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8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charts/chart1.xml" ContentType="application/vnd.openxmlformats-officedocument.drawingml.char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-120" yWindow="-15" windowWidth="19650" windowHeight="12135" tabRatio="874" firstSheet="4" activeTab="29"/>
  </bookViews>
  <sheets>
    <sheet name="Перечень форматов" sheetId="1" state="hidden" r:id="rId1"/>
    <sheet name="Содержание" sheetId="2" state="hidden" r:id="rId2"/>
    <sheet name="прил 4.2 КВЛ" sheetId="62" state="hidden" r:id="rId3"/>
    <sheet name="2016 откл" sheetId="78" state="hidden" r:id="rId4"/>
    <sheet name="прил 1.1" sheetId="3" r:id="rId5"/>
    <sheet name="НЗС не вкл в ИПР 2016" sheetId="61" state="hidden" r:id="rId6"/>
    <sheet name="НЗС не вкл в ИПР 2015" sheetId="52" state="hidden" r:id="rId7"/>
    <sheet name="прил 1.2" sheetId="4" r:id="rId8"/>
    <sheet name="прил 1.3" sheetId="5" r:id="rId9"/>
    <sheet name="прил 2.1" sheetId="8" state="hidden" r:id="rId10"/>
    <sheet name="прил 1.4" sheetId="9" state="hidden" r:id="rId11"/>
    <sheet name="прил 14" sheetId="43" state="hidden" r:id="rId12"/>
    <sheet name="прил 14 Минэнерго" sheetId="63" state="hidden" r:id="rId13"/>
    <sheet name="для БП" sheetId="47" state="hidden" r:id="rId14"/>
    <sheet name="источники по объектам 2016" sheetId="44" state="hidden" r:id="rId15"/>
    <sheet name="прил 2.2" sheetId="10" r:id="rId16"/>
    <sheet name="прил 2.3 Заводская" sheetId="64" state="hidden" r:id="rId17"/>
    <sheet name="прил 3.1 Северная" sheetId="77" state="hidden" r:id="rId18"/>
    <sheet name="прил 3.1 мкр. Зональный" sheetId="20" state="hidden" r:id="rId19"/>
    <sheet name="прил 3.1 Богашево" sheetId="59" state="hidden" r:id="rId20"/>
    <sheet name="прил 3.1 ДОК" sheetId="57" state="hidden" r:id="rId21"/>
    <sheet name="прил. 3.1 Аэропорт" sheetId="72" state="hidden" r:id="rId22"/>
    <sheet name="прил. 3.1 Центральная" sheetId="73" state="hidden" r:id="rId23"/>
    <sheet name="прил. 3.1 Западная" sheetId="74" state="hidden" r:id="rId24"/>
    <sheet name="прил. 3.1 Октябрьская" sheetId="75" state="hidden" r:id="rId25"/>
    <sheet name="прил 3.1 " sheetId="84" r:id="rId26"/>
    <sheet name="прил 3.2" sheetId="21" r:id="rId27"/>
    <sheet name="прил 4.1" sheetId="22" r:id="rId28"/>
    <sheet name="прил 4.2_ФИН" sheetId="54" r:id="rId29"/>
    <sheet name="прил 4.3" sheetId="26" r:id="rId30"/>
    <sheet name="прил 4.2 КВЛ (2)" sheetId="82" state="hidden" r:id="rId31"/>
    <sheet name="4.1" sheetId="79" state="hidden" r:id="rId32"/>
    <sheet name="4.2" sheetId="80" state="hidden" r:id="rId33"/>
    <sheet name="4.3" sheetId="81" state="hidden" r:id="rId34"/>
    <sheet name="Лист6" sheetId="76" state="hidden" r:id="rId35"/>
    <sheet name="прил 4.2 (а)" sheetId="25" state="hidden" r:id="rId36"/>
    <sheet name="прил 5" sheetId="27" state="hidden" r:id="rId37"/>
    <sheet name="прил 6.1" sheetId="28" state="hidden" r:id="rId38"/>
    <sheet name="прил 6.2" sheetId="29" state="hidden" r:id="rId39"/>
    <sheet name="прил 6.3" sheetId="30" state="hidden" r:id="rId40"/>
    <sheet name="прил 7.1" sheetId="31" state="hidden" r:id="rId41"/>
    <sheet name="прил 7.2" sheetId="32" state="hidden" r:id="rId42"/>
    <sheet name="прил 8" sheetId="33" state="hidden" r:id="rId43"/>
    <sheet name="прил 9" sheetId="34" state="hidden" r:id="rId44"/>
    <sheet name="прил 10" sheetId="35" state="hidden" r:id="rId45"/>
    <sheet name="прил 11.1" sheetId="36" state="hidden" r:id="rId46"/>
    <sheet name="прил 11.2" sheetId="37" state="hidden" r:id="rId47"/>
    <sheet name="прил 12" sheetId="38" state="hidden" r:id="rId48"/>
    <sheet name="прил 13" sheetId="39" state="hidden" r:id="rId49"/>
    <sheet name="ПЗ" sheetId="51" state="hidden" r:id="rId50"/>
    <sheet name="Лист1" sheetId="53" state="hidden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_123Graph_AGRAPH1" localSheetId="16" hidden="1">'[1]на 1 тут'!#REF!</definedName>
    <definedName name="__123Graph_AGRAPH1" localSheetId="30" hidden="1">'[1]на 1 тут'!#REF!</definedName>
    <definedName name="__123Graph_AGRAPH1" hidden="1">'[1]на 1 тут'!#REF!</definedName>
    <definedName name="__123Graph_AGRAPH2" localSheetId="16" hidden="1">'[1]на 1 тут'!#REF!</definedName>
    <definedName name="__123Graph_AGRAPH2" localSheetId="30" hidden="1">'[1]на 1 тут'!#REF!</definedName>
    <definedName name="__123Graph_AGRAPH2" hidden="1">'[1]на 1 тут'!#REF!</definedName>
    <definedName name="__123Graph_BGRAPH1" localSheetId="16" hidden="1">'[1]на 1 тут'!#REF!</definedName>
    <definedName name="__123Graph_BGRAPH1" localSheetId="30" hidden="1">'[1]на 1 тут'!#REF!</definedName>
    <definedName name="__123Graph_BGRAPH1" hidden="1">'[1]на 1 тут'!#REF!</definedName>
    <definedName name="__123Graph_BGRAPH2" localSheetId="16" hidden="1">'[1]на 1 тут'!#REF!</definedName>
    <definedName name="__123Graph_BGRAPH2" localSheetId="30" hidden="1">'[1]на 1 тут'!#REF!</definedName>
    <definedName name="__123Graph_BGRAPH2" hidden="1">'[1]на 1 тут'!#REF!</definedName>
    <definedName name="__123Graph_CGRAPH1" localSheetId="16" hidden="1">'[1]на 1 тут'!#REF!</definedName>
    <definedName name="__123Graph_CGRAPH1" hidden="1">'[1]на 1 тут'!#REF!</definedName>
    <definedName name="__123Graph_CGRAPH2" localSheetId="16" hidden="1">'[1]на 1 тут'!#REF!</definedName>
    <definedName name="__123Graph_CGRAPH2" hidden="1">'[1]на 1 тут'!#REF!</definedName>
    <definedName name="__123Graph_LBL_AGRAPH1" localSheetId="16" hidden="1">'[1]на 1 тут'!#REF!</definedName>
    <definedName name="__123Graph_LBL_AGRAPH1" hidden="1">'[1]на 1 тут'!#REF!</definedName>
    <definedName name="__123Graph_XGRAPH1" localSheetId="16" hidden="1">'[1]на 1 тут'!#REF!</definedName>
    <definedName name="__123Graph_XGRAPH1" hidden="1">'[1]на 1 тут'!#REF!</definedName>
    <definedName name="__123Graph_XGRAPH2" localSheetId="16" hidden="1">'[1]на 1 тут'!#REF!</definedName>
    <definedName name="__123Graph_XGRAPH2" hidden="1">'[1]на 1 тут'!#REF!</definedName>
    <definedName name="__IntlFixup" hidden="1">TRUE</definedName>
    <definedName name="_Fill" localSheetId="16" hidden="1">'[2]MAIN GATE HOUSE'!#REF!</definedName>
    <definedName name="_Fill" localSheetId="30" hidden="1">'[2]MAIN GATE HOUSE'!#REF!</definedName>
    <definedName name="_Fill" hidden="1">'[2]MAIN GATE HOUSE'!#REF!</definedName>
    <definedName name="_Key1" localSheetId="16" hidden="1">#REF!</definedName>
    <definedName name="_Key1" localSheetId="30" hidden="1">#REF!</definedName>
    <definedName name="_Key1" hidden="1">#REF!</definedName>
    <definedName name="_Key2" localSheetId="16" hidden="1">#REF!</definedName>
    <definedName name="_Key2" localSheetId="30" hidden="1">#REF!</definedName>
    <definedName name="_Key2" hidden="1">#REF!</definedName>
    <definedName name="_Order1" hidden="1">255</definedName>
    <definedName name="_Order2" hidden="1">255</definedName>
    <definedName name="_Sort" localSheetId="16" hidden="1">#REF!</definedName>
    <definedName name="_Sort" localSheetId="30" hidden="1">#REF!</definedName>
    <definedName name="_Sort" hidden="1">#REF!</definedName>
    <definedName name="_xlnm._FilterDatabase" localSheetId="3" hidden="1">'2016 откл'!$A$20:$Y$224</definedName>
    <definedName name="_xlnm._FilterDatabase" localSheetId="14" hidden="1">'источники по объектам 2016'!$A$5:$CG$114</definedName>
    <definedName name="_xlnm._FilterDatabase" localSheetId="0" hidden="1">'Перечень форматов'!$B$2:$K$44</definedName>
    <definedName name="_xlnm._FilterDatabase" localSheetId="4" hidden="1">'прил 1.1'!$A$17:$AY$41</definedName>
    <definedName name="_xlnm._FilterDatabase" localSheetId="7" hidden="1">'прил 1.2'!$A$19:$CK$42</definedName>
    <definedName name="_xlnm._FilterDatabase" localSheetId="8" hidden="1">'прил 1.3'!$A$12:$BC$14</definedName>
    <definedName name="_xlnm._FilterDatabase" localSheetId="10" hidden="1">'прил 1.4'!$A$19:$BJ$469</definedName>
    <definedName name="_xlnm._FilterDatabase" localSheetId="11" hidden="1">'прил 14'!$A$21:$AK$276</definedName>
    <definedName name="_xlnm._FilterDatabase" localSheetId="12" hidden="1">'прил 14 Минэнерго'!$A$19:$BD$145</definedName>
    <definedName name="_xlnm._FilterDatabase" localSheetId="15" hidden="1">'прил 2.2'!$A$15:$AC$18</definedName>
    <definedName name="_xlnm._FilterDatabase" localSheetId="16" hidden="1">#REF!</definedName>
    <definedName name="_xlnm._FilterDatabase" localSheetId="30" hidden="1">#REF!</definedName>
    <definedName name="_xlnm._FilterDatabase" localSheetId="1" hidden="1">Содержание!$B$5:$K$31</definedName>
    <definedName name="_xlnm._FilterDatabase" hidden="1">#REF!</definedName>
    <definedName name="AccessDatabase" hidden="1">"C:\My Documents\vlad\Var_2\can270398v2t05.mdb"</definedName>
    <definedName name="anscount" hidden="1">1</definedName>
    <definedName name="AUG" localSheetId="16" hidden="1">'[2]MAIN GATE HOUSE'!#REF!</definedName>
    <definedName name="AUG" localSheetId="30" hidden="1">'[2]MAIN GATE HOUSE'!#REF!</definedName>
    <definedName name="AUG" hidden="1">'[2]MAIN GATE HOUSE'!#REF!</definedName>
    <definedName name="bfd" localSheetId="16" hidden="1">{#N/A,#N/A,TRUE,"Лист1";#N/A,#N/A,TRUE,"Лист2";#N/A,#N/A,TRUE,"Лист3"}</definedName>
    <definedName name="bfd" localSheetId="30" hidden="1">{#N/A,#N/A,TRUE,"Лист1";#N/A,#N/A,TRUE,"Лист2";#N/A,#N/A,TRUE,"Лист3"}</definedName>
    <definedName name="bfd" hidden="1">{#N/A,#N/A,TRUE,"Лист1";#N/A,#N/A,TRUE,"Лист2";#N/A,#N/A,TRUE,"Лист3"}</definedName>
    <definedName name="bghjjjjjjjjjjjjjjjjjj" localSheetId="16" hidden="1">{#N/A,#N/A,TRUE,"Лист1";#N/A,#N/A,TRUE,"Лист2";#N/A,#N/A,TRUE,"Лист3"}</definedName>
    <definedName name="bghjjjjjjjjjjjjjjjjjj" localSheetId="30" hidden="1">{#N/A,#N/A,TRUE,"Лист1";#N/A,#N/A,TRUE,"Лист2";#N/A,#N/A,TRUE,"Лист3"}</definedName>
    <definedName name="bghjjjjjjjjjjjjjjjjjj" hidden="1">{#N/A,#N/A,TRUE,"Лист1";#N/A,#N/A,TRUE,"Лист2";#N/A,#N/A,TRUE,"Лист3"}</definedName>
    <definedName name="bghvgvvvvvvvvvvvvvvvvv" localSheetId="16" hidden="1">{#N/A,#N/A,TRUE,"Лист1";#N/A,#N/A,TRUE,"Лист2";#N/A,#N/A,TRUE,"Лист3"}</definedName>
    <definedName name="bghvgvvvvvvvvvvvvvvvvv" localSheetId="30" hidden="1">{#N/A,#N/A,TRUE,"Лист1";#N/A,#N/A,TRUE,"Лист2";#N/A,#N/A,TRUE,"Лист3"}</definedName>
    <definedName name="bghvgvvvvvvvvvvvvvvvvv" hidden="1">{#N/A,#N/A,TRUE,"Лист1";#N/A,#N/A,TRUE,"Лист2";#N/A,#N/A,TRUE,"Лист3"}</definedName>
    <definedName name="bn" localSheetId="16" hidden="1">{#N/A,#N/A,TRUE,"Лист1";#N/A,#N/A,TRUE,"Лист2";#N/A,#N/A,TRUE,"Лист3"}</definedName>
    <definedName name="bn" localSheetId="30" hidden="1">{#N/A,#N/A,TRUE,"Лист1";#N/A,#N/A,TRUE,"Лист2";#N/A,#N/A,TRUE,"Лист3"}</definedName>
    <definedName name="bn" hidden="1">{#N/A,#N/A,TRUE,"Лист1";#N/A,#N/A,TRUE,"Лист2";#N/A,#N/A,TRUE,"Лист3"}</definedName>
    <definedName name="bvbvffffffffffff" localSheetId="16" hidden="1">{#N/A,#N/A,TRUE,"Лист1";#N/A,#N/A,TRUE,"Лист2";#N/A,#N/A,TRUE,"Лист3"}</definedName>
    <definedName name="bvbvffffffffffff" localSheetId="30" hidden="1">{#N/A,#N/A,TRUE,"Лист1";#N/A,#N/A,TRUE,"Лист2";#N/A,#N/A,TRUE,"Лист3"}</definedName>
    <definedName name="bvbvffffffffffff" hidden="1">{#N/A,#N/A,TRUE,"Лист1";#N/A,#N/A,TRUE,"Лист2";#N/A,#N/A,TRUE,"Лист3"}</definedName>
    <definedName name="bvdfdssssssssssssssss" localSheetId="16" hidden="1">{#N/A,#N/A,TRUE,"Лист1";#N/A,#N/A,TRUE,"Лист2";#N/A,#N/A,TRUE,"Лист3"}</definedName>
    <definedName name="bvdfdssssssssssssssss" localSheetId="30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ff" localSheetId="16" hidden="1">{#N/A,#N/A,TRUE,"Лист1";#N/A,#N/A,TRUE,"Лист2";#N/A,#N/A,TRUE,"Лист3"}</definedName>
    <definedName name="bvffffffffffffffffff" localSheetId="30" hidden="1">{#N/A,#N/A,TRUE,"Лист1";#N/A,#N/A,TRUE,"Лист2";#N/A,#N/A,TRUE,"Лист3"}</definedName>
    <definedName name="bvffffffffffffffffff" hidden="1">{#N/A,#N/A,TRUE,"Лист1";#N/A,#N/A,TRUE,"Лист2";#N/A,#N/A,TRUE,"Лист3"}</definedName>
    <definedName name="bvggggggggggggggg" localSheetId="16" hidden="1">{#N/A,#N/A,TRUE,"Лист1";#N/A,#N/A,TRUE,"Лист2";#N/A,#N/A,TRUE,"Лист3"}</definedName>
    <definedName name="bvggggggggggggggg" localSheetId="30" hidden="1">{#N/A,#N/A,TRUE,"Лист1";#N/A,#N/A,TRUE,"Лист2";#N/A,#N/A,TRUE,"Лист3"}</definedName>
    <definedName name="bvggggggggggggggg" hidden="1">{#N/A,#N/A,TRUE,"Лист1";#N/A,#N/A,TRUE,"Лист2";#N/A,#N/A,TRUE,"Лист3"}</definedName>
    <definedName name="cxvvvvvvvvvvvvvvvvvvv" localSheetId="16" hidden="1">{#N/A,#N/A,TRUE,"Лист1";#N/A,#N/A,TRUE,"Лист2";#N/A,#N/A,TRUE,"Лист3"}</definedName>
    <definedName name="cxvvvvvvvvvvvvvvvvvvv" localSheetId="30" hidden="1">{#N/A,#N/A,TRUE,"Лист1";#N/A,#N/A,TRUE,"Лист2";#N/A,#N/A,TRUE,"Лист3"}</definedName>
    <definedName name="cxvvvvvvvvvvvvvvvvvvv" hidden="1">{#N/A,#N/A,TRUE,"Лист1";#N/A,#N/A,TRUE,"Лист2";#N/A,#N/A,TRUE,"Лист3"}</definedName>
    <definedName name="dfdw" localSheetId="30" hidden="1">'[1]на 1 тут'!#REF!</definedName>
    <definedName name="dfdw" hidden="1">'[1]на 1 тут'!#REF!</definedName>
    <definedName name="dsfgdghjhg" localSheetId="16" hidden="1">{#N/A,#N/A,TRUE,"Лист1";#N/A,#N/A,TRUE,"Лист2";#N/A,#N/A,TRUE,"Лист3"}</definedName>
    <definedName name="dsfgdghjhg" localSheetId="30" hidden="1">{#N/A,#N/A,TRUE,"Лист1";#N/A,#N/A,TRUE,"Лист2";#N/A,#N/A,TRUE,"Лист3"}</definedName>
    <definedName name="dsfgdghjhg" hidden="1">{#N/A,#N/A,TRUE,"Лист1";#N/A,#N/A,TRUE,"Лист2";#N/A,#N/A,TRUE,"Лист3"}</definedName>
    <definedName name="errttuyiuy" localSheetId="16" hidden="1">{#N/A,#N/A,TRUE,"Лист1";#N/A,#N/A,TRUE,"Лист2";#N/A,#N/A,TRUE,"Лист3"}</definedName>
    <definedName name="errttuyiuy" localSheetId="30" hidden="1">{#N/A,#N/A,TRUE,"Лист1";#N/A,#N/A,TRUE,"Лист2";#N/A,#N/A,TRUE,"Лист3"}</definedName>
    <definedName name="errttuyiuy" hidden="1">{#N/A,#N/A,TRUE,"Лист1";#N/A,#N/A,TRUE,"Лист2";#N/A,#N/A,TRUE,"Лист3"}</definedName>
    <definedName name="errytyutiuyg" localSheetId="16" hidden="1">{#N/A,#N/A,TRUE,"Лист1";#N/A,#N/A,TRUE,"Лист2";#N/A,#N/A,TRUE,"Лист3"}</definedName>
    <definedName name="errytyutiuyg" localSheetId="30" hidden="1">{#N/A,#N/A,TRUE,"Лист1";#N/A,#N/A,TRUE,"Лист2";#N/A,#N/A,TRUE,"Лист3"}</definedName>
    <definedName name="errytyutiuyg" hidden="1">{#N/A,#N/A,TRUE,"Лист1";#N/A,#N/A,TRUE,"Лист2";#N/A,#N/A,TRUE,"Лист3"}</definedName>
    <definedName name="esdsfdfgh" localSheetId="16" hidden="1">{#N/A,#N/A,TRUE,"Лист1";#N/A,#N/A,TRUE,"Лист2";#N/A,#N/A,TRUE,"Лист3"}</definedName>
    <definedName name="esdsfdfgh" localSheetId="30" hidden="1">{#N/A,#N/A,TRUE,"Лист1";#N/A,#N/A,TRUE,"Лист2";#N/A,#N/A,TRUE,"Лист3"}</definedName>
    <definedName name="esdsfdfgh" hidden="1">{#N/A,#N/A,TRUE,"Лист1";#N/A,#N/A,TRUE,"Лист2";#N/A,#N/A,TRUE,"Лист3"}</definedName>
    <definedName name="etrytru" localSheetId="16" hidden="1">{#N/A,#N/A,TRUE,"Лист1";#N/A,#N/A,TRUE,"Лист2";#N/A,#N/A,TRUE,"Лист3"}</definedName>
    <definedName name="etrytru" localSheetId="30" hidden="1">{#N/A,#N/A,TRUE,"Лист1";#N/A,#N/A,TRUE,"Лист2";#N/A,#N/A,TRUE,"Лист3"}</definedName>
    <definedName name="etrytru" hidden="1">{#N/A,#N/A,TRUE,"Лист1";#N/A,#N/A,TRUE,"Лист2";#N/A,#N/A,TRUE,"Лист3"}</definedName>
    <definedName name="ewrtertuyt" localSheetId="16" hidden="1">{#N/A,#N/A,TRUE,"Лист1";#N/A,#N/A,TRUE,"Лист2";#N/A,#N/A,TRUE,"Лист3"}</definedName>
    <definedName name="ewrtertuyt" localSheetId="30" hidden="1">{#N/A,#N/A,TRUE,"Лист1";#N/A,#N/A,TRUE,"Лист2";#N/A,#N/A,TRUE,"Лист3"}</definedName>
    <definedName name="ewrtertuyt" hidden="1">{#N/A,#N/A,TRUE,"Лист1";#N/A,#N/A,TRUE,"Лист2";#N/A,#N/A,TRUE,"Лист3"}</definedName>
    <definedName name="fdfccgh" localSheetId="16" hidden="1">{#N/A,#N/A,TRUE,"Лист1";#N/A,#N/A,TRUE,"Лист2";#N/A,#N/A,TRUE,"Лист3"}</definedName>
    <definedName name="fdfccgh" localSheetId="30" hidden="1">{#N/A,#N/A,TRUE,"Лист1";#N/A,#N/A,TRUE,"Лист2";#N/A,#N/A,TRUE,"Лист3"}</definedName>
    <definedName name="fdfccgh" hidden="1">{#N/A,#N/A,TRUE,"Лист1";#N/A,#N/A,TRUE,"Лист2";#N/A,#N/A,TRUE,"Лист3"}</definedName>
    <definedName name="fdfggghgjh" localSheetId="16" hidden="1">{#N/A,#N/A,TRUE,"Лист1";#N/A,#N/A,TRUE,"Лист2";#N/A,#N/A,TRUE,"Лист3"}</definedName>
    <definedName name="fdfggghgjh" localSheetId="30" hidden="1">{#N/A,#N/A,TRUE,"Лист1";#N/A,#N/A,TRUE,"Лист2";#N/A,#N/A,TRUE,"Лист3"}</definedName>
    <definedName name="fdfggghgjh" hidden="1">{#N/A,#N/A,TRUE,"Лист1";#N/A,#N/A,TRUE,"Лист2";#N/A,#N/A,TRUE,"Лист3"}</definedName>
    <definedName name="fgghfhghj" localSheetId="16" hidden="1">{#N/A,#N/A,TRUE,"Лист1";#N/A,#N/A,TRUE,"Лист2";#N/A,#N/A,TRUE,"Лист3"}</definedName>
    <definedName name="fgghfhghj" localSheetId="30" hidden="1">{#N/A,#N/A,TRUE,"Лист1";#N/A,#N/A,TRUE,"Лист2";#N/A,#N/A,TRUE,"Лист3"}</definedName>
    <definedName name="fgghfhghj" hidden="1">{#N/A,#N/A,TRUE,"Лист1";#N/A,#N/A,TRUE,"Лист2";#N/A,#N/A,TRUE,"Лист3"}</definedName>
    <definedName name="fghghjk" localSheetId="16" hidden="1">{#N/A,#N/A,TRUE,"Лист1";#N/A,#N/A,TRUE,"Лист2";#N/A,#N/A,TRUE,"Лист3"}</definedName>
    <definedName name="fghghjk" localSheetId="30" hidden="1">{#N/A,#N/A,TRUE,"Лист1";#N/A,#N/A,TRUE,"Лист2";#N/A,#N/A,TRUE,"Лист3"}</definedName>
    <definedName name="fghghjk" hidden="1">{#N/A,#N/A,TRUE,"Лист1";#N/A,#N/A,TRUE,"Лист2";#N/A,#N/A,TRUE,"Лист3"}</definedName>
    <definedName name="fhghgjh" localSheetId="16" hidden="1">{#N/A,#N/A,TRUE,"Лист1";#N/A,#N/A,TRUE,"Лист2";#N/A,#N/A,TRUE,"Лист3"}</definedName>
    <definedName name="fhghgjh" localSheetId="30" hidden="1">{#N/A,#N/A,TRUE,"Лист1";#N/A,#N/A,TRUE,"Лист2";#N/A,#N/A,TRUE,"Лист3"}</definedName>
    <definedName name="fhghgjh" hidden="1">{#N/A,#N/A,TRUE,"Лист1";#N/A,#N/A,TRUE,"Лист2";#N/A,#N/A,TRUE,"Лист3"}</definedName>
    <definedName name="gffffffffffffff" localSheetId="16" hidden="1">{#N/A,#N/A,TRUE,"Лист1";#N/A,#N/A,TRUE,"Лист2";#N/A,#N/A,TRUE,"Лист3"}</definedName>
    <definedName name="gffffffffffffff" localSheetId="30" hidden="1">{#N/A,#N/A,TRUE,"Лист1";#N/A,#N/A,TRUE,"Лист2";#N/A,#N/A,TRUE,"Лист3"}</definedName>
    <definedName name="gffffffffffffff" hidden="1">{#N/A,#N/A,TRUE,"Лист1";#N/A,#N/A,TRUE,"Лист2";#N/A,#N/A,TRUE,"Лист3"}</definedName>
    <definedName name="gfgffdssssssssssssss" localSheetId="16" hidden="1">{#N/A,#N/A,TRUE,"Лист1";#N/A,#N/A,TRUE,"Лист2";#N/A,#N/A,TRUE,"Лист3"}</definedName>
    <definedName name="gfgffdssssssssssssss" localSheetId="30" hidden="1">{#N/A,#N/A,TRUE,"Лист1";#N/A,#N/A,TRUE,"Лист2";#N/A,#N/A,TRUE,"Лист3"}</definedName>
    <definedName name="gfgffdssssssssssssss" hidden="1">{#N/A,#N/A,TRUE,"Лист1";#N/A,#N/A,TRUE,"Лист2";#N/A,#N/A,TRUE,"Лист3"}</definedName>
    <definedName name="gfgfhgfhhhhhhhhhhhhhhhhh" localSheetId="16" hidden="1">{#N/A,#N/A,TRUE,"Лист1";#N/A,#N/A,TRUE,"Лист2";#N/A,#N/A,TRUE,"Лист3"}</definedName>
    <definedName name="gfgfhgfhhhhhhhhhhhhhhhhh" localSheetId="30" hidden="1">{#N/A,#N/A,TRUE,"Лист1";#N/A,#N/A,TRUE,"Лист2";#N/A,#N/A,TRUE,"Лист3"}</definedName>
    <definedName name="gfgfhgfhhhhhhhhhhhhhhhhh" hidden="1">{#N/A,#N/A,TRUE,"Лист1";#N/A,#N/A,TRUE,"Лист2";#N/A,#N/A,TRUE,"Лист3"}</definedName>
    <definedName name="gggggggggggg" localSheetId="16" hidden="1">{#N/A,#N/A,TRUE,"Лист1";#N/A,#N/A,TRUE,"Лист2";#N/A,#N/A,TRUE,"Лист3"}</definedName>
    <definedName name="gggggggggggg" localSheetId="30" hidden="1">{#N/A,#N/A,TRUE,"Лист1";#N/A,#N/A,TRUE,"Лист2";#N/A,#N/A,TRUE,"Лист3"}</definedName>
    <definedName name="gggggggggggg" hidden="1">{#N/A,#N/A,TRUE,"Лист1";#N/A,#N/A,TRUE,"Лист2";#N/A,#N/A,TRUE,"Лист3"}</definedName>
    <definedName name="ggggggggggggggggg" localSheetId="16" hidden="1">{#N/A,#N/A,TRUE,"Лист1";#N/A,#N/A,TRUE,"Лист2";#N/A,#N/A,TRUE,"Лист3"}</definedName>
    <definedName name="ggggggggggggggggg" localSheetId="30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hghgy" localSheetId="16" hidden="1">{#N/A,#N/A,TRUE,"Лист1";#N/A,#N/A,TRUE,"Лист2";#N/A,#N/A,TRUE,"Лист3"}</definedName>
    <definedName name="ghghgy" localSheetId="30" hidden="1">{#N/A,#N/A,TRUE,"Лист1";#N/A,#N/A,TRUE,"Лист2";#N/A,#N/A,TRUE,"Лист3"}</definedName>
    <definedName name="ghghgy" hidden="1">{#N/A,#N/A,TRUE,"Лист1";#N/A,#N/A,TRUE,"Лист2";#N/A,#N/A,TRUE,"Лист3"}</definedName>
    <definedName name="grdtrgcfg" localSheetId="16" hidden="1">{#N/A,#N/A,TRUE,"Лист1";#N/A,#N/A,TRUE,"Лист2";#N/A,#N/A,TRUE,"Лист3"}</definedName>
    <definedName name="grdtrgcfg" localSheetId="30" hidden="1">{#N/A,#N/A,TRUE,"Лист1";#N/A,#N/A,TRUE,"Лист2";#N/A,#N/A,TRUE,"Лист3"}</definedName>
    <definedName name="grdtrgcfg" hidden="1">{#N/A,#N/A,TRUE,"Лист1";#N/A,#N/A,TRUE,"Лист2";#N/A,#N/A,TRUE,"Лист3"}</definedName>
    <definedName name="hgffgddfd" localSheetId="16" hidden="1">{#N/A,#N/A,TRUE,"Лист1";#N/A,#N/A,TRUE,"Лист2";#N/A,#N/A,TRUE,"Лист3"}</definedName>
    <definedName name="hgffgddfd" localSheetId="30" hidden="1">{#N/A,#N/A,TRUE,"Лист1";#N/A,#N/A,TRUE,"Лист2";#N/A,#N/A,TRUE,"Лист3"}</definedName>
    <definedName name="hgffgddfd" hidden="1">{#N/A,#N/A,TRUE,"Лист1";#N/A,#N/A,TRUE,"Лист2";#N/A,#N/A,TRUE,"Лист3"}</definedName>
    <definedName name="hhh" localSheetId="16" hidden="1">{#N/A,#N/A,TRUE,"Лист1";#N/A,#N/A,TRUE,"Лист2";#N/A,#N/A,TRUE,"Лист3"}</definedName>
    <definedName name="hhh" localSheetId="30" hidden="1">{#N/A,#N/A,TRUE,"Лист1";#N/A,#N/A,TRUE,"Лист2";#N/A,#N/A,TRUE,"Лист3"}</definedName>
    <definedName name="hhh" hidden="1">{#N/A,#N/A,TRUE,"Лист1";#N/A,#N/A,TRUE,"Лист2";#N/A,#N/A,TRUE,"Лист3"}</definedName>
    <definedName name="hhhhhthhhhthhth" localSheetId="16" hidden="1">{#N/A,#N/A,TRUE,"Лист1";#N/A,#N/A,TRUE,"Лист2";#N/A,#N/A,TRUE,"Лист3"}</definedName>
    <definedName name="hhhhhthhhhthhth" localSheetId="30" hidden="1">{#N/A,#N/A,TRUE,"Лист1";#N/A,#N/A,TRUE,"Лист2";#N/A,#N/A,TRUE,"Лист3"}</definedName>
    <definedName name="hhhhhthhhhthhth" hidden="1">{#N/A,#N/A,TRUE,"Лист1";#N/A,#N/A,TRUE,"Лист2";#N/A,#N/A,TRUE,"Лист3"}</definedName>
    <definedName name="HTML_CodePage" hidden="1">950</definedName>
    <definedName name="HTML_Control" localSheetId="16" hidden="1">{"'Sheet1'!$L$16"}</definedName>
    <definedName name="HTML_Control" localSheetId="3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16" hidden="1">{"'Sheet1'!$L$16"}</definedName>
    <definedName name="huy" localSheetId="30" hidden="1">{"'Sheet1'!$L$16"}</definedName>
    <definedName name="huy" hidden="1">{"'Sheet1'!$L$16"}</definedName>
    <definedName name="hyghggggggggggggggg" localSheetId="16" hidden="1">{#N/A,#N/A,TRUE,"Лист1";#N/A,#N/A,TRUE,"Лист2";#N/A,#N/A,TRUE,"Лист3"}</definedName>
    <definedName name="hyghggggggggggggggg" localSheetId="30" hidden="1">{#N/A,#N/A,TRUE,"Лист1";#N/A,#N/A,TRUE,"Лист2";#N/A,#N/A,TRUE,"Лист3"}</definedName>
    <definedName name="hyghggggggggggggggg" hidden="1">{#N/A,#N/A,TRUE,"Лист1";#N/A,#N/A,TRUE,"Лист2";#N/A,#N/A,TRUE,"Лист3"}</definedName>
    <definedName name="iuiiiiiiiiiiiiiiiiii" localSheetId="16" hidden="1">{#N/A,#N/A,TRUE,"Лист1";#N/A,#N/A,TRUE,"Лист2";#N/A,#N/A,TRUE,"Лист3"}</definedName>
    <definedName name="iuiiiiiiiiiiiiiiiiii" localSheetId="30" hidden="1">{#N/A,#N/A,TRUE,"Лист1";#N/A,#N/A,TRUE,"Лист2";#N/A,#N/A,TRUE,"Лист3"}</definedName>
    <definedName name="iuiiiiiiiiiiiiiiiiii" hidden="1">{#N/A,#N/A,TRUE,"Лист1";#N/A,#N/A,TRUE,"Лист2";#N/A,#N/A,TRUE,"Лист3"}</definedName>
    <definedName name="iuiytyyfdg" localSheetId="16" hidden="1">{#N/A,#N/A,TRUE,"Лист1";#N/A,#N/A,TRUE,"Лист2";#N/A,#N/A,TRUE,"Лист3"}</definedName>
    <definedName name="iuiytyyfdg" localSheetId="30" hidden="1">{#N/A,#N/A,TRUE,"Лист1";#N/A,#N/A,TRUE,"Лист2";#N/A,#N/A,TRUE,"Лист3"}</definedName>
    <definedName name="iuiytyyfdg" hidden="1">{#N/A,#N/A,TRUE,"Лист1";#N/A,#N/A,TRUE,"Лист2";#N/A,#N/A,TRUE,"Лист3"}</definedName>
    <definedName name="iukjjjjjjjjjjjj" localSheetId="16" hidden="1">{#N/A,#N/A,TRUE,"Лист1";#N/A,#N/A,TRUE,"Лист2";#N/A,#N/A,TRUE,"Лист3"}</definedName>
    <definedName name="iukjjjjjjjjjjjj" localSheetId="30" hidden="1">{#N/A,#N/A,TRUE,"Лист1";#N/A,#N/A,TRUE,"Лист2";#N/A,#N/A,TRUE,"Лист3"}</definedName>
    <definedName name="iukjjjjjjjjjjjj" hidden="1">{#N/A,#N/A,TRUE,"Лист1";#N/A,#N/A,TRUE,"Лист2";#N/A,#N/A,TRUE,"Лист3"}</definedName>
    <definedName name="iyuuytvt" localSheetId="16" hidden="1">{#N/A,#N/A,TRUE,"Лист1";#N/A,#N/A,TRUE,"Лист2";#N/A,#N/A,TRUE,"Лист3"}</definedName>
    <definedName name="iyuuytvt" localSheetId="30" hidden="1">{#N/A,#N/A,TRUE,"Лист1";#N/A,#N/A,TRUE,"Лист2";#N/A,#N/A,TRUE,"Лист3"}</definedName>
    <definedName name="iyuuytvt" hidden="1">{#N/A,#N/A,TRUE,"Лист1";#N/A,#N/A,TRUE,"Лист2";#N/A,#N/A,TRUE,"Лист3"}</definedName>
    <definedName name="jhfgfs" localSheetId="16" hidden="1">{#N/A,#N/A,TRUE,"Лист1";#N/A,#N/A,TRUE,"Лист2";#N/A,#N/A,TRUE,"Лист3"}</definedName>
    <definedName name="jhfgfs" localSheetId="30" hidden="1">{#N/A,#N/A,TRUE,"Лист1";#N/A,#N/A,TRUE,"Лист2";#N/A,#N/A,TRUE,"Лист3"}</definedName>
    <definedName name="jhfgfs" hidden="1">{#N/A,#N/A,TRUE,"Лист1";#N/A,#N/A,TRUE,"Лист2";#N/A,#N/A,TRUE,"Лист3"}</definedName>
    <definedName name="jhfghgfgfgfdfs" localSheetId="16" hidden="1">{#N/A,#N/A,TRUE,"Лист1";#N/A,#N/A,TRUE,"Лист2";#N/A,#N/A,TRUE,"Лист3"}</definedName>
    <definedName name="jhfghgfgfgfdfs" localSheetId="30" hidden="1">{#N/A,#N/A,TRUE,"Лист1";#N/A,#N/A,TRUE,"Лист2";#N/A,#N/A,TRUE,"Лист3"}</definedName>
    <definedName name="jhfghgfgfgfdfs" hidden="1">{#N/A,#N/A,TRUE,"Лист1";#N/A,#N/A,TRUE,"Лист2";#N/A,#N/A,TRUE,"Лист3"}</definedName>
    <definedName name="jhjytyyyyyyyyyyyyyyyy" localSheetId="16" hidden="1">{#N/A,#N/A,TRUE,"Лист1";#N/A,#N/A,TRUE,"Лист2";#N/A,#N/A,TRUE,"Лист3"}</definedName>
    <definedName name="jhjytyyyyyyyyyyyyyyyy" localSheetId="30" hidden="1">{#N/A,#N/A,TRUE,"Лист1";#N/A,#N/A,TRUE,"Лист2";#N/A,#N/A,TRUE,"Лист3"}</definedName>
    <definedName name="jhjytyyyyyyyyyyyyyyyy" hidden="1">{#N/A,#N/A,TRUE,"Лист1";#N/A,#N/A,TRUE,"Лист2";#N/A,#N/A,TRUE,"Лист3"}</definedName>
    <definedName name="jhtjgyt" localSheetId="16" hidden="1">{#N/A,#N/A,TRUE,"Лист1";#N/A,#N/A,TRUE,"Лист2";#N/A,#N/A,TRUE,"Лист3"}</definedName>
    <definedName name="jhtjgyt" localSheetId="30" hidden="1">{#N/A,#N/A,TRUE,"Лист1";#N/A,#N/A,TRUE,"Лист2";#N/A,#N/A,TRUE,"Лист3"}</definedName>
    <definedName name="jhtjgyt" hidden="1">{#N/A,#N/A,TRUE,"Лист1";#N/A,#N/A,TRUE,"Лист2";#N/A,#N/A,TRUE,"Лист3"}</definedName>
    <definedName name="jkhffddds" localSheetId="16" hidden="1">{#N/A,#N/A,TRUE,"Лист1";#N/A,#N/A,TRUE,"Лист2";#N/A,#N/A,TRUE,"Лист3"}</definedName>
    <definedName name="jkhffddds" localSheetId="30" hidden="1">{#N/A,#N/A,TRUE,"Лист1";#N/A,#N/A,TRUE,"Лист2";#N/A,#N/A,TRUE,"Лист3"}</definedName>
    <definedName name="jkhffddds" hidden="1">{#N/A,#N/A,TRUE,"Лист1";#N/A,#N/A,TRUE,"Лист2";#N/A,#N/A,TRUE,"Лист3"}</definedName>
    <definedName name="jkkjhgj" localSheetId="16" hidden="1">{#N/A,#N/A,TRUE,"Лист1";#N/A,#N/A,TRUE,"Лист2";#N/A,#N/A,TRUE,"Лист3"}</definedName>
    <definedName name="jkkjhgj" localSheetId="30" hidden="1">{#N/A,#N/A,TRUE,"Лист1";#N/A,#N/A,TRUE,"Лист2";#N/A,#N/A,TRUE,"Лист3"}</definedName>
    <definedName name="jkkjhgj" hidden="1">{#N/A,#N/A,TRUE,"Лист1";#N/A,#N/A,TRUE,"Лист2";#N/A,#N/A,TRUE,"Лист3"}</definedName>
    <definedName name="jnkjjjjjjjjjjjjjjjjjjjj" localSheetId="16" hidden="1">{#N/A,#N/A,TRUE,"Лист1";#N/A,#N/A,TRUE,"Лист2";#N/A,#N/A,TRUE,"Лист3"}</definedName>
    <definedName name="jnkjjjjjjjjjjjjjjjjjjjj" localSheetId="30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uhghg" localSheetId="16" hidden="1">{#N/A,#N/A,TRUE,"Лист1";#N/A,#N/A,TRUE,"Лист2";#N/A,#N/A,TRUE,"Лист3"}</definedName>
    <definedName name="juhghg" localSheetId="30" hidden="1">{#N/A,#N/A,TRUE,"Лист1";#N/A,#N/A,TRUE,"Лист2";#N/A,#N/A,TRUE,"Лист3"}</definedName>
    <definedName name="juhghg" hidden="1">{#N/A,#N/A,TRUE,"Лист1";#N/A,#N/A,TRUE,"Лист2";#N/A,#N/A,TRUE,"Лист3"}</definedName>
    <definedName name="jyuytvbyvtvfr" localSheetId="16" hidden="1">{#N/A,#N/A,TRUE,"Лист1";#N/A,#N/A,TRUE,"Лист2";#N/A,#N/A,TRUE,"Лист3"}</definedName>
    <definedName name="jyuytvbyvtvfr" localSheetId="30" hidden="1">{#N/A,#N/A,TRUE,"Лист1";#N/A,#N/A,TRUE,"Лист2";#N/A,#N/A,TRUE,"Лист3"}</definedName>
    <definedName name="jyuytvbyvtvfr" hidden="1">{#N/A,#N/A,TRUE,"Лист1";#N/A,#N/A,TRUE,"Лист2";#N/A,#N/A,TRUE,"Лист3"}</definedName>
    <definedName name="khjkhjghf" localSheetId="16" hidden="1">{#N/A,#N/A,TRUE,"Лист1";#N/A,#N/A,TRUE,"Лист2";#N/A,#N/A,TRUE,"Лист3"}</definedName>
    <definedName name="khjkhjghf" localSheetId="30" hidden="1">{#N/A,#N/A,TRUE,"Лист1";#N/A,#N/A,TRUE,"Лист2";#N/A,#N/A,TRUE,"Лист3"}</definedName>
    <definedName name="khjkhjghf" hidden="1">{#N/A,#N/A,TRUE,"Лист1";#N/A,#N/A,TRUE,"Лист2";#N/A,#N/A,TRUE,"Лист3"}</definedName>
    <definedName name="kj" localSheetId="16" hidden="1">{#N/A,#N/A,TRUE,"Лист1";#N/A,#N/A,TRUE,"Лист2";#N/A,#N/A,TRUE,"Лист3"}</definedName>
    <definedName name="kj" localSheetId="30" hidden="1">{#N/A,#N/A,TRUE,"Лист1";#N/A,#N/A,TRUE,"Лист2";#N/A,#N/A,TRUE,"Лист3"}</definedName>
    <definedName name="kj" hidden="1">{#N/A,#N/A,TRUE,"Лист1";#N/A,#N/A,TRUE,"Лист2";#N/A,#N/A,TRUE,"Лист3"}</definedName>
    <definedName name="kjhvvvvvvvvvvvvvvvvv" localSheetId="16" hidden="1">{#N/A,#N/A,TRUE,"Лист1";#N/A,#N/A,TRUE,"Лист2";#N/A,#N/A,TRUE,"Лист3"}</definedName>
    <definedName name="kjhvvvvvvvvvvvvvvvvv" localSheetId="30" hidden="1">{#N/A,#N/A,TRUE,"Лист1";#N/A,#N/A,TRUE,"Лист2";#N/A,#N/A,TRUE,"Лист3"}</definedName>
    <definedName name="kjhvvvvvvvvvvvvvvvvv" hidden="1">{#N/A,#N/A,TRUE,"Лист1";#N/A,#N/A,TRUE,"Лист2";#N/A,#N/A,TRUE,"Лист3"}</definedName>
    <definedName name="kjjjjjhhhhhhhhhhhhh" localSheetId="16" hidden="1">{#N/A,#N/A,TRUE,"Лист1";#N/A,#N/A,TRUE,"Лист2";#N/A,#N/A,TRUE,"Лист3"}</definedName>
    <definedName name="kjjjjjhhhhhhhhhhhhh" localSheetId="30" hidden="1">{#N/A,#N/A,TRUE,"Лист1";#N/A,#N/A,TRUE,"Лист2";#N/A,#N/A,TRUE,"Лист3"}</definedName>
    <definedName name="kjjjjjhhhhhhhhhhhhh" hidden="1">{#N/A,#N/A,TRUE,"Лист1";#N/A,#N/A,TRUE,"Лист2";#N/A,#N/A,TRUE,"Лист3"}</definedName>
    <definedName name="kjkhjkjhgh" localSheetId="16" hidden="1">{#N/A,#N/A,TRUE,"Лист1";#N/A,#N/A,TRUE,"Лист2";#N/A,#N/A,TRUE,"Лист3"}</definedName>
    <definedName name="kjkhjkjhgh" localSheetId="30" hidden="1">{#N/A,#N/A,TRUE,"Лист1";#N/A,#N/A,TRUE,"Лист2";#N/A,#N/A,TRUE,"Лист3"}</definedName>
    <definedName name="kjkhjkjhgh" hidden="1">{#N/A,#N/A,TRUE,"Лист1";#N/A,#N/A,TRUE,"Лист2";#N/A,#N/A,TRUE,"Лист3"}</definedName>
    <definedName name="kjkjhjhjhghgf" localSheetId="16" hidden="1">{#N/A,#N/A,TRUE,"Лист1";#N/A,#N/A,TRUE,"Лист2";#N/A,#N/A,TRUE,"Лист3"}</definedName>
    <definedName name="kjkjhjhjhghgf" localSheetId="30" hidden="1">{#N/A,#N/A,TRUE,"Лист1";#N/A,#N/A,TRUE,"Лист2";#N/A,#N/A,TRUE,"Лист3"}</definedName>
    <definedName name="kjkjhjhjhghgf" hidden="1">{#N/A,#N/A,TRUE,"Лист1";#N/A,#N/A,TRUE,"Лист2";#N/A,#N/A,TRUE,"Лист3"}</definedName>
    <definedName name="kljhjkghv" localSheetId="16" hidden="1">{#N/A,#N/A,TRUE,"Лист1";#N/A,#N/A,TRUE,"Лист2";#N/A,#N/A,TRUE,"Лист3"}</definedName>
    <definedName name="kljhjkghv" localSheetId="30" hidden="1">{#N/A,#N/A,TRUE,"Лист1";#N/A,#N/A,TRUE,"Лист2";#N/A,#N/A,TRUE,"Лист3"}</definedName>
    <definedName name="kljhjkghv" hidden="1">{#N/A,#N/A,TRUE,"Лист1";#N/A,#N/A,TRUE,"Лист2";#N/A,#N/A,TRUE,"Лист3"}</definedName>
    <definedName name="klljjjhjgghf" localSheetId="16" hidden="1">{#N/A,#N/A,TRUE,"Лист1";#N/A,#N/A,TRUE,"Лист2";#N/A,#N/A,TRUE,"Лист3"}</definedName>
    <definedName name="klljjjhjgghf" localSheetId="30" hidden="1">{#N/A,#N/A,TRUE,"Лист1";#N/A,#N/A,TRUE,"Лист2";#N/A,#N/A,TRUE,"Лист3"}</definedName>
    <definedName name="klljjjhjgghf" hidden="1">{#N/A,#N/A,TRUE,"Лист1";#N/A,#N/A,TRUE,"Лист2";#N/A,#N/A,TRUE,"Лист3"}</definedName>
    <definedName name="likuih" localSheetId="16" hidden="1">{#N/A,#N/A,TRUE,"Лист1";#N/A,#N/A,TRUE,"Лист2";#N/A,#N/A,TRUE,"Лист3"}</definedName>
    <definedName name="likuih" localSheetId="30" hidden="1">{#N/A,#N/A,TRUE,"Лист1";#N/A,#N/A,TRUE,"Лист2";#N/A,#N/A,TRUE,"Лист3"}</definedName>
    <definedName name="likuih" hidden="1">{#N/A,#N/A,TRUE,"Лист1";#N/A,#N/A,TRUE,"Лист2";#N/A,#N/A,TRUE,"Лист3"}</definedName>
    <definedName name="limcount" hidden="1">1</definedName>
    <definedName name="lkkljhhggtg" localSheetId="16" hidden="1">{#N/A,#N/A,TRUE,"Лист1";#N/A,#N/A,TRUE,"Лист2";#N/A,#N/A,TRUE,"Лист3"}</definedName>
    <definedName name="lkkljhhggtg" localSheetId="30" hidden="1">{#N/A,#N/A,TRUE,"Лист1";#N/A,#N/A,TRUE,"Лист2";#N/A,#N/A,TRUE,"Лист3"}</definedName>
    <definedName name="lkkljhhggtg" hidden="1">{#N/A,#N/A,TRUE,"Лист1";#N/A,#N/A,TRUE,"Лист2";#N/A,#N/A,TRUE,"Лист3"}</definedName>
    <definedName name="lkljkjhjhggfdgf" localSheetId="16" hidden="1">{#N/A,#N/A,TRUE,"Лист1";#N/A,#N/A,TRUE,"Лист2";#N/A,#N/A,TRUE,"Лист3"}</definedName>
    <definedName name="lkljkjhjhggfdgf" localSheetId="30" hidden="1">{#N/A,#N/A,TRUE,"Лист1";#N/A,#N/A,TRUE,"Лист2";#N/A,#N/A,TRUE,"Лист3"}</definedName>
    <definedName name="lkljkjhjhggfdgf" hidden="1">{#N/A,#N/A,TRUE,"Лист1";#N/A,#N/A,TRUE,"Лист2";#N/A,#N/A,TRUE,"Лист3"}</definedName>
    <definedName name="mhyt" localSheetId="16" hidden="1">{#N/A,#N/A,TRUE,"Лист1";#N/A,#N/A,TRUE,"Лист2";#N/A,#N/A,TRUE,"Лист3"}</definedName>
    <definedName name="mhyt" localSheetId="30" hidden="1">{#N/A,#N/A,TRUE,"Лист1";#N/A,#N/A,TRUE,"Лист2";#N/A,#N/A,TRUE,"Лист3"}</definedName>
    <definedName name="mhyt" hidden="1">{#N/A,#N/A,TRUE,"Лист1";#N/A,#N/A,TRUE,"Лист2";#N/A,#N/A,TRUE,"Лист3"}</definedName>
    <definedName name="mjhuiy" localSheetId="16" hidden="1">{#N/A,#N/A,TRUE,"Лист1";#N/A,#N/A,TRUE,"Лист2";#N/A,#N/A,TRUE,"Лист3"}</definedName>
    <definedName name="mjhuiy" localSheetId="30" hidden="1">{#N/A,#N/A,TRUE,"Лист1";#N/A,#N/A,TRUE,"Лист2";#N/A,#N/A,TRUE,"Лист3"}</definedName>
    <definedName name="mjhuiy" hidden="1">{#N/A,#N/A,TRUE,"Лист1";#N/A,#N/A,TRUE,"Лист2";#N/A,#N/A,TRUE,"Лист3"}</definedName>
    <definedName name="mnnjjjjjjjjjjjjj" localSheetId="16" hidden="1">{#N/A,#N/A,TRUE,"Лист1";#N/A,#N/A,TRUE,"Лист2";#N/A,#N/A,TRUE,"Лист3"}</definedName>
    <definedName name="mnnjjjjjjjjjjjjj" localSheetId="30" hidden="1">{#N/A,#N/A,TRUE,"Лист1";#N/A,#N/A,TRUE,"Лист2";#N/A,#N/A,TRUE,"Лист3"}</definedName>
    <definedName name="mnnjjjjjjjjjjjjj" hidden="1">{#N/A,#N/A,TRUE,"Лист1";#N/A,#N/A,TRUE,"Лист2";#N/A,#N/A,TRUE,"Лист3"}</definedName>
    <definedName name="nbbvgf" localSheetId="16" hidden="1">{#N/A,#N/A,TRUE,"Лист1";#N/A,#N/A,TRUE,"Лист2";#N/A,#N/A,TRUE,"Лист3"}</definedName>
    <definedName name="nbbvgf" localSheetId="30" hidden="1">{#N/A,#N/A,TRUE,"Лист1";#N/A,#N/A,TRUE,"Лист2";#N/A,#N/A,TRUE,"Лист3"}</definedName>
    <definedName name="nbbvgf" hidden="1">{#N/A,#N/A,TRUE,"Лист1";#N/A,#N/A,TRUE,"Лист2";#N/A,#N/A,TRUE,"Лист3"}</definedName>
    <definedName name="nbvgggggggggggggggggg" localSheetId="16" hidden="1">{#N/A,#N/A,TRUE,"Лист1";#N/A,#N/A,TRUE,"Лист2";#N/A,#N/A,TRUE,"Лист3"}</definedName>
    <definedName name="nbvgggggggggggggggggg" localSheetId="30" hidden="1">{#N/A,#N/A,TRUE,"Лист1";#N/A,#N/A,TRUE,"Лист2";#N/A,#N/A,TRUE,"Лист3"}</definedName>
    <definedName name="nbvgggggggggggggggggg" hidden="1">{#N/A,#N/A,TRUE,"Лист1";#N/A,#N/A,TRUE,"Лист2";#N/A,#N/A,TRUE,"Лист3"}</definedName>
    <definedName name="nhguy" localSheetId="16" hidden="1">{#N/A,#N/A,TRUE,"Лист1";#N/A,#N/A,TRUE,"Лист2";#N/A,#N/A,TRUE,"Лист3"}</definedName>
    <definedName name="nhguy" localSheetId="30" hidden="1">{#N/A,#N/A,TRUE,"Лист1";#N/A,#N/A,TRUE,"Лист2";#N/A,#N/A,TRUE,"Лист3"}</definedName>
    <definedName name="nhguy" hidden="1">{#N/A,#N/A,TRUE,"Лист1";#N/A,#N/A,TRUE,"Лист2";#N/A,#N/A,TRUE,"Лист3"}</definedName>
    <definedName name="njkhgjhghfhg" localSheetId="16" hidden="1">{#N/A,#N/A,TRUE,"Лист1";#N/A,#N/A,TRUE,"Лист2";#N/A,#N/A,TRUE,"Лист3"}</definedName>
    <definedName name="njkhgjhghfhg" localSheetId="30" hidden="1">{#N/A,#N/A,TRUE,"Лист1";#N/A,#N/A,TRUE,"Лист2";#N/A,#N/A,TRUE,"Лист3"}</definedName>
    <definedName name="njkhgjhghfhg" hidden="1">{#N/A,#N/A,TRUE,"Лист1";#N/A,#N/A,TRUE,"Лист2";#N/A,#N/A,TRUE,"Лист3"}</definedName>
    <definedName name="nnngggggggggggggggggggggggggg" localSheetId="16" hidden="1">{#N/A,#N/A,TRUE,"Лист1";#N/A,#N/A,TRUE,"Лист2";#N/A,#N/A,TRUE,"Лист3"}</definedName>
    <definedName name="nnngggggggggggggggggggggggggg" localSheetId="30" hidden="1">{#N/A,#N/A,TRUE,"Лист1";#N/A,#N/A,TRUE,"Лист2";#N/A,#N/A,TRUE,"Лист3"}</definedName>
    <definedName name="nnngggggggggggggggggggggggggg" hidden="1">{#N/A,#N/A,TRUE,"Лист1";#N/A,#N/A,TRUE,"Лист2";#N/A,#N/A,TRUE,"Лист3"}</definedName>
    <definedName name="oijjjjjjjjjjjjjj" localSheetId="16" hidden="1">{#N/A,#N/A,TRUE,"Лист1";#N/A,#N/A,TRUE,"Лист2";#N/A,#N/A,TRUE,"Лист3"}</definedName>
    <definedName name="oijjjjjjjjjjjjjj" localSheetId="30" hidden="1">{#N/A,#N/A,TRUE,"Лист1";#N/A,#N/A,TRUE,"Лист2";#N/A,#N/A,TRUE,"Лист3"}</definedName>
    <definedName name="oijjjjjjjjjjjjjj" hidden="1">{#N/A,#N/A,TRUE,"Лист1";#N/A,#N/A,TRUE,"Лист2";#N/A,#N/A,TRUE,"Лист3"}</definedName>
    <definedName name="oikkkkkkkkkkkkkkkkkkkkkkk" localSheetId="16" hidden="1">{#N/A,#N/A,TRUE,"Лист1";#N/A,#N/A,TRUE,"Лист2";#N/A,#N/A,TRUE,"Лист3"}</definedName>
    <definedName name="oikkkkkkkkkkkkkkkkkkkkkkk" localSheetId="30" hidden="1">{#N/A,#N/A,TRUE,"Лист1";#N/A,#N/A,TRUE,"Лист2";#N/A,#N/A,TRUE,"Лист3"}</definedName>
    <definedName name="oikkkkkkkkkkkkkkkkkkkkkkk" hidden="1">{#N/A,#N/A,TRUE,"Лист1";#N/A,#N/A,TRUE,"Лист2";#N/A,#N/A,TRUE,"Лист3"}</definedName>
    <definedName name="oilkkh" localSheetId="16" hidden="1">{#N/A,#N/A,TRUE,"Лист1";#N/A,#N/A,TRUE,"Лист2";#N/A,#N/A,TRUE,"Лист3"}</definedName>
    <definedName name="oilkkh" localSheetId="30" hidden="1">{#N/A,#N/A,TRUE,"Лист1";#N/A,#N/A,TRUE,"Лист2";#N/A,#N/A,TRUE,"Лист3"}</definedName>
    <definedName name="oilkkh" hidden="1">{#N/A,#N/A,TRUE,"Лист1";#N/A,#N/A,TRUE,"Лист2";#N/A,#N/A,TRUE,"Лист3"}</definedName>
    <definedName name="oiuuyyyyyyyyyyyyyyy" localSheetId="16" hidden="1">{#N/A,#N/A,TRUE,"Лист1";#N/A,#N/A,TRUE,"Лист2";#N/A,#N/A,TRUE,"Лист3"}</definedName>
    <definedName name="oiuuyyyyyyyyyyyyyyy" localSheetId="30" hidden="1">{#N/A,#N/A,TRUE,"Лист1";#N/A,#N/A,TRUE,"Лист2";#N/A,#N/A,TRUE,"Лист3"}</definedName>
    <definedName name="oiuuyyyyyyyyyyyyyyy" hidden="1">{#N/A,#N/A,TRUE,"Лист1";#N/A,#N/A,TRUE,"Лист2";#N/A,#N/A,TRUE,"Лист3"}</definedName>
    <definedName name="ojkjkhjgghfd" localSheetId="16" hidden="1">{#N/A,#N/A,TRUE,"Лист1";#N/A,#N/A,TRUE,"Лист2";#N/A,#N/A,TRUE,"Лист3"}</definedName>
    <definedName name="ojkjkhjgghfd" localSheetId="30" hidden="1">{#N/A,#N/A,TRUE,"Лист1";#N/A,#N/A,TRUE,"Лист2";#N/A,#N/A,TRUE,"Лист3"}</definedName>
    <definedName name="ojkjkhjgghfd" hidden="1">{#N/A,#N/A,TRUE,"Лист1";#N/A,#N/A,TRUE,"Лист2";#N/A,#N/A,TRUE,"Лист3"}</definedName>
    <definedName name="oopoooooooooooooooo" localSheetId="16" hidden="1">{#N/A,#N/A,TRUE,"Лист1";#N/A,#N/A,TRUE,"Лист2";#N/A,#N/A,TRUE,"Лист3"}</definedName>
    <definedName name="oopoooooooooooooooo" localSheetId="30" hidden="1">{#N/A,#N/A,TRUE,"Лист1";#N/A,#N/A,TRUE,"Лист2";#N/A,#N/A,TRUE,"Лист3"}</definedName>
    <definedName name="oopoooooooooooooooo" hidden="1">{#N/A,#N/A,TRUE,"Лист1";#N/A,#N/A,TRUE,"Лист2";#N/A,#N/A,TRUE,"Лист3"}</definedName>
    <definedName name="P1_dip" hidden="1">[3]База!$G$167:$G$172,[3]База!$G$174:$G$175,[3]База!$G$177:$G$180,[3]База!$G$182,[3]База!$G$184:$G$188,[3]База!$G$190,[3]База!$G$192:$G$194</definedName>
    <definedName name="P1_eso" hidden="1">[3]База!$G$167:$G$172,[3]База!$G$174:$G$175,[3]База!$G$177:$G$180,[3]База!$G$182,[3]База!$G$184:$G$188,[3]База!$G$190,[3]База!$G$192:$G$194</definedName>
    <definedName name="P1_ESO_PROT" localSheetId="16" hidden="1">#REF!,#REF!,#REF!,#REF!,#REF!,#REF!,#REF!,#REF!</definedName>
    <definedName name="P1_ESO_PROT" localSheetId="30" hidden="1">#REF!,#REF!,#REF!,#REF!,#REF!,#REF!,#REF!,#REF!</definedName>
    <definedName name="P1_ESO_PROT" hidden="1">#REF!,#REF!,#REF!,#REF!,#REF!,#REF!,#REF!,#REF!</definedName>
    <definedName name="P1_net" hidden="1">[3]База!$G$118:$G$123,[3]База!$G$125:$G$126,[3]База!$G$128:$G$131,[3]База!$G$133,[3]База!$G$135:$G$139,[3]База!$G$141,[3]База!$G$143:$G$145</definedName>
    <definedName name="P1_SBT_PROT" localSheetId="16" hidden="1">#REF!,#REF!,#REF!,#REF!,#REF!,#REF!,#REF!</definedName>
    <definedName name="P1_SBT_PROT" localSheetId="30" hidden="1">#REF!,#REF!,#REF!,#REF!,#REF!,#REF!,#REF!</definedName>
    <definedName name="P1_SBT_PROT" hidden="1">#REF!,#REF!,#REF!,#REF!,#REF!,#REF!,#REF!</definedName>
    <definedName name="P1_SC_CLR" localSheetId="16" hidden="1">#REF!,#REF!,#REF!,#REF!,#REF!</definedName>
    <definedName name="P1_SC_CLR" localSheetId="30" hidden="1">#REF!,#REF!,#REF!,#REF!,#REF!</definedName>
    <definedName name="P1_SC_CLR" hidden="1">#REF!,#REF!,#REF!,#REF!,#REF!</definedName>
    <definedName name="P1_SC22" localSheetId="16" hidden="1">#REF!,#REF!,#REF!,#REF!,#REF!,#REF!</definedName>
    <definedName name="P1_SC22" localSheetId="30" hidden="1">#REF!,#REF!,#REF!,#REF!,#REF!,#REF!</definedName>
    <definedName name="P1_SC22" hidden="1">#REF!,#REF!,#REF!,#REF!,#REF!,#REF!</definedName>
    <definedName name="P1_SCOPE_16_PRT" hidden="1">[3]База!$E$15:$I$16,[3]База!$E$18:$I$20,[3]База!$E$23:$I$23,[3]База!$E$26:$I$26,[3]База!$E$29:$I$29,[3]База!$E$32:$I$32,[3]База!$E$35:$I$35,[3]База!$B$34,[3]База!$B$37</definedName>
    <definedName name="P1_SCOPE_17_PRT" hidden="1">[3]База!$E$13:$H$21,[3]База!$J$9:$J$11,[3]База!$J$13:$J$21,[3]База!$E$24:$H$26,[3]База!$E$28:$H$36,[3]База!$J$24:$M$26,[3]База!$J$28:$M$36,[3]База!$E$39:$H$41</definedName>
    <definedName name="P1_SCOPE_4_PRT" hidden="1">[3]База!$F$23:$I$23,[3]База!$F$25:$I$25,[3]База!$F$27:$I$31,[3]База!$K$14:$N$20,[3]База!$K$23:$N$23,[3]База!$K$25:$N$25,[3]База!$K$27:$N$31,[3]База!$P$14:$S$20,[3]База!$P$23:$S$23</definedName>
    <definedName name="P1_SCOPE_5_PRT" hidden="1">[3]База!$F$23:$I$23,[3]База!$F$25:$I$25,[3]База!$F$27:$I$31,[3]База!$K$14:$N$21,[3]База!$K$23:$N$23,[3]База!$K$25:$N$25,[3]База!$K$27:$N$31,[3]База!$P$14:$S$21,[3]База!$P$23:$S$23</definedName>
    <definedName name="P1_SCOPE_CORR" localSheetId="16" hidden="1">#REF!,#REF!,#REF!,#REF!,#REF!,#REF!,#REF!</definedName>
    <definedName name="P1_SCOPE_CORR" localSheetId="30" hidden="1">#REF!,#REF!,#REF!,#REF!,#REF!,#REF!,#REF!</definedName>
    <definedName name="P1_SCOPE_CORR" hidden="1">#REF!,#REF!,#REF!,#REF!,#REF!,#REF!,#REF!</definedName>
    <definedName name="P1_SCOPE_DOP" localSheetId="16" hidden="1">#REF!,#REF!,#REF!,#REF!,#REF!,#REF!</definedName>
    <definedName name="P1_SCOPE_DOP" localSheetId="30" hidden="1">#REF!,#REF!,#REF!,#REF!,#REF!,#REF!</definedName>
    <definedName name="P1_SCOPE_DOP" hidden="1">#REF!,#REF!,#REF!,#REF!,#REF!,#REF!</definedName>
    <definedName name="P1_SCOPE_F1_PRT" hidden="1">[3]База!$D$74:$E$84,[3]База!$D$71:$E$72,[3]База!$D$66:$E$69,[3]База!$D$61:$E$64</definedName>
    <definedName name="P1_SCOPE_F2_PRT" hidden="1">[3]База!$G$56,[3]База!$E$55:$E$56,[3]База!$F$55:$G$55,[3]База!$D$55</definedName>
    <definedName name="P1_SCOPE_FLOAD" localSheetId="16" hidden="1">#REF!,#REF!,#REF!,#REF!,#REF!,#REF!</definedName>
    <definedName name="P1_SCOPE_FLOAD" localSheetId="30" hidden="1">#REF!,#REF!,#REF!,#REF!,#REF!,#REF!</definedName>
    <definedName name="P1_SCOPE_FLOAD" hidden="1">#REF!,#REF!,#REF!,#REF!,#REF!,#REF!</definedName>
    <definedName name="P1_SCOPE_FRML" localSheetId="16" hidden="1">#REF!,#REF!,#REF!,#REF!,#REF!,#REF!</definedName>
    <definedName name="P1_SCOPE_FRML" localSheetId="30" hidden="1">#REF!,#REF!,#REF!,#REF!,#REF!,#REF!</definedName>
    <definedName name="P1_SCOPE_FRML" hidden="1">#REF!,#REF!,#REF!,#REF!,#REF!,#REF!</definedName>
    <definedName name="P1_SCOPE_FST7" localSheetId="16" hidden="1">#REF!,#REF!,#REF!,#REF!,#REF!,#REF!</definedName>
    <definedName name="P1_SCOPE_FST7" localSheetId="30" hidden="1">#REF!,#REF!,#REF!,#REF!,#REF!,#REF!</definedName>
    <definedName name="P1_SCOPE_FST7" hidden="1">#REF!,#REF!,#REF!,#REF!,#REF!,#REF!</definedName>
    <definedName name="P1_SCOPE_FULL_LOAD" localSheetId="16" hidden="1">#REF!,#REF!,#REF!,#REF!,#REF!,#REF!</definedName>
    <definedName name="P1_SCOPE_FULL_LOAD" localSheetId="30" hidden="1">#REF!,#REF!,#REF!,#REF!,#REF!,#REF!</definedName>
    <definedName name="P1_SCOPE_FULL_LOAD" hidden="1">#REF!,#REF!,#REF!,#REF!,#REF!,#REF!</definedName>
    <definedName name="P1_SCOPE_IND" localSheetId="16" hidden="1">#REF!,#REF!,#REF!,#REF!,#REF!,#REF!</definedName>
    <definedName name="P1_SCOPE_IND" localSheetId="30" hidden="1">#REF!,#REF!,#REF!,#REF!,#REF!,#REF!</definedName>
    <definedName name="P1_SCOPE_IND" hidden="1">#REF!,#REF!,#REF!,#REF!,#REF!,#REF!</definedName>
    <definedName name="P1_SCOPE_IND2" localSheetId="16" hidden="1">#REF!,#REF!,#REF!,#REF!,#REF!</definedName>
    <definedName name="P1_SCOPE_IND2" localSheetId="30" hidden="1">#REF!,#REF!,#REF!,#REF!,#REF!</definedName>
    <definedName name="P1_SCOPE_IND2" hidden="1">#REF!,#REF!,#REF!,#REF!,#REF!</definedName>
    <definedName name="P1_SCOPE_NET_DATE" localSheetId="16" hidden="1">#REF!,#REF!,#REF!,#REF!</definedName>
    <definedName name="P1_SCOPE_NET_DATE" localSheetId="30" hidden="1">#REF!,#REF!,#REF!,#REF!</definedName>
    <definedName name="P1_SCOPE_NET_DATE" hidden="1">#REF!,#REF!,#REF!,#REF!</definedName>
    <definedName name="P1_SCOPE_NET_NVV" localSheetId="16" hidden="1">#REF!,#REF!,#REF!,#REF!,#REF!,#REF!,#REF!</definedName>
    <definedName name="P1_SCOPE_NET_NVV" localSheetId="30" hidden="1">#REF!,#REF!,#REF!,#REF!,#REF!,#REF!,#REF!</definedName>
    <definedName name="P1_SCOPE_NET_NVV" hidden="1">#REF!,#REF!,#REF!,#REF!,#REF!,#REF!,#REF!</definedName>
    <definedName name="P1_SCOPE_NOTIND" localSheetId="16" hidden="1">#REF!,#REF!,#REF!,#REF!,#REF!,#REF!</definedName>
    <definedName name="P1_SCOPE_NOTIND" localSheetId="30" hidden="1">#REF!,#REF!,#REF!,#REF!,#REF!,#REF!</definedName>
    <definedName name="P1_SCOPE_NOTIND" hidden="1">#REF!,#REF!,#REF!,#REF!,#REF!,#REF!</definedName>
    <definedName name="P1_SCOPE_NotInd2" localSheetId="16" hidden="1">#REF!,#REF!,#REF!,#REF!,#REF!,#REF!,#REF!</definedName>
    <definedName name="P1_SCOPE_NotInd2" localSheetId="30" hidden="1">#REF!,#REF!,#REF!,#REF!,#REF!,#REF!,#REF!</definedName>
    <definedName name="P1_SCOPE_NotInd2" hidden="1">#REF!,#REF!,#REF!,#REF!,#REF!,#REF!,#REF!</definedName>
    <definedName name="P1_SCOPE_NotInd3" localSheetId="16" hidden="1">#REF!,#REF!,#REF!,#REF!,#REF!,#REF!,#REF!</definedName>
    <definedName name="P1_SCOPE_NotInd3" localSheetId="30" hidden="1">#REF!,#REF!,#REF!,#REF!,#REF!,#REF!,#REF!</definedName>
    <definedName name="P1_SCOPE_NotInd3" hidden="1">#REF!,#REF!,#REF!,#REF!,#REF!,#REF!,#REF!</definedName>
    <definedName name="P1_SCOPE_NotInt" localSheetId="16" hidden="1">#REF!,#REF!,#REF!,#REF!,#REF!,#REF!</definedName>
    <definedName name="P1_SCOPE_NotInt" localSheetId="30" hidden="1">#REF!,#REF!,#REF!,#REF!,#REF!,#REF!</definedName>
    <definedName name="P1_SCOPE_NotInt" hidden="1">#REF!,#REF!,#REF!,#REF!,#REF!,#REF!</definedName>
    <definedName name="P1_SCOPE_PER_PRT" hidden="1">[3]База!$H$15:$H$19,[3]База!$H$21:$H$25,[3]База!$J$14:$J$25,[3]База!$K$15:$K$19,[3]База!$K$21:$K$25</definedName>
    <definedName name="P1_SCOPE_REGS" localSheetId="16" hidden="1">#REF!,#REF!,#REF!,#REF!,#REF!</definedName>
    <definedName name="P1_SCOPE_REGS" localSheetId="30" hidden="1">#REF!,#REF!,#REF!,#REF!,#REF!</definedName>
    <definedName name="P1_SCOPE_REGS" hidden="1">#REF!,#REF!,#REF!,#REF!,#REF!</definedName>
    <definedName name="P1_SCOPE_SAVE2" localSheetId="16" hidden="1">#REF!,#REF!,#REF!,#REF!,#REF!,#REF!,#REF!</definedName>
    <definedName name="P1_SCOPE_SAVE2" localSheetId="30" hidden="1">#REF!,#REF!,#REF!,#REF!,#REF!,#REF!,#REF!</definedName>
    <definedName name="P1_SCOPE_SAVE2" hidden="1">#REF!,#REF!,#REF!,#REF!,#REF!,#REF!,#REF!</definedName>
    <definedName name="P1_SCOPE_SV_LD" localSheetId="16" hidden="1">#REF!,#REF!,#REF!,#REF!,#REF!,#REF!,#REF!</definedName>
    <definedName name="P1_SCOPE_SV_LD" localSheetId="30" hidden="1">#REF!,#REF!,#REF!,#REF!,#REF!,#REF!,#REF!</definedName>
    <definedName name="P1_SCOPE_SV_LD" hidden="1">#REF!,#REF!,#REF!,#REF!,#REF!,#REF!,#REF!</definedName>
    <definedName name="P1_SCOPE_SV_LD1" localSheetId="16" hidden="1">#REF!,#REF!,#REF!,#REF!,#REF!,#REF!,#REF!</definedName>
    <definedName name="P1_SCOPE_SV_LD1" localSheetId="30" hidden="1">#REF!,#REF!,#REF!,#REF!,#REF!,#REF!,#REF!</definedName>
    <definedName name="P1_SCOPE_SV_LD1" hidden="1">#REF!,#REF!,#REF!,#REF!,#REF!,#REF!,#REF!</definedName>
    <definedName name="P1_SCOPE_SV_PRT" localSheetId="16" hidden="1">#REF!,#REF!,#REF!,#REF!,#REF!,#REF!,#REF!</definedName>
    <definedName name="P1_SCOPE_SV_PRT" localSheetId="30" hidden="1">#REF!,#REF!,#REF!,#REF!,#REF!,#REF!,#REF!</definedName>
    <definedName name="P1_SCOPE_SV_PRT" hidden="1">#REF!,#REF!,#REF!,#REF!,#REF!,#REF!,#REF!</definedName>
    <definedName name="P1_SCOPE_SYS_SVOD" hidden="1">[4]Свод!$L$27:$N$37,[4]Свод!$L$39:$N$51,[4]Свод!$L$53:$N$66,[4]Свод!$L$68:$N$73,[4]Свод!$L$75:$N$89,[4]Свод!$L$91:$N$101,[4]Свод!$L$103:$N$111</definedName>
    <definedName name="P1_SCOPE_TAR" hidden="1">[4]Свод!$G$27:$AA$37,[4]Свод!$G$39:$AA$51,[4]Свод!$G$53:$AA$66,[4]Свод!$G$68:$AA$73,[4]Свод!$G$75:$AA$89,[4]Свод!$G$91:$AA$101,[4]Свод!$G$103:$AA$111</definedName>
    <definedName name="P1_SCOPE_TAR_OLD" hidden="1">[4]Свод!$H$27:$H$37,[4]Свод!$H$39:$H$51,[4]Свод!$H$53:$H$66,[4]Свод!$H$68:$H$73,[4]Свод!$H$75:$H$89,[4]Свод!$H$91:$H$101,[4]Свод!$H$103:$H$108</definedName>
    <definedName name="P1_SET_PROT" localSheetId="16" hidden="1">#REF!,#REF!,#REF!,#REF!,#REF!,#REF!,#REF!</definedName>
    <definedName name="P1_SET_PROT" localSheetId="30" hidden="1">#REF!,#REF!,#REF!,#REF!,#REF!,#REF!,#REF!</definedName>
    <definedName name="P1_SET_PROT" hidden="1">#REF!,#REF!,#REF!,#REF!,#REF!,#REF!,#REF!</definedName>
    <definedName name="P1_SET_PRT" localSheetId="16" hidden="1">#REF!,#REF!,#REF!,#REF!,#REF!,#REF!,#REF!</definedName>
    <definedName name="P1_SET_PRT" localSheetId="30" hidden="1">#REF!,#REF!,#REF!,#REF!,#REF!,#REF!,#REF!</definedName>
    <definedName name="P1_SET_PRT" hidden="1">#REF!,#REF!,#REF!,#REF!,#REF!,#REF!,#REF!</definedName>
    <definedName name="P1_T1?axis?ПРД2?2005" localSheetId="16" hidden="1">#REF!,#REF!,#REF!,#REF!,#REF!,#REF!,#REF!</definedName>
    <definedName name="P1_T1?axis?ПРД2?2005" localSheetId="30" hidden="1">#REF!,#REF!,#REF!,#REF!,#REF!,#REF!,#REF!</definedName>
    <definedName name="P1_T1?axis?ПРД2?2005" hidden="1">#REF!,#REF!,#REF!,#REF!,#REF!,#REF!,#REF!</definedName>
    <definedName name="P1_T1?axis?ПРД2?2006" localSheetId="16" hidden="1">#REF!,#REF!,#REF!,#REF!,#REF!,#REF!,#REF!</definedName>
    <definedName name="P1_T1?axis?ПРД2?2006" localSheetId="30" hidden="1">#REF!,#REF!,#REF!,#REF!,#REF!,#REF!,#REF!</definedName>
    <definedName name="P1_T1?axis?ПРД2?2006" hidden="1">#REF!,#REF!,#REF!,#REF!,#REF!,#REF!,#REF!</definedName>
    <definedName name="P1_T1?Data" localSheetId="16" hidden="1">#REF!,#REF!,#REF!,#REF!,#REF!,#REF!,#REF!</definedName>
    <definedName name="P1_T1?Data" localSheetId="30" hidden="1">#REF!,#REF!,#REF!,#REF!,#REF!,#REF!,#REF!</definedName>
    <definedName name="P1_T1?Data" hidden="1">#REF!,#REF!,#REF!,#REF!,#REF!,#REF!,#REF!</definedName>
    <definedName name="P1_T1?Fuel_type" localSheetId="16" hidden="1">#REF!,#REF!,#REF!,#REF!,#REF!,#REF!,#REF!,#REF!,#REF!,#REF!,#REF!</definedName>
    <definedName name="P1_T1?Fuel_type" localSheetId="30" hidden="1">#REF!,#REF!,#REF!,#REF!,#REF!,#REF!,#REF!,#REF!,#REF!,#REF!,#REF!</definedName>
    <definedName name="P1_T1?Fuel_type" hidden="1">#REF!,#REF!,#REF!,#REF!,#REF!,#REF!,#REF!,#REF!,#REF!,#REF!,#REF!</definedName>
    <definedName name="P1_T1?L1.1.1" localSheetId="16" hidden="1">#REF!,#REF!,#REF!,#REF!,#REF!,#REF!,#REF!</definedName>
    <definedName name="P1_T1?L1.1.1" localSheetId="30" hidden="1">#REF!,#REF!,#REF!,#REF!,#REF!,#REF!,#REF!</definedName>
    <definedName name="P1_T1?L1.1.1" hidden="1">#REF!,#REF!,#REF!,#REF!,#REF!,#REF!,#REF!</definedName>
    <definedName name="P1_T1?L1.1.1.1" localSheetId="16" hidden="1">#REF!,#REF!,#REF!,#REF!,#REF!,#REF!,#REF!</definedName>
    <definedName name="P1_T1?L1.1.1.1" localSheetId="30" hidden="1">#REF!,#REF!,#REF!,#REF!,#REF!,#REF!,#REF!</definedName>
    <definedName name="P1_T1?L1.1.1.1" hidden="1">#REF!,#REF!,#REF!,#REF!,#REF!,#REF!,#REF!</definedName>
    <definedName name="P1_T1?L1.1.2" localSheetId="16" hidden="1">#REF!,#REF!,#REF!,#REF!,#REF!,#REF!,#REF!</definedName>
    <definedName name="P1_T1?L1.1.2" localSheetId="30" hidden="1">#REF!,#REF!,#REF!,#REF!,#REF!,#REF!,#REF!</definedName>
    <definedName name="P1_T1?L1.1.2" hidden="1">#REF!,#REF!,#REF!,#REF!,#REF!,#REF!,#REF!</definedName>
    <definedName name="P1_T1?L1.1.2.1" localSheetId="16" hidden="1">#REF!,#REF!,#REF!,#REF!,#REF!,#REF!,#REF!</definedName>
    <definedName name="P1_T1?L1.1.2.1" localSheetId="30" hidden="1">#REF!,#REF!,#REF!,#REF!,#REF!,#REF!,#REF!</definedName>
    <definedName name="P1_T1?L1.1.2.1" hidden="1">#REF!,#REF!,#REF!,#REF!,#REF!,#REF!,#REF!</definedName>
    <definedName name="P1_T1?L1.1.2.1.1" localSheetId="16" hidden="1">#REF!,#REF!,#REF!,#REF!,#REF!,#REF!,#REF!</definedName>
    <definedName name="P1_T1?L1.1.2.1.1" localSheetId="30" hidden="1">#REF!,#REF!,#REF!,#REF!,#REF!,#REF!,#REF!</definedName>
    <definedName name="P1_T1?L1.1.2.1.1" hidden="1">#REF!,#REF!,#REF!,#REF!,#REF!,#REF!,#REF!</definedName>
    <definedName name="P1_T1?L1.1.2.1.2" localSheetId="16" hidden="1">#REF!,#REF!,#REF!,#REF!,#REF!,#REF!,#REF!</definedName>
    <definedName name="P1_T1?L1.1.2.1.2" localSheetId="30" hidden="1">#REF!,#REF!,#REF!,#REF!,#REF!,#REF!,#REF!</definedName>
    <definedName name="P1_T1?L1.1.2.1.2" hidden="1">#REF!,#REF!,#REF!,#REF!,#REF!,#REF!,#REF!</definedName>
    <definedName name="P1_T1?L1.1.2.1.3" localSheetId="16" hidden="1">#REF!,#REF!,#REF!,#REF!,#REF!,#REF!,#REF!</definedName>
    <definedName name="P1_T1?L1.1.2.1.3" localSheetId="30" hidden="1">#REF!,#REF!,#REF!,#REF!,#REF!,#REF!,#REF!</definedName>
    <definedName name="P1_T1?L1.1.2.1.3" hidden="1">#REF!,#REF!,#REF!,#REF!,#REF!,#REF!,#REF!</definedName>
    <definedName name="P1_T1?L1.1.2.2" localSheetId="16" hidden="1">#REF!,#REF!,#REF!,#REF!,#REF!,#REF!,#REF!</definedName>
    <definedName name="P1_T1?L1.1.2.2" localSheetId="30" hidden="1">#REF!,#REF!,#REF!,#REF!,#REF!,#REF!,#REF!</definedName>
    <definedName name="P1_T1?L1.1.2.2" hidden="1">#REF!,#REF!,#REF!,#REF!,#REF!,#REF!,#REF!</definedName>
    <definedName name="P1_T1?L1.1.2.3" localSheetId="16" hidden="1">#REF!,#REF!,#REF!,#REF!,#REF!,#REF!,#REF!</definedName>
    <definedName name="P1_T1?L1.1.2.3" localSheetId="30" hidden="1">#REF!,#REF!,#REF!,#REF!,#REF!,#REF!,#REF!</definedName>
    <definedName name="P1_T1?L1.1.2.3" hidden="1">#REF!,#REF!,#REF!,#REF!,#REF!,#REF!,#REF!</definedName>
    <definedName name="P1_T1?L1.1.2.4" localSheetId="16" hidden="1">#REF!,#REF!,#REF!,#REF!,#REF!,#REF!,#REF!</definedName>
    <definedName name="P1_T1?L1.1.2.4" localSheetId="30" hidden="1">#REF!,#REF!,#REF!,#REF!,#REF!,#REF!,#REF!</definedName>
    <definedName name="P1_T1?L1.1.2.4" hidden="1">#REF!,#REF!,#REF!,#REF!,#REF!,#REF!,#REF!</definedName>
    <definedName name="P1_T1?L1.1.2.5" localSheetId="16" hidden="1">#REF!,#REF!,#REF!,#REF!,#REF!,#REF!,#REF!</definedName>
    <definedName name="P1_T1?L1.1.2.5" localSheetId="30" hidden="1">#REF!,#REF!,#REF!,#REF!,#REF!,#REF!,#REF!</definedName>
    <definedName name="P1_T1?L1.1.2.5" hidden="1">#REF!,#REF!,#REF!,#REF!,#REF!,#REF!,#REF!</definedName>
    <definedName name="P1_T1?L1.1.2.6" localSheetId="16" hidden="1">#REF!,#REF!,#REF!,#REF!,#REF!,#REF!,#REF!</definedName>
    <definedName name="P1_T1?L1.1.2.6" localSheetId="30" hidden="1">#REF!,#REF!,#REF!,#REF!,#REF!,#REF!,#REF!</definedName>
    <definedName name="P1_T1?L1.1.2.6" hidden="1">#REF!,#REF!,#REF!,#REF!,#REF!,#REF!,#REF!</definedName>
    <definedName name="P1_T1?L1.1.2.7" localSheetId="16" hidden="1">#REF!,#REF!,#REF!,#REF!,#REF!,#REF!,#REF!</definedName>
    <definedName name="P1_T1?L1.1.2.7" localSheetId="30" hidden="1">#REF!,#REF!,#REF!,#REF!,#REF!,#REF!,#REF!</definedName>
    <definedName name="P1_T1?L1.1.2.7" hidden="1">#REF!,#REF!,#REF!,#REF!,#REF!,#REF!,#REF!</definedName>
    <definedName name="P1_T1?L1.1.2.7.1" localSheetId="16" hidden="1">#REF!,#REF!,#REF!,#REF!,#REF!,#REF!,#REF!</definedName>
    <definedName name="P1_T1?L1.1.2.7.1" localSheetId="30" hidden="1">#REF!,#REF!,#REF!,#REF!,#REF!,#REF!,#REF!</definedName>
    <definedName name="P1_T1?L1.1.2.7.1" hidden="1">#REF!,#REF!,#REF!,#REF!,#REF!,#REF!,#REF!</definedName>
    <definedName name="P1_T1?M1" localSheetId="16" hidden="1">#REF!,#REF!,#REF!,#REF!,#REF!,#REF!,#REF!,#REF!,#REF!,#REF!,#REF!</definedName>
    <definedName name="P1_T1?M1" localSheetId="30" hidden="1">#REF!,#REF!,#REF!,#REF!,#REF!,#REF!,#REF!,#REF!,#REF!,#REF!,#REF!</definedName>
    <definedName name="P1_T1?M1" hidden="1">#REF!,#REF!,#REF!,#REF!,#REF!,#REF!,#REF!,#REF!,#REF!,#REF!,#REF!</definedName>
    <definedName name="P1_T1?M2" localSheetId="16" hidden="1">#REF!,#REF!,#REF!,#REF!,#REF!,#REF!,#REF!,#REF!,#REF!,#REF!,#REF!</definedName>
    <definedName name="P1_T1?M2" localSheetId="30" hidden="1">#REF!,#REF!,#REF!,#REF!,#REF!,#REF!,#REF!,#REF!,#REF!,#REF!,#REF!</definedName>
    <definedName name="P1_T1?M2" hidden="1">#REF!,#REF!,#REF!,#REF!,#REF!,#REF!,#REF!,#REF!,#REF!,#REF!,#REF!</definedName>
    <definedName name="P1_T1?unit?ГКАЛ" localSheetId="16" hidden="1">#REF!,#REF!,#REF!,#REF!,#REF!,#REF!,#REF!</definedName>
    <definedName name="P1_T1?unit?ГКАЛ" localSheetId="30" hidden="1">#REF!,#REF!,#REF!,#REF!,#REF!,#REF!,#REF!</definedName>
    <definedName name="P1_T1?unit?ГКАЛ" hidden="1">#REF!,#REF!,#REF!,#REF!,#REF!,#REF!,#REF!</definedName>
    <definedName name="P1_T1?unit?РУБ.ГКАЛ" localSheetId="16" hidden="1">#REF!,#REF!,#REF!,#REF!,#REF!,#REF!,#REF!</definedName>
    <definedName name="P1_T1?unit?РУБ.ГКАЛ" localSheetId="30" hidden="1">#REF!,#REF!,#REF!,#REF!,#REF!,#REF!,#REF!</definedName>
    <definedName name="P1_T1?unit?РУБ.ГКАЛ" hidden="1">#REF!,#REF!,#REF!,#REF!,#REF!,#REF!,#REF!</definedName>
    <definedName name="P1_T1?unit?РУБ.ТОНН" localSheetId="16" hidden="1">#REF!,#REF!,#REF!,#REF!,#REF!,#REF!,#REF!,#REF!,#REF!,#REF!,#REF!</definedName>
    <definedName name="P1_T1?unit?РУБ.ТОНН" localSheetId="3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6" hidden="1">#REF!,#REF!,#REF!,#REF!,#REF!,#REF!,#REF!</definedName>
    <definedName name="P1_T1?unit?СТР" localSheetId="30" hidden="1">#REF!,#REF!,#REF!,#REF!,#REF!,#REF!,#REF!</definedName>
    <definedName name="P1_T1?unit?СТР" hidden="1">#REF!,#REF!,#REF!,#REF!,#REF!,#REF!,#REF!</definedName>
    <definedName name="P1_T1?unit?ТОНН" localSheetId="16" hidden="1">#REF!,#REF!,#REF!,#REF!,#REF!,#REF!,#REF!,#REF!,#REF!,#REF!,#REF!</definedName>
    <definedName name="P1_T1?unit?ТОНН" localSheetId="3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6" hidden="1">#REF!,#REF!,#REF!,#REF!,#REF!,#REF!,#REF!</definedName>
    <definedName name="P1_T1?unit?ТРУБ" localSheetId="30" hidden="1">#REF!,#REF!,#REF!,#REF!,#REF!,#REF!,#REF!</definedName>
    <definedName name="P1_T1?unit?ТРУБ" hidden="1">#REF!,#REF!,#REF!,#REF!,#REF!,#REF!,#REF!</definedName>
    <definedName name="P1_T1_Protect" hidden="1">[5]перекрестка!$J$42:$K$46,[5]перекрестка!$J$49,[5]перекрестка!$J$50:$K$54,[5]перекрестка!$J$55,[5]перекрестка!$J$56:$K$60,[5]перекрестка!$J$62:$K$66</definedName>
    <definedName name="P1_T16_Protect" hidden="1">'[5]16'!$G$10:$K$14,'[5]16'!$G$17:$K$17,'[5]16'!$G$20:$K$20,'[5]16'!$G$23:$K$23,'[5]16'!$G$26:$K$26,'[5]16'!$G$29:$K$29,'[5]16'!$G$33:$K$34,'[5]16'!$G$38:$K$40</definedName>
    <definedName name="P1_T18.2_Protect" hidden="1">'[5]18.2'!$F$12:$J$19,'[5]18.2'!$F$22:$J$25,'[5]18.2'!$B$28:$J$30,'[5]18.2'!$F$32:$J$32,'[5]18.2'!$B$34:$J$36,'[5]18.2'!$F$40:$J$45,'[5]18.2'!$F$52:$J$52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4_Protect" hidden="1">'[5]4'!$G$20:$J$20,'[5]4'!$G$22:$J$22,'[5]4'!$G$24:$J$28,'[5]4'!$L$11:$O$17,'[5]4'!$L$20:$O$20,'[5]4'!$L$22:$O$22,'[5]4'!$L$24:$O$28,'[5]4'!$Q$11:$T$17,'[5]4'!$Q$20:$T$20</definedName>
    <definedName name="P1_T6_Protect" hidden="1">'[5]6'!$D$46:$H$55,'[5]6'!$J$46:$N$55,'[5]6'!$D$57:$H$59,'[5]6'!$J$57:$N$59,'[5]6'!$B$10:$B$19,'[5]6'!$D$10:$H$19,'[5]6'!$J$10:$N$19,'[5]6'!$D$21:$H$23,'[5]6'!$J$21:$N$23</definedName>
    <definedName name="P10_SCOPE_FULL_LOAD" localSheetId="16" hidden="1">#REF!,#REF!,#REF!,#REF!,#REF!,#REF!</definedName>
    <definedName name="P10_SCOPE_FULL_LOAD" localSheetId="30" hidden="1">#REF!,#REF!,#REF!,#REF!,#REF!,#REF!</definedName>
    <definedName name="P10_SCOPE_FULL_LOAD" hidden="1">#REF!,#REF!,#REF!,#REF!,#REF!,#REF!</definedName>
    <definedName name="P10_T1?unit?ТРУБ" localSheetId="16" hidden="1">#REF!,#REF!,#REF!,#REF!,#REF!,#REF!,#REF!</definedName>
    <definedName name="P10_T1?unit?ТРУБ" localSheetId="30" hidden="1">#REF!,#REF!,#REF!,#REF!,#REF!,#REF!,#REF!</definedName>
    <definedName name="P10_T1?unit?ТРУБ" hidden="1">#REF!,#REF!,#REF!,#REF!,#REF!,#REF!,#REF!</definedName>
    <definedName name="P10_T1_Protect" hidden="1">[5]перекрестка!$F$42:$H$46,[5]перекрестка!$F$49:$G$49,[5]перекрестка!$F$50:$H$54,[5]перекрестка!$F$55:$G$55,[5]перекрестка!$F$56:$H$60</definedName>
    <definedName name="P11_SCOPE_FULL_LOAD" localSheetId="16" hidden="1">#REF!,#REF!,#REF!,#REF!,#REF!</definedName>
    <definedName name="P11_SCOPE_FULL_LOAD" localSheetId="30" hidden="1">#REF!,#REF!,#REF!,#REF!,#REF!</definedName>
    <definedName name="P11_SCOPE_FULL_LOAD" hidden="1">#REF!,#REF!,#REF!,#REF!,#REF!</definedName>
    <definedName name="P11_T1?unit?ТРУБ" localSheetId="16" hidden="1">#REF!,#REF!,#REF!,#REF!,#REF!,#REF!,#REF!</definedName>
    <definedName name="P11_T1?unit?ТРУБ" localSheetId="30" hidden="1">#REF!,#REF!,#REF!,#REF!,#REF!,#REF!,#REF!</definedName>
    <definedName name="P11_T1?unit?ТРУБ" hidden="1">#REF!,#REF!,#REF!,#REF!,#REF!,#REF!,#REF!</definedName>
    <definedName name="P11_T1_Protect" hidden="1">[5]перекрестка!$F$62:$H$66,[5]перекрестка!$F$68:$H$72,[5]перекрестка!$F$74:$H$78,[5]перекрестка!$F$80:$H$84,[5]перекрестка!$F$89:$G$89</definedName>
    <definedName name="P12_SCOPE_FULL_LOAD" localSheetId="16" hidden="1">#REF!,#REF!,#REF!,#REF!,#REF!,#REF!</definedName>
    <definedName name="P12_SCOPE_FULL_LOAD" localSheetId="30" hidden="1">#REF!,#REF!,#REF!,#REF!,#REF!,#REF!</definedName>
    <definedName name="P12_SCOPE_FULL_LOAD" hidden="1">#REF!,#REF!,#REF!,#REF!,#REF!,#REF!</definedName>
    <definedName name="P12_T1?unit?ТРУБ" localSheetId="16" hidden="1">#REF!,#REF!,#REF!,#REF!,#REF!,#REF!,#REF!,'прил 2.3 Заводская'!P1_T1?unit?ТРУБ</definedName>
    <definedName name="P12_T1?unit?ТРУБ" localSheetId="30" hidden="1">#REF!,#REF!,#REF!,#REF!,#REF!,#REF!,#REF!,'прил 4.2 КВЛ (2)'!P1_T1?unit?ТРУБ</definedName>
    <definedName name="P12_T1?unit?ТРУБ" hidden="1">#REF!,#REF!,#REF!,#REF!,#REF!,#REF!,#REF!,P1_T1?unit?ТРУБ</definedName>
    <definedName name="P12_T1_Protect" hidden="1">[5]перекрестка!$F$90:$H$94,[5]перекрестка!$F$95:$G$95,[5]перекрестка!$F$96:$H$100,[5]перекрестка!$F$102:$H$106,[5]перекрестка!$F$108:$H$112</definedName>
    <definedName name="P13_SCOPE_FULL_LOAD" localSheetId="16" hidden="1">#REF!,#REF!,#REF!,#REF!,#REF!,#REF!</definedName>
    <definedName name="P13_SCOPE_FULL_LOAD" localSheetId="30" hidden="1">#REF!,#REF!,#REF!,#REF!,#REF!,#REF!</definedName>
    <definedName name="P13_SCOPE_FULL_LOAD" hidden="1">#REF!,#REF!,#REF!,#REF!,#REF!,#REF!</definedName>
    <definedName name="P13_T1?unit?ТРУБ" localSheetId="16" hidden="1">'прил 2.3 Заводская'!P2_T1?unit?ТРУБ,'прил 2.3 Заводская'!P3_T1?unit?ТРУБ,'прил 2.3 Заводская'!P4_T1?unit?ТРУБ,'прил 2.3 Заводская'!P5_T1?unit?ТРУБ,'прил 2.3 Заводская'!P6_T1?unit?ТРУБ,'прил 2.3 Заводская'!P7_T1?unit?ТРУБ,'прил 2.3 Заводская'!P8_T1?unit?ТРУБ,'прил 2.3 Заводская'!P9_T1?unit?ТРУБ,'прил 2.3 Заводская'!P10_T1?unit?ТРУБ</definedName>
    <definedName name="P13_T1?unit?ТРУБ" localSheetId="30" hidden="1">'прил 4.2 КВЛ (2)'!P2_T1?unit?ТРУБ,'прил 4.2 КВЛ (2)'!P3_T1?unit?ТРУБ,'прил 4.2 КВЛ (2)'!P4_T1?unit?ТРУБ,'прил 4.2 КВЛ (2)'!P5_T1?unit?ТРУБ,'прил 4.2 КВЛ (2)'!P6_T1?unit?ТРУБ,'прил 4.2 КВЛ (2)'!P7_T1?unit?ТРУБ,'прил 4.2 КВЛ (2)'!P8_T1?unit?ТРУБ,'прил 4.2 КВЛ (2)'!P9_T1?unit?ТРУБ,'прил 4.2 КВЛ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[5]перекрестка!$F$114:$H$118,[5]перекрестка!$F$120:$H$124,[5]перекрестка!$F$127:$G$127,[5]перекрестка!$F$128:$H$132,[5]перекрестка!$F$133:$G$133</definedName>
    <definedName name="P14_SCOPE_FULL_LOAD" localSheetId="16" hidden="1">#REF!,#REF!,#REF!,#REF!,#REF!,#REF!</definedName>
    <definedName name="P14_SCOPE_FULL_LOAD" localSheetId="30" hidden="1">#REF!,#REF!,#REF!,#REF!,#REF!,#REF!</definedName>
    <definedName name="P14_SCOPE_FULL_LOAD" hidden="1">#REF!,#REF!,#REF!,#REF!,#REF!,#REF!</definedName>
    <definedName name="P14_T1_Protect" hidden="1">[5]перекрестка!$F$134:$H$138,[5]перекрестка!$F$140:$H$144,[5]перекрестка!$F$146:$H$150,[5]перекрестка!$F$152:$H$156,[5]перекрестка!$F$158:$H$162</definedName>
    <definedName name="P15_SCOPE_FULL_LOAD" localSheetId="16" hidden="1">#REF!,#REF!,#REF!,#REF!,#REF!,'прил 2.3 Заводская'!P1_SCOPE_FULL_LOAD</definedName>
    <definedName name="P15_SCOPE_FULL_LOAD" localSheetId="30" hidden="1">#REF!,#REF!,#REF!,#REF!,#REF!,'прил 4.2 КВЛ (2)'!P1_SCOPE_FULL_LOAD</definedName>
    <definedName name="P15_SCOPE_FULL_LOAD" hidden="1">#REF!,#REF!,#REF!,#REF!,#REF!,P1_SCOPE_FULL_LOAD</definedName>
    <definedName name="P15_T1_Protect" hidden="1">[5]перекрестка!$J$158:$K$162,[5]перекрестка!$J$152:$K$156,[5]перекрестка!$J$146:$K$150,[5]перекрестка!$J$140:$K$144,[5]перекрестка!$J$11</definedName>
    <definedName name="P16_SCOPE_FULL_LOAD" localSheetId="16" hidden="1">'прил 2.3 Заводская'!P2_SCOPE_FULL_LOAD,'прил 2.3 Заводская'!P3_SCOPE_FULL_LOAD,'прил 2.3 Заводская'!P4_SCOPE_FULL_LOAD,'прил 2.3 Заводская'!P5_SCOPE_FULL_LOAD,'прил 2.3 Заводская'!P6_SCOPE_FULL_LOAD,'прил 2.3 Заводская'!P7_SCOPE_FULL_LOAD,'прил 2.3 Заводская'!P8_SCOPE_FULL_LOAD</definedName>
    <definedName name="P16_SCOPE_FULL_LOAD" localSheetId="30" hidden="1">'прил 4.2 КВЛ (2)'!P2_SCOPE_FULL_LOAD,'прил 4.2 КВЛ (2)'!P3_SCOPE_FULL_LOAD,'прил 4.2 КВЛ (2)'!P4_SCOPE_FULL_LOAD,'прил 4.2 КВЛ (2)'!P5_SCOPE_FULL_LOAD,'прил 4.2 КВЛ (2)'!P6_SCOPE_FULL_LOAD,'прил 4.2 КВЛ (2)'!P7_SCOPE_FULL_LOAD,'прил 4.2 КВЛ (2)'!P8_SCOPE_FULL_LOAD</definedName>
    <definedName name="P16_SCOPE_FULL_LOAD" hidden="1">P2_SCOPE_FULL_LOAD,P3_SCOPE_FULL_LOAD,P4_SCOPE_FULL_LOAD,P5_SCOPE_FULL_LOAD,P6_SCOPE_FULL_LOAD,P7_SCOPE_FULL_LOAD,P8_SCOPE_FULL_LOAD</definedName>
    <definedName name="P16_T1_Protect" hidden="1">[5]перекрестка!$J$12:$K$16,[5]перекрестка!$J$17,[5]перекрестка!$J$18:$K$22,[5]перекрестка!$J$24:$K$28,[5]перекрестка!$J$30:$K$34,[5]перекрестка!$F$23:$G$23</definedName>
    <definedName name="P17_SCOPE_FULL_LOAD" localSheetId="16" hidden="1">'прил 2.3 Заводская'!P9_SCOPE_FULL_LOAD,'прил 2.3 Заводская'!P10_SCOPE_FULL_LOAD,'прил 2.3 Заводская'!P11_SCOPE_FULL_LOAD,'прил 2.3 Заводская'!P12_SCOPE_FULL_LOAD,'прил 2.3 Заводская'!P13_SCOPE_FULL_LOAD,'прил 2.3 Заводская'!P14_SCOPE_FULL_LOAD,'прил 2.3 Заводская'!P15_SCOPE_FULL_LOAD</definedName>
    <definedName name="P17_SCOPE_FULL_LOAD" localSheetId="30" hidden="1">'прил 4.2 КВЛ (2)'!P9_SCOPE_FULL_LOAD,'прил 4.2 КВЛ (2)'!P10_SCOPE_FULL_LOAD,'прил 4.2 КВЛ (2)'!P11_SCOPE_FULL_LOAD,'прил 4.2 КВЛ (2)'!P12_SCOPE_FULL_LOAD,'прил 4.2 КВЛ (2)'!P13_SCOPE_FULL_LOAD,'прил 4.2 КВЛ (2)'!P14_SCOPE_FULL_LOAD,'прил 4.2 КВЛ (2)'!P15_SCOPE_FULL_LOAD</definedName>
    <definedName name="P17_SCOPE_FULL_LOAD" hidden="1">P9_SCOPE_FULL_LOAD,P10_SCOPE_FULL_LOAD,P11_SCOPE_FULL_LOAD,P12_SCOPE_FULL_LOAD,P13_SCOPE_FULL_LOAD,P14_SCOPE_FULL_LOAD,P15_SCOPE_FULL_LOAD</definedName>
    <definedName name="P17_T1_Protect" hidden="1">[5]перекрестка!$F$29:$G$29,[5]перекрестка!$F$61:$G$61,[5]перекрестка!$F$67:$G$67,[5]перекрестка!$F$101:$G$101,[5]перекрестка!$F$107:$G$107</definedName>
    <definedName name="P18_T1_Protect" localSheetId="16" hidden="1">[5]перекрестка!$F$139:$G$139,[5]перекрестка!$F$145:$G$145,[5]перекрестка!$J$36:$K$40,P1_T1_Protect,P2_T1_Protect,P3_T1_Protect,P4_T1_Protect</definedName>
    <definedName name="P18_T1_Protect" localSheetId="30" hidden="1">[5]перекрестка!$F$139:$G$139,[5]перекрестка!$F$145:$G$145,[5]перекрестка!$J$36:$K$40,P1_T1_Protect,P2_T1_Protect,P3_T1_Protect,P4_T1_Protect</definedName>
    <definedName name="P18_T1_Protect" hidden="1">[5]перекрестка!$F$139:$G$139,[5]перекрестка!$F$145:$G$145,[5]перекрестка!$J$36:$K$40,P1_T1_Protect,P2_T1_Protect,P3_T1_Protect,P4_T1_Protect</definedName>
    <definedName name="P19_T1_Protect" localSheetId="16" hidden="1">P5_T1_Protect,P6_T1_Protect,P7_T1_Protect,P8_T1_Protect,P9_T1_Protect,P10_T1_Protect,P11_T1_Protect,P12_T1_Protect,P13_T1_Protect,P14_T1_Protect</definedName>
    <definedName name="P19_T1_Protect" localSheetId="30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dip" hidden="1">[3]База!$G$100:$G$116,[3]База!$G$118:$G$123,[3]База!$G$125:$G$126,[3]База!$G$128:$G$131,[3]База!$G$133,[3]База!$G$135:$G$139,[3]База!$G$141</definedName>
    <definedName name="P2_SC_CLR" localSheetId="16" hidden="1">#REF!,#REF!,#REF!,#REF!,#REF!</definedName>
    <definedName name="P2_SC_CLR" localSheetId="30" hidden="1">#REF!,#REF!,#REF!,#REF!,#REF!</definedName>
    <definedName name="P2_SC_CLR" hidden="1">#REF!,#REF!,#REF!,#REF!,#REF!</definedName>
    <definedName name="P2_SC22" localSheetId="16" hidden="1">#REF!,#REF!,#REF!,#REF!,#REF!,#REF!,#REF!</definedName>
    <definedName name="P2_SC22" localSheetId="30" hidden="1">#REF!,#REF!,#REF!,#REF!,#REF!,#REF!,#REF!</definedName>
    <definedName name="P2_SC22" hidden="1">#REF!,#REF!,#REF!,#REF!,#REF!,#REF!,#REF!</definedName>
    <definedName name="P2_SCOPE_16_PRT" hidden="1">[3]База!$E$38:$I$38,[3]База!$E$41:$I$41,[3]База!$E$45:$I$47,[3]База!$E$49:$I$49,[3]База!$E$53:$I$54,[3]База!$E$56:$I$57,[3]База!$E$59:$I$59,[3]База!$E$9:$I$13</definedName>
    <definedName name="P2_SCOPE_4_PRT" hidden="1">[3]База!$P$25:$S$25,[3]База!$P$27:$S$31,[3]База!$U$14:$X$20,[3]База!$U$23:$X$23,[3]База!$U$25:$X$25,[3]База!$U$27:$X$31,[3]База!$Z$14:$AC$20,[3]База!$Z$23:$AC$23,[3]База!$Z$25:$AC$25</definedName>
    <definedName name="P2_SCOPE_5_PRT" hidden="1">[3]База!$P$25:$S$25,[3]База!$P$27:$S$31,[3]База!$U$14:$X$21,[3]База!$U$23:$X$23,[3]База!$U$25:$X$25,[3]База!$U$27:$X$31,[3]База!$Z$14:$AC$21,[3]База!$Z$23:$AC$23,[3]База!$Z$25:$AC$25</definedName>
    <definedName name="P2_SCOPE_CORR" localSheetId="16" hidden="1">#REF!,#REF!,#REF!,#REF!,#REF!,#REF!,#REF!,#REF!</definedName>
    <definedName name="P2_SCOPE_CORR" localSheetId="30" hidden="1">#REF!,#REF!,#REF!,#REF!,#REF!,#REF!,#REF!,#REF!</definedName>
    <definedName name="P2_SCOPE_CORR" hidden="1">#REF!,#REF!,#REF!,#REF!,#REF!,#REF!,#REF!,#REF!</definedName>
    <definedName name="P2_SCOPE_F1_PRT" hidden="1">[3]База!$D$56:$E$59,[3]База!$D$34:$E$50,[3]База!$D$32:$E$32,[3]База!$D$23:$E$30</definedName>
    <definedName name="P2_SCOPE_F2_PRT" hidden="1">[3]База!$D$52:$G$54,[3]База!$C$21:$E$42,[3]База!$A$12:$E$12,[3]База!$C$8:$E$11</definedName>
    <definedName name="P2_SCOPE_FULL_LOAD" localSheetId="16" hidden="1">#REF!,#REF!,#REF!,#REF!,#REF!,#REF!</definedName>
    <definedName name="P2_SCOPE_FULL_LOAD" localSheetId="30" hidden="1">#REF!,#REF!,#REF!,#REF!,#REF!,#REF!</definedName>
    <definedName name="P2_SCOPE_FULL_LOAD" hidden="1">#REF!,#REF!,#REF!,#REF!,#REF!,#REF!</definedName>
    <definedName name="P2_SCOPE_IND" localSheetId="16" hidden="1">#REF!,#REF!,#REF!,#REF!,#REF!,#REF!</definedName>
    <definedName name="P2_SCOPE_IND" localSheetId="30" hidden="1">#REF!,#REF!,#REF!,#REF!,#REF!,#REF!</definedName>
    <definedName name="P2_SCOPE_IND" hidden="1">#REF!,#REF!,#REF!,#REF!,#REF!,#REF!</definedName>
    <definedName name="P2_SCOPE_IND2" localSheetId="16" hidden="1">#REF!,#REF!,#REF!,#REF!,#REF!</definedName>
    <definedName name="P2_SCOPE_IND2" localSheetId="30" hidden="1">#REF!,#REF!,#REF!,#REF!,#REF!</definedName>
    <definedName name="P2_SCOPE_IND2" hidden="1">#REF!,#REF!,#REF!,#REF!,#REF!</definedName>
    <definedName name="P2_SCOPE_NOTIND" localSheetId="16" hidden="1">#REF!,#REF!,#REF!,#REF!,#REF!,#REF!,#REF!</definedName>
    <definedName name="P2_SCOPE_NOTIND" localSheetId="30" hidden="1">#REF!,#REF!,#REF!,#REF!,#REF!,#REF!,#REF!</definedName>
    <definedName name="P2_SCOPE_NOTIND" hidden="1">#REF!,#REF!,#REF!,#REF!,#REF!,#REF!,#REF!</definedName>
    <definedName name="P2_SCOPE_NotInd2" localSheetId="16" hidden="1">#REF!,#REF!,#REF!,#REF!,#REF!,#REF!</definedName>
    <definedName name="P2_SCOPE_NotInd2" localSheetId="30" hidden="1">#REF!,#REF!,#REF!,#REF!,#REF!,#REF!</definedName>
    <definedName name="P2_SCOPE_NotInd2" hidden="1">#REF!,#REF!,#REF!,#REF!,#REF!,#REF!</definedName>
    <definedName name="P2_SCOPE_NotInd3" localSheetId="16" hidden="1">#REF!,#REF!,#REF!,#REF!,#REF!,#REF!,#REF!</definedName>
    <definedName name="P2_SCOPE_NotInd3" localSheetId="30" hidden="1">#REF!,#REF!,#REF!,#REF!,#REF!,#REF!,#REF!</definedName>
    <definedName name="P2_SCOPE_NotInd3" hidden="1">#REF!,#REF!,#REF!,#REF!,#REF!,#REF!,#REF!</definedName>
    <definedName name="P2_SCOPE_NotInt" localSheetId="16" hidden="1">#REF!,#REF!,#REF!,#REF!,#REF!,#REF!,#REF!</definedName>
    <definedName name="P2_SCOPE_NotInt" localSheetId="30" hidden="1">#REF!,#REF!,#REF!,#REF!,#REF!,#REF!,#REF!</definedName>
    <definedName name="P2_SCOPE_NotInt" hidden="1">#REF!,#REF!,#REF!,#REF!,#REF!,#REF!,#REF!</definedName>
    <definedName name="P2_SCOPE_PER_PRT" hidden="1">[3]База!$N$14:$N$25,[3]База!$N$27:$N$31,[3]База!$J$27:$K$31,[3]База!$F$27:$H$31,[3]База!$F$33:$H$37</definedName>
    <definedName name="P2_SCOPE_SAVE2" localSheetId="16" hidden="1">#REF!,#REF!,#REF!,#REF!,#REF!,#REF!</definedName>
    <definedName name="P2_SCOPE_SAVE2" localSheetId="30" hidden="1">#REF!,#REF!,#REF!,#REF!,#REF!,#REF!</definedName>
    <definedName name="P2_SCOPE_SAVE2" hidden="1">#REF!,#REF!,#REF!,#REF!,#REF!,#REF!</definedName>
    <definedName name="P2_SCOPE_SV_PRT" localSheetId="16" hidden="1">#REF!,#REF!,#REF!,#REF!,#REF!,#REF!,#REF!</definedName>
    <definedName name="P2_SCOPE_SV_PRT" localSheetId="30" hidden="1">#REF!,#REF!,#REF!,#REF!,#REF!,#REF!,#REF!</definedName>
    <definedName name="P2_SCOPE_SV_PRT" hidden="1">#REF!,#REF!,#REF!,#REF!,#REF!,#REF!,#REF!</definedName>
    <definedName name="P2_SCOPE_TAR_OLD" hidden="1">[4]Свод!$W$8:$W$25,[4]Свод!$W$27:$W$37,[4]Свод!$W$39:$W$51,[4]Свод!$W$53:$W$66,[4]Свод!$W$68:$W$73,[4]Свод!$W$75:$W$89,[4]Свод!$W$91:$W$101</definedName>
    <definedName name="P2_T1?axis?ПРД2?2005" localSheetId="16" hidden="1">#REF!,#REF!,#REF!,#REF!,#REF!,#REF!,#REF!</definedName>
    <definedName name="P2_T1?axis?ПРД2?2005" localSheetId="30" hidden="1">#REF!,#REF!,#REF!,#REF!,#REF!,#REF!,#REF!</definedName>
    <definedName name="P2_T1?axis?ПРД2?2005" hidden="1">#REF!,#REF!,#REF!,#REF!,#REF!,#REF!,#REF!</definedName>
    <definedName name="P2_T1?axis?ПРД2?2006" localSheetId="16" hidden="1">#REF!,#REF!,#REF!,#REF!,#REF!,#REF!,#REF!</definedName>
    <definedName name="P2_T1?axis?ПРД2?2006" localSheetId="30" hidden="1">#REF!,#REF!,#REF!,#REF!,#REF!,#REF!,#REF!</definedName>
    <definedName name="P2_T1?axis?ПРД2?2006" hidden="1">#REF!,#REF!,#REF!,#REF!,#REF!,#REF!,#REF!</definedName>
    <definedName name="P2_T1?Data" localSheetId="16" hidden="1">#REF!,#REF!,#REF!,#REF!,#REF!,#REF!,#REF!</definedName>
    <definedName name="P2_T1?Data" localSheetId="30" hidden="1">#REF!,#REF!,#REF!,#REF!,#REF!,#REF!,#REF!</definedName>
    <definedName name="P2_T1?Data" hidden="1">#REF!,#REF!,#REF!,#REF!,#REF!,#REF!,#REF!</definedName>
    <definedName name="P2_T1?L1.1.1" localSheetId="16" hidden="1">#REF!,#REF!,#REF!,#REF!,#REF!,#REF!,#REF!</definedName>
    <definedName name="P2_T1?L1.1.1" localSheetId="30" hidden="1">#REF!,#REF!,#REF!,#REF!,#REF!,#REF!,#REF!</definedName>
    <definedName name="P2_T1?L1.1.1" hidden="1">#REF!,#REF!,#REF!,#REF!,#REF!,#REF!,#REF!</definedName>
    <definedName name="P2_T1?L1.1.1.1" localSheetId="16" hidden="1">#REF!,#REF!,#REF!,#REF!,#REF!,#REF!,#REF!</definedName>
    <definedName name="P2_T1?L1.1.1.1" localSheetId="30" hidden="1">#REF!,#REF!,#REF!,#REF!,#REF!,#REF!,#REF!</definedName>
    <definedName name="P2_T1?L1.1.1.1" hidden="1">#REF!,#REF!,#REF!,#REF!,#REF!,#REF!,#REF!</definedName>
    <definedName name="P2_T1?L1.1.2" localSheetId="16" hidden="1">#REF!,#REF!,#REF!,#REF!,#REF!,#REF!,#REF!</definedName>
    <definedName name="P2_T1?L1.1.2" localSheetId="30" hidden="1">#REF!,#REF!,#REF!,#REF!,#REF!,#REF!,#REF!</definedName>
    <definedName name="P2_T1?L1.1.2" hidden="1">#REF!,#REF!,#REF!,#REF!,#REF!,#REF!,#REF!</definedName>
    <definedName name="P2_T1?L1.1.2.1" localSheetId="16" hidden="1">#REF!,#REF!,#REF!,#REF!,#REF!,#REF!,#REF!</definedName>
    <definedName name="P2_T1?L1.1.2.1" localSheetId="30" hidden="1">#REF!,#REF!,#REF!,#REF!,#REF!,#REF!,#REF!</definedName>
    <definedName name="P2_T1?L1.1.2.1" hidden="1">#REF!,#REF!,#REF!,#REF!,#REF!,#REF!,#REF!</definedName>
    <definedName name="P2_T1?L1.1.2.1.1" localSheetId="16" hidden="1">#REF!,#REF!,#REF!,#REF!,#REF!,#REF!,#REF!</definedName>
    <definedName name="P2_T1?L1.1.2.1.1" localSheetId="30" hidden="1">#REF!,#REF!,#REF!,#REF!,#REF!,#REF!,#REF!</definedName>
    <definedName name="P2_T1?L1.1.2.1.1" hidden="1">#REF!,#REF!,#REF!,#REF!,#REF!,#REF!,#REF!</definedName>
    <definedName name="P2_T1?L1.1.2.1.2" localSheetId="16" hidden="1">#REF!,#REF!,#REF!,#REF!,#REF!,#REF!,#REF!</definedName>
    <definedName name="P2_T1?L1.1.2.1.2" localSheetId="30" hidden="1">#REF!,#REF!,#REF!,#REF!,#REF!,#REF!,#REF!</definedName>
    <definedName name="P2_T1?L1.1.2.1.2" hidden="1">#REF!,#REF!,#REF!,#REF!,#REF!,#REF!,#REF!</definedName>
    <definedName name="P2_T1?L1.1.2.1.3" localSheetId="16" hidden="1">#REF!,#REF!,#REF!,#REF!,#REF!,#REF!,#REF!</definedName>
    <definedName name="P2_T1?L1.1.2.1.3" localSheetId="30" hidden="1">#REF!,#REF!,#REF!,#REF!,#REF!,#REF!,#REF!</definedName>
    <definedName name="P2_T1?L1.1.2.1.3" hidden="1">#REF!,#REF!,#REF!,#REF!,#REF!,#REF!,#REF!</definedName>
    <definedName name="P2_T1?L1.1.2.2" localSheetId="16" hidden="1">#REF!,#REF!,#REF!,#REF!,#REF!,#REF!,#REF!</definedName>
    <definedName name="P2_T1?L1.1.2.2" localSheetId="30" hidden="1">#REF!,#REF!,#REF!,#REF!,#REF!,#REF!,#REF!</definedName>
    <definedName name="P2_T1?L1.1.2.2" hidden="1">#REF!,#REF!,#REF!,#REF!,#REF!,#REF!,#REF!</definedName>
    <definedName name="P2_T1?L1.1.2.3" localSheetId="16" hidden="1">#REF!,#REF!,#REF!,#REF!,#REF!,#REF!,#REF!</definedName>
    <definedName name="P2_T1?L1.1.2.3" localSheetId="30" hidden="1">#REF!,#REF!,#REF!,#REF!,#REF!,#REF!,#REF!</definedName>
    <definedName name="P2_T1?L1.1.2.3" hidden="1">#REF!,#REF!,#REF!,#REF!,#REF!,#REF!,#REF!</definedName>
    <definedName name="P2_T1?L1.1.2.4" localSheetId="16" hidden="1">#REF!,#REF!,#REF!,#REF!,#REF!,#REF!,#REF!</definedName>
    <definedName name="P2_T1?L1.1.2.4" localSheetId="30" hidden="1">#REF!,#REF!,#REF!,#REF!,#REF!,#REF!,#REF!</definedName>
    <definedName name="P2_T1?L1.1.2.4" hidden="1">#REF!,#REF!,#REF!,#REF!,#REF!,#REF!,#REF!</definedName>
    <definedName name="P2_T1?L1.1.2.5" localSheetId="16" hidden="1">#REF!,#REF!,#REF!,#REF!,#REF!,#REF!,#REF!</definedName>
    <definedName name="P2_T1?L1.1.2.5" localSheetId="30" hidden="1">#REF!,#REF!,#REF!,#REF!,#REF!,#REF!,#REF!</definedName>
    <definedName name="P2_T1?L1.1.2.5" hidden="1">#REF!,#REF!,#REF!,#REF!,#REF!,#REF!,#REF!</definedName>
    <definedName name="P2_T1?L1.1.2.6" localSheetId="16" hidden="1">#REF!,#REF!,#REF!,#REF!,#REF!,#REF!,#REF!</definedName>
    <definedName name="P2_T1?L1.1.2.6" localSheetId="30" hidden="1">#REF!,#REF!,#REF!,#REF!,#REF!,#REF!,#REF!</definedName>
    <definedName name="P2_T1?L1.1.2.6" hidden="1">#REF!,#REF!,#REF!,#REF!,#REF!,#REF!,#REF!</definedName>
    <definedName name="P2_T1?L1.1.2.7" localSheetId="16" hidden="1">#REF!,#REF!,#REF!,#REF!,#REF!,#REF!,#REF!</definedName>
    <definedName name="P2_T1?L1.1.2.7" localSheetId="30" hidden="1">#REF!,#REF!,#REF!,#REF!,#REF!,#REF!,#REF!</definedName>
    <definedName name="P2_T1?L1.1.2.7" hidden="1">#REF!,#REF!,#REF!,#REF!,#REF!,#REF!,#REF!</definedName>
    <definedName name="P2_T1?L1.1.2.7.1" localSheetId="16" hidden="1">#REF!,#REF!,#REF!,#REF!,#REF!,#REF!,#REF!</definedName>
    <definedName name="P2_T1?L1.1.2.7.1" localSheetId="30" hidden="1">#REF!,#REF!,#REF!,#REF!,#REF!,#REF!,#REF!</definedName>
    <definedName name="P2_T1?L1.1.2.7.1" hidden="1">#REF!,#REF!,#REF!,#REF!,#REF!,#REF!,#REF!</definedName>
    <definedName name="P2_T1?M1" localSheetId="16" hidden="1">#REF!,#REF!,#REF!,#REF!,#REF!,#REF!,#REF!,#REF!,#REF!,#REF!,#REF!</definedName>
    <definedName name="P2_T1?M1" localSheetId="30" hidden="1">#REF!,#REF!,#REF!,#REF!,#REF!,#REF!,#REF!,#REF!,#REF!,#REF!,#REF!</definedName>
    <definedName name="P2_T1?M1" hidden="1">#REF!,#REF!,#REF!,#REF!,#REF!,#REF!,#REF!,#REF!,#REF!,#REF!,#REF!</definedName>
    <definedName name="P2_T1?M2" localSheetId="16" hidden="1">#REF!,#REF!,#REF!,#REF!,#REF!,#REF!,#REF!,#REF!,#REF!,#REF!,#REF!</definedName>
    <definedName name="P2_T1?M2" localSheetId="30" hidden="1">#REF!,#REF!,#REF!,#REF!,#REF!,#REF!,#REF!,#REF!,#REF!,#REF!,#REF!</definedName>
    <definedName name="P2_T1?M2" hidden="1">#REF!,#REF!,#REF!,#REF!,#REF!,#REF!,#REF!,#REF!,#REF!,#REF!,#REF!</definedName>
    <definedName name="P2_T1?unit?ГКАЛ" localSheetId="16" hidden="1">#REF!,#REF!,#REF!,#REF!,#REF!,#REF!,#REF!</definedName>
    <definedName name="P2_T1?unit?ГКАЛ" localSheetId="30" hidden="1">#REF!,#REF!,#REF!,#REF!,#REF!,#REF!,#REF!</definedName>
    <definedName name="P2_T1?unit?ГКАЛ" hidden="1">#REF!,#REF!,#REF!,#REF!,#REF!,#REF!,#REF!</definedName>
    <definedName name="P2_T1?unit?РУБ.ГКАЛ" localSheetId="16" hidden="1">#REF!,#REF!,#REF!,#REF!,#REF!,#REF!,#REF!</definedName>
    <definedName name="P2_T1?unit?РУБ.ГКАЛ" localSheetId="30" hidden="1">#REF!,#REF!,#REF!,#REF!,#REF!,#REF!,#REF!</definedName>
    <definedName name="P2_T1?unit?РУБ.ГКАЛ" hidden="1">#REF!,#REF!,#REF!,#REF!,#REF!,#REF!,#REF!</definedName>
    <definedName name="P2_T1?unit?РУБ.ТОНН" localSheetId="16" hidden="1">#REF!,#REF!,#REF!,#REF!,#REF!,#REF!,#REF!,#REF!,#REF!,#REF!,#REF!</definedName>
    <definedName name="P2_T1?unit?РУБ.ТОНН" localSheetId="3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6" hidden="1">#REF!,#REF!,#REF!,#REF!,#REF!,#REF!,#REF!</definedName>
    <definedName name="P2_T1?unit?СТР" localSheetId="30" hidden="1">#REF!,#REF!,#REF!,#REF!,#REF!,#REF!,#REF!</definedName>
    <definedName name="P2_T1?unit?СТР" hidden="1">#REF!,#REF!,#REF!,#REF!,#REF!,#REF!,#REF!</definedName>
    <definedName name="P2_T1?unit?ТОНН" localSheetId="16" hidden="1">#REF!,#REF!,#REF!,#REF!,#REF!,#REF!,#REF!,#REF!,#REF!,#REF!,#REF!</definedName>
    <definedName name="P2_T1?unit?ТОНН" localSheetId="3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6" hidden="1">#REF!,#REF!,#REF!,#REF!,#REF!,#REF!,#REF!</definedName>
    <definedName name="P2_T1?unit?ТРУБ" localSheetId="30" hidden="1">#REF!,#REF!,#REF!,#REF!,#REF!,#REF!,#REF!</definedName>
    <definedName name="P2_T1?unit?ТРУБ" hidden="1">#REF!,#REF!,#REF!,#REF!,#REF!,#REF!,#REF!</definedName>
    <definedName name="P2_T1_Protect" hidden="1">[5]перекрестка!$J$68:$K$72,[5]перекрестка!$J$74:$K$78,[5]перекрестка!$J$80:$K$84,[5]перекрестка!$J$89,[5]перекрестка!$J$90:$K$94,[5]перекрестка!$J$95</definedName>
    <definedName name="P2_T4_Protect" hidden="1">'[5]4'!$Q$22:$T$22,'[5]4'!$Q$24:$T$28,'[5]4'!$V$24:$Y$28,'[5]4'!$V$22:$Y$22,'[5]4'!$V$20:$Y$20,'[5]4'!$V$11:$Y$17,'[5]4'!$AA$11:$AD$17,'[5]4'!$AA$20:$AD$20,'[5]4'!$AA$22:$AD$22</definedName>
    <definedName name="P3_dip" hidden="1">[3]База!$G$143:$G$145,[3]База!$G$214:$G$217,[3]База!$G$219:$G$224,[3]База!$G$226,[3]База!$G$228,[3]База!$G$230,[3]База!$G$232,[3]База!$G$197:$G$212</definedName>
    <definedName name="P3_SC22" localSheetId="16" hidden="1">#REF!,#REF!,#REF!,#REF!,#REF!,#REF!</definedName>
    <definedName name="P3_SC22" localSheetId="30" hidden="1">#REF!,#REF!,#REF!,#REF!,#REF!,#REF!</definedName>
    <definedName name="P3_SC22" hidden="1">#REF!,#REF!,#REF!,#REF!,#REF!,#REF!</definedName>
    <definedName name="P3_SCOPE_F1_PRT" hidden="1">[3]База!$E$16:$E$17,[3]База!$C$4:$D$4,[3]База!$C$7:$E$10,[3]База!$A$11:$E$11</definedName>
    <definedName name="P3_SCOPE_FULL_LOAD" localSheetId="16" hidden="1">#REF!,#REF!,#REF!,#REF!,#REF!,#REF!</definedName>
    <definedName name="P3_SCOPE_FULL_LOAD" localSheetId="30" hidden="1">#REF!,#REF!,#REF!,#REF!,#REF!,#REF!</definedName>
    <definedName name="P3_SCOPE_FULL_LOAD" hidden="1">#REF!,#REF!,#REF!,#REF!,#REF!,#REF!</definedName>
    <definedName name="P3_SCOPE_IND" localSheetId="16" hidden="1">#REF!,#REF!,#REF!,#REF!,#REF!</definedName>
    <definedName name="P3_SCOPE_IND" localSheetId="30" hidden="1">#REF!,#REF!,#REF!,#REF!,#REF!</definedName>
    <definedName name="P3_SCOPE_IND" hidden="1">#REF!,#REF!,#REF!,#REF!,#REF!</definedName>
    <definedName name="P3_SCOPE_IND2" localSheetId="16" hidden="1">#REF!,#REF!,#REF!,#REF!,#REF!</definedName>
    <definedName name="P3_SCOPE_IND2" localSheetId="30" hidden="1">#REF!,#REF!,#REF!,#REF!,#REF!</definedName>
    <definedName name="P3_SCOPE_IND2" hidden="1">#REF!,#REF!,#REF!,#REF!,#REF!</definedName>
    <definedName name="P3_SCOPE_NOTIND" localSheetId="16" hidden="1">#REF!,#REF!,#REF!,#REF!,#REF!,#REF!,#REF!</definedName>
    <definedName name="P3_SCOPE_NOTIND" localSheetId="30" hidden="1">#REF!,#REF!,#REF!,#REF!,#REF!,#REF!,#REF!</definedName>
    <definedName name="P3_SCOPE_NOTIND" hidden="1">#REF!,#REF!,#REF!,#REF!,#REF!,#REF!,#REF!</definedName>
    <definedName name="P3_SCOPE_NotInd2" localSheetId="16" hidden="1">#REF!,#REF!,#REF!,#REF!,#REF!,#REF!,#REF!</definedName>
    <definedName name="P3_SCOPE_NotInd2" localSheetId="30" hidden="1">#REF!,#REF!,#REF!,#REF!,#REF!,#REF!,#REF!</definedName>
    <definedName name="P3_SCOPE_NotInd2" hidden="1">#REF!,#REF!,#REF!,#REF!,#REF!,#REF!,#REF!</definedName>
    <definedName name="P3_SCOPE_NotInt" localSheetId="16" hidden="1">#REF!,#REF!,#REF!,#REF!,#REF!,#REF!</definedName>
    <definedName name="P3_SCOPE_NotInt" localSheetId="30" hidden="1">#REF!,#REF!,#REF!,#REF!,#REF!,#REF!</definedName>
    <definedName name="P3_SCOPE_NotInt" hidden="1">#REF!,#REF!,#REF!,#REF!,#REF!,#REF!</definedName>
    <definedName name="P3_SCOPE_PER_PRT" hidden="1">[3]База!$J$33:$K$37,[3]База!$N$33:$N$37,[3]База!$F$39:$H$43,[3]База!$J$39:$K$43,[3]База!$N$39:$N$43</definedName>
    <definedName name="P3_SCOPE_SV_PRT" localSheetId="16" hidden="1">#REF!,#REF!,#REF!,#REF!,#REF!,#REF!,#REF!</definedName>
    <definedName name="P3_SCOPE_SV_PRT" localSheetId="30" hidden="1">#REF!,#REF!,#REF!,#REF!,#REF!,#REF!,#REF!</definedName>
    <definedName name="P3_SCOPE_SV_PRT" hidden="1">#REF!,#REF!,#REF!,#REF!,#REF!,#REF!,#REF!</definedName>
    <definedName name="P3_T1?axis?ПРД2?2005" localSheetId="16" hidden="1">#REF!,#REF!,#REF!,#REF!,#REF!,#REF!,#REF!</definedName>
    <definedName name="P3_T1?axis?ПРД2?2005" localSheetId="30" hidden="1">#REF!,#REF!,#REF!,#REF!,#REF!,#REF!,#REF!</definedName>
    <definedName name="P3_T1?axis?ПРД2?2005" hidden="1">#REF!,#REF!,#REF!,#REF!,#REF!,#REF!,#REF!</definedName>
    <definedName name="P3_T1?axis?ПРД2?2006" localSheetId="16" hidden="1">#REF!,#REF!,#REF!,#REF!,#REF!,#REF!,#REF!</definedName>
    <definedName name="P3_T1?axis?ПРД2?2006" localSheetId="30" hidden="1">#REF!,#REF!,#REF!,#REF!,#REF!,#REF!,#REF!</definedName>
    <definedName name="P3_T1?axis?ПРД2?2006" hidden="1">#REF!,#REF!,#REF!,#REF!,#REF!,#REF!,#REF!</definedName>
    <definedName name="P3_T1?Data" localSheetId="16" hidden="1">#REF!,#REF!,#REF!,#REF!,#REF!,#REF!,#REF!</definedName>
    <definedName name="P3_T1?Data" localSheetId="30" hidden="1">#REF!,#REF!,#REF!,#REF!,#REF!,#REF!,#REF!</definedName>
    <definedName name="P3_T1?Data" hidden="1">#REF!,#REF!,#REF!,#REF!,#REF!,#REF!,#REF!</definedName>
    <definedName name="P3_T1?L1.1.1" localSheetId="16" hidden="1">#REF!,#REF!,#REF!,#REF!,#REF!,#REF!,#REF!</definedName>
    <definedName name="P3_T1?L1.1.1" localSheetId="30" hidden="1">#REF!,#REF!,#REF!,#REF!,#REF!,#REF!,#REF!</definedName>
    <definedName name="P3_T1?L1.1.1" hidden="1">#REF!,#REF!,#REF!,#REF!,#REF!,#REF!,#REF!</definedName>
    <definedName name="P3_T1?L1.1.1.1" localSheetId="16" hidden="1">#REF!,#REF!,#REF!,#REF!,#REF!,#REF!,#REF!</definedName>
    <definedName name="P3_T1?L1.1.1.1" localSheetId="30" hidden="1">#REF!,#REF!,#REF!,#REF!,#REF!,#REF!,#REF!</definedName>
    <definedName name="P3_T1?L1.1.1.1" hidden="1">#REF!,#REF!,#REF!,#REF!,#REF!,#REF!,#REF!</definedName>
    <definedName name="P3_T1?L1.1.2" localSheetId="16" hidden="1">#REF!,#REF!,#REF!,#REF!,#REF!,#REF!,#REF!,'прил 2.3 Заводская'!P1_T1?L1.1.2</definedName>
    <definedName name="P3_T1?L1.1.2" localSheetId="30" hidden="1">#REF!,#REF!,#REF!,#REF!,#REF!,#REF!,#REF!,'прил 4.2 КВЛ (2)'!P1_T1?L1.1.2</definedName>
    <definedName name="P3_T1?L1.1.2" hidden="1">#REF!,#REF!,#REF!,#REF!,#REF!,#REF!,#REF!,P1_T1?L1.1.2</definedName>
    <definedName name="P3_T1?L1.1.2.1" localSheetId="16" hidden="1">#REF!,#REF!,#REF!,#REF!,#REF!,#REF!,#REF!</definedName>
    <definedName name="P3_T1?L1.1.2.1" localSheetId="30" hidden="1">#REF!,#REF!,#REF!,#REF!,#REF!,#REF!,#REF!</definedName>
    <definedName name="P3_T1?L1.1.2.1" hidden="1">#REF!,#REF!,#REF!,#REF!,#REF!,#REF!,#REF!</definedName>
    <definedName name="P3_T1?L1.1.2.1.1" localSheetId="16" hidden="1">#REF!,#REF!,#REF!,#REF!,#REF!,#REF!,#REF!</definedName>
    <definedName name="P3_T1?L1.1.2.1.1" localSheetId="30" hidden="1">#REF!,#REF!,#REF!,#REF!,#REF!,#REF!,#REF!</definedName>
    <definedName name="P3_T1?L1.1.2.1.1" hidden="1">#REF!,#REF!,#REF!,#REF!,#REF!,#REF!,#REF!</definedName>
    <definedName name="P3_T1?L1.1.2.1.2" localSheetId="16" hidden="1">#REF!,#REF!,#REF!,#REF!,#REF!,#REF!,#REF!</definedName>
    <definedName name="P3_T1?L1.1.2.1.2" localSheetId="30" hidden="1">#REF!,#REF!,#REF!,#REF!,#REF!,#REF!,#REF!</definedName>
    <definedName name="P3_T1?L1.1.2.1.2" hidden="1">#REF!,#REF!,#REF!,#REF!,#REF!,#REF!,#REF!</definedName>
    <definedName name="P3_T1?L1.1.2.1.3" localSheetId="16" hidden="1">#REF!,#REF!,#REF!,#REF!,#REF!,#REF!,#REF!</definedName>
    <definedName name="P3_T1?L1.1.2.1.3" localSheetId="30" hidden="1">#REF!,#REF!,#REF!,#REF!,#REF!,#REF!,#REF!</definedName>
    <definedName name="P3_T1?L1.1.2.1.3" hidden="1">#REF!,#REF!,#REF!,#REF!,#REF!,#REF!,#REF!</definedName>
    <definedName name="P3_T1?L1.1.2.2" localSheetId="16" hidden="1">#REF!,#REF!,#REF!,#REF!,#REF!,#REF!,#REF!</definedName>
    <definedName name="P3_T1?L1.1.2.2" localSheetId="30" hidden="1">#REF!,#REF!,#REF!,#REF!,#REF!,#REF!,#REF!</definedName>
    <definedName name="P3_T1?L1.1.2.2" hidden="1">#REF!,#REF!,#REF!,#REF!,#REF!,#REF!,#REF!</definedName>
    <definedName name="P3_T1?L1.1.2.3" localSheetId="16" hidden="1">#REF!,#REF!,#REF!,#REF!,#REF!,#REF!,#REF!</definedName>
    <definedName name="P3_T1?L1.1.2.3" localSheetId="30" hidden="1">#REF!,#REF!,#REF!,#REF!,#REF!,#REF!,#REF!</definedName>
    <definedName name="P3_T1?L1.1.2.3" hidden="1">#REF!,#REF!,#REF!,#REF!,#REF!,#REF!,#REF!</definedName>
    <definedName name="P3_T1?L1.1.2.4" localSheetId="16" hidden="1">#REF!,#REF!,#REF!,#REF!,#REF!,#REF!,#REF!</definedName>
    <definedName name="P3_T1?L1.1.2.4" localSheetId="30" hidden="1">#REF!,#REF!,#REF!,#REF!,#REF!,#REF!,#REF!</definedName>
    <definedName name="P3_T1?L1.1.2.4" hidden="1">#REF!,#REF!,#REF!,#REF!,#REF!,#REF!,#REF!</definedName>
    <definedName name="P3_T1?L1.1.2.5" localSheetId="16" hidden="1">#REF!,#REF!,#REF!,#REF!,#REF!,#REF!,#REF!</definedName>
    <definedName name="P3_T1?L1.1.2.5" localSheetId="30" hidden="1">#REF!,#REF!,#REF!,#REF!,#REF!,#REF!,#REF!</definedName>
    <definedName name="P3_T1?L1.1.2.5" hidden="1">#REF!,#REF!,#REF!,#REF!,#REF!,#REF!,#REF!</definedName>
    <definedName name="P3_T1?L1.1.2.6" localSheetId="16" hidden="1">#REF!,#REF!,#REF!,#REF!,#REF!,#REF!,#REF!</definedName>
    <definedName name="P3_T1?L1.1.2.6" localSheetId="30" hidden="1">#REF!,#REF!,#REF!,#REF!,#REF!,#REF!,#REF!</definedName>
    <definedName name="P3_T1?L1.1.2.6" hidden="1">#REF!,#REF!,#REF!,#REF!,#REF!,#REF!,#REF!</definedName>
    <definedName name="P3_T1?L1.1.2.7" localSheetId="16" hidden="1">#REF!,#REF!,#REF!,#REF!,#REF!,#REF!,#REF!</definedName>
    <definedName name="P3_T1?L1.1.2.7" localSheetId="30" hidden="1">#REF!,#REF!,#REF!,#REF!,#REF!,#REF!,#REF!</definedName>
    <definedName name="P3_T1?L1.1.2.7" hidden="1">#REF!,#REF!,#REF!,#REF!,#REF!,#REF!,#REF!</definedName>
    <definedName name="P3_T1?L1.1.2.7.1" localSheetId="16" hidden="1">#REF!,#REF!,#REF!,#REF!,#REF!,#REF!,#REF!</definedName>
    <definedName name="P3_T1?L1.1.2.7.1" localSheetId="30" hidden="1">#REF!,#REF!,#REF!,#REF!,#REF!,#REF!,#REF!</definedName>
    <definedName name="P3_T1?L1.1.2.7.1" hidden="1">#REF!,#REF!,#REF!,#REF!,#REF!,#REF!,#REF!</definedName>
    <definedName name="P3_T1?M1" localSheetId="16" hidden="1">#REF!,#REF!,#REF!,#REF!,#REF!,#REF!,#REF!,#REF!,#REF!,#REF!,#REF!</definedName>
    <definedName name="P3_T1?M1" localSheetId="30" hidden="1">#REF!,#REF!,#REF!,#REF!,#REF!,#REF!,#REF!,#REF!,#REF!,#REF!,#REF!</definedName>
    <definedName name="P3_T1?M1" hidden="1">#REF!,#REF!,#REF!,#REF!,#REF!,#REF!,#REF!,#REF!,#REF!,#REF!,#REF!</definedName>
    <definedName name="P3_T1?M2" localSheetId="16" hidden="1">#REF!,#REF!,#REF!,#REF!,#REF!,#REF!,#REF!,#REF!,#REF!,#REF!,#REF!</definedName>
    <definedName name="P3_T1?M2" localSheetId="30" hidden="1">#REF!,#REF!,#REF!,#REF!,#REF!,#REF!,#REF!,#REF!,#REF!,#REF!,#REF!</definedName>
    <definedName name="P3_T1?M2" hidden="1">#REF!,#REF!,#REF!,#REF!,#REF!,#REF!,#REF!,#REF!,#REF!,#REF!,#REF!</definedName>
    <definedName name="P3_T1?unit?ГКАЛ" localSheetId="16" hidden="1">#REF!,#REF!,#REF!,#REF!,#REF!,#REF!,#REF!</definedName>
    <definedName name="P3_T1?unit?ГКАЛ" localSheetId="30" hidden="1">#REF!,#REF!,#REF!,#REF!,#REF!,#REF!,#REF!</definedName>
    <definedName name="P3_T1?unit?ГКАЛ" hidden="1">#REF!,#REF!,#REF!,#REF!,#REF!,#REF!,#REF!</definedName>
    <definedName name="P3_T1?unit?РУБ.ГКАЛ" localSheetId="16" hidden="1">#REF!,#REF!,#REF!,#REF!,#REF!,#REF!,#REF!</definedName>
    <definedName name="P3_T1?unit?РУБ.ГКАЛ" localSheetId="30" hidden="1">#REF!,#REF!,#REF!,#REF!,#REF!,#REF!,#REF!</definedName>
    <definedName name="P3_T1?unit?РУБ.ГКАЛ" hidden="1">#REF!,#REF!,#REF!,#REF!,#REF!,#REF!,#REF!</definedName>
    <definedName name="P3_T1?unit?РУБ.ТОНН" localSheetId="16" hidden="1">#REF!,#REF!,#REF!,#REF!,#REF!,#REF!,#REF!,#REF!,#REF!,#REF!,#REF!</definedName>
    <definedName name="P3_T1?unit?РУБ.ТОНН" localSheetId="3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6" hidden="1">#REF!,#REF!,#REF!,#REF!,#REF!,#REF!,#REF!</definedName>
    <definedName name="P3_T1?unit?СТР" localSheetId="30" hidden="1">#REF!,#REF!,#REF!,#REF!,#REF!,#REF!,#REF!</definedName>
    <definedName name="P3_T1?unit?СТР" hidden="1">#REF!,#REF!,#REF!,#REF!,#REF!,#REF!,#REF!</definedName>
    <definedName name="P3_T1?unit?ТОНН" localSheetId="16" hidden="1">#REF!,#REF!,#REF!,#REF!,#REF!,#REF!,#REF!,#REF!,#REF!,#REF!,#REF!</definedName>
    <definedName name="P3_T1?unit?ТОНН" localSheetId="3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6" hidden="1">#REF!,#REF!,#REF!,#REF!,#REF!,#REF!,#REF!</definedName>
    <definedName name="P3_T1?unit?ТРУБ" localSheetId="30" hidden="1">#REF!,#REF!,#REF!,#REF!,#REF!,#REF!,#REF!</definedName>
    <definedName name="P3_T1?unit?ТРУБ" hidden="1">#REF!,#REF!,#REF!,#REF!,#REF!,#REF!,#REF!</definedName>
    <definedName name="P3_T1_Protect" hidden="1">[5]перекрестка!$J$96:$K$100,[5]перекрестка!$J$102:$K$106,[5]перекрестка!$J$108:$K$112,[5]перекрестка!$J$114:$K$118,[5]перекрестка!$J$120:$K$124</definedName>
    <definedName name="P4_dip" hidden="1">[3]База!$G$70:$G$75,[3]База!$G$77:$G$78,[3]База!$G$80:$G$83,[3]База!$G$85,[3]База!$G$87:$G$91,[3]База!$G$93,[3]База!$G$95:$G$97,[3]База!$G$52:$G$68</definedName>
    <definedName name="P4_SCOPE_F1_PRT" hidden="1">[3]База!$C$13:$E$13,[3]База!$A$14:$E$14,[3]База!$C$23:$C$50,[3]База!$C$54:$C$95</definedName>
    <definedName name="P4_SCOPE_FULL_LOAD" localSheetId="16" hidden="1">#REF!,#REF!,#REF!,#REF!,#REF!,#REF!</definedName>
    <definedName name="P4_SCOPE_FULL_LOAD" localSheetId="30" hidden="1">#REF!,#REF!,#REF!,#REF!,#REF!,#REF!</definedName>
    <definedName name="P4_SCOPE_FULL_LOAD" hidden="1">#REF!,#REF!,#REF!,#REF!,#REF!,#REF!</definedName>
    <definedName name="P4_SCOPE_IND" localSheetId="16" hidden="1">#REF!,#REF!,#REF!,#REF!,#REF!</definedName>
    <definedName name="P4_SCOPE_IND" localSheetId="30" hidden="1">#REF!,#REF!,#REF!,#REF!,#REF!</definedName>
    <definedName name="P4_SCOPE_IND" hidden="1">#REF!,#REF!,#REF!,#REF!,#REF!</definedName>
    <definedName name="P4_SCOPE_IND2" localSheetId="16" hidden="1">#REF!,#REF!,#REF!,#REF!,#REF!,#REF!</definedName>
    <definedName name="P4_SCOPE_IND2" localSheetId="30" hidden="1">#REF!,#REF!,#REF!,#REF!,#REF!,#REF!</definedName>
    <definedName name="P4_SCOPE_IND2" hidden="1">#REF!,#REF!,#REF!,#REF!,#REF!,#REF!</definedName>
    <definedName name="P4_SCOPE_NOTIND" localSheetId="16" hidden="1">#REF!,#REF!,#REF!,#REF!,#REF!,#REF!,#REF!</definedName>
    <definedName name="P4_SCOPE_NOTIND" localSheetId="30" hidden="1">#REF!,#REF!,#REF!,#REF!,#REF!,#REF!,#REF!</definedName>
    <definedName name="P4_SCOPE_NOTIND" hidden="1">#REF!,#REF!,#REF!,#REF!,#REF!,#REF!,#REF!</definedName>
    <definedName name="P4_SCOPE_NotInd2" localSheetId="16" hidden="1">#REF!,#REF!,#REF!,#REF!,#REF!,#REF!,#REF!</definedName>
    <definedName name="P4_SCOPE_NotInd2" localSheetId="30" hidden="1">#REF!,#REF!,#REF!,#REF!,#REF!,#REF!,#REF!</definedName>
    <definedName name="P4_SCOPE_NotInd2" hidden="1">#REF!,#REF!,#REF!,#REF!,#REF!,#REF!,#REF!</definedName>
    <definedName name="P4_SCOPE_PER_PRT" hidden="1">[3]База!$F$45:$H$49,[3]База!$J$45:$K$49,[3]База!$N$45:$N$49,[3]База!$F$53:$G$64,[3]База!$H$54:$H$58</definedName>
    <definedName name="P4_T1?Data" localSheetId="16" hidden="1">#REF!,#REF!,#REF!,#REF!,#REF!,#REF!,#REF!</definedName>
    <definedName name="P4_T1?Data" localSheetId="30" hidden="1">#REF!,#REF!,#REF!,#REF!,#REF!,#REF!,#REF!</definedName>
    <definedName name="P4_T1?Data" hidden="1">#REF!,#REF!,#REF!,#REF!,#REF!,#REF!,#REF!</definedName>
    <definedName name="P4_T1?unit?ГКАЛ" localSheetId="16" hidden="1">#REF!,#REF!,#REF!,#REF!,#REF!,#REF!,#REF!</definedName>
    <definedName name="P4_T1?unit?ГКАЛ" localSheetId="30" hidden="1">#REF!,#REF!,#REF!,#REF!,#REF!,#REF!,#REF!</definedName>
    <definedName name="P4_T1?unit?ГКАЛ" hidden="1">#REF!,#REF!,#REF!,#REF!,#REF!,#REF!,#REF!</definedName>
    <definedName name="P4_T1?unit?РУБ.ГКАЛ" localSheetId="16" hidden="1">#REF!,#REF!,#REF!,#REF!,#REF!,#REF!,#REF!</definedName>
    <definedName name="P4_T1?unit?РУБ.ГКАЛ" localSheetId="30" hidden="1">#REF!,#REF!,#REF!,#REF!,#REF!,#REF!,#REF!</definedName>
    <definedName name="P4_T1?unit?РУБ.ГКАЛ" hidden="1">#REF!,#REF!,#REF!,#REF!,#REF!,#REF!,#REF!</definedName>
    <definedName name="P4_T1?unit?РУБ.ТОНН" localSheetId="16" hidden="1">#REF!,#REF!,#REF!,#REF!,#REF!,#REF!,#REF!,#REF!,#REF!,#REF!,#REF!</definedName>
    <definedName name="P4_T1?unit?РУБ.ТОНН" localSheetId="3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6" hidden="1">#REF!,#REF!,#REF!,#REF!,#REF!,#REF!,#REF!</definedName>
    <definedName name="P4_T1?unit?СТР" localSheetId="30" hidden="1">#REF!,#REF!,#REF!,#REF!,#REF!,#REF!,#REF!</definedName>
    <definedName name="P4_T1?unit?СТР" hidden="1">#REF!,#REF!,#REF!,#REF!,#REF!,#REF!,#REF!</definedName>
    <definedName name="P4_T1?unit?ТОНН" localSheetId="16" hidden="1">#REF!,#REF!,#REF!,#REF!,#REF!,#REF!,#REF!,#REF!,#REF!,#REF!,#REF!</definedName>
    <definedName name="P4_T1?unit?ТОНН" localSheetId="3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6" hidden="1">#REF!,#REF!,#REF!,#REF!,#REF!,#REF!,#REF!</definedName>
    <definedName name="P4_T1?unit?ТРУБ" localSheetId="30" hidden="1">#REF!,#REF!,#REF!,#REF!,#REF!,#REF!,#REF!</definedName>
    <definedName name="P4_T1?unit?ТРУБ" hidden="1">#REF!,#REF!,#REF!,#REF!,#REF!,#REF!,#REF!</definedName>
    <definedName name="P4_T1_Protect" hidden="1">[5]перекрестка!$J$127,[5]перекрестка!$J$128:$K$132,[5]перекрестка!$J$133,[5]перекрестка!$J$134:$K$138,[5]перекрестка!$N$11:$N$22,[5]перекрестка!$N$24:$N$28</definedName>
    <definedName name="P5_SCOPE_FULL_LOAD" localSheetId="16" hidden="1">#REF!,#REF!,#REF!,#REF!,#REF!,#REF!</definedName>
    <definedName name="P5_SCOPE_FULL_LOAD" localSheetId="30" hidden="1">#REF!,#REF!,#REF!,#REF!,#REF!,#REF!</definedName>
    <definedName name="P5_SCOPE_FULL_LOAD" hidden="1">#REF!,#REF!,#REF!,#REF!,#REF!,#REF!</definedName>
    <definedName name="P5_SCOPE_NOTIND" localSheetId="16" hidden="1">#REF!,#REF!,#REF!,#REF!,#REF!,#REF!,#REF!</definedName>
    <definedName name="P5_SCOPE_NOTIND" localSheetId="30" hidden="1">#REF!,#REF!,#REF!,#REF!,#REF!,#REF!,#REF!</definedName>
    <definedName name="P5_SCOPE_NOTIND" hidden="1">#REF!,#REF!,#REF!,#REF!,#REF!,#REF!,#REF!</definedName>
    <definedName name="P5_SCOPE_NotInd2" localSheetId="16" hidden="1">#REF!,#REF!,#REF!,#REF!,#REF!,#REF!,#REF!</definedName>
    <definedName name="P5_SCOPE_NotInd2" localSheetId="30" hidden="1">#REF!,#REF!,#REF!,#REF!,#REF!,#REF!,#REF!</definedName>
    <definedName name="P5_SCOPE_NotInd2" hidden="1">#REF!,#REF!,#REF!,#REF!,#REF!,#REF!,#REF!</definedName>
    <definedName name="P5_SCOPE_PER_PRT" hidden="1">[3]База!$H$60:$H$64,[3]База!$J$53:$J$64,[3]База!$K$54:$K$58,[3]База!$K$60:$K$64,[3]База!$N$53:$N$64</definedName>
    <definedName name="P5_T1?Data" localSheetId="16" hidden="1">#REF!,#REF!,#REF!,#REF!,#REF!,#REF!,#REF!</definedName>
    <definedName name="P5_T1?Data" localSheetId="30" hidden="1">#REF!,#REF!,#REF!,#REF!,#REF!,#REF!,#REF!</definedName>
    <definedName name="P5_T1?Data" hidden="1">#REF!,#REF!,#REF!,#REF!,#REF!,#REF!,#REF!</definedName>
    <definedName name="P5_T1?unit?ГКАЛ" localSheetId="16" hidden="1">#REF!,#REF!,#REF!,#REF!,#REF!,#REF!,#REF!</definedName>
    <definedName name="P5_T1?unit?ГКАЛ" localSheetId="30" hidden="1">#REF!,#REF!,#REF!,#REF!,#REF!,#REF!,#REF!</definedName>
    <definedName name="P5_T1?unit?ГКАЛ" hidden="1">#REF!,#REF!,#REF!,#REF!,#REF!,#REF!,#REF!</definedName>
    <definedName name="P5_T1?unit?РУБ.ГКАЛ" localSheetId="16" hidden="1">#REF!,#REF!,#REF!,#REF!,#REF!,#REF!,#REF!</definedName>
    <definedName name="P5_T1?unit?РУБ.ГКАЛ" localSheetId="30" hidden="1">#REF!,#REF!,#REF!,#REF!,#REF!,#REF!,#REF!</definedName>
    <definedName name="P5_T1?unit?РУБ.ГКАЛ" hidden="1">#REF!,#REF!,#REF!,#REF!,#REF!,#REF!,#REF!</definedName>
    <definedName name="P5_T1?unit?РУБ.ТОНН" localSheetId="16" hidden="1">#REF!,#REF!,#REF!,#REF!,#REF!,#REF!,'прил 2.3 Заводская'!P1_T1?unit?РУБ.ТОНН,'прил 2.3 Заводская'!P2_T1?unit?РУБ.ТОНН,'прил 2.3 Заводская'!P3_T1?unit?РУБ.ТОНН</definedName>
    <definedName name="P5_T1?unit?РУБ.ТОНН" localSheetId="30" hidden="1">#REF!,#REF!,#REF!,#REF!,#REF!,#REF!,'прил 4.2 КВЛ (2)'!P1_T1?unit?РУБ.ТОНН,'прил 4.2 КВЛ (2)'!P2_T1?unit?РУБ.ТОНН,'прил 4.2 КВЛ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6" hidden="1">#REF!,#REF!,#REF!,#REF!,#REF!,#REF!,#REF!</definedName>
    <definedName name="P5_T1?unit?СТР" localSheetId="30" hidden="1">#REF!,#REF!,#REF!,#REF!,#REF!,#REF!,#REF!</definedName>
    <definedName name="P5_T1?unit?СТР" hidden="1">#REF!,#REF!,#REF!,#REF!,#REF!,#REF!,#REF!</definedName>
    <definedName name="P5_T1?unit?ТРУБ" localSheetId="16" hidden="1">#REF!,#REF!,#REF!,#REF!,#REF!,#REF!,#REF!</definedName>
    <definedName name="P5_T1?unit?ТРУБ" localSheetId="30" hidden="1">#REF!,#REF!,#REF!,#REF!,#REF!,#REF!,#REF!</definedName>
    <definedName name="P5_T1?unit?ТРУБ" hidden="1">#REF!,#REF!,#REF!,#REF!,#REF!,#REF!,#REF!</definedName>
    <definedName name="P5_T1_Protect" hidden="1">[5]перекрестка!$N$30:$N$34,[5]перекрестка!$N$36:$N$40,[5]перекрестка!$N$42:$N$46,[5]перекрестка!$N$49:$N$60,[5]перекрестка!$N$62:$N$66</definedName>
    <definedName name="P6_SCOPE_FULL_LOAD" localSheetId="16" hidden="1">#REF!,#REF!,#REF!,#REF!,#REF!,#REF!</definedName>
    <definedName name="P6_SCOPE_FULL_LOAD" localSheetId="30" hidden="1">#REF!,#REF!,#REF!,#REF!,#REF!,#REF!</definedName>
    <definedName name="P6_SCOPE_FULL_LOAD" hidden="1">#REF!,#REF!,#REF!,#REF!,#REF!,#REF!</definedName>
    <definedName name="P6_SCOPE_NOTIND" localSheetId="16" hidden="1">#REF!,#REF!,#REF!,#REF!,#REF!,#REF!,#REF!</definedName>
    <definedName name="P6_SCOPE_NOTIND" localSheetId="30" hidden="1">#REF!,#REF!,#REF!,#REF!,#REF!,#REF!,#REF!</definedName>
    <definedName name="P6_SCOPE_NOTIND" hidden="1">#REF!,#REF!,#REF!,#REF!,#REF!,#REF!,#REF!</definedName>
    <definedName name="P6_SCOPE_NotInd2" localSheetId="16" hidden="1">#REF!,#REF!,#REF!,#REF!,#REF!,#REF!,#REF!</definedName>
    <definedName name="P6_SCOPE_NotInd2" localSheetId="30" hidden="1">#REF!,#REF!,#REF!,#REF!,#REF!,#REF!,#REF!</definedName>
    <definedName name="P6_SCOPE_NotInd2" hidden="1">#REF!,#REF!,#REF!,#REF!,#REF!,#REF!,#REF!</definedName>
    <definedName name="P6_SCOPE_PER_PRT" hidden="1">[3]База!$F$66:$H$70,[3]База!$J$66:$K$70,[3]База!$N$66:$N$70,[3]База!$F$72:$H$76,[3]База!$J$72:$K$76</definedName>
    <definedName name="P6_T1?Data" localSheetId="16" hidden="1">#REF!,#REF!,#REF!,#REF!,#REF!,#REF!,#REF!</definedName>
    <definedName name="P6_T1?Data" localSheetId="30" hidden="1">#REF!,#REF!,#REF!,#REF!,#REF!,#REF!,#REF!</definedName>
    <definedName name="P6_T1?Data" hidden="1">#REF!,#REF!,#REF!,#REF!,#REF!,#REF!,#REF!</definedName>
    <definedName name="P6_T1?unit?ГКАЛ" localSheetId="16" hidden="1">#REF!,#REF!,#REF!,#REF!,#REF!,#REF!,#REF!</definedName>
    <definedName name="P6_T1?unit?ГКАЛ" localSheetId="30" hidden="1">#REF!,#REF!,#REF!,#REF!,#REF!,#REF!,#REF!</definedName>
    <definedName name="P6_T1?unit?ГКАЛ" hidden="1">#REF!,#REF!,#REF!,#REF!,#REF!,#REF!,#REF!</definedName>
    <definedName name="P6_T1?unit?РУБ.ГКАЛ" localSheetId="16" hidden="1">#REF!,#REF!,#REF!,#REF!,#REF!,#REF!,#REF!</definedName>
    <definedName name="P6_T1?unit?РУБ.ГКАЛ" localSheetId="30" hidden="1">#REF!,#REF!,#REF!,#REF!,#REF!,#REF!,#REF!</definedName>
    <definedName name="P6_T1?unit?РУБ.ГКАЛ" hidden="1">#REF!,#REF!,#REF!,#REF!,#REF!,#REF!,#REF!</definedName>
    <definedName name="P6_T1?unit?СТР" localSheetId="16" hidden="1">#REF!,#REF!,#REF!,#REF!,#REF!,#REF!,#REF!,'прил 2.3 Заводская'!P1_T1?unit?СТР</definedName>
    <definedName name="P6_T1?unit?СТР" localSheetId="30" hidden="1">#REF!,#REF!,#REF!,#REF!,#REF!,#REF!,#REF!,'прил 4.2 КВЛ (2)'!P1_T1?unit?СТР</definedName>
    <definedName name="P6_T1?unit?СТР" hidden="1">#REF!,#REF!,#REF!,#REF!,#REF!,#REF!,#REF!,P1_T1?unit?СТР</definedName>
    <definedName name="P6_T1?unit?ТРУБ" localSheetId="16" hidden="1">#REF!,#REF!,#REF!,#REF!,#REF!,#REF!,#REF!</definedName>
    <definedName name="P6_T1?unit?ТРУБ" localSheetId="30" hidden="1">#REF!,#REF!,#REF!,#REF!,#REF!,#REF!,#REF!</definedName>
    <definedName name="P6_T1?unit?ТРУБ" hidden="1">#REF!,#REF!,#REF!,#REF!,#REF!,#REF!,#REF!</definedName>
    <definedName name="P6_T1_Protect" hidden="1">[5]перекрестка!$N$68:$N$72,[5]перекрестка!$N$74:$N$78,[5]перекрестка!$N$80:$N$84,[5]перекрестка!$N$89:$N$100,[5]перекрестка!$N$102:$N$106</definedName>
    <definedName name="P7_SCOPE_FULL_LOAD" localSheetId="16" hidden="1">#REF!,#REF!,#REF!,#REF!,#REF!,#REF!</definedName>
    <definedName name="P7_SCOPE_FULL_LOAD" localSheetId="30" hidden="1">#REF!,#REF!,#REF!,#REF!,#REF!,#REF!</definedName>
    <definedName name="P7_SCOPE_FULL_LOAD" hidden="1">#REF!,#REF!,#REF!,#REF!,#REF!,#REF!</definedName>
    <definedName name="P7_SCOPE_NOTIND" localSheetId="16" hidden="1">#REF!,#REF!,#REF!,#REF!,#REF!,#REF!</definedName>
    <definedName name="P7_SCOPE_NOTIND" localSheetId="30" hidden="1">#REF!,#REF!,#REF!,#REF!,#REF!,#REF!</definedName>
    <definedName name="P7_SCOPE_NOTIND" hidden="1">#REF!,#REF!,#REF!,#REF!,#REF!,#REF!</definedName>
    <definedName name="P7_SCOPE_NotInd2" localSheetId="16" hidden="1">#REF!,#REF!,#REF!,#REF!,#REF!,'прил 2.3 Заводская'!P1_SCOPE_NotInd2,'прил 2.3 Заводская'!P2_SCOPE_NotInd2,'прил 2.3 Заводская'!P3_SCOPE_NotInd2</definedName>
    <definedName name="P7_SCOPE_NotInd2" localSheetId="30" hidden="1">#REF!,#REF!,#REF!,#REF!,#REF!,'прил 4.2 КВЛ (2)'!P1_SCOPE_NotInd2,'прил 4.2 КВЛ (2)'!P2_SCOPE_NotInd2,'прил 4.2 КВЛ (2)'!P3_SCOPE_NotInd2</definedName>
    <definedName name="P7_SCOPE_NotInd2" hidden="1">#REF!,#REF!,#REF!,#REF!,#REF!,P1_SCOPE_NotInd2,P2_SCOPE_NotInd2,P3_SCOPE_NotInd2</definedName>
    <definedName name="P7_SCOPE_PER_PRT" hidden="1">[3]База!$N$72:$N$76,[3]База!$F$78:$H$82,[3]База!$J$78:$K$82,[3]База!$N$78:$N$82,[3]База!$F$84:$H$88</definedName>
    <definedName name="P7_T1?Data" localSheetId="16" hidden="1">#REF!,#REF!,#REF!,#REF!,#REF!,#REF!,#REF!</definedName>
    <definedName name="P7_T1?Data" localSheetId="30" hidden="1">#REF!,#REF!,#REF!,#REF!,#REF!,#REF!,#REF!</definedName>
    <definedName name="P7_T1?Data" hidden="1">#REF!,#REF!,#REF!,#REF!,#REF!,#REF!,#REF!</definedName>
    <definedName name="P7_T1?unit?ТРУБ" localSheetId="16" hidden="1">#REF!,#REF!,#REF!,#REF!,#REF!,#REF!,#REF!</definedName>
    <definedName name="P7_T1?unit?ТРУБ" localSheetId="30" hidden="1">#REF!,#REF!,#REF!,#REF!,#REF!,#REF!,#REF!</definedName>
    <definedName name="P7_T1?unit?ТРУБ" hidden="1">#REF!,#REF!,#REF!,#REF!,#REF!,#REF!,#REF!</definedName>
    <definedName name="P7_T1_Protect" hidden="1">[5]перекрестка!$N$108:$N$112,[5]перекрестка!$N$114:$N$118,[5]перекрестка!$N$120:$N$124,[5]перекрестка!$N$127:$N$138,[5]перекрестка!$N$140:$N$144</definedName>
    <definedName name="P8_SCOPE_FULL_LOAD" localSheetId="16" hidden="1">#REF!,#REF!,#REF!,#REF!,#REF!,#REF!</definedName>
    <definedName name="P8_SCOPE_FULL_LOAD" localSheetId="30" hidden="1">#REF!,#REF!,#REF!,#REF!,#REF!,#REF!</definedName>
    <definedName name="P8_SCOPE_FULL_LOAD" hidden="1">#REF!,#REF!,#REF!,#REF!,#REF!,#REF!</definedName>
    <definedName name="P8_SCOPE_NOTIND" localSheetId="16" hidden="1">#REF!,#REF!,#REF!,#REF!,#REF!,#REF!</definedName>
    <definedName name="P8_SCOPE_NOTIND" localSheetId="30" hidden="1">#REF!,#REF!,#REF!,#REF!,#REF!,#REF!</definedName>
    <definedName name="P8_SCOPE_NOTIND" hidden="1">#REF!,#REF!,#REF!,#REF!,#REF!,#REF!</definedName>
    <definedName name="P8_SCOPE_PER_PRT" localSheetId="16" hidden="1">[7]База!$J$84:$K$88,[7]База!$N$84:$N$88,[7]База!$F$14:$G$25,P1_SCOPE_PER_PRT,P2_SCOPE_PER_PRT,P3_SCOPE_PER_PRT,P4_SCOPE_PER_PRT</definedName>
    <definedName name="P8_SCOPE_PER_PRT" localSheetId="30" hidden="1">[7]База!$J$84:$K$88,[7]База!$N$84:$N$88,[7]База!$F$14:$G$25,P1_SCOPE_PER_PRT,P2_SCOPE_PER_PRT,P3_SCOPE_PER_PRT,P4_SCOPE_PER_PRT</definedName>
    <definedName name="P8_SCOPE_PER_PRT" hidden="1">[7]База!$J$84:$K$88,[7]База!$N$84:$N$88,[7]База!$F$14:$G$25,P1_SCOPE_PER_PRT,P2_SCOPE_PER_PRT,P3_SCOPE_PER_PRT,P4_SCOPE_PER_PRT</definedName>
    <definedName name="P8_T1?Data" localSheetId="16" hidden="1">#REF!,#REF!,#REF!,#REF!,#REF!,#REF!,#REF!</definedName>
    <definedName name="P8_T1?Data" localSheetId="30" hidden="1">#REF!,#REF!,#REF!,#REF!,#REF!,#REF!,#REF!</definedName>
    <definedName name="P8_T1?Data" hidden="1">#REF!,#REF!,#REF!,#REF!,#REF!,#REF!,#REF!</definedName>
    <definedName name="P8_T1?unit?ТРУБ" localSheetId="16" hidden="1">#REF!,#REF!,#REF!,#REF!,#REF!,#REF!,#REF!</definedName>
    <definedName name="P8_T1?unit?ТРУБ" localSheetId="30" hidden="1">#REF!,#REF!,#REF!,#REF!,#REF!,#REF!,#REF!</definedName>
    <definedName name="P8_T1?unit?ТРУБ" hidden="1">#REF!,#REF!,#REF!,#REF!,#REF!,#REF!,#REF!</definedName>
    <definedName name="P8_T1_Protect" hidden="1">[5]перекрестка!$N$146:$N$150,[5]перекрестка!$N$152:$N$156,[5]перекрестка!$N$158:$N$162,[5]перекрестка!$F$11:$G$11,[5]перекрестка!$F$12:$H$16</definedName>
    <definedName name="P9_SCOPE_FULL_LOAD" localSheetId="16" hidden="1">#REF!,#REF!,#REF!,#REF!,#REF!,#REF!</definedName>
    <definedName name="P9_SCOPE_FULL_LOAD" localSheetId="30" hidden="1">#REF!,#REF!,#REF!,#REF!,#REF!,#REF!</definedName>
    <definedName name="P9_SCOPE_FULL_LOAD" hidden="1">#REF!,#REF!,#REF!,#REF!,#REF!,#REF!</definedName>
    <definedName name="P9_SCOPE_NotInd" localSheetId="16" hidden="1">#REF!,'прил 2.3 Заводская'!P1_SCOPE_NOTIND,'прил 2.3 Заводская'!P2_SCOPE_NOTIND,'прил 2.3 Заводская'!P3_SCOPE_NOTIND,'прил 2.3 Заводская'!P4_SCOPE_NOTIND,'прил 2.3 Заводская'!P5_SCOPE_NOTIND,'прил 2.3 Заводская'!P6_SCOPE_NOTIND,'прил 2.3 Заводская'!P7_SCOPE_NOTIND</definedName>
    <definedName name="P9_SCOPE_NotInd" localSheetId="30" hidden="1">#REF!,'прил 4.2 КВЛ (2)'!P1_SCOPE_NOTIND,'прил 4.2 КВЛ (2)'!P2_SCOPE_NOTIND,'прил 4.2 КВЛ (2)'!P3_SCOPE_NOTIND,'прил 4.2 КВЛ (2)'!P4_SCOPE_NOTIND,'прил 4.2 КВЛ (2)'!P5_SCOPE_NOTIND,'прил 4.2 КВЛ (2)'!P6_SCOPE_NOTIND,'прил 4.2 КВЛ (2)'!P7_SCOPE_NOTIND</definedName>
    <definedName name="P9_SCOPE_NotInd" hidden="1">#REF!,P1_SCOPE_NOTIND,P2_SCOPE_NOTIND,P3_SCOPE_NOTIND,P4_SCOPE_NOTIND,P5_SCOPE_NOTIND,P6_SCOPE_NOTIND,P7_SCOPE_NOTIND</definedName>
    <definedName name="P9_T1?Data" localSheetId="16" hidden="1">#REF!,#REF!,#REF!,#REF!,#REF!,#REF!,#REF!</definedName>
    <definedName name="P9_T1?Data" localSheetId="30" hidden="1">#REF!,#REF!,#REF!,#REF!,#REF!,#REF!,#REF!</definedName>
    <definedName name="P9_T1?Data" hidden="1">#REF!,#REF!,#REF!,#REF!,#REF!,#REF!,#REF!</definedName>
    <definedName name="P9_T1?unit?ТРУБ" localSheetId="16" hidden="1">#REF!,#REF!,#REF!,#REF!,#REF!,#REF!,#REF!</definedName>
    <definedName name="P9_T1?unit?ТРУБ" localSheetId="30" hidden="1">#REF!,#REF!,#REF!,#REF!,#REF!,#REF!,#REF!</definedName>
    <definedName name="P9_T1?unit?ТРУБ" hidden="1">#REF!,#REF!,#REF!,#REF!,#REF!,#REF!,#REF!</definedName>
    <definedName name="P9_T1_Protect" hidden="1">[5]перекрестка!$F$17:$G$17,[5]перекрестка!$F$18:$H$22,[5]перекрестка!$F$24:$H$28,[5]перекрестка!$F$30:$H$34,[5]перекрестка!$F$36:$H$40</definedName>
    <definedName name="popiiiiiiiiiiiiiiiiiii" localSheetId="16" hidden="1">{#N/A,#N/A,TRUE,"Лист1";#N/A,#N/A,TRUE,"Лист2";#N/A,#N/A,TRUE,"Лист3"}</definedName>
    <definedName name="popiiiiiiiiiiiiiiiiiii" localSheetId="30" hidden="1">{#N/A,#N/A,TRUE,"Лист1";#N/A,#N/A,TRUE,"Лист2";#N/A,#N/A,TRUE,"Лист3"}</definedName>
    <definedName name="popiiiiiiiiiiiiiiiiiii" hidden="1">{#N/A,#N/A,TRUE,"Лист1";#N/A,#N/A,TRUE,"Лист2";#N/A,#N/A,TRUE,"Лист3"}</definedName>
    <definedName name="rerttryu" localSheetId="16" hidden="1">{#N/A,#N/A,TRUE,"Лист1";#N/A,#N/A,TRUE,"Лист2";#N/A,#N/A,TRUE,"Лист3"}</definedName>
    <definedName name="rerttryu" localSheetId="30" hidden="1">{#N/A,#N/A,TRUE,"Лист1";#N/A,#N/A,TRUE,"Лист2";#N/A,#N/A,TRUE,"Лист3"}</definedName>
    <definedName name="rerttryu" hidden="1">{#N/A,#N/A,TRUE,"Лист1";#N/A,#N/A,TRUE,"Лист2";#N/A,#N/A,TRUE,"Лист3"}</definedName>
    <definedName name="rrtdrdrdsf" localSheetId="16" hidden="1">{#N/A,#N/A,TRUE,"Лист1";#N/A,#N/A,TRUE,"Лист2";#N/A,#N/A,TRUE,"Лист3"}</definedName>
    <definedName name="rrtdrdrdsf" localSheetId="30" hidden="1">{#N/A,#N/A,TRUE,"Лист1";#N/A,#N/A,TRUE,"Лист2";#N/A,#N/A,TRUE,"Лист3"}</definedName>
    <definedName name="rrtdrdrdsf" hidden="1">{#N/A,#N/A,TRUE,"Лист1";#N/A,#N/A,TRUE,"Лист2";#N/A,#N/A,TRUE,"Лист3"}</definedName>
    <definedName name="SAPBEXhrIndnt" hidden="1">3</definedName>
    <definedName name="SAPBEXrevision" hidden="1">1</definedName>
    <definedName name="SAPBEXsysID" hidden="1">"BW2"</definedName>
    <definedName name="SAPBEXwbID" hidden="1">"479GSPMTNK9HM4ZSIVE5K2SH6"</definedName>
    <definedName name="sencount" hidden="1">1</definedName>
    <definedName name="trfgffffffffffffffffff" localSheetId="16" hidden="1">{#N/A,#N/A,TRUE,"Лист1";#N/A,#N/A,TRUE,"Лист2";#N/A,#N/A,TRUE,"Лист3"}</definedName>
    <definedName name="trfgffffffffffffffffff" localSheetId="30" hidden="1">{#N/A,#N/A,TRUE,"Лист1";#N/A,#N/A,TRUE,"Лист2";#N/A,#N/A,TRUE,"Лист3"}</definedName>
    <definedName name="trfgffffffffffffffffff" hidden="1">{#N/A,#N/A,TRUE,"Лист1";#N/A,#N/A,TRUE,"Лист2";#N/A,#N/A,TRUE,"Лист3"}</definedName>
    <definedName name="trttttttttttttttttttt" localSheetId="16" hidden="1">{#N/A,#N/A,TRUE,"Лист1";#N/A,#N/A,TRUE,"Лист2";#N/A,#N/A,TRUE,"Лист3"}</definedName>
    <definedName name="trttttttttttttttttttt" localSheetId="30" hidden="1">{#N/A,#N/A,TRUE,"Лист1";#N/A,#N/A,TRUE,"Лист2";#N/A,#N/A,TRUE,"Лист3"}</definedName>
    <definedName name="trttttttttttttttttttt" hidden="1">{#N/A,#N/A,TRUE,"Лист1";#N/A,#N/A,TRUE,"Лист2";#N/A,#N/A,TRUE,"Лист3"}</definedName>
    <definedName name="uhjhhhhhhhhhhhhh" localSheetId="16" hidden="1">{#N/A,#N/A,TRUE,"Лист1";#N/A,#N/A,TRUE,"Лист2";#N/A,#N/A,TRUE,"Лист3"}</definedName>
    <definedName name="uhjhhhhhhhhhhhhh" localSheetId="30" hidden="1">{#N/A,#N/A,TRUE,"Лист1";#N/A,#N/A,TRUE,"Лист2";#N/A,#N/A,TRUE,"Лист3"}</definedName>
    <definedName name="uhjhhhhhhhhhhhhh" hidden="1">{#N/A,#N/A,TRUE,"Лист1";#N/A,#N/A,TRUE,"Лист2";#N/A,#N/A,TRUE,"Лист3"}</definedName>
    <definedName name="uiyuyuy" localSheetId="16" hidden="1">{#N/A,#N/A,TRUE,"Лист1";#N/A,#N/A,TRUE,"Лист2";#N/A,#N/A,TRUE,"Лист3"}</definedName>
    <definedName name="uiyuyuy" localSheetId="30" hidden="1">{#N/A,#N/A,TRUE,"Лист1";#N/A,#N/A,TRUE,"Лист2";#N/A,#N/A,TRUE,"Лист3"}</definedName>
    <definedName name="uiyuyuy" hidden="1">{#N/A,#N/A,TRUE,"Лист1";#N/A,#N/A,TRUE,"Лист2";#N/A,#N/A,TRUE,"Лист3"}</definedName>
    <definedName name="uytytr" localSheetId="16" hidden="1">{#N/A,#N/A,TRUE,"Лист1";#N/A,#N/A,TRUE,"Лист2";#N/A,#N/A,TRUE,"Лист3"}</definedName>
    <definedName name="uytytr" localSheetId="30" hidden="1">{#N/A,#N/A,TRUE,"Лист1";#N/A,#N/A,TRUE,"Лист2";#N/A,#N/A,TRUE,"Лист3"}</definedName>
    <definedName name="uytytr" hidden="1">{#N/A,#N/A,TRUE,"Лист1";#N/A,#N/A,TRUE,"Лист2";#N/A,#N/A,TRUE,"Лист3"}</definedName>
    <definedName name="uyuiyuttyt" localSheetId="16" hidden="1">{#N/A,#N/A,TRUE,"Лист1";#N/A,#N/A,TRUE,"Лист2";#N/A,#N/A,TRUE,"Лист3"}</definedName>
    <definedName name="uyuiyuttyt" localSheetId="30" hidden="1">{#N/A,#N/A,TRUE,"Лист1";#N/A,#N/A,TRUE,"Лист2";#N/A,#N/A,TRUE,"Лист3"}</definedName>
    <definedName name="uyuiyuttyt" hidden="1">{#N/A,#N/A,TRUE,"Лист1";#N/A,#N/A,TRUE,"Лист2";#N/A,#N/A,TRUE,"Лист3"}</definedName>
    <definedName name="uyyuttr" localSheetId="16" hidden="1">{#N/A,#N/A,TRUE,"Лист1";#N/A,#N/A,TRUE,"Лист2";#N/A,#N/A,TRUE,"Лист3"}</definedName>
    <definedName name="uyyuttr" localSheetId="30" hidden="1">{#N/A,#N/A,TRUE,"Лист1";#N/A,#N/A,TRUE,"Лист2";#N/A,#N/A,TRUE,"Лист3"}</definedName>
    <definedName name="uyyuttr" hidden="1">{#N/A,#N/A,TRUE,"Лист1";#N/A,#N/A,TRUE,"Лист2";#N/A,#N/A,TRUE,"Лист3"}</definedName>
    <definedName name="vcfdfs" localSheetId="16" hidden="1">{#N/A,#N/A,TRUE,"Лист1";#N/A,#N/A,TRUE,"Лист2";#N/A,#N/A,TRUE,"Лист3"}</definedName>
    <definedName name="vcfdfs" localSheetId="30" hidden="1">{#N/A,#N/A,TRUE,"Лист1";#N/A,#N/A,TRUE,"Лист2";#N/A,#N/A,TRUE,"Лист3"}</definedName>
    <definedName name="vcfdfs" hidden="1">{#N/A,#N/A,TRUE,"Лист1";#N/A,#N/A,TRUE,"Лист2";#N/A,#N/A,TRUE,"Лист3"}</definedName>
    <definedName name="vcfhg" localSheetId="16" hidden="1">{#N/A,#N/A,TRUE,"Лист1";#N/A,#N/A,TRUE,"Лист2";#N/A,#N/A,TRUE,"Лист3"}</definedName>
    <definedName name="vcfhg" localSheetId="30" hidden="1">{#N/A,#N/A,TRUE,"Лист1";#N/A,#N/A,TRUE,"Лист2";#N/A,#N/A,TRUE,"Лист3"}</definedName>
    <definedName name="vcfhg" hidden="1">{#N/A,#N/A,TRUE,"Лист1";#N/A,#N/A,TRUE,"Лист2";#N/A,#N/A,TRUE,"Лист3"}</definedName>
    <definedName name="vcfssssssssssssssssssss" localSheetId="16" hidden="1">{#N/A,#N/A,TRUE,"Лист1";#N/A,#N/A,TRUE,"Лист2";#N/A,#N/A,TRUE,"Лист3"}</definedName>
    <definedName name="vcfssssssssssssssssssss" localSheetId="30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n" localSheetId="16" hidden="1">{#N/A,#N/A,TRUE,"Лист1";#N/A,#N/A,TRUE,"Лист2";#N/A,#N/A,TRUE,"Лист3"}</definedName>
    <definedName name="vn" localSheetId="30" hidden="1">{#N/A,#N/A,TRUE,"Лист1";#N/A,#N/A,TRUE,"Лист2";#N/A,#N/A,TRUE,"Лист3"}</definedName>
    <definedName name="vn" hidden="1">{#N/A,#N/A,TRUE,"Лист1";#N/A,#N/A,TRUE,"Лист2";#N/A,#N/A,TRUE,"Лист3"}</definedName>
    <definedName name="waddddddddddddddddddd" localSheetId="16" hidden="1">{#N/A,#N/A,TRUE,"Лист1";#N/A,#N/A,TRUE,"Лист2";#N/A,#N/A,TRUE,"Лист3"}</definedName>
    <definedName name="waddddddddddddddddddd" localSheetId="30" hidden="1">{#N/A,#N/A,TRUE,"Лист1";#N/A,#N/A,TRUE,"Лист2";#N/A,#N/A,TRUE,"Лист3"}</definedName>
    <definedName name="waddddddddddddddddddd" hidden="1">{#N/A,#N/A,TRUE,"Лист1";#N/A,#N/A,TRUE,"Лист2";#N/A,#N/A,TRUE,"Лист3"}</definedName>
    <definedName name="wesddddddddddddddddd" localSheetId="16" hidden="1">{#N/A,#N/A,TRUE,"Лист1";#N/A,#N/A,TRUE,"Лист2";#N/A,#N/A,TRUE,"Лист3"}</definedName>
    <definedName name="wesddddddddddddddddd" localSheetId="30" hidden="1">{#N/A,#N/A,TRUE,"Лист1";#N/A,#N/A,TRUE,"Лист2";#N/A,#N/A,TRUE,"Лист3"}</definedName>
    <definedName name="wesddddddddddddddddd" hidden="1">{#N/A,#N/A,TRUE,"Лист1";#N/A,#N/A,TRUE,"Лист2";#N/A,#N/A,TRUE,"Лист3"}</definedName>
    <definedName name="wrn.1." localSheetId="16" hidden="1">{"konoplin - Личное представление",#N/A,TRUE,"ФинПлан_1кв";"konoplin - Личное представление",#N/A,TRUE,"ФинПлан_2кв"}</definedName>
    <definedName name="wrn.1." localSheetId="30" hidden="1">{"konoplin - Личное представление",#N/A,TRUE,"ФинПлан_1кв";"konoplin - Личное представление",#N/A,TRUE,"ФинПлан_2кв"}</definedName>
    <definedName name="wrn.1." hidden="1">{"konoplin - Личное представление",#N/A,TRUE,"ФинПлан_1кв";"konoplin - Личное представление",#N/A,TRUE,"ФинПлан_2кв"}</definedName>
    <definedName name="wrn.2." localSheetId="16" hidden="1">{"konoplin - Личное представление",#N/A,TRUE,"ФинПлан_1кв";"konoplin - Личное представление",#N/A,TRUE,"ФинПлан_2кв"}</definedName>
    <definedName name="wrn.2." localSheetId="30" hidden="1">{"konoplin - Личное представление",#N/A,TRUE,"ФинПлан_1кв";"konoplin - Личное представление",#N/A,TRUE,"ФинПлан_2кв"}</definedName>
    <definedName name="wrn.2." hidden="1">{"konoplin - Личное представление",#N/A,TRUE,"ФинПлан_1кв";"konoplin - Личное представление",#N/A,TRUE,"ФинПлан_2кв"}</definedName>
    <definedName name="wrn.Сравнение._.с._.отраслями." localSheetId="16" hidden="1">{#N/A,#N/A,TRUE,"Лист1";#N/A,#N/A,TRUE,"Лист2";#N/A,#N/A,TRUE,"Лист3"}</definedName>
    <definedName name="wrn.Сравнение._.с._.отраслями." localSheetId="3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XLRPARAMS_Kat" hidden="1">[8]XLR_NoRangeSheet!$AH$6</definedName>
    <definedName name="yfgdfdfffffffffffff" localSheetId="16" hidden="1">{#N/A,#N/A,TRUE,"Лист1";#N/A,#N/A,TRUE,"Лист2";#N/A,#N/A,TRUE,"Лист3"}</definedName>
    <definedName name="yfgdfdfffffffffffff" localSheetId="30" hidden="1">{#N/A,#N/A,TRUE,"Лист1";#N/A,#N/A,TRUE,"Лист2";#N/A,#N/A,TRUE,"Лист3"}</definedName>
    <definedName name="yfgdfdfffffffffffff" hidden="1">{#N/A,#N/A,TRUE,"Лист1";#N/A,#N/A,TRUE,"Лист2";#N/A,#N/A,TRUE,"Лист3"}</definedName>
    <definedName name="ytttttttttttttttttttt" localSheetId="16" hidden="1">{#N/A,#N/A,TRUE,"Лист1";#N/A,#N/A,TRUE,"Лист2";#N/A,#N/A,TRUE,"Лист3"}</definedName>
    <definedName name="ytttttttttttttttttttt" localSheetId="30" hidden="1">{#N/A,#N/A,TRUE,"Лист1";#N/A,#N/A,TRUE,"Лист2";#N/A,#N/A,TRUE,"Лист3"}</definedName>
    <definedName name="ytttttttttttttttttttt" hidden="1">{#N/A,#N/A,TRUE,"Лист1";#N/A,#N/A,TRUE,"Лист2";#N/A,#N/A,TRUE,"Лист3"}</definedName>
    <definedName name="ytyggggggggggggggg" localSheetId="16" hidden="1">{#N/A,#N/A,TRUE,"Лист1";#N/A,#N/A,TRUE,"Лист2";#N/A,#N/A,TRUE,"Лист3"}</definedName>
    <definedName name="ytyggggggggggggggg" localSheetId="30" hidden="1">{#N/A,#N/A,TRUE,"Лист1";#N/A,#N/A,TRUE,"Лист2";#N/A,#N/A,TRUE,"Лист3"}</definedName>
    <definedName name="ytyggggggggggggggg" hidden="1">{#N/A,#N/A,TRUE,"Лист1";#N/A,#N/A,TRUE,"Лист2";#N/A,#N/A,TRUE,"Лист3"}</definedName>
    <definedName name="Z_060B913A_74F4_431C_B7F9_22BD33133A7A_.wvu.FilterData" localSheetId="10" hidden="1">'прил 1.4'!$A$22:$BJ$459</definedName>
    <definedName name="Z_0B24754E_37D9_4D4D_927B_08C3A7FFA839_.wvu.FilterData" localSheetId="7" hidden="1">'прил 1.2'!$A$19:$BN$42</definedName>
    <definedName name="Z_1ABEBC7C_B96E_46FB_91F6_1683AB3AAC07_.wvu.FilterData" localSheetId="11" hidden="1">'прил 14'!$A$21:$AE$276</definedName>
    <definedName name="Z_1D44B10C_DBA1_46FE_8F34_E7A4A6220081_.wvu.FilterData" localSheetId="10" hidden="1">'прил 1.4'!$A$19:$BJ$459</definedName>
    <definedName name="Z_1D44B10C_DBA1_46FE_8F34_E7A4A6220081_.wvu.FilterData" localSheetId="11" hidden="1">'прил 14'!$A$21:$AE$276</definedName>
    <definedName name="Z_202F8B9D_FF73_4606_A02B_F6E05E550E57_.wvu.FilterData" localSheetId="4" hidden="1">'прил 1.1'!$A$17:$AV$41</definedName>
    <definedName name="Z_30FEE15E_D26F_11D4_A6F7_00508B6A7686_.wvu.FilterData" localSheetId="16" hidden="1">#REF!</definedName>
    <definedName name="Z_30FEE15E_D26F_11D4_A6F7_00508B6A7686_.wvu.FilterData" localSheetId="30" hidden="1">#REF!</definedName>
    <definedName name="Z_30FEE15E_D26F_11D4_A6F7_00508B6A7686_.wvu.FilterData" hidden="1">#REF!</definedName>
    <definedName name="Z_30FEE15E_D26F_11D4_A6F7_00508B6A7686_.wvu.PrintArea" localSheetId="16" hidden="1">#REF!</definedName>
    <definedName name="Z_30FEE15E_D26F_11D4_A6F7_00508B6A7686_.wvu.PrintArea" localSheetId="30" hidden="1">#REF!</definedName>
    <definedName name="Z_30FEE15E_D26F_11D4_A6F7_00508B6A7686_.wvu.PrintArea" hidden="1">#REF!</definedName>
    <definedName name="Z_30FEE15E_D26F_11D4_A6F7_00508B6A7686_.wvu.PrintTitles" localSheetId="16" hidden="1">#REF!</definedName>
    <definedName name="Z_30FEE15E_D26F_11D4_A6F7_00508B6A7686_.wvu.PrintTitles" localSheetId="30" hidden="1">#REF!</definedName>
    <definedName name="Z_30FEE15E_D26F_11D4_A6F7_00508B6A7686_.wvu.PrintTitles" hidden="1">#REF!</definedName>
    <definedName name="Z_30FEE15E_D26F_11D4_A6F7_00508B6A7686_.wvu.Rows" localSheetId="16" hidden="1">#REF!</definedName>
    <definedName name="Z_30FEE15E_D26F_11D4_A6F7_00508B6A7686_.wvu.Rows" localSheetId="30" hidden="1">#REF!</definedName>
    <definedName name="Z_30FEE15E_D26F_11D4_A6F7_00508B6A7686_.wvu.Rows" hidden="1">#REF!</definedName>
    <definedName name="Z_337A9AD3_64D1_4E7A_9CCB_9C8F164C4477_.wvu.Cols" localSheetId="25" hidden="1">'прил 3.1 '!$E:$F,'прил 3.1 '!$H:$H</definedName>
    <definedName name="Z_337A9AD3_64D1_4E7A_9CCB_9C8F164C4477_.wvu.Cols" localSheetId="19" hidden="1">'прил 3.1 Богашево'!$E:$F,'прил 3.1 Богашево'!$H:$H</definedName>
    <definedName name="Z_337A9AD3_64D1_4E7A_9CCB_9C8F164C4477_.wvu.Cols" localSheetId="20" hidden="1">'прил 3.1 ДОК'!$E:$F,'прил 3.1 ДОК'!$H:$H</definedName>
    <definedName name="Z_337A9AD3_64D1_4E7A_9CCB_9C8F164C4477_.wvu.PrintArea" localSheetId="25" hidden="1">'прил 3.1 '!$A$1:$I$23</definedName>
    <definedName name="Z_337A9AD3_64D1_4E7A_9CCB_9C8F164C4477_.wvu.PrintArea" localSheetId="19" hidden="1">'прил 3.1 Богашево'!$A$1:$I$43</definedName>
    <definedName name="Z_337A9AD3_64D1_4E7A_9CCB_9C8F164C4477_.wvu.PrintArea" localSheetId="20" hidden="1">'прил 3.1 ДОК'!$A$1:$I$43</definedName>
    <definedName name="Z_337A9AD3_64D1_4E7A_9CCB_9C8F164C4477_.wvu.Rows" localSheetId="25" hidden="1">'прил 3.1 '!#REF!,'прил 3.1 '!$35:$35</definedName>
    <definedName name="Z_337A9AD3_64D1_4E7A_9CCB_9C8F164C4477_.wvu.Rows" localSheetId="19" hidden="1">'прил 3.1 Богашево'!#REF!,'прил 3.1 Богашево'!$74:$74</definedName>
    <definedName name="Z_337A9AD3_64D1_4E7A_9CCB_9C8F164C4477_.wvu.Rows" localSheetId="20" hidden="1">'прил 3.1 ДОК'!#REF!,'прил 3.1 ДОК'!$74:$74</definedName>
    <definedName name="Z_37210BCF_C1D1_4B95_8409_98B6A3E000C8_.wvu.FilterData" localSheetId="14" hidden="1">'источники по объектам 2016'!$A$5:$CH$113</definedName>
    <definedName name="Z_37210BCF_C1D1_4B95_8409_98B6A3E000C8_.wvu.FilterData" localSheetId="4" hidden="1">'прил 1.1'!$A$17:$AV$41</definedName>
    <definedName name="Z_37210BCF_C1D1_4B95_8409_98B6A3E000C8_.wvu.FilterData" localSheetId="8" hidden="1">'прил 1.3'!$A$12:$BC$19</definedName>
    <definedName name="Z_37210BCF_C1D1_4B95_8409_98B6A3E000C8_.wvu.FilterData" localSheetId="10" hidden="1">'прил 1.4'!$A$19:$BJ$459</definedName>
    <definedName name="Z_37210BCF_C1D1_4B95_8409_98B6A3E000C8_.wvu.FilterData" localSheetId="11" hidden="1">'прил 14'!$A$21:$AE$276</definedName>
    <definedName name="Z_3758C775_50EB_40D3_B304_A13C53D71A67_.wvu.FilterData" localSheetId="11" hidden="1">'прил 14'!$A$21:$AE$275</definedName>
    <definedName name="Z_4C61BADF_5DA1_4AE4_AD1E_75617EB2CD0F_.wvu.FilterData" localSheetId="4" hidden="1">'прил 1.1'!$A$17:$AV$41</definedName>
    <definedName name="Z_4EF87B41_0AAD_4C7F_B048_A155EED1D37C_.wvu.FilterData" localSheetId="4" hidden="1">'прил 1.1'!$A$17:$AV$41</definedName>
    <definedName name="Z_4EF87B41_0AAD_4C7F_B048_A155EED1D37C_.wvu.FilterData" localSheetId="7" hidden="1">'прил 1.2'!$A$19:$BN$42</definedName>
    <definedName name="Z_503BBA50_E1EE_4581_BC98_38594C2B9C71_.wvu.FilterData" localSheetId="11" hidden="1">'прил 14'!$A$21:$AE$275</definedName>
    <definedName name="Z_5BB63372_F174_4A48_A584_AAA0E0A85D08_.wvu.FilterData" localSheetId="4" hidden="1">'прил 1.1'!$A$13:$AS$17</definedName>
    <definedName name="Z_5C86A6BF_4DE2_49FD_A513_256173FBA36B_.wvu.PrintArea" localSheetId="25" hidden="1">'прил 3.1 '!$A$1:$F$23</definedName>
    <definedName name="Z_5C86A6BF_4DE2_49FD_A513_256173FBA36B_.wvu.PrintArea" localSheetId="19" hidden="1">'прил 3.1 Богашево'!$A$1:$F$53</definedName>
    <definedName name="Z_5C86A6BF_4DE2_49FD_A513_256173FBA36B_.wvu.PrintArea" localSheetId="20" hidden="1">'прил 3.1 ДОК'!$A$1:$F$53</definedName>
    <definedName name="Z_5C86A6BF_4DE2_49FD_A513_256173FBA36B_.wvu.Rows" localSheetId="25" hidden="1">'прил 3.1 '!$35:$35</definedName>
    <definedName name="Z_5C86A6BF_4DE2_49FD_A513_256173FBA36B_.wvu.Rows" localSheetId="19" hidden="1">'прил 3.1 Богашево'!$74:$74</definedName>
    <definedName name="Z_5C86A6BF_4DE2_49FD_A513_256173FBA36B_.wvu.Rows" localSheetId="20" hidden="1">'прил 3.1 ДОК'!$74:$74</definedName>
    <definedName name="Z_5D763BBE_552C_48CC_8411_7FA3A9432025_.wvu.Cols" localSheetId="13" hidden="1">'для БП'!#REF!,'для БП'!#REF!,'для БП'!#REF!,'для БП'!#REF!,'для БП'!#REF!,'для БП'!#REF!,'для БП'!$AC:$AG</definedName>
    <definedName name="Z_5D763BBE_552C_48CC_8411_7FA3A9432025_.wvu.Cols" localSheetId="14" hidden="1">'источники по объектам 2016'!$D:$D,'источники по объектам 2016'!$F:$F,'источники по объектам 2016'!$I:$J,'источники по объектам 2016'!$L:$O,'источники по объектам 2016'!$Q:$T,'источники по объектам 2016'!$V:$Y,'источники по объектам 2016'!$AA:$AD,'источники по объектам 2016'!$AF:$AI,'источники по объектам 2016'!$AK:$AN,'источники по объектам 2016'!$AP:$AS,'источники по объектам 2016'!$AU:$AY,'источники по объектам 2016'!$BA:$BE,'источники по объектам 2016'!$BG:$BJ,'источники по объектам 2016'!$BL:$BO,'источники по объектам 2016'!$BQ:$BT,'источники по объектам 2016'!$BV:$BY,'источники по объектам 2016'!$CA:$CD</definedName>
    <definedName name="Z_5D763BBE_552C_48CC_8411_7FA3A9432025_.wvu.Cols" localSheetId="4" hidden="1">'прил 1.1'!$C:$C</definedName>
    <definedName name="Z_5D763BBE_552C_48CC_8411_7FA3A9432025_.wvu.Cols" localSheetId="7" hidden="1">'прил 1.2'!$C:$C,'прил 1.2'!$F:$G,'прил 1.2'!$J:$R,'прил 1.2'!$W:$X,'прил 1.2'!$Z:$AA,'прил 1.2'!$AC:$AE,'прил 1.2'!#REF!,'прил 1.2'!$AR:$AS,'прил 1.2'!$AV:$BD,'прил 1.2'!$BI:$BJ,'прил 1.2'!$BL:$BM,'прил 1.2'!#REF!</definedName>
    <definedName name="Z_5D763BBE_552C_48CC_8411_7FA3A9432025_.wvu.Cols" localSheetId="8" hidden="1">'прил 1.3'!$C:$C,'прил 1.3'!$AE:$AE</definedName>
    <definedName name="Z_5D763BBE_552C_48CC_8411_7FA3A9432025_.wvu.Cols" localSheetId="10" hidden="1">'прил 1.4'!$BA:$BA,'прил 1.4'!$BF:$BF,'прил 1.4'!$BI:$BK</definedName>
    <definedName name="Z_5D763BBE_552C_48CC_8411_7FA3A9432025_.wvu.Cols" localSheetId="11" hidden="1">'прил 14'!#REF!</definedName>
    <definedName name="Z_5D763BBE_552C_48CC_8411_7FA3A9432025_.wvu.Cols" localSheetId="25" hidden="1">'прил 3.1 '!$E:$F,'прил 3.1 '!$H:$H,'прил 3.1 '!$J:$M,'прил 3.1 '!$JA:$JB,'прил 3.1 '!$JD:$JD,'прил 3.1 '!$JF:$JI,'прил 3.1 '!$SW:$SX,'прил 3.1 '!$SZ:$SZ,'прил 3.1 '!$TB:$TE,'прил 3.1 '!$ACS:$ACT,'прил 3.1 '!$ACV:$ACV,'прил 3.1 '!$ACX:$ADA,'прил 3.1 '!$AMO:$AMP,'прил 3.1 '!$AMR:$AMR,'прил 3.1 '!$AMT:$AMW,'прил 3.1 '!$AWK:$AWL,'прил 3.1 '!$AWN:$AWN,'прил 3.1 '!$AWP:$AWS,'прил 3.1 '!$BGG:$BGH,'прил 3.1 '!$BGJ:$BGJ,'прил 3.1 '!$BGL:$BGO,'прил 3.1 '!$BQC:$BQD,'прил 3.1 '!$BQF:$BQF,'прил 3.1 '!$BQH:$BQK,'прил 3.1 '!$BZY:$BZZ,'прил 3.1 '!$CAB:$CAB,'прил 3.1 '!$CAD:$CAG,'прил 3.1 '!$CJU:$CJV,'прил 3.1 '!$CJX:$CJX,'прил 3.1 '!$CJZ:$CKC,'прил 3.1 '!$CTQ:$CTR,'прил 3.1 '!$CTT:$CTT,'прил 3.1 '!$CTV:$CTY,'прил 3.1 '!$DDM:$DDN,'прил 3.1 '!$DDP:$DDP,'прил 3.1 '!$DDR:$DDU,'прил 3.1 '!$DNI:$DNJ,'прил 3.1 '!$DNL:$DNL,'прил 3.1 '!$DNN:$DNQ,'прил 3.1 '!$DXE:$DXF,'прил 3.1 '!$DXH:$DXH,'прил 3.1 '!$DXJ:$DXM,'прил 3.1 '!$EHA:$EHB,'прил 3.1 '!$EHD:$EHD,'прил 3.1 '!$EHF:$EHI,'прил 3.1 '!$EQW:$EQX,'прил 3.1 '!$EQZ:$EQZ,'прил 3.1 '!$ERB:$ERE,'прил 3.1 '!$FAS:$FAT,'прил 3.1 '!$FAV:$FAV,'прил 3.1 '!$FAX:$FBA,'прил 3.1 '!$FKO:$FKP,'прил 3.1 '!$FKR:$FKR,'прил 3.1 '!$FKT:$FKW,'прил 3.1 '!$FUK:$FUL,'прил 3.1 '!$FUN:$FUN,'прил 3.1 '!$FUP:$FUS,'прил 3.1 '!$GEG:$GEH,'прил 3.1 '!$GEJ:$GEJ,'прил 3.1 '!$GEL:$GEO,'прил 3.1 '!$GOC:$GOD,'прил 3.1 '!$GOF:$GOF,'прил 3.1 '!$GOH:$GOK,'прил 3.1 '!$GXY:$GXZ,'прил 3.1 '!$GYB:$GYB,'прил 3.1 '!$GYD:$GYG,'прил 3.1 '!$HHU:$HHV,'прил 3.1 '!$HHX:$HHX,'прил 3.1 '!$HHZ:$HIC,'прил 3.1 '!$HRQ:$HRR,'прил 3.1 '!$HRT:$HRT,'прил 3.1 '!$HRV:$HRY,'прил 3.1 '!$IBM:$IBN,'прил 3.1 '!$IBP:$IBP,'прил 3.1 '!$IBR:$IBU,'прил 3.1 '!$ILI:$ILJ,'прил 3.1 '!$ILL:$ILL,'прил 3.1 '!$ILN:$ILQ,'прил 3.1 '!$IVE:$IVF,'прил 3.1 '!$IVH:$IVH,'прил 3.1 '!$IVJ:$IVM,'прил 3.1 '!$JFA:$JFB,'прил 3.1 '!$JFD:$JFD,'прил 3.1 '!$JFF:$JFI,'прил 3.1 '!$JOW:$JOX,'прил 3.1 '!$JOZ:$JOZ,'прил 3.1 '!$JPB:$JPE,'прил 3.1 '!$JYS:$JYT,'прил 3.1 '!$JYV:$JYV,'прил 3.1 '!$JYX:$JZA,'прил 3.1 '!$KIO:$KIP,'прил 3.1 '!$KIR:$KIR,'прил 3.1 '!$KIT:$KIW,'прил 3.1 '!$KSK:$KSL,'прил 3.1 '!$KSN:$KSN,'прил 3.1 '!$KSP:$KSS,'прил 3.1 '!$LCG:$LCH,'прил 3.1 '!$LCJ:$LCJ,'прил 3.1 '!$LCL:$LCO,'прил 3.1 '!$LMC:$LMD,'прил 3.1 '!$LMF:$LMF,'прил 3.1 '!$LMH:$LMK,'прил 3.1 '!$LVY:$LVZ,'прил 3.1 '!$LWB:$LWB,'прил 3.1 '!$LWD:$LWG,'прил 3.1 '!$MFU:$MFV,'прил 3.1 '!$MFX:$MFX,'прил 3.1 '!$MFZ:$MGC,'прил 3.1 '!$MPQ:$MPR,'прил 3.1 '!$MPT:$MPT,'прил 3.1 '!$MPV:$MPY,'прил 3.1 '!$MZM:$MZN,'прил 3.1 '!$MZP:$MZP,'прил 3.1 '!$MZR:$MZU,'прил 3.1 '!$NJI:$NJJ,'прил 3.1 '!$NJL:$NJL,'прил 3.1 '!$NJN:$NJQ,'прил 3.1 '!$NTE:$NTF,'прил 3.1 '!$NTH:$NTH,'прил 3.1 '!$NTJ:$NTM,'прил 3.1 '!$ODA:$ODB,'прил 3.1 '!$ODD:$ODD,'прил 3.1 '!$ODF:$ODI,'прил 3.1 '!$OMW:$OMX,'прил 3.1 '!$OMZ:$OMZ,'прил 3.1 '!$ONB:$ONE,'прил 3.1 '!$OWS:$OWT,'прил 3.1 '!$OWV:$OWV,'прил 3.1 '!$OWX:$OXA,'прил 3.1 '!$PGO:$PGP,'прил 3.1 '!$PGR:$PGR,'прил 3.1 '!$PGT:$PGW,'прил 3.1 '!$PQK:$PQL,'прил 3.1 '!$PQN:$PQN,'прил 3.1 '!$PQP:$PQS,'прил 3.1 '!$QAG:$QAH,'прил 3.1 '!$QAJ:$QAJ,'прил 3.1 '!$QAL:$QAO,'прил 3.1 '!$QKC:$QKD,'прил 3.1 '!$QKF:$QKF,'прил 3.1 '!$QKH:$QKK,'прил 3.1 '!$QTY:$QTZ,'прил 3.1 '!$QUB:$QUB,'прил 3.1 '!$QUD:$QUG,'прил 3.1 '!$RDU:$RDV,'прил 3.1 '!$RDX:$RDX,'прил 3.1 '!$RDZ:$REC,'прил 3.1 '!$RNQ:$RNR,'прил 3.1 '!$RNT:$RNT,'прил 3.1 '!$RNV:$RNY,'прил 3.1 '!$RXM:$RXN,'прил 3.1 '!$RXP:$RXP,'прил 3.1 '!$RXR:$RXU,'прил 3.1 '!$SHI:$SHJ,'прил 3.1 '!$SHL:$SHL,'прил 3.1 '!$SHN:$SHQ,'прил 3.1 '!$SRE:$SRF,'прил 3.1 '!$SRH:$SRH,'прил 3.1 '!$SRJ:$SRM,'прил 3.1 '!$TBA:$TBB,'прил 3.1 '!$TBD:$TBD,'прил 3.1 '!$TBF:$TBI,'прил 3.1 '!$TKW:$TKX,'прил 3.1 '!$TKZ:$TKZ,'прил 3.1 '!$TLB:$TLE,'прил 3.1 '!$TUS:$TUT,'прил 3.1 '!$TUV:$TUV,'прил 3.1 '!$TUX:$TVA,'прил 3.1 '!$UEO:$UEP,'прил 3.1 '!$UER:$UER,'прил 3.1 '!$UET:$UEW,'прил 3.1 '!$UOK:$UOL,'прил 3.1 '!$UON:$UON,'прил 3.1 '!$UOP:$UOS,'прил 3.1 '!$UYG:$UYH,'прил 3.1 '!$UYJ:$UYJ,'прил 3.1 '!$UYL:$UYO,'прил 3.1 '!$VIC:$VID,'прил 3.1 '!$VIF:$VIF,'прил 3.1 '!$VIH:$VIK,'прил 3.1 '!$VRY:$VRZ,'прил 3.1 '!$VSB:$VSB,'прил 3.1 '!$VSD:$VSG,'прил 3.1 '!$WBU:$WBV,'прил 3.1 '!$WBX:$WBX,'прил 3.1 '!$WBZ:$WCC,'прил 3.1 '!$WLQ:$WLR,'прил 3.1 '!$WLT:$WLT,'прил 3.1 '!$WLV:$WLY,'прил 3.1 '!$WVM:$WVN,'прил 3.1 '!$WVP:$WVP,'прил 3.1 '!$WVR:$WVU</definedName>
    <definedName name="Z_5D763BBE_552C_48CC_8411_7FA3A9432025_.wvu.Cols" localSheetId="19" hidden="1">'прил 3.1 Богашево'!$E:$F,'прил 3.1 Богашево'!$H:$H,'прил 3.1 Богашево'!$J:$M,'прил 3.1 Богашево'!$JA:$JB,'прил 3.1 Богашево'!$JD:$JD,'прил 3.1 Богашево'!$JF:$JI,'прил 3.1 Богашево'!$SW:$SX,'прил 3.1 Богашево'!$SZ:$SZ,'прил 3.1 Богашево'!$TB:$TE,'прил 3.1 Богашево'!$ACS:$ACT,'прил 3.1 Богашево'!$ACV:$ACV,'прил 3.1 Богашево'!$ACX:$ADA,'прил 3.1 Богашево'!$AMO:$AMP,'прил 3.1 Богашево'!$AMR:$AMR,'прил 3.1 Богашево'!$AMT:$AMW,'прил 3.1 Богашево'!$AWK:$AWL,'прил 3.1 Богашево'!$AWN:$AWN,'прил 3.1 Богашево'!$AWP:$AWS,'прил 3.1 Богашево'!$BGG:$BGH,'прил 3.1 Богашево'!$BGJ:$BGJ,'прил 3.1 Богашево'!$BGL:$BGO,'прил 3.1 Богашево'!$BQC:$BQD,'прил 3.1 Богашево'!$BQF:$BQF,'прил 3.1 Богашево'!$BQH:$BQK,'прил 3.1 Богашево'!$BZY:$BZZ,'прил 3.1 Богашево'!$CAB:$CAB,'прил 3.1 Богашево'!$CAD:$CAG,'прил 3.1 Богашево'!$CJU:$CJV,'прил 3.1 Богашево'!$CJX:$CJX,'прил 3.1 Богашево'!$CJZ:$CKC,'прил 3.1 Богашево'!$CTQ:$CTR,'прил 3.1 Богашево'!$CTT:$CTT,'прил 3.1 Богашево'!$CTV:$CTY,'прил 3.1 Богашево'!$DDM:$DDN,'прил 3.1 Богашево'!$DDP:$DDP,'прил 3.1 Богашево'!$DDR:$DDU,'прил 3.1 Богашево'!$DNI:$DNJ,'прил 3.1 Богашево'!$DNL:$DNL,'прил 3.1 Богашево'!$DNN:$DNQ,'прил 3.1 Богашево'!$DXE:$DXF,'прил 3.1 Богашево'!$DXH:$DXH,'прил 3.1 Богашево'!$DXJ:$DXM,'прил 3.1 Богашево'!$EHA:$EHB,'прил 3.1 Богашево'!$EHD:$EHD,'прил 3.1 Богашево'!$EHF:$EHI,'прил 3.1 Богашево'!$EQW:$EQX,'прил 3.1 Богашево'!$EQZ:$EQZ,'прил 3.1 Богашево'!$ERB:$ERE,'прил 3.1 Богашево'!$FAS:$FAT,'прил 3.1 Богашево'!$FAV:$FAV,'прил 3.1 Богашево'!$FAX:$FBA,'прил 3.1 Богашево'!$FKO:$FKP,'прил 3.1 Богашево'!$FKR:$FKR,'прил 3.1 Богашево'!$FKT:$FKW,'прил 3.1 Богашево'!$FUK:$FUL,'прил 3.1 Богашево'!$FUN:$FUN,'прил 3.1 Богашево'!$FUP:$FUS,'прил 3.1 Богашево'!$GEG:$GEH,'прил 3.1 Богашево'!$GEJ:$GEJ,'прил 3.1 Богашево'!$GEL:$GEO,'прил 3.1 Богашево'!$GOC:$GOD,'прил 3.1 Богашево'!$GOF:$GOF,'прил 3.1 Богашево'!$GOH:$GOK,'прил 3.1 Богашево'!$GXY:$GXZ,'прил 3.1 Богашево'!$GYB:$GYB,'прил 3.1 Богашево'!$GYD:$GYG,'прил 3.1 Богашево'!$HHU:$HHV,'прил 3.1 Богашево'!$HHX:$HHX,'прил 3.1 Богашево'!$HHZ:$HIC,'прил 3.1 Богашево'!$HRQ:$HRR,'прил 3.1 Богашево'!$HRT:$HRT,'прил 3.1 Богашево'!$HRV:$HRY,'прил 3.1 Богашево'!$IBM:$IBN,'прил 3.1 Богашево'!$IBP:$IBP,'прил 3.1 Богашево'!$IBR:$IBU,'прил 3.1 Богашево'!$ILI:$ILJ,'прил 3.1 Богашево'!$ILL:$ILL,'прил 3.1 Богашево'!$ILN:$ILQ,'прил 3.1 Богашево'!$IVE:$IVF,'прил 3.1 Богашево'!$IVH:$IVH,'прил 3.1 Богашево'!$IVJ:$IVM,'прил 3.1 Богашево'!$JFA:$JFB,'прил 3.1 Богашево'!$JFD:$JFD,'прил 3.1 Богашево'!$JFF:$JFI,'прил 3.1 Богашево'!$JOW:$JOX,'прил 3.1 Богашево'!$JOZ:$JOZ,'прил 3.1 Богашево'!$JPB:$JPE,'прил 3.1 Богашево'!$JYS:$JYT,'прил 3.1 Богашево'!$JYV:$JYV,'прил 3.1 Богашево'!$JYX:$JZA,'прил 3.1 Богашево'!$KIO:$KIP,'прил 3.1 Богашево'!$KIR:$KIR,'прил 3.1 Богашево'!$KIT:$KIW,'прил 3.1 Богашево'!$KSK:$KSL,'прил 3.1 Богашево'!$KSN:$KSN,'прил 3.1 Богашево'!$KSP:$KSS,'прил 3.1 Богашево'!$LCG:$LCH,'прил 3.1 Богашево'!$LCJ:$LCJ,'прил 3.1 Богашево'!$LCL:$LCO,'прил 3.1 Богашево'!$LMC:$LMD,'прил 3.1 Богашево'!$LMF:$LMF,'прил 3.1 Богашево'!$LMH:$LMK,'прил 3.1 Богашево'!$LVY:$LVZ,'прил 3.1 Богашево'!$LWB:$LWB,'прил 3.1 Богашево'!$LWD:$LWG,'прил 3.1 Богашево'!$MFU:$MFV,'прил 3.1 Богашево'!$MFX:$MFX,'прил 3.1 Богашево'!$MFZ:$MGC,'прил 3.1 Богашево'!$MPQ:$MPR,'прил 3.1 Богашево'!$MPT:$MPT,'прил 3.1 Богашево'!$MPV:$MPY,'прил 3.1 Богашево'!$MZM:$MZN,'прил 3.1 Богашево'!$MZP:$MZP,'прил 3.1 Богашево'!$MZR:$MZU,'прил 3.1 Богашево'!$NJI:$NJJ,'прил 3.1 Богашево'!$NJL:$NJL,'прил 3.1 Богашево'!$NJN:$NJQ,'прил 3.1 Богашево'!$NTE:$NTF,'прил 3.1 Богашево'!$NTH:$NTH,'прил 3.1 Богашево'!$NTJ:$NTM,'прил 3.1 Богашево'!$ODA:$ODB,'прил 3.1 Богашево'!$ODD:$ODD,'прил 3.1 Богашево'!$ODF:$ODI,'прил 3.1 Богашево'!$OMW:$OMX,'прил 3.1 Богашево'!$OMZ:$OMZ,'прил 3.1 Богашево'!$ONB:$ONE,'прил 3.1 Богашево'!$OWS:$OWT,'прил 3.1 Богашево'!$OWV:$OWV,'прил 3.1 Богашево'!$OWX:$OXA,'прил 3.1 Богашево'!$PGO:$PGP,'прил 3.1 Богашево'!$PGR:$PGR,'прил 3.1 Богашево'!$PGT:$PGW,'прил 3.1 Богашево'!$PQK:$PQL,'прил 3.1 Богашево'!$PQN:$PQN,'прил 3.1 Богашево'!$PQP:$PQS,'прил 3.1 Богашево'!$QAG:$QAH,'прил 3.1 Богашево'!$QAJ:$QAJ,'прил 3.1 Богашево'!$QAL:$QAO,'прил 3.1 Богашево'!$QKC:$QKD,'прил 3.1 Богашево'!$QKF:$QKF,'прил 3.1 Богашево'!$QKH:$QKK,'прил 3.1 Богашево'!$QTY:$QTZ,'прил 3.1 Богашево'!$QUB:$QUB,'прил 3.1 Богашево'!$QUD:$QUG,'прил 3.1 Богашево'!$RDU:$RDV,'прил 3.1 Богашево'!$RDX:$RDX,'прил 3.1 Богашево'!$RDZ:$REC,'прил 3.1 Богашево'!$RNQ:$RNR,'прил 3.1 Богашево'!$RNT:$RNT,'прил 3.1 Богашево'!$RNV:$RNY,'прил 3.1 Богашево'!$RXM:$RXN,'прил 3.1 Богашево'!$RXP:$RXP,'прил 3.1 Богашево'!$RXR:$RXU,'прил 3.1 Богашево'!$SHI:$SHJ,'прил 3.1 Богашево'!$SHL:$SHL,'прил 3.1 Богашево'!$SHN:$SHQ,'прил 3.1 Богашево'!$SRE:$SRF,'прил 3.1 Богашево'!$SRH:$SRH,'прил 3.1 Богашево'!$SRJ:$SRM,'прил 3.1 Богашево'!$TBA:$TBB,'прил 3.1 Богашево'!$TBD:$TBD,'прил 3.1 Богашево'!$TBF:$TBI,'прил 3.1 Богашево'!$TKW:$TKX,'прил 3.1 Богашево'!$TKZ:$TKZ,'прил 3.1 Богашево'!$TLB:$TLE,'прил 3.1 Богашево'!$TUS:$TUT,'прил 3.1 Богашево'!$TUV:$TUV,'прил 3.1 Богашево'!$TUX:$TVA,'прил 3.1 Богашево'!$UEO:$UEP,'прил 3.1 Богашево'!$UER:$UER,'прил 3.1 Богашево'!$UET:$UEW,'прил 3.1 Богашево'!$UOK:$UOL,'прил 3.1 Богашево'!$UON:$UON,'прил 3.1 Богашево'!$UOP:$UOS,'прил 3.1 Богашево'!$UYG:$UYH,'прил 3.1 Богашево'!$UYJ:$UYJ,'прил 3.1 Богашево'!$UYL:$UYO,'прил 3.1 Богашево'!$VIC:$VID,'прил 3.1 Богашево'!$VIF:$VIF,'прил 3.1 Богашево'!$VIH:$VIK,'прил 3.1 Богашево'!$VRY:$VRZ,'прил 3.1 Богашево'!$VSB:$VSB,'прил 3.1 Богашево'!$VSD:$VSG,'прил 3.1 Богашево'!$WBU:$WBV,'прил 3.1 Богашево'!$WBX:$WBX,'прил 3.1 Богашево'!$WBZ:$WCC,'прил 3.1 Богашево'!$WLQ:$WLR,'прил 3.1 Богашево'!$WLT:$WLT,'прил 3.1 Богашево'!$WLV:$WLY,'прил 3.1 Богашево'!$WVM:$WVN,'прил 3.1 Богашево'!$WVP:$WVP,'прил 3.1 Богашево'!$WVR:$WVU</definedName>
    <definedName name="Z_5D763BBE_552C_48CC_8411_7FA3A9432025_.wvu.Cols" localSheetId="20" hidden="1">'прил 3.1 ДОК'!$E:$F,'прил 3.1 ДОК'!$H:$H,'прил 3.1 ДОК'!$J:$M,'прил 3.1 ДОК'!$JA:$JB,'прил 3.1 ДОК'!$JD:$JD,'прил 3.1 ДОК'!$JF:$JI,'прил 3.1 ДОК'!$SW:$SX,'прил 3.1 ДОК'!$SZ:$SZ,'прил 3.1 ДОК'!$TB:$TE,'прил 3.1 ДОК'!$ACS:$ACT,'прил 3.1 ДОК'!$ACV:$ACV,'прил 3.1 ДОК'!$ACX:$ADA,'прил 3.1 ДОК'!$AMO:$AMP,'прил 3.1 ДОК'!$AMR:$AMR,'прил 3.1 ДОК'!$AMT:$AMW,'прил 3.1 ДОК'!$AWK:$AWL,'прил 3.1 ДОК'!$AWN:$AWN,'прил 3.1 ДОК'!$AWP:$AWS,'прил 3.1 ДОК'!$BGG:$BGH,'прил 3.1 ДОК'!$BGJ:$BGJ,'прил 3.1 ДОК'!$BGL:$BGO,'прил 3.1 ДОК'!$BQC:$BQD,'прил 3.1 ДОК'!$BQF:$BQF,'прил 3.1 ДОК'!$BQH:$BQK,'прил 3.1 ДОК'!$BZY:$BZZ,'прил 3.1 ДОК'!$CAB:$CAB,'прил 3.1 ДОК'!$CAD:$CAG,'прил 3.1 ДОК'!$CJU:$CJV,'прил 3.1 ДОК'!$CJX:$CJX,'прил 3.1 ДОК'!$CJZ:$CKC,'прил 3.1 ДОК'!$CTQ:$CTR,'прил 3.1 ДОК'!$CTT:$CTT,'прил 3.1 ДОК'!$CTV:$CTY,'прил 3.1 ДОК'!$DDM:$DDN,'прил 3.1 ДОК'!$DDP:$DDP,'прил 3.1 ДОК'!$DDR:$DDU,'прил 3.1 ДОК'!$DNI:$DNJ,'прил 3.1 ДОК'!$DNL:$DNL,'прил 3.1 ДОК'!$DNN:$DNQ,'прил 3.1 ДОК'!$DXE:$DXF,'прил 3.1 ДОК'!$DXH:$DXH,'прил 3.1 ДОК'!$DXJ:$DXM,'прил 3.1 ДОК'!$EHA:$EHB,'прил 3.1 ДОК'!$EHD:$EHD,'прил 3.1 ДОК'!$EHF:$EHI,'прил 3.1 ДОК'!$EQW:$EQX,'прил 3.1 ДОК'!$EQZ:$EQZ,'прил 3.1 ДОК'!$ERB:$ERE,'прил 3.1 ДОК'!$FAS:$FAT,'прил 3.1 ДОК'!$FAV:$FAV,'прил 3.1 ДОК'!$FAX:$FBA,'прил 3.1 ДОК'!$FKO:$FKP,'прил 3.1 ДОК'!$FKR:$FKR,'прил 3.1 ДОК'!$FKT:$FKW,'прил 3.1 ДОК'!$FUK:$FUL,'прил 3.1 ДОК'!$FUN:$FUN,'прил 3.1 ДОК'!$FUP:$FUS,'прил 3.1 ДОК'!$GEG:$GEH,'прил 3.1 ДОК'!$GEJ:$GEJ,'прил 3.1 ДОК'!$GEL:$GEO,'прил 3.1 ДОК'!$GOC:$GOD,'прил 3.1 ДОК'!$GOF:$GOF,'прил 3.1 ДОК'!$GOH:$GOK,'прил 3.1 ДОК'!$GXY:$GXZ,'прил 3.1 ДОК'!$GYB:$GYB,'прил 3.1 ДОК'!$GYD:$GYG,'прил 3.1 ДОК'!$HHU:$HHV,'прил 3.1 ДОК'!$HHX:$HHX,'прил 3.1 ДОК'!$HHZ:$HIC,'прил 3.1 ДОК'!$HRQ:$HRR,'прил 3.1 ДОК'!$HRT:$HRT,'прил 3.1 ДОК'!$HRV:$HRY,'прил 3.1 ДОК'!$IBM:$IBN,'прил 3.1 ДОК'!$IBP:$IBP,'прил 3.1 ДОК'!$IBR:$IBU,'прил 3.1 ДОК'!$ILI:$ILJ,'прил 3.1 ДОК'!$ILL:$ILL,'прил 3.1 ДОК'!$ILN:$ILQ,'прил 3.1 ДОК'!$IVE:$IVF,'прил 3.1 ДОК'!$IVH:$IVH,'прил 3.1 ДОК'!$IVJ:$IVM,'прил 3.1 ДОК'!$JFA:$JFB,'прил 3.1 ДОК'!$JFD:$JFD,'прил 3.1 ДОК'!$JFF:$JFI,'прил 3.1 ДОК'!$JOW:$JOX,'прил 3.1 ДОК'!$JOZ:$JOZ,'прил 3.1 ДОК'!$JPB:$JPE,'прил 3.1 ДОК'!$JYS:$JYT,'прил 3.1 ДОК'!$JYV:$JYV,'прил 3.1 ДОК'!$JYX:$JZA,'прил 3.1 ДОК'!$KIO:$KIP,'прил 3.1 ДОК'!$KIR:$KIR,'прил 3.1 ДОК'!$KIT:$KIW,'прил 3.1 ДОК'!$KSK:$KSL,'прил 3.1 ДОК'!$KSN:$KSN,'прил 3.1 ДОК'!$KSP:$KSS,'прил 3.1 ДОК'!$LCG:$LCH,'прил 3.1 ДОК'!$LCJ:$LCJ,'прил 3.1 ДОК'!$LCL:$LCO,'прил 3.1 ДОК'!$LMC:$LMD,'прил 3.1 ДОК'!$LMF:$LMF,'прил 3.1 ДОК'!$LMH:$LMK,'прил 3.1 ДОК'!$LVY:$LVZ,'прил 3.1 ДОК'!$LWB:$LWB,'прил 3.1 ДОК'!$LWD:$LWG,'прил 3.1 ДОК'!$MFU:$MFV,'прил 3.1 ДОК'!$MFX:$MFX,'прил 3.1 ДОК'!$MFZ:$MGC,'прил 3.1 ДОК'!$MPQ:$MPR,'прил 3.1 ДОК'!$MPT:$MPT,'прил 3.1 ДОК'!$MPV:$MPY,'прил 3.1 ДОК'!$MZM:$MZN,'прил 3.1 ДОК'!$MZP:$MZP,'прил 3.1 ДОК'!$MZR:$MZU,'прил 3.1 ДОК'!$NJI:$NJJ,'прил 3.1 ДОК'!$NJL:$NJL,'прил 3.1 ДОК'!$NJN:$NJQ,'прил 3.1 ДОК'!$NTE:$NTF,'прил 3.1 ДОК'!$NTH:$NTH,'прил 3.1 ДОК'!$NTJ:$NTM,'прил 3.1 ДОК'!$ODA:$ODB,'прил 3.1 ДОК'!$ODD:$ODD,'прил 3.1 ДОК'!$ODF:$ODI,'прил 3.1 ДОК'!$OMW:$OMX,'прил 3.1 ДОК'!$OMZ:$OMZ,'прил 3.1 ДОК'!$ONB:$ONE,'прил 3.1 ДОК'!$OWS:$OWT,'прил 3.1 ДОК'!$OWV:$OWV,'прил 3.1 ДОК'!$OWX:$OXA,'прил 3.1 ДОК'!$PGO:$PGP,'прил 3.1 ДОК'!$PGR:$PGR,'прил 3.1 ДОК'!$PGT:$PGW,'прил 3.1 ДОК'!$PQK:$PQL,'прил 3.1 ДОК'!$PQN:$PQN,'прил 3.1 ДОК'!$PQP:$PQS,'прил 3.1 ДОК'!$QAG:$QAH,'прил 3.1 ДОК'!$QAJ:$QAJ,'прил 3.1 ДОК'!$QAL:$QAO,'прил 3.1 ДОК'!$QKC:$QKD,'прил 3.1 ДОК'!$QKF:$QKF,'прил 3.1 ДОК'!$QKH:$QKK,'прил 3.1 ДОК'!$QTY:$QTZ,'прил 3.1 ДОК'!$QUB:$QUB,'прил 3.1 ДОК'!$QUD:$QUG,'прил 3.1 ДОК'!$RDU:$RDV,'прил 3.1 ДОК'!$RDX:$RDX,'прил 3.1 ДОК'!$RDZ:$REC,'прил 3.1 ДОК'!$RNQ:$RNR,'прил 3.1 ДОК'!$RNT:$RNT,'прил 3.1 ДОК'!$RNV:$RNY,'прил 3.1 ДОК'!$RXM:$RXN,'прил 3.1 ДОК'!$RXP:$RXP,'прил 3.1 ДОК'!$RXR:$RXU,'прил 3.1 ДОК'!$SHI:$SHJ,'прил 3.1 ДОК'!$SHL:$SHL,'прил 3.1 ДОК'!$SHN:$SHQ,'прил 3.1 ДОК'!$SRE:$SRF,'прил 3.1 ДОК'!$SRH:$SRH,'прил 3.1 ДОК'!$SRJ:$SRM,'прил 3.1 ДОК'!$TBA:$TBB,'прил 3.1 ДОК'!$TBD:$TBD,'прил 3.1 ДОК'!$TBF:$TBI,'прил 3.1 ДОК'!$TKW:$TKX,'прил 3.1 ДОК'!$TKZ:$TKZ,'прил 3.1 ДОК'!$TLB:$TLE,'прил 3.1 ДОК'!$TUS:$TUT,'прил 3.1 ДОК'!$TUV:$TUV,'прил 3.1 ДОК'!$TUX:$TVA,'прил 3.1 ДОК'!$UEO:$UEP,'прил 3.1 ДОК'!$UER:$UER,'прил 3.1 ДОК'!$UET:$UEW,'прил 3.1 ДОК'!$UOK:$UOL,'прил 3.1 ДОК'!$UON:$UON,'прил 3.1 ДОК'!$UOP:$UOS,'прил 3.1 ДОК'!$UYG:$UYH,'прил 3.1 ДОК'!$UYJ:$UYJ,'прил 3.1 ДОК'!$UYL:$UYO,'прил 3.1 ДОК'!$VIC:$VID,'прил 3.1 ДОК'!$VIF:$VIF,'прил 3.1 ДОК'!$VIH:$VIK,'прил 3.1 ДОК'!$VRY:$VRZ,'прил 3.1 ДОК'!$VSB:$VSB,'прил 3.1 ДОК'!$VSD:$VSG,'прил 3.1 ДОК'!$WBU:$WBV,'прил 3.1 ДОК'!$WBX:$WBX,'прил 3.1 ДОК'!$WBZ:$WCC,'прил 3.1 ДОК'!$WLQ:$WLR,'прил 3.1 ДОК'!$WLT:$WLT,'прил 3.1 ДОК'!$WLV:$WLY,'прил 3.1 ДОК'!$WVM:$WVN,'прил 3.1 ДОК'!$WVP:$WVP,'прил 3.1 ДОК'!$WVR:$WVU</definedName>
    <definedName name="Z_5D763BBE_552C_48CC_8411_7FA3A9432025_.wvu.Cols" localSheetId="18" hidden="1">'прил 3.1 мкр. Зональный'!$E:$F,'прил 3.1 мкр. Зональный'!$H:$H,'прил 3.1 мкр. Зональный'!$J:$M,'прил 3.1 мкр. Зональный'!$JA:$JB,'прил 3.1 мкр. Зональный'!$JD:$JD,'прил 3.1 мкр. Зональный'!$JF:$JI,'прил 3.1 мкр. Зональный'!$SW:$SX,'прил 3.1 мкр. Зональный'!$SZ:$SZ,'прил 3.1 мкр. Зональный'!$TB:$TE,'прил 3.1 мкр. Зональный'!$ACS:$ACT,'прил 3.1 мкр. Зональный'!$ACV:$ACV,'прил 3.1 мкр. Зональный'!$ACX:$ADA,'прил 3.1 мкр. Зональный'!$AMO:$AMP,'прил 3.1 мкр. Зональный'!$AMR:$AMR,'прил 3.1 мкр. Зональный'!$AMT:$AMW,'прил 3.1 мкр. Зональный'!$AWK:$AWL,'прил 3.1 мкр. Зональный'!$AWN:$AWN,'прил 3.1 мкр. Зональный'!$AWP:$AWS,'прил 3.1 мкр. Зональный'!$BGG:$BGH,'прил 3.1 мкр. Зональный'!$BGJ:$BGJ,'прил 3.1 мкр. Зональный'!$BGL:$BGO,'прил 3.1 мкр. Зональный'!$BQC:$BQD,'прил 3.1 мкр. Зональный'!$BQF:$BQF,'прил 3.1 мкр. Зональный'!$BQH:$BQK,'прил 3.1 мкр. Зональный'!$BZY:$BZZ,'прил 3.1 мкр. Зональный'!$CAB:$CAB,'прил 3.1 мкр. Зональный'!$CAD:$CAG,'прил 3.1 мкр. Зональный'!$CJU:$CJV,'прил 3.1 мкр. Зональный'!$CJX:$CJX,'прил 3.1 мкр. Зональный'!$CJZ:$CKC,'прил 3.1 мкр. Зональный'!$CTQ:$CTR,'прил 3.1 мкр. Зональный'!$CTT:$CTT,'прил 3.1 мкр. Зональный'!$CTV:$CTY,'прил 3.1 мкр. Зональный'!$DDM:$DDN,'прил 3.1 мкр. Зональный'!$DDP:$DDP,'прил 3.1 мкр. Зональный'!$DDR:$DDU,'прил 3.1 мкр. Зональный'!$DNI:$DNJ,'прил 3.1 мкр. Зональный'!$DNL:$DNL,'прил 3.1 мкр. Зональный'!$DNN:$DNQ,'прил 3.1 мкр. Зональный'!$DXE:$DXF,'прил 3.1 мкр. Зональный'!$DXH:$DXH,'прил 3.1 мкр. Зональный'!$DXJ:$DXM,'прил 3.1 мкр. Зональный'!$EHA:$EHB,'прил 3.1 мкр. Зональный'!$EHD:$EHD,'прил 3.1 мкр. Зональный'!$EHF:$EHI,'прил 3.1 мкр. Зональный'!$EQW:$EQX,'прил 3.1 мкр. Зональный'!$EQZ:$EQZ,'прил 3.1 мкр. Зональный'!$ERB:$ERE,'прил 3.1 мкр. Зональный'!$FAS:$FAT,'прил 3.1 мкр. Зональный'!$FAV:$FAV,'прил 3.1 мкр. Зональный'!$FAX:$FBA,'прил 3.1 мкр. Зональный'!$FKO:$FKP,'прил 3.1 мкр. Зональный'!$FKR:$FKR,'прил 3.1 мкр. Зональный'!$FKT:$FKW,'прил 3.1 мкр. Зональный'!$FUK:$FUL,'прил 3.1 мкр. Зональный'!$FUN:$FUN,'прил 3.1 мкр. Зональный'!$FUP:$FUS,'прил 3.1 мкр. Зональный'!$GEG:$GEH,'прил 3.1 мкр. Зональный'!$GEJ:$GEJ,'прил 3.1 мкр. Зональный'!$GEL:$GEO,'прил 3.1 мкр. Зональный'!$GOC:$GOD,'прил 3.1 мкр. Зональный'!$GOF:$GOF,'прил 3.1 мкр. Зональный'!$GOH:$GOK,'прил 3.1 мкр. Зональный'!$GXY:$GXZ,'прил 3.1 мкр. Зональный'!$GYB:$GYB,'прил 3.1 мкр. Зональный'!$GYD:$GYG,'прил 3.1 мкр. Зональный'!$HHU:$HHV,'прил 3.1 мкр. Зональный'!$HHX:$HHX,'прил 3.1 мкр. Зональный'!$HHZ:$HIC,'прил 3.1 мкр. Зональный'!$HRQ:$HRR,'прил 3.1 мкр. Зональный'!$HRT:$HRT,'прил 3.1 мкр. Зональный'!$HRV:$HRY,'прил 3.1 мкр. Зональный'!$IBM:$IBN,'прил 3.1 мкр. Зональный'!$IBP:$IBP,'прил 3.1 мкр. Зональный'!$IBR:$IBU,'прил 3.1 мкр. Зональный'!$ILI:$ILJ,'прил 3.1 мкр. Зональный'!$ILL:$ILL,'прил 3.1 мкр. Зональный'!$ILN:$ILQ,'прил 3.1 мкр. Зональный'!$IVE:$IVF,'прил 3.1 мкр. Зональный'!$IVH:$IVH,'прил 3.1 мкр. Зональный'!$IVJ:$IVM,'прил 3.1 мкр. Зональный'!$JFA:$JFB,'прил 3.1 мкр. Зональный'!$JFD:$JFD,'прил 3.1 мкр. Зональный'!$JFF:$JFI,'прил 3.1 мкр. Зональный'!$JOW:$JOX,'прил 3.1 мкр. Зональный'!$JOZ:$JOZ,'прил 3.1 мкр. Зональный'!$JPB:$JPE,'прил 3.1 мкр. Зональный'!$JYS:$JYT,'прил 3.1 мкр. Зональный'!$JYV:$JYV,'прил 3.1 мкр. Зональный'!$JYX:$JZA,'прил 3.1 мкр. Зональный'!$KIO:$KIP,'прил 3.1 мкр. Зональный'!$KIR:$KIR,'прил 3.1 мкр. Зональный'!$KIT:$KIW,'прил 3.1 мкр. Зональный'!$KSK:$KSL,'прил 3.1 мкр. Зональный'!$KSN:$KSN,'прил 3.1 мкр. Зональный'!$KSP:$KSS,'прил 3.1 мкр. Зональный'!$LCG:$LCH,'прил 3.1 мкр. Зональный'!$LCJ:$LCJ,'прил 3.1 мкр. Зональный'!$LCL:$LCO,'прил 3.1 мкр. Зональный'!$LMC:$LMD,'прил 3.1 мкр. Зональный'!$LMF:$LMF,'прил 3.1 мкр. Зональный'!$LMH:$LMK,'прил 3.1 мкр. Зональный'!$LVY:$LVZ,'прил 3.1 мкр. Зональный'!$LWB:$LWB,'прил 3.1 мкр. Зональный'!$LWD:$LWG,'прил 3.1 мкр. Зональный'!$MFU:$MFV,'прил 3.1 мкр. Зональный'!$MFX:$MFX,'прил 3.1 мкр. Зональный'!$MFZ:$MGC,'прил 3.1 мкр. Зональный'!$MPQ:$MPR,'прил 3.1 мкр. Зональный'!$MPT:$MPT,'прил 3.1 мкр. Зональный'!$MPV:$MPY,'прил 3.1 мкр. Зональный'!$MZM:$MZN,'прил 3.1 мкр. Зональный'!$MZP:$MZP,'прил 3.1 мкр. Зональный'!$MZR:$MZU,'прил 3.1 мкр. Зональный'!$NJI:$NJJ,'прил 3.1 мкр. Зональный'!$NJL:$NJL,'прил 3.1 мкр. Зональный'!$NJN:$NJQ,'прил 3.1 мкр. Зональный'!$NTE:$NTF,'прил 3.1 мкр. Зональный'!$NTH:$NTH,'прил 3.1 мкр. Зональный'!$NTJ:$NTM,'прил 3.1 мкр. Зональный'!$ODA:$ODB,'прил 3.1 мкр. Зональный'!$ODD:$ODD,'прил 3.1 мкр. Зональный'!$ODF:$ODI,'прил 3.1 мкр. Зональный'!$OMW:$OMX,'прил 3.1 мкр. Зональный'!$OMZ:$OMZ,'прил 3.1 мкр. Зональный'!$ONB:$ONE,'прил 3.1 мкр. Зональный'!$OWS:$OWT,'прил 3.1 мкр. Зональный'!$OWV:$OWV,'прил 3.1 мкр. Зональный'!$OWX:$OXA,'прил 3.1 мкр. Зональный'!$PGO:$PGP,'прил 3.1 мкр. Зональный'!$PGR:$PGR,'прил 3.1 мкр. Зональный'!$PGT:$PGW,'прил 3.1 мкр. Зональный'!$PQK:$PQL,'прил 3.1 мкр. Зональный'!$PQN:$PQN,'прил 3.1 мкр. Зональный'!$PQP:$PQS,'прил 3.1 мкр. Зональный'!$QAG:$QAH,'прил 3.1 мкр. Зональный'!$QAJ:$QAJ,'прил 3.1 мкр. Зональный'!$QAL:$QAO,'прил 3.1 мкр. Зональный'!$QKC:$QKD,'прил 3.1 мкр. Зональный'!$QKF:$QKF,'прил 3.1 мкр. Зональный'!$QKH:$QKK,'прил 3.1 мкр. Зональный'!$QTY:$QTZ,'прил 3.1 мкр. Зональный'!$QUB:$QUB,'прил 3.1 мкр. Зональный'!$QUD:$QUG,'прил 3.1 мкр. Зональный'!$RDU:$RDV,'прил 3.1 мкр. Зональный'!$RDX:$RDX,'прил 3.1 мкр. Зональный'!$RDZ:$REC,'прил 3.1 мкр. Зональный'!$RNQ:$RNR,'прил 3.1 мкр. Зональный'!$RNT:$RNT,'прил 3.1 мкр. Зональный'!$RNV:$RNY,'прил 3.1 мкр. Зональный'!$RXM:$RXN,'прил 3.1 мкр. Зональный'!$RXP:$RXP,'прил 3.1 мкр. Зональный'!$RXR:$RXU,'прил 3.1 мкр. Зональный'!$SHI:$SHJ,'прил 3.1 мкр. Зональный'!$SHL:$SHL,'прил 3.1 мкр. Зональный'!$SHN:$SHQ,'прил 3.1 мкр. Зональный'!$SRE:$SRF,'прил 3.1 мкр. Зональный'!$SRH:$SRH,'прил 3.1 мкр. Зональный'!$SRJ:$SRM,'прил 3.1 мкр. Зональный'!$TBA:$TBB,'прил 3.1 мкр. Зональный'!$TBD:$TBD,'прил 3.1 мкр. Зональный'!$TBF:$TBI,'прил 3.1 мкр. Зональный'!$TKW:$TKX,'прил 3.1 мкр. Зональный'!$TKZ:$TKZ,'прил 3.1 мкр. Зональный'!$TLB:$TLE,'прил 3.1 мкр. Зональный'!$TUS:$TUT,'прил 3.1 мкр. Зональный'!$TUV:$TUV,'прил 3.1 мкр. Зональный'!$TUX:$TVA,'прил 3.1 мкр. Зональный'!$UEO:$UEP,'прил 3.1 мкр. Зональный'!$UER:$UER,'прил 3.1 мкр. Зональный'!$UET:$UEW,'прил 3.1 мкр. Зональный'!$UOK:$UOL,'прил 3.1 мкр. Зональный'!$UON:$UON,'прил 3.1 мкр. Зональный'!$UOP:$UOS,'прил 3.1 мкр. Зональный'!$UYG:$UYH,'прил 3.1 мкр. Зональный'!$UYJ:$UYJ,'прил 3.1 мкр. Зональный'!$UYL:$UYO,'прил 3.1 мкр. Зональный'!$VIC:$VID,'прил 3.1 мкр. Зональный'!$VIF:$VIF,'прил 3.1 мкр. Зональный'!$VIH:$VIK,'прил 3.1 мкр. Зональный'!$VRY:$VRZ,'прил 3.1 мкр. Зональный'!$VSB:$VSB,'прил 3.1 мкр. Зональный'!$VSD:$VSG,'прил 3.1 мкр. Зональный'!$WBU:$WBV,'прил 3.1 мкр. Зональный'!$WBX:$WBX,'прил 3.1 мкр. Зональный'!$WBZ:$WCC,'прил 3.1 мкр. Зональный'!$WLQ:$WLR,'прил 3.1 мкр. Зональный'!$WLT:$WLT,'прил 3.1 мкр. Зональный'!$WLV:$WLY,'прил 3.1 мкр. Зональный'!$WVM:$WVN,'прил 3.1 мкр. Зональный'!$WVP:$WVP,'прил 3.1 мкр. Зональный'!$WVR:$WVU</definedName>
    <definedName name="Z_5D763BBE_552C_48CC_8411_7FA3A9432025_.wvu.Cols" localSheetId="17" hidden="1">'прил 3.1 Северная'!$E:$F,'прил 3.1 Северная'!$H:$H,'прил 3.1 Северная'!$J:$M</definedName>
    <definedName name="Z_5D763BBE_552C_48CC_8411_7FA3A9432025_.wvu.Cols" localSheetId="27" hidden="1">'прил 4.1'!$F:$J,'прил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</definedName>
    <definedName name="Z_5D763BBE_552C_48CC_8411_7FA3A9432025_.wvu.Cols" localSheetId="29" hidden="1">'прил 4.3'!$E:$F</definedName>
    <definedName name="Z_5D763BBE_552C_48CC_8411_7FA3A9432025_.wvu.FilterData" localSheetId="14" hidden="1">'источники по объектам 2016'!$A$5:$CG$113</definedName>
    <definedName name="Z_5D763BBE_552C_48CC_8411_7FA3A9432025_.wvu.FilterData" localSheetId="0" hidden="1">'Перечень форматов'!$B$2:$K$44</definedName>
    <definedName name="Z_5D763BBE_552C_48CC_8411_7FA3A9432025_.wvu.FilterData" localSheetId="4" hidden="1">'прил 1.1'!$A$17:$AV$41</definedName>
    <definedName name="Z_5D763BBE_552C_48CC_8411_7FA3A9432025_.wvu.FilterData" localSheetId="7" hidden="1">'прил 1.2'!$A$19:$BN$42</definedName>
    <definedName name="Z_5D763BBE_552C_48CC_8411_7FA3A9432025_.wvu.FilterData" localSheetId="8" hidden="1">'прил 1.3'!$A$12:$BC$19</definedName>
    <definedName name="Z_5D763BBE_552C_48CC_8411_7FA3A9432025_.wvu.FilterData" localSheetId="10" hidden="1">'прил 1.4'!$A$19:$BJ$460</definedName>
    <definedName name="Z_5D763BBE_552C_48CC_8411_7FA3A9432025_.wvu.FilterData" localSheetId="11" hidden="1">'прил 14'!$A$21:$AE$276</definedName>
    <definedName name="Z_5D763BBE_552C_48CC_8411_7FA3A9432025_.wvu.FilterData" localSheetId="15" hidden="1">'прил 2.2'!$B$15:$Z$15</definedName>
    <definedName name="Z_5D763BBE_552C_48CC_8411_7FA3A9432025_.wvu.FilterData" localSheetId="1" hidden="1">Содержание!$B$5:$K$31</definedName>
    <definedName name="Z_5D763BBE_552C_48CC_8411_7FA3A9432025_.wvu.PrintArea" localSheetId="4" hidden="1">'прил 1.1'!$A$1:$AS$41</definedName>
    <definedName name="Z_5D763BBE_552C_48CC_8411_7FA3A9432025_.wvu.PrintArea" localSheetId="7" hidden="1">'прил 1.2'!$A$1:$BN$43</definedName>
    <definedName name="Z_5D763BBE_552C_48CC_8411_7FA3A9432025_.wvu.PrintArea" localSheetId="8" hidden="1">'прил 1.3'!$A$1:$BC$21</definedName>
    <definedName name="Z_5D763BBE_552C_48CC_8411_7FA3A9432025_.wvu.PrintArea" localSheetId="10" hidden="1">'прил 1.4'!$A$2:$BH$474</definedName>
    <definedName name="Z_5D763BBE_552C_48CC_8411_7FA3A9432025_.wvu.PrintArea" localSheetId="11" hidden="1">'прил 14'!$A$1:$AE$290</definedName>
    <definedName name="Z_5D763BBE_552C_48CC_8411_7FA3A9432025_.wvu.PrintArea" localSheetId="12" hidden="1">'прил 14 Минэнерго'!$A$1:$Q$199</definedName>
    <definedName name="Z_5D763BBE_552C_48CC_8411_7FA3A9432025_.wvu.PrintArea" localSheetId="25" hidden="1">'прил 3.1 '!$A$1:$M$61</definedName>
    <definedName name="Z_5D763BBE_552C_48CC_8411_7FA3A9432025_.wvu.PrintArea" localSheetId="19" hidden="1">'прил 3.1 Богашево'!$A$1:$M$100</definedName>
    <definedName name="Z_5D763BBE_552C_48CC_8411_7FA3A9432025_.wvu.PrintArea" localSheetId="20" hidden="1">'прил 3.1 ДОК'!$A$1:$M$100</definedName>
    <definedName name="Z_5D763BBE_552C_48CC_8411_7FA3A9432025_.wvu.PrintArea" localSheetId="18" hidden="1">'прил 3.1 мкр. Зональный'!$A$1:$M$109</definedName>
    <definedName name="Z_5D763BBE_552C_48CC_8411_7FA3A9432025_.wvu.PrintArea" localSheetId="17" hidden="1">'прил 3.1 Северная'!$A$1:$I$109</definedName>
    <definedName name="Z_5D763BBE_552C_48CC_8411_7FA3A9432025_.wvu.PrintArea" localSheetId="27" hidden="1">'прил 4.1'!$A$1:$E$42</definedName>
    <definedName name="Z_5D763BBE_552C_48CC_8411_7FA3A9432025_.wvu.PrintArea" localSheetId="29" hidden="1">'прил 4.3'!$A$3:$D$75</definedName>
    <definedName name="Z_5D763BBE_552C_48CC_8411_7FA3A9432025_.wvu.PrintTitles" localSheetId="7" hidden="1">'прил 1.2'!$16:$18</definedName>
    <definedName name="Z_5D763BBE_552C_48CC_8411_7FA3A9432025_.wvu.PrintTitles" localSheetId="8" hidden="1">'прил 1.3'!$8:$11</definedName>
    <definedName name="Z_5D763BBE_552C_48CC_8411_7FA3A9432025_.wvu.PrintTitles" localSheetId="11" hidden="1">'прил 14'!$17:$20</definedName>
    <definedName name="Z_5D763BBE_552C_48CC_8411_7FA3A9432025_.wvu.Rows" localSheetId="13" hidden="1">'для БП'!$9:$9,'для БП'!$21:$30</definedName>
    <definedName name="Z_5D763BBE_552C_48CC_8411_7FA3A9432025_.wvu.Rows" localSheetId="14" hidden="1">'источники по объектам 2016'!$111:$113,'источники по объектам 2016'!$122:$122</definedName>
    <definedName name="Z_5D763BBE_552C_48CC_8411_7FA3A9432025_.wvu.Rows" localSheetId="49" hidden="1">ПЗ!$27:$27,ПЗ!$32:$32,ПЗ!$35:$35,ПЗ!$40:$40</definedName>
    <definedName name="Z_5D763BBE_552C_48CC_8411_7FA3A9432025_.wvu.Rows" localSheetId="4" hidden="1">'прил 1.1'!#REF!,'прил 1.1'!#REF!,'прил 1.1'!#REF!</definedName>
    <definedName name="Z_5D763BBE_552C_48CC_8411_7FA3A9432025_.wvu.Rows" localSheetId="7" hidden="1">'прил 1.2'!$13:$14</definedName>
    <definedName name="Z_5D763BBE_552C_48CC_8411_7FA3A9432025_.wvu.Rows" localSheetId="10" hidden="1">'прил 1.4'!$1:$1,'прил 1.4'!$15:$15,'прил 1.4'!$461:$467</definedName>
    <definedName name="Z_5D763BBE_552C_48CC_8411_7FA3A9432025_.wvu.Rows" localSheetId="11" hidden="1">'прил 14'!$280:$281,'прил 14'!$283:$288</definedName>
    <definedName name="Z_5D763BBE_552C_48CC_8411_7FA3A9432025_.wvu.Rows" localSheetId="12" hidden="1">'прил 14 Минэнерго'!$4:$4,'прил 14 Минэнерго'!$6:$6,'прил 14 Минэнерго'!$49:$49,'прил 14 Минэнерго'!$68:$68,'прил 14 Минэнерго'!$76:$76,'прил 14 Минэнерго'!$83:$89,'прил 14 Минэнерго'!$111:$111,'прил 14 Минэнерго'!$119:$119,'прил 14 Минэнерго'!$122:$122,'прил 14 Минэнерго'!$127:$127,'прил 14 Минэнерго'!$141:$141,'прил 14 Минэнерго'!$143:$145,'прил 14 Минэнерго'!$156:$159,'прил 14 Минэнерго'!$163:$163,'прил 14 Минэнерго'!$165:$171,'прил 14 Минэнерго'!$197:$198</definedName>
    <definedName name="Z_5D763BBE_552C_48CC_8411_7FA3A9432025_.wvu.Rows" localSheetId="15" hidden="1">'прил 2.2'!#REF!,'прил 2.2'!#REF!</definedName>
    <definedName name="Z_5D763BBE_552C_48CC_8411_7FA3A9432025_.wvu.Rows" localSheetId="25" hidden="1">'прил 3.1 '!$14:$32,'прил 3.1 '!$35:$35</definedName>
    <definedName name="Z_5D763BBE_552C_48CC_8411_7FA3A9432025_.wvu.Rows" localSheetId="19" hidden="1">'прил 3.1 Богашево'!$16:$69,'прил 3.1 Богашево'!$74:$74</definedName>
    <definedName name="Z_5D763BBE_552C_48CC_8411_7FA3A9432025_.wvu.Rows" localSheetId="20" hidden="1">'прил 3.1 ДОК'!$16:$69,'прил 3.1 ДОК'!$74:$74</definedName>
    <definedName name="Z_5D763BBE_552C_48CC_8411_7FA3A9432025_.wvu.Rows" localSheetId="18" hidden="1">'прил 3.1 мкр. Зональный'!$14:$79,'прил 3.1 мкр. Зональный'!$84:$84</definedName>
    <definedName name="Z_5D763BBE_552C_48CC_8411_7FA3A9432025_.wvu.Rows" localSheetId="17" hidden="1">'прил 3.1 Северная'!$13:$77,'прил 3.1 Северная'!$82:$82</definedName>
    <definedName name="Z_5D763BBE_552C_48CC_8411_7FA3A9432025_.wvu.Rows" localSheetId="29" hidden="1">'прил 4.3'!$109:$125</definedName>
    <definedName name="Z_66C52186_DE05_4A40_9E72_DFEB537BEA8F_.wvu.FilterData" localSheetId="4" hidden="1">'прил 1.1'!$A$17:$AV$41</definedName>
    <definedName name="Z_6DDC8485_470D_47CC_8DE2_CF2DCAF56F5E_.wvu.FilterData" localSheetId="10" hidden="1">'прил 1.4'!$A$19:$BJ$459</definedName>
    <definedName name="Z_8032A1BE_1447_4432_809F_057EF30EEAE4_.wvu.FilterData" localSheetId="4" hidden="1">'прил 1.1'!$A$18:$AU$39</definedName>
    <definedName name="Z_8032A1BE_1447_4432_809F_057EF30EEAE4_.wvu.FilterData" localSheetId="10" hidden="1">'прил 1.4'!$A$22:$BJ$459</definedName>
    <definedName name="Z_8EEED539_7252_4BE5_87F9_6ADEEBD284B6_.wvu.FilterData" localSheetId="4" hidden="1">'прил 1.1'!$A$17:$AV$41</definedName>
    <definedName name="Z_9D502CBF_ADAE_4770_B616_A5AB7D4ED31D_.wvu.FilterData" localSheetId="4" hidden="1">'прил 1.1'!$A$17:$AV$41</definedName>
    <definedName name="Z_9DD28FB0_E067_4B3E_8FAE_6F13310740BE_.wvu.FilterData" localSheetId="4" hidden="1">'прил 1.1'!$A$13:$AS$17</definedName>
    <definedName name="Z_9DD28FB0_E067_4B3E_8FAE_6F13310740BE_.wvu.FilterData" localSheetId="11" hidden="1">'прил 14'!$A$21:$AE$229</definedName>
    <definedName name="Z_A0765F9F_2211_46E0_A03E_A5043FCAD6EE_.wvu.FilterData" localSheetId="7" hidden="1">'прил 1.2'!$A$19:$BN$42</definedName>
    <definedName name="Z_A190BEC3_BA03_4071_8DB8_219CAC9E6159_.wvu.FilterData" localSheetId="7" hidden="1">'прил 1.2'!$A$19:$BN$42</definedName>
    <definedName name="Z_A4110B3D_D277_4541_AFDC_6B84C4DA2063_.wvu.FilterData" localSheetId="4" hidden="1">'прил 1.1'!$A$17:$AV$41</definedName>
    <definedName name="Z_A52442FC_2EB1_43D5_B801_8E4E2DA5C9A3_.wvu.FilterData" localSheetId="4" hidden="1">'прил 1.1'!$A$17:$AV$41</definedName>
    <definedName name="Z_ABE6E4E8_1D04_49BE_A168_7D38E77D5A29_.wvu.FilterData" localSheetId="14" hidden="1">'источники по объектам 2016'!$A$5:$CG$113</definedName>
    <definedName name="Z_ABE6E4E8_1D04_49BE_A168_7D38E77D5A29_.wvu.FilterData" localSheetId="4" hidden="1">'прил 1.1'!$A$17:$AV$41</definedName>
    <definedName name="Z_ABE6E4E8_1D04_49BE_A168_7D38E77D5A29_.wvu.FilterData" localSheetId="7" hidden="1">'прил 1.2'!$A$19:$BN$42</definedName>
    <definedName name="Z_ABE6E4E8_1D04_49BE_A168_7D38E77D5A29_.wvu.FilterData" localSheetId="10" hidden="1">'прил 1.4'!$A$19:$BJ$459</definedName>
    <definedName name="Z_ABE6E4E8_1D04_49BE_A168_7D38E77D5A29_.wvu.FilterData" localSheetId="11" hidden="1">'прил 14'!$A$21:$AE$276</definedName>
    <definedName name="Z_ADD52289_E9F2_442F_858D_4B544935945C_.wvu.FilterData" localSheetId="4" hidden="1">'прил 1.1'!$A$13:$AS$17</definedName>
    <definedName name="Z_B1ECF6AC_820A_485A_A550_8586E3FC2763_.wvu.FilterData" localSheetId="4" hidden="1">'прил 1.1'!$A$17:$AV$41</definedName>
    <definedName name="Z_BDA056F8_F289_42A1_BB9E_55522BEB4C9A_.wvu.FilterData" localSheetId="10" hidden="1">'прил 1.4'!$A$19:$BJ$459</definedName>
    <definedName name="Z_C2171A40_73F1_4399_8A22_1C3136F9010C_.wvu.FilterData" localSheetId="4" hidden="1">'прил 1.1'!$A$18:$AU$39</definedName>
    <definedName name="Z_C2171A40_73F1_4399_8A22_1C3136F9010C_.wvu.FilterData" localSheetId="10" hidden="1">'прил 1.4'!$A$22:$BJ$459</definedName>
    <definedName name="Z_C2171A40_73F1_4399_8A22_1C3136F9010C_.wvu.FilterData" localSheetId="11" hidden="1">'прил 14'!$A$21:$AE$275</definedName>
    <definedName name="Z_CE141976_5232_42CD_BC45_323C72B2591C_.wvu.FilterData" localSheetId="11" hidden="1">'прил 14'!$A$21:$AE$275</definedName>
    <definedName name="Z_CF11DE90_5AA8_4056_91AA_80686B6027BA_.wvu.FilterData" localSheetId="4" hidden="1">'прил 1.1'!$A$17:$AV$41</definedName>
    <definedName name="Z_CF11DE90_5AA8_4056_91AA_80686B6027BA_.wvu.FilterData" localSheetId="11" hidden="1">'прил 14'!$A$21:$AE$276</definedName>
    <definedName name="Z_D6937DBA_33CB_4A27_8CA1_4664D9CA8E01_.wvu.FilterData" localSheetId="10" hidden="1">'прил 1.4'!$A$19:$BJ$459</definedName>
    <definedName name="Z_D72E092A_382F_429E_88C9_CC5707A42263_.wvu.FilterData" localSheetId="4" hidden="1">'прил 1.1'!$A$17:$AV$41</definedName>
    <definedName name="Z_D72E092A_382F_429E_88C9_CC5707A42263_.wvu.FilterData" localSheetId="11" hidden="1">'прил 14'!$A$21:$AE$276</definedName>
    <definedName name="Z_D9316D9B_0BC5_47B7_8AA1_7B49583B3FAF_.wvu.FilterData" localSheetId="10" hidden="1">'прил 1.4'!$A$19:$BJ$459</definedName>
    <definedName name="Z_D9E399C7_4A7B_4CC5_BFCC_1AF1E0406075_.wvu.FilterData" localSheetId="11" hidden="1">'прил 14'!$A$21:$AE$275</definedName>
    <definedName name="Z_DCBADF11_63B9_4631_9A40_25998644D817_.wvu.FilterData" localSheetId="4" hidden="1">'прил 1.1'!$A$17:$AV$41</definedName>
    <definedName name="Z_E891E36F_57C3_465A_8830_62594CAAE721_.wvu.FilterData" localSheetId="10" hidden="1">'прил 1.4'!$A$19:$BJ$460</definedName>
    <definedName name="Z_EB98465D_0289_4BA5_A6BA_5AC3EB1A071C_.wvu.Cols" localSheetId="13" hidden="1">'для БП'!#REF!,'для БП'!#REF!,'для БП'!#REF!,'для БП'!#REF!,'для БП'!#REF!,'для БП'!#REF!,'для БП'!$AC:$AG</definedName>
    <definedName name="Z_EB98465D_0289_4BA5_A6BA_5AC3EB1A071C_.wvu.Cols" localSheetId="14" hidden="1">'источники по объектам 2016'!$D:$D,'источники по объектам 2016'!$F:$F,'источники по объектам 2016'!$I:$J,'источники по объектам 2016'!$L:$O,'источники по объектам 2016'!$Q:$T,'источники по объектам 2016'!$V:$Y,'источники по объектам 2016'!$AA:$AD,'источники по объектам 2016'!$AF:$AI,'источники по объектам 2016'!$AK:$AN,'источники по объектам 2016'!$AP:$AS,'источники по объектам 2016'!$AU:$AY,'источники по объектам 2016'!$BA:$BE,'источники по объектам 2016'!$BG:$BJ,'источники по объектам 2016'!$BL:$BO,'источники по объектам 2016'!$BQ:$BT,'источники по объектам 2016'!$BV:$BY,'источники по объектам 2016'!$CA:$CD</definedName>
    <definedName name="Z_EB98465D_0289_4BA5_A6BA_5AC3EB1A071C_.wvu.Cols" localSheetId="4" hidden="1">'прил 1.1'!$C:$C,'прил 1.1'!$AT:$AV</definedName>
    <definedName name="Z_EB98465D_0289_4BA5_A6BA_5AC3EB1A071C_.wvu.Cols" localSheetId="7" hidden="1">'прил 1.2'!$C:$C,'прил 1.2'!$F:$G,'прил 1.2'!$J:$R,'прил 1.2'!$W:$X,'прил 1.2'!$Z:$AA,'прил 1.2'!$AC:$AE,'прил 1.2'!#REF!,'прил 1.2'!$AR:$AS,'прил 1.2'!$AV:$BD,'прил 1.2'!$BI:$BJ,'прил 1.2'!$BL:$BM,'прил 1.2'!#REF!</definedName>
    <definedName name="Z_EB98465D_0289_4BA5_A6BA_5AC3EB1A071C_.wvu.Cols" localSheetId="8" hidden="1">'прил 1.3'!$C:$C,'прил 1.3'!$AE:$AE</definedName>
    <definedName name="Z_EB98465D_0289_4BA5_A6BA_5AC3EB1A071C_.wvu.Cols" localSheetId="10" hidden="1">'прил 1.4'!$BA:$BA,'прил 1.4'!$BF:$BF,'прил 1.4'!$BI:$BK</definedName>
    <definedName name="Z_EB98465D_0289_4BA5_A6BA_5AC3EB1A071C_.wvu.Cols" localSheetId="11" hidden="1">'прил 14'!#REF!</definedName>
    <definedName name="Z_EB98465D_0289_4BA5_A6BA_5AC3EB1A071C_.wvu.Cols" localSheetId="27" hidden="1">'прил 4.1'!$F:$J,'прил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</definedName>
    <definedName name="Z_EB98465D_0289_4BA5_A6BA_5AC3EB1A071C_.wvu.FilterData" localSheetId="14" hidden="1">'источники по объектам 2016'!$A$5:$CG$113</definedName>
    <definedName name="Z_EB98465D_0289_4BA5_A6BA_5AC3EB1A071C_.wvu.FilterData" localSheetId="0" hidden="1">'Перечень форматов'!$B$2:$K$44</definedName>
    <definedName name="Z_EB98465D_0289_4BA5_A6BA_5AC3EB1A071C_.wvu.FilterData" localSheetId="4" hidden="1">'прил 1.1'!$A$17:$AV$41</definedName>
    <definedName name="Z_EB98465D_0289_4BA5_A6BA_5AC3EB1A071C_.wvu.FilterData" localSheetId="7" hidden="1">'прил 1.2'!$A$19:$BN$42</definedName>
    <definedName name="Z_EB98465D_0289_4BA5_A6BA_5AC3EB1A071C_.wvu.FilterData" localSheetId="8" hidden="1">'прил 1.3'!$A$12:$BC$19</definedName>
    <definedName name="Z_EB98465D_0289_4BA5_A6BA_5AC3EB1A071C_.wvu.FilterData" localSheetId="10" hidden="1">'прил 1.4'!$A$19:$BJ$460</definedName>
    <definedName name="Z_EB98465D_0289_4BA5_A6BA_5AC3EB1A071C_.wvu.FilterData" localSheetId="11" hidden="1">'прил 14'!$A$21:$AE$276</definedName>
    <definedName name="Z_EB98465D_0289_4BA5_A6BA_5AC3EB1A071C_.wvu.FilterData" localSheetId="15" hidden="1">'прил 2.2'!$B$15:$Z$15</definedName>
    <definedName name="Z_EB98465D_0289_4BA5_A6BA_5AC3EB1A071C_.wvu.FilterData" localSheetId="1" hidden="1">Содержание!$B$5:$K$31</definedName>
    <definedName name="Z_EB98465D_0289_4BA5_A6BA_5AC3EB1A071C_.wvu.PrintArea" localSheetId="4" hidden="1">'прил 1.1'!$A$1:$AS$41</definedName>
    <definedName name="Z_EB98465D_0289_4BA5_A6BA_5AC3EB1A071C_.wvu.PrintArea" localSheetId="7" hidden="1">'прил 1.2'!$A$1:$BN$43</definedName>
    <definedName name="Z_EB98465D_0289_4BA5_A6BA_5AC3EB1A071C_.wvu.PrintArea" localSheetId="8" hidden="1">'прил 1.3'!$A$1:$BC$21</definedName>
    <definedName name="Z_EB98465D_0289_4BA5_A6BA_5AC3EB1A071C_.wvu.PrintArea" localSheetId="10" hidden="1">'прил 1.4'!$A$2:$BH$474</definedName>
    <definedName name="Z_EB98465D_0289_4BA5_A6BA_5AC3EB1A071C_.wvu.PrintArea" localSheetId="11" hidden="1">'прил 14'!$A$1:$AE$290</definedName>
    <definedName name="Z_EB98465D_0289_4BA5_A6BA_5AC3EB1A071C_.wvu.PrintArea" localSheetId="12" hidden="1">'прил 14 Минэнерго'!$A$1:$Q$199</definedName>
    <definedName name="Z_EB98465D_0289_4BA5_A6BA_5AC3EB1A071C_.wvu.PrintArea" localSheetId="25" hidden="1">'прил 3.1 '!$A$1:$M$61</definedName>
    <definedName name="Z_EB98465D_0289_4BA5_A6BA_5AC3EB1A071C_.wvu.PrintArea" localSheetId="19" hidden="1">'прил 3.1 Богашево'!$A$1:$M$100</definedName>
    <definedName name="Z_EB98465D_0289_4BA5_A6BA_5AC3EB1A071C_.wvu.PrintArea" localSheetId="20" hidden="1">'прил 3.1 ДОК'!$A$1:$M$100</definedName>
    <definedName name="Z_EB98465D_0289_4BA5_A6BA_5AC3EB1A071C_.wvu.PrintArea" localSheetId="18" hidden="1">'прил 3.1 мкр. Зональный'!$A$1:$M$109</definedName>
    <definedName name="Z_EB98465D_0289_4BA5_A6BA_5AC3EB1A071C_.wvu.PrintArea" localSheetId="17" hidden="1">'прил 3.1 Северная'!$A$1:$I$109</definedName>
    <definedName name="Z_EB98465D_0289_4BA5_A6BA_5AC3EB1A071C_.wvu.PrintArea" localSheetId="27" hidden="1">'прил 4.1'!$A$1:$E$42</definedName>
    <definedName name="Z_EB98465D_0289_4BA5_A6BA_5AC3EB1A071C_.wvu.PrintArea" localSheetId="29" hidden="1">'прил 4.3'!$A$3:$D$75</definedName>
    <definedName name="Z_EB98465D_0289_4BA5_A6BA_5AC3EB1A071C_.wvu.PrintTitles" localSheetId="7" hidden="1">'прил 1.2'!$16:$18</definedName>
    <definedName name="Z_EB98465D_0289_4BA5_A6BA_5AC3EB1A071C_.wvu.PrintTitles" localSheetId="8" hidden="1">'прил 1.3'!$8:$11</definedName>
    <definedName name="Z_EB98465D_0289_4BA5_A6BA_5AC3EB1A071C_.wvu.PrintTitles" localSheetId="11" hidden="1">'прил 14'!$17:$20</definedName>
    <definedName name="Z_EB98465D_0289_4BA5_A6BA_5AC3EB1A071C_.wvu.Rows" localSheetId="13" hidden="1">'для БП'!$9:$9,'для БП'!$21:$30</definedName>
    <definedName name="Z_EB98465D_0289_4BA5_A6BA_5AC3EB1A071C_.wvu.Rows" localSheetId="14" hidden="1">'источники по объектам 2016'!$111:$113,'источники по объектам 2016'!$122:$122</definedName>
    <definedName name="Z_EB98465D_0289_4BA5_A6BA_5AC3EB1A071C_.wvu.Rows" localSheetId="49" hidden="1">ПЗ!$27:$27,ПЗ!$32:$32,ПЗ!$35:$35,ПЗ!$40:$40</definedName>
    <definedName name="Z_EB98465D_0289_4BA5_A6BA_5AC3EB1A071C_.wvu.Rows" localSheetId="4" hidden="1">'прил 1.1'!#REF!,'прил 1.1'!#REF!,'прил 1.1'!#REF!</definedName>
    <definedName name="Z_EB98465D_0289_4BA5_A6BA_5AC3EB1A071C_.wvu.Rows" localSheetId="7" hidden="1">'прил 1.2'!$13:$14</definedName>
    <definedName name="Z_EB98465D_0289_4BA5_A6BA_5AC3EB1A071C_.wvu.Rows" localSheetId="10" hidden="1">'прил 1.4'!$1:$1,'прил 1.4'!$15:$15,'прил 1.4'!$461:$467</definedName>
    <definedName name="Z_EB98465D_0289_4BA5_A6BA_5AC3EB1A071C_.wvu.Rows" localSheetId="11" hidden="1">'прил 14'!$280:$281,'прил 14'!$283:$288</definedName>
    <definedName name="Z_EB98465D_0289_4BA5_A6BA_5AC3EB1A071C_.wvu.Rows" localSheetId="12" hidden="1">'прил 14 Минэнерго'!$4:$4,'прил 14 Минэнерго'!$6:$6,'прил 14 Минэнерго'!$49:$49,'прил 14 Минэнерго'!$68:$68,'прил 14 Минэнерго'!$76:$76,'прил 14 Минэнерго'!$83:$89,'прил 14 Минэнерго'!$111:$111,'прил 14 Минэнерго'!$119:$119,'прил 14 Минэнерго'!$122:$122,'прил 14 Минэнерго'!$127:$127,'прил 14 Минэнерго'!$141:$141,'прил 14 Минэнерго'!$143:$145,'прил 14 Минэнерго'!$156:$159,'прил 14 Минэнерго'!$163:$163,'прил 14 Минэнерго'!$165:$171,'прил 14 Минэнерго'!$197:$198</definedName>
    <definedName name="Z_EB98465D_0289_4BA5_A6BA_5AC3EB1A071C_.wvu.Rows" localSheetId="15" hidden="1">'прил 2.2'!#REF!,'прил 2.2'!#REF!</definedName>
    <definedName name="Z_EB98465D_0289_4BA5_A6BA_5AC3EB1A071C_.wvu.Rows" localSheetId="25" hidden="1">'прил 3.1 '!$35:$35</definedName>
    <definedName name="Z_EB98465D_0289_4BA5_A6BA_5AC3EB1A071C_.wvu.Rows" localSheetId="19" hidden="1">'прил 3.1 Богашево'!$74:$74</definedName>
    <definedName name="Z_EB98465D_0289_4BA5_A6BA_5AC3EB1A071C_.wvu.Rows" localSheetId="20" hidden="1">'прил 3.1 ДОК'!$74:$74</definedName>
    <definedName name="Z_EB98465D_0289_4BA5_A6BA_5AC3EB1A071C_.wvu.Rows" localSheetId="18" hidden="1">'прил 3.1 мкр. Зональный'!$84:$84</definedName>
    <definedName name="Z_EB98465D_0289_4BA5_A6BA_5AC3EB1A071C_.wvu.Rows" localSheetId="17" hidden="1">'прил 3.1 Северная'!$82:$82</definedName>
    <definedName name="Z_EB98465D_0289_4BA5_A6BA_5AC3EB1A071C_.wvu.Rows" localSheetId="29" hidden="1">'прил 4.3'!$109:$125</definedName>
    <definedName name="Z_F23999A6_2DF4_41FF_8F19_2587CE8508CD_.wvu.FilterData" localSheetId="11" hidden="1">'прил 14'!$A$21:$AE$275</definedName>
    <definedName name="Z_F2DF8B7E_344B_4049_9AA9_FC9924F07357_.wvu.FilterData" localSheetId="4" hidden="1">'прил 1.1'!$A$17:$AV$41</definedName>
    <definedName name="Z_F2DF8B7E_344B_4049_9AA9_FC9924F07357_.wvu.FilterData" localSheetId="11" hidden="1">'прил 14'!$A$21:$AE$276</definedName>
    <definedName name="ааа" localSheetId="16" hidden="1">{#N/A,#N/A,TRUE,"Лист1";#N/A,#N/A,TRUE,"Лист2";#N/A,#N/A,TRUE,"Лист3"}</definedName>
    <definedName name="ааа" localSheetId="30" hidden="1">{#N/A,#N/A,TRUE,"Лист1";#N/A,#N/A,TRUE,"Лист2";#N/A,#N/A,TRUE,"Лист3"}</definedName>
    <definedName name="ааа" hidden="1">{#N/A,#N/A,TRUE,"Лист1";#N/A,#N/A,TRUE,"Лист2";#N/A,#N/A,TRUE,"Лист3"}</definedName>
    <definedName name="аив" localSheetId="30" hidden="1">'[1]на 1 тут'!#REF!</definedName>
    <definedName name="аив" hidden="1">'[1]на 1 тут'!#REF!</definedName>
    <definedName name="витт" localSheetId="16" hidden="1">{#N/A,#N/A,TRUE,"Лист1";#N/A,#N/A,TRUE,"Лист2";#N/A,#N/A,TRUE,"Лист3"}</definedName>
    <definedName name="витт" localSheetId="30" hidden="1">{#N/A,#N/A,TRUE,"Лист1";#N/A,#N/A,TRUE,"Лист2";#N/A,#N/A,TRUE,"Лист3"}</definedName>
    <definedName name="витт" hidden="1">{#N/A,#N/A,TRUE,"Лист1";#N/A,#N/A,TRUE,"Лист2";#N/A,#N/A,TRUE,"Лист3"}</definedName>
    <definedName name="вуув" localSheetId="16" hidden="1">{#N/A,#N/A,TRUE,"Лист1";#N/A,#N/A,TRUE,"Лист2";#N/A,#N/A,TRUE,"Лист3"}</definedName>
    <definedName name="вуув" localSheetId="3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п" localSheetId="16" hidden="1">#REF!</definedName>
    <definedName name="выап" localSheetId="30" hidden="1">#REF!</definedName>
    <definedName name="выап" hidden="1">#REF!</definedName>
    <definedName name="выыапвавап" localSheetId="16" hidden="1">{#N/A,#N/A,TRUE,"Лист1";#N/A,#N/A,TRUE,"Лист2";#N/A,#N/A,TRUE,"Лист3"}</definedName>
    <definedName name="выыапвавап" localSheetId="30" hidden="1">{#N/A,#N/A,TRUE,"Лист1";#N/A,#N/A,TRUE,"Лист2";#N/A,#N/A,TRUE,"Лист3"}</definedName>
    <definedName name="выыапвавап" hidden="1">{#N/A,#N/A,TRUE,"Лист1";#N/A,#N/A,TRUE,"Лист2";#N/A,#N/A,TRUE,"Лист3"}</definedName>
    <definedName name="гнгепнапра" localSheetId="16" hidden="1">{#N/A,#N/A,TRUE,"Лист1";#N/A,#N/A,TRUE,"Лист2";#N/A,#N/A,TRUE,"Лист3"}</definedName>
    <definedName name="гнгепнапра" localSheetId="30" hidden="1">{#N/A,#N/A,TRUE,"Лист1";#N/A,#N/A,TRUE,"Лист2";#N/A,#N/A,TRUE,"Лист3"}</definedName>
    <definedName name="гнгепнапра" hidden="1">{#N/A,#N/A,TRUE,"Лист1";#N/A,#N/A,TRUE,"Лист2";#N/A,#N/A,TRUE,"Лист3"}</definedName>
    <definedName name="грприрцфв00ав98" localSheetId="16" hidden="1">{#N/A,#N/A,TRUE,"Лист1";#N/A,#N/A,TRUE,"Лист2";#N/A,#N/A,TRUE,"Лист3"}</definedName>
    <definedName name="грприрцфв00ав98" localSheetId="3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16" hidden="1">{#N/A,#N/A,TRUE,"Лист1";#N/A,#N/A,TRUE,"Лист2";#N/A,#N/A,TRUE,"Лист3"}</definedName>
    <definedName name="грфинцкавг98Х" localSheetId="3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16" hidden="1">{#N/A,#N/A,TRUE,"Лист1";#N/A,#N/A,TRUE,"Лист2";#N/A,#N/A,TRUE,"Лист3"}</definedName>
    <definedName name="гшгш" localSheetId="30" hidden="1">{#N/A,#N/A,TRUE,"Лист1";#N/A,#N/A,TRUE,"Лист2";#N/A,#N/A,TRUE,"Лист3"}</definedName>
    <definedName name="гшгш" hidden="1">{#N/A,#N/A,TRUE,"Лист1";#N/A,#N/A,TRUE,"Лист2";#N/A,#N/A,TRUE,"Лист3"}</definedName>
    <definedName name="дшголлололол" localSheetId="16" hidden="1">{#N/A,#N/A,TRUE,"Лист1";#N/A,#N/A,TRUE,"Лист2";#N/A,#N/A,TRUE,"Лист3"}</definedName>
    <definedName name="дшголлололол" localSheetId="30" hidden="1">{#N/A,#N/A,TRUE,"Лист1";#N/A,#N/A,TRUE,"Лист2";#N/A,#N/A,TRUE,"Лист3"}</definedName>
    <definedName name="дшголлололол" hidden="1">{#N/A,#N/A,TRUE,"Лист1";#N/A,#N/A,TRUE,"Лист2";#N/A,#N/A,TRUE,"Лист3"}</definedName>
    <definedName name="еапапарорппис" localSheetId="16" hidden="1">{#N/A,#N/A,TRUE,"Лист1";#N/A,#N/A,TRUE,"Лист2";#N/A,#N/A,TRUE,"Лист3"}</definedName>
    <definedName name="еапапарорппис" localSheetId="30" hidden="1">{#N/A,#N/A,TRUE,"Лист1";#N/A,#N/A,TRUE,"Лист2";#N/A,#N/A,TRUE,"Лист3"}</definedName>
    <definedName name="еапапарорппис" hidden="1">{#N/A,#N/A,TRUE,"Лист1";#N/A,#N/A,TRUE,"Лист2";#N/A,#N/A,TRUE,"Лист3"}</definedName>
    <definedName name="евапараорплор" localSheetId="16" hidden="1">{#N/A,#N/A,TRUE,"Лист1";#N/A,#N/A,TRUE,"Лист2";#N/A,#N/A,TRUE,"Лист3"}</definedName>
    <definedName name="евапараорплор" localSheetId="30" hidden="1">{#N/A,#N/A,TRUE,"Лист1";#N/A,#N/A,TRUE,"Лист2";#N/A,#N/A,TRUE,"Лист3"}</definedName>
    <definedName name="евапараорплор" hidden="1">{#N/A,#N/A,TRUE,"Лист1";#N/A,#N/A,TRUE,"Лист2";#N/A,#N/A,TRUE,"Лист3"}</definedName>
    <definedName name="епор" localSheetId="16" hidden="1">#REF!,#REF!,#REF!,#REF!</definedName>
    <definedName name="епор" localSheetId="30" hidden="1">#REF!,#REF!,#REF!,#REF!</definedName>
    <definedName name="епор" hidden="1">#REF!,#REF!,#REF!,#REF!</definedName>
    <definedName name="ждждлдлодл" localSheetId="16" hidden="1">{#N/A,#N/A,TRUE,"Лист1";#N/A,#N/A,TRUE,"Лист2";#N/A,#N/A,TRUE,"Лист3"}</definedName>
    <definedName name="ждждлдлодл" localSheetId="30" hidden="1">{#N/A,#N/A,TRUE,"Лист1";#N/A,#N/A,TRUE,"Лист2";#N/A,#N/A,TRUE,"Лист3"}</definedName>
    <definedName name="ждждлдлодл" hidden="1">{#N/A,#N/A,TRUE,"Лист1";#N/A,#N/A,TRUE,"Лист2";#N/A,#N/A,TRUE,"Лист3"}</definedName>
    <definedName name="жж" localSheetId="16" hidden="1">{#N/A,#N/A,TRUE,"Лист1";#N/A,#N/A,TRUE,"Лист2";#N/A,#N/A,TRUE,"Лист3"}</definedName>
    <definedName name="жж" localSheetId="30" hidden="1">{#N/A,#N/A,TRUE,"Лист1";#N/A,#N/A,TRUE,"Лист2";#N/A,#N/A,TRUE,"Лист3"}</definedName>
    <definedName name="жж" hidden="1">{#N/A,#N/A,TRUE,"Лист1";#N/A,#N/A,TRUE,"Лист2";#N/A,#N/A,TRUE,"Лист3"}</definedName>
    <definedName name="_xlnm.Print_Titles" localSheetId="4">'прил 1.1'!$B:$B,'прил 1.1'!$13:$16</definedName>
    <definedName name="зщщщшгрпаав" localSheetId="16" hidden="1">{#N/A,#N/A,TRUE,"Лист1";#N/A,#N/A,TRUE,"Лист2";#N/A,#N/A,TRUE,"Лист3"}</definedName>
    <definedName name="зщщщшгрпаав" localSheetId="30" hidden="1">{#N/A,#N/A,TRUE,"Лист1";#N/A,#N/A,TRUE,"Лист2";#N/A,#N/A,TRUE,"Лист3"}</definedName>
    <definedName name="зщщщшгрпаав" hidden="1">{#N/A,#N/A,TRUE,"Лист1";#N/A,#N/A,TRUE,"Лист2";#N/A,#N/A,TRUE,"Лист3"}</definedName>
    <definedName name="индцкавг98" localSheetId="16" hidden="1">{#N/A,#N/A,TRUE,"Лист1";#N/A,#N/A,TRUE,"Лист2";#N/A,#N/A,TRUE,"Лист3"}</definedName>
    <definedName name="индцкавг98" localSheetId="3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кеппппппппппп" localSheetId="16" hidden="1">{#N/A,#N/A,TRUE,"Лист1";#N/A,#N/A,TRUE,"Лист2";#N/A,#N/A,TRUE,"Лист3"}</definedName>
    <definedName name="кеппппппппппп" localSheetId="3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лдлдолорар" localSheetId="16" hidden="1">{#N/A,#N/A,TRUE,"Лист1";#N/A,#N/A,TRUE,"Лист2";#N/A,#N/A,TRUE,"Лист3"}</definedName>
    <definedName name="лдлдолорар" localSheetId="30" hidden="1">{#N/A,#N/A,TRUE,"Лист1";#N/A,#N/A,TRUE,"Лист2";#N/A,#N/A,TRUE,"Лист3"}</definedName>
    <definedName name="лдлдолорар" hidden="1">{#N/A,#N/A,TRUE,"Лист1";#N/A,#N/A,TRUE,"Лист2";#N/A,#N/A,TRUE,"Лист3"}</definedName>
    <definedName name="Лицензии" localSheetId="16" hidden="1">{#N/A,#N/A,TRUE,"Лист1";#N/A,#N/A,TRUE,"Лист2";#N/A,#N/A,TRUE,"Лист3"}</definedName>
    <definedName name="Лицензии" localSheetId="30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щжо" localSheetId="16" hidden="1">{#N/A,#N/A,TRUE,"Лист1";#N/A,#N/A,TRUE,"Лист2";#N/A,#N/A,TRUE,"Лист3"}</definedName>
    <definedName name="лщжо" localSheetId="30" hidden="1">{#N/A,#N/A,TRUE,"Лист1";#N/A,#N/A,TRUE,"Лист2";#N/A,#N/A,TRUE,"Лист3"}</definedName>
    <definedName name="лщжо" hidden="1">{#N/A,#N/A,TRUE,"Лист1";#N/A,#N/A,TRUE,"Лист2";#N/A,#N/A,TRUE,"Лист3"}</definedName>
    <definedName name="нгневаапор" localSheetId="16" hidden="1">{#N/A,#N/A,TRUE,"Лист1";#N/A,#N/A,TRUE,"Лист2";#N/A,#N/A,TRUE,"Лист3"}</definedName>
    <definedName name="нгневаапор" localSheetId="30" hidden="1">{#N/A,#N/A,TRUE,"Лист1";#N/A,#N/A,TRUE,"Лист2";#N/A,#N/A,TRUE,"Лист3"}</definedName>
    <definedName name="нгневаапор" hidden="1">{#N/A,#N/A,TRUE,"Лист1";#N/A,#N/A,TRUE,"Лист2";#N/A,#N/A,TRUE,"Лист3"}</definedName>
    <definedName name="ншш" localSheetId="16" hidden="1">{#N/A,#N/A,TRUE,"Лист1";#N/A,#N/A,TRUE,"Лист2";#N/A,#N/A,TRUE,"Лист3"}</definedName>
    <definedName name="ншш" localSheetId="30" hidden="1">{#N/A,#N/A,TRUE,"Лист1";#N/A,#N/A,TRUE,"Лист2";#N/A,#N/A,TRUE,"Лист3"}</definedName>
    <definedName name="ншш" hidden="1">{#N/A,#N/A,TRUE,"Лист1";#N/A,#N/A,TRUE,"Лист2";#N/A,#N/A,TRUE,"Лист3"}</definedName>
    <definedName name="_xlnm.Print_Area" localSheetId="32">'4.2'!$A$1:$EH$43</definedName>
    <definedName name="_xlnm.Print_Area" localSheetId="5">'НЗС не вкл в ИПР 2016'!$A$1:$C$26</definedName>
    <definedName name="_xlnm.Print_Area" localSheetId="4">'прил 1.1'!$A$1:$AS$42</definedName>
    <definedName name="_xlnm.Print_Area" localSheetId="8">'прил 1.3'!$A$1:$BK$24</definedName>
    <definedName name="_xlnm.Print_Area" localSheetId="10">'прил 1.4'!$A$2:$BH$474</definedName>
    <definedName name="_xlnm.Print_Area" localSheetId="12">'прил 14 Минэнерго'!$A$1:$Q$199</definedName>
    <definedName name="_xlnm.Print_Area" localSheetId="15">'прил 2.2'!$A$1:$Z$34</definedName>
    <definedName name="_xlnm.Print_Area" localSheetId="25">'прил 3.1 '!$A$1:$I$36</definedName>
    <definedName name="_xlnm.Print_Area" localSheetId="30">'прил 4.2 КВЛ (2)'!$A$1:$I$50</definedName>
    <definedName name="оллртимиава" localSheetId="16" hidden="1">{#N/A,#N/A,TRUE,"Лист1";#N/A,#N/A,TRUE,"Лист2";#N/A,#N/A,TRUE,"Лист3"}</definedName>
    <definedName name="оллртимиава" localSheetId="30" hidden="1">{#N/A,#N/A,TRUE,"Лист1";#N/A,#N/A,TRUE,"Лист2";#N/A,#N/A,TRUE,"Лист3"}</definedName>
    <definedName name="оллртимиава" hidden="1">{#N/A,#N/A,TRUE,"Лист1";#N/A,#N/A,TRUE,"Лист2";#N/A,#N/A,TRUE,"Лист3"}</definedName>
    <definedName name="орлороррлоорпапа" localSheetId="16" hidden="1">{#N/A,#N/A,TRUE,"Лист1";#N/A,#N/A,TRUE,"Лист2";#N/A,#N/A,TRUE,"Лист3"}</definedName>
    <definedName name="орлороррлоорпапа" localSheetId="30" hidden="1">{#N/A,#N/A,TRUE,"Лист1";#N/A,#N/A,TRUE,"Лист2";#N/A,#N/A,TRUE,"Лист3"}</definedName>
    <definedName name="орлороррлоорпапа" hidden="1">{#N/A,#N/A,TRUE,"Лист1";#N/A,#N/A,TRUE,"Лист2";#N/A,#N/A,TRUE,"Лист3"}</definedName>
    <definedName name="ороорправ" localSheetId="16" hidden="1">{#N/A,#N/A,TRUE,"Лист1";#N/A,#N/A,TRUE,"Лист2";#N/A,#N/A,TRUE,"Лист3"}</definedName>
    <definedName name="ороорправ" localSheetId="30" hidden="1">{#N/A,#N/A,TRUE,"Лист1";#N/A,#N/A,TRUE,"Лист2";#N/A,#N/A,TRUE,"Лист3"}</definedName>
    <definedName name="ороорправ" hidden="1">{#N/A,#N/A,TRUE,"Лист1";#N/A,#N/A,TRUE,"Лист2";#N/A,#N/A,TRUE,"Лист3"}</definedName>
    <definedName name="памсмчвв" localSheetId="16" hidden="1">{#N/A,#N/A,TRUE,"Лист1";#N/A,#N/A,TRUE,"Лист2";#N/A,#N/A,TRUE,"Лист3"}</definedName>
    <definedName name="памсмчвв" localSheetId="30" hidden="1">{#N/A,#N/A,TRUE,"Лист1";#N/A,#N/A,TRUE,"Лист2";#N/A,#N/A,TRUE,"Лист3"}</definedName>
    <definedName name="памсмчвв" hidden="1">{#N/A,#N/A,TRUE,"Лист1";#N/A,#N/A,TRUE,"Лист2";#N/A,#N/A,TRUE,"Лист3"}</definedName>
    <definedName name="папа" localSheetId="16" hidden="1">{"konoplin - Личное представление",#N/A,TRUE,"ФинПлан_1кв";"konoplin - Личное представление",#N/A,TRUE,"ФинПлан_2кв"}</definedName>
    <definedName name="папа" localSheetId="30" hidden="1">{"konoplin - Личное представление",#N/A,TRUE,"ФинПлан_1кв";"konoplin - Личное представление",#N/A,TRUE,"ФинПлан_2кв"}</definedName>
    <definedName name="папа" hidden="1">{"konoplin - Личное представление",#N/A,TRUE,"ФинПлан_1кв";"konoplin - Личное представление",#N/A,TRUE,"ФинПлан_2кв"}</definedName>
    <definedName name="папаорпрпрпр" localSheetId="16" hidden="1">{#N/A,#N/A,TRUE,"Лист1";#N/A,#N/A,TRUE,"Лист2";#N/A,#N/A,TRUE,"Лист3"}</definedName>
    <definedName name="папаорпрпрпр" localSheetId="30" hidden="1">{#N/A,#N/A,TRUE,"Лист1";#N/A,#N/A,TRUE,"Лист2";#N/A,#N/A,TRUE,"Лист3"}</definedName>
    <definedName name="папаорпрпрпр" hidden="1">{#N/A,#N/A,TRUE,"Лист1";#N/A,#N/A,TRUE,"Лист2";#N/A,#N/A,TRUE,"Лист3"}</definedName>
    <definedName name="прибыль3" localSheetId="16" hidden="1">{#N/A,#N/A,TRUE,"Лист1";#N/A,#N/A,TRUE,"Лист2";#N/A,#N/A,TRUE,"Лист3"}</definedName>
    <definedName name="прибыль3" localSheetId="3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пропорпрпр" localSheetId="16" hidden="1">{#N/A,#N/A,TRUE,"Лист1";#N/A,#N/A,TRUE,"Лист2";#N/A,#N/A,TRUE,"Лист3"}</definedName>
    <definedName name="прпропорпрпр" localSheetId="30" hidden="1">{#N/A,#N/A,TRUE,"Лист1";#N/A,#N/A,TRUE,"Лист2";#N/A,#N/A,TRUE,"Лист3"}</definedName>
    <definedName name="прпропорпрпр" hidden="1">{#N/A,#N/A,TRUE,"Лист1";#N/A,#N/A,TRUE,"Лист2";#N/A,#N/A,TRUE,"Лист3"}</definedName>
    <definedName name="рис1" localSheetId="16" hidden="1">{#N/A,#N/A,TRUE,"Лист1";#N/A,#N/A,TRUE,"Лист2";#N/A,#N/A,TRUE,"Лист3"}</definedName>
    <definedName name="рис1" localSheetId="30" hidden="1">{#N/A,#N/A,TRUE,"Лист1";#N/A,#N/A,TRUE,"Лист2";#N/A,#N/A,TRUE,"Лист3"}</definedName>
    <definedName name="рис1" hidden="1">{#N/A,#N/A,TRUE,"Лист1";#N/A,#N/A,TRUE,"Лист2";#N/A,#N/A,TRUE,"Лист3"}</definedName>
    <definedName name="рортимсчвы" localSheetId="16" hidden="1">{#N/A,#N/A,TRUE,"Лист1";#N/A,#N/A,TRUE,"Лист2";#N/A,#N/A,TRUE,"Лист3"}</definedName>
    <definedName name="рортимсчвы" localSheetId="30" hidden="1">{#N/A,#N/A,TRUE,"Лист1";#N/A,#N/A,TRUE,"Лист2";#N/A,#N/A,TRUE,"Лист3"}</definedName>
    <definedName name="рортимсчвы" hidden="1">{#N/A,#N/A,TRUE,"Лист1";#N/A,#N/A,TRUE,"Лист2";#N/A,#N/A,TRUE,"Лист3"}</definedName>
    <definedName name="ррапав" localSheetId="16" hidden="1">{#N/A,#N/A,TRUE,"Лист1";#N/A,#N/A,TRUE,"Лист2";#N/A,#N/A,TRUE,"Лист3"}</definedName>
    <definedName name="ррапав" localSheetId="30" hidden="1">{#N/A,#N/A,TRUE,"Лист1";#N/A,#N/A,TRUE,"Лист2";#N/A,#N/A,TRUE,"Лист3"}</definedName>
    <definedName name="ррапав" hidden="1">{#N/A,#N/A,TRUE,"Лист1";#N/A,#N/A,TRUE,"Лист2";#N/A,#N/A,TRUE,"Лист3"}</definedName>
    <definedName name="сиитьь" localSheetId="16" hidden="1">{#N/A,#N/A,TRUE,"Лист1";#N/A,#N/A,TRUE,"Лист2";#N/A,#N/A,TRUE,"Лист3"}</definedName>
    <definedName name="сиитьь" localSheetId="30" hidden="1">{#N/A,#N/A,TRUE,"Лист1";#N/A,#N/A,TRUE,"Лист2";#N/A,#N/A,TRUE,"Лист3"}</definedName>
    <definedName name="сиитьь" hidden="1">{#N/A,#N/A,TRUE,"Лист1";#N/A,#N/A,TRUE,"Лист2";#N/A,#N/A,TRUE,"Лист3"}</definedName>
    <definedName name="тватя" localSheetId="30" hidden="1">'[1]на 1 тут'!#REF!</definedName>
    <definedName name="тватя" hidden="1">'[1]на 1 тут'!#REF!</definedName>
    <definedName name="ТЭП2" localSheetId="16" hidden="1">{#N/A,#N/A,TRUE,"Лист1";#N/A,#N/A,TRUE,"Лист2";#N/A,#N/A,TRUE,"Лист3"}</definedName>
    <definedName name="ТЭП2" localSheetId="30" hidden="1">{#N/A,#N/A,TRUE,"Лист1";#N/A,#N/A,TRUE,"Лист2";#N/A,#N/A,TRUE,"Лист3"}</definedName>
    <definedName name="ТЭП2" hidden="1">{#N/A,#N/A,TRUE,"Лист1";#N/A,#N/A,TRUE,"Лист2";#N/A,#N/A,TRUE,"Лист3"}</definedName>
    <definedName name="укеееукеееееееееееееее" localSheetId="16" hidden="1">{#N/A,#N/A,TRUE,"Лист1";#N/A,#N/A,TRUE,"Лист2";#N/A,#N/A,TRUE,"Лист3"}</definedName>
    <definedName name="укеееукеееееееееееееее" localSheetId="3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6" hidden="1">{#N/A,#N/A,TRUE,"Лист1";#N/A,#N/A,TRUE,"Лист2";#N/A,#N/A,TRUE,"Лист3"}</definedName>
    <definedName name="укеукеуеуе" localSheetId="3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ыавыапвпаворорол" localSheetId="16" hidden="1">{#N/A,#N/A,TRUE,"Лист1";#N/A,#N/A,TRUE,"Лист2";#N/A,#N/A,TRUE,"Лист3"}</definedName>
    <definedName name="уыавыапвпаворорол" localSheetId="30" hidden="1">{#N/A,#N/A,TRUE,"Лист1";#N/A,#N/A,TRUE,"Лист2";#N/A,#N/A,TRUE,"Лист3"}</definedName>
    <definedName name="уыавыапвпаворорол" hidden="1">{#N/A,#N/A,TRUE,"Лист1";#N/A,#N/A,TRUE,"Лист2";#N/A,#N/A,TRUE,"Лист3"}</definedName>
    <definedName name="шгшрормпавкаы" localSheetId="16" hidden="1">{#N/A,#N/A,TRUE,"Лист1";#N/A,#N/A,TRUE,"Лист2";#N/A,#N/A,TRUE,"Лист3"}</definedName>
    <definedName name="шгшрормпавкаы" localSheetId="30" hidden="1">{#N/A,#N/A,TRUE,"Лист1";#N/A,#N/A,TRUE,"Лист2";#N/A,#N/A,TRUE,"Лист3"}</definedName>
    <definedName name="шгшрормпавкаы" hidden="1">{#N/A,#N/A,TRUE,"Лист1";#N/A,#N/A,TRUE,"Лист2";#N/A,#N/A,TRUE,"Лист3"}</definedName>
    <definedName name="шоапвваыаыф" localSheetId="16" hidden="1">{#N/A,#N/A,TRUE,"Лист1";#N/A,#N/A,TRUE,"Лист2";#N/A,#N/A,TRUE,"Лист3"}</definedName>
    <definedName name="шоапвваыаыф" localSheetId="30" hidden="1">{#N/A,#N/A,TRUE,"Лист1";#N/A,#N/A,TRUE,"Лист2";#N/A,#N/A,TRUE,"Лист3"}</definedName>
    <definedName name="шоапвваыаыф" hidden="1">{#N/A,#N/A,TRUE,"Лист1";#N/A,#N/A,TRUE,"Лист2";#N/A,#N/A,TRUE,"Лист3"}</definedName>
    <definedName name="шооитиаавч" localSheetId="16" hidden="1">{#N/A,#N/A,TRUE,"Лист1";#N/A,#N/A,TRUE,"Лист2";#N/A,#N/A,TRUE,"Лист3"}</definedName>
    <definedName name="шооитиаавч" localSheetId="30" hidden="1">{#N/A,#N/A,TRUE,"Лист1";#N/A,#N/A,TRUE,"Лист2";#N/A,#N/A,TRUE,"Лист3"}</definedName>
    <definedName name="шооитиаавч" hidden="1">{#N/A,#N/A,TRUE,"Лист1";#N/A,#N/A,TRUE,"Лист2";#N/A,#N/A,TRUE,"Лист3"}</definedName>
    <definedName name="шш" localSheetId="16" hidden="1">{#N/A,#N/A,TRUE,"Лист1";#N/A,#N/A,TRUE,"Лист2";#N/A,#N/A,TRUE,"Лист3"}</definedName>
    <definedName name="шш" localSheetId="30" hidden="1">{#N/A,#N/A,TRUE,"Лист1";#N/A,#N/A,TRUE,"Лист2";#N/A,#N/A,TRUE,"Лист3"}</definedName>
    <definedName name="шш" hidden="1">{#N/A,#N/A,TRUE,"Лист1";#N/A,#N/A,TRUE,"Лист2";#N/A,#N/A,TRUE,"Лист3"}</definedName>
    <definedName name="щшлдолрорми" localSheetId="16" hidden="1">{#N/A,#N/A,TRUE,"Лист1";#N/A,#N/A,TRUE,"Лист2";#N/A,#N/A,TRUE,"Лист3"}</definedName>
    <definedName name="щшлдолрорми" localSheetId="30" hidden="1">{#N/A,#N/A,TRUE,"Лист1";#N/A,#N/A,TRUE,"Лист2";#N/A,#N/A,TRUE,"Лист3"}</definedName>
    <definedName name="щшлдолрорми" hidden="1">{#N/A,#N/A,TRUE,"Лист1";#N/A,#N/A,TRUE,"Лист2";#N/A,#N/A,TRUE,"Лист3"}</definedName>
    <definedName name="ыапр" localSheetId="16" hidden="1">{#N/A,#N/A,TRUE,"Лист1";#N/A,#N/A,TRUE,"Лист2";#N/A,#N/A,TRUE,"Лист3"}</definedName>
    <definedName name="ыапр" localSheetId="30" hidden="1">{#N/A,#N/A,TRUE,"Лист1";#N/A,#N/A,TRUE,"Лист2";#N/A,#N/A,TRUE,"Лист3"}</definedName>
    <definedName name="ыапр" hidden="1">{#N/A,#N/A,TRUE,"Лист1";#N/A,#N/A,TRUE,"Лист2";#N/A,#N/A,TRUE,"Лист3"}</definedName>
    <definedName name="ыпыим" localSheetId="16" hidden="1">{#N/A,#N/A,TRUE,"Лист1";#N/A,#N/A,TRUE,"Лист2";#N/A,#N/A,TRUE,"Лист3"}</definedName>
    <definedName name="ыпыим" localSheetId="3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6" hidden="1">{#N/A,#N/A,TRUE,"Лист1";#N/A,#N/A,TRUE,"Лист2";#N/A,#N/A,TRUE,"Лист3"}</definedName>
    <definedName name="ыпыпми" localSheetId="3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6" hidden="1">{#N/A,#N/A,TRUE,"Лист1";#N/A,#N/A,TRUE,"Лист2";#N/A,#N/A,TRUE,"Лист3"}</definedName>
    <definedName name="ысчпи" localSheetId="3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6" hidden="1">{#N/A,#N/A,TRUE,"Лист1";#N/A,#N/A,TRUE,"Лист2";#N/A,#N/A,TRUE,"Лист3"}</definedName>
    <definedName name="ыуаы" localSheetId="30" hidden="1">{#N/A,#N/A,TRUE,"Лист1";#N/A,#N/A,TRUE,"Лист2";#N/A,#N/A,TRUE,"Лист3"}</definedName>
    <definedName name="ыуаы" hidden="1">{#N/A,#N/A,TRUE,"Лист1";#N/A,#N/A,TRUE,"Лист2";#N/A,#N/A,TRUE,"Лист3"}</definedName>
    <definedName name="юбьбютьи" localSheetId="16" hidden="1">{#N/A,#N/A,TRUE,"Лист1";#N/A,#N/A,TRUE,"Лист2";#N/A,#N/A,TRUE,"Лист3"}</definedName>
    <definedName name="юбьбютьи" localSheetId="30" hidden="1">{#N/A,#N/A,TRUE,"Лист1";#N/A,#N/A,TRUE,"Лист2";#N/A,#N/A,TRUE,"Лист3"}</definedName>
    <definedName name="юбьбютьи" hidden="1">{#N/A,#N/A,TRUE,"Лист1";#N/A,#N/A,TRUE,"Лист2";#N/A,#N/A,TRUE,"Лист3"}</definedName>
    <definedName name="юлолтррпв" localSheetId="16" hidden="1">{#N/A,#N/A,TRUE,"Лист1";#N/A,#N/A,TRUE,"Лист2";#N/A,#N/A,TRUE,"Лист3"}</definedName>
    <definedName name="юлолтррпв" localSheetId="30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яив" localSheetId="30" hidden="1">#REF!,#REF!,#REF!,#REF!,#REF!,#REF!</definedName>
    <definedName name="яив" hidden="1">#REF!,#REF!,#REF!,#REF!,#REF!,#REF!</definedName>
  </definedNames>
  <calcPr calcId="125725"/>
  <customWorkbookViews>
    <customWorkbookView name="KarpenkoGA - Личное представление" guid="{EB98465D-0289-4BA5-A6BA-5AC3EB1A071C}" mergeInterval="0" personalView="1" maximized="1" xWindow="1" yWindow="1" windowWidth="1436" windowHeight="653" activeSheetId="3" showComments="commIndAndComment"/>
    <customWorkbookView name="ec-env - Личное представление" guid="{B8CA3292-2251-4C49-8579-3CF352E9DD94}" mergeInterval="0" personalView="1" maximized="1" xWindow="1" yWindow="1" windowWidth="1916" windowHeight="817" activeSheetId="4"/>
    <customWorkbookView name="KohanovskayaYG - Личное представление" guid="{5D763BBE-552C-48CC-8411-7FA3A9432025}" mergeInterval="0" personalView="1" maximized="1" xWindow="1" yWindow="1" windowWidth="1276" windowHeight="794" activeSheetId="3" showComments="commIndAndComment"/>
  </customWorkbookViews>
</workbook>
</file>

<file path=xl/calcChain.xml><?xml version="1.0" encoding="utf-8"?>
<calcChain xmlns="http://schemas.openxmlformats.org/spreadsheetml/2006/main">
  <c r="C36" i="26"/>
  <c r="B36"/>
  <c r="B43" s="1"/>
  <c r="B19"/>
  <c r="C19"/>
  <c r="C43"/>
  <c r="D24" i="54"/>
  <c r="D17"/>
  <c r="D28"/>
  <c r="D23"/>
  <c r="C23"/>
  <c r="E31" l="1"/>
  <c r="E30"/>
  <c r="E29"/>
  <c r="E28"/>
  <c r="E27"/>
  <c r="E26"/>
  <c r="E25"/>
  <c r="E24"/>
  <c r="D29" i="22"/>
  <c r="C29"/>
  <c r="P32" i="10"/>
  <c r="AM17" i="5"/>
  <c r="R17"/>
  <c r="AE14"/>
  <c r="AE13" s="1"/>
  <c r="AE12" s="1"/>
  <c r="G13"/>
  <c r="H13"/>
  <c r="I13"/>
  <c r="J13"/>
  <c r="K13"/>
  <c r="L13"/>
  <c r="M13"/>
  <c r="M12" s="1"/>
  <c r="O13"/>
  <c r="P13"/>
  <c r="Q13"/>
  <c r="R13"/>
  <c r="S13"/>
  <c r="T13"/>
  <c r="U13"/>
  <c r="V13"/>
  <c r="W13"/>
  <c r="X13"/>
  <c r="Y13"/>
  <c r="Z13"/>
  <c r="AA13"/>
  <c r="AB13"/>
  <c r="AC13"/>
  <c r="AF13"/>
  <c r="AG13"/>
  <c r="AH13"/>
  <c r="AI13"/>
  <c r="AJ13"/>
  <c r="AK13"/>
  <c r="AL13"/>
  <c r="AM13"/>
  <c r="AN13"/>
  <c r="AO13"/>
  <c r="AP13"/>
  <c r="AQ13"/>
  <c r="AQ12" s="1"/>
  <c r="AR13"/>
  <c r="AR12" s="1"/>
  <c r="AS13"/>
  <c r="AT13"/>
  <c r="AT12" s="1"/>
  <c r="AU13"/>
  <c r="AU12" s="1"/>
  <c r="AV13"/>
  <c r="AV12" s="1"/>
  <c r="AW13"/>
  <c r="AX13"/>
  <c r="AY13"/>
  <c r="AZ13"/>
  <c r="AZ12" s="1"/>
  <c r="BA13"/>
  <c r="BB13"/>
  <c r="BC13"/>
  <c r="BC12" s="1"/>
  <c r="F13"/>
  <c r="BE12"/>
  <c r="BD12"/>
  <c r="AI12"/>
  <c r="AD14"/>
  <c r="AD13" s="1"/>
  <c r="L39" i="3"/>
  <c r="K39"/>
  <c r="J39"/>
  <c r="Q39" s="1"/>
  <c r="Q32" s="1"/>
  <c r="Q31" s="1"/>
  <c r="Q17" s="1"/>
  <c r="AI46" i="4"/>
  <c r="Q20" i="3"/>
  <c r="AR39"/>
  <c r="AQ39"/>
  <c r="AO39"/>
  <c r="D19" i="26" l="1"/>
  <c r="BB12" i="5"/>
  <c r="AS12"/>
  <c r="AJ12"/>
  <c r="D38" i="26"/>
  <c r="D37"/>
  <c r="D30"/>
  <c r="D29"/>
  <c r="D28"/>
  <c r="D23"/>
  <c r="D22"/>
  <c r="E17" i="54"/>
  <c r="E29" i="22" l="1"/>
  <c r="AK40" i="4"/>
  <c r="AM40"/>
  <c r="P18" i="10"/>
  <c r="Q18" s="1"/>
  <c r="Q17" s="1"/>
  <c r="X20" i="3"/>
  <c r="M32"/>
  <c r="M31" s="1"/>
  <c r="V23" i="5"/>
  <c r="S17" i="10" l="1"/>
  <c r="S16" s="1"/>
  <c r="S15" s="1"/>
  <c r="Q16"/>
  <c r="Q15" s="1"/>
  <c r="AO32" i="3"/>
  <c r="H16" i="10"/>
  <c r="I16"/>
  <c r="J16"/>
  <c r="K16"/>
  <c r="L16"/>
  <c r="M16"/>
  <c r="N16"/>
  <c r="O16"/>
  <c r="G18"/>
  <c r="F18"/>
  <c r="R32"/>
  <c r="B32"/>
  <c r="C18"/>
  <c r="AD12" i="5"/>
  <c r="BF13"/>
  <c r="BF12" s="1"/>
  <c r="BG13"/>
  <c r="BG12" s="1"/>
  <c r="E14"/>
  <c r="N14" s="1"/>
  <c r="G46" i="4"/>
  <c r="AJ19"/>
  <c r="AG19"/>
  <c r="AI19"/>
  <c r="AL19"/>
  <c r="AN19"/>
  <c r="AO19"/>
  <c r="H17" i="3"/>
  <c r="I17"/>
  <c r="AI32"/>
  <c r="AD39"/>
  <c r="AC32"/>
  <c r="AC31" s="1"/>
  <c r="X39"/>
  <c r="T39"/>
  <c r="AL39" s="1"/>
  <c r="U32"/>
  <c r="U31" s="1"/>
  <c r="V32"/>
  <c r="V31" s="1"/>
  <c r="AA32"/>
  <c r="AA31" s="1"/>
  <c r="AB32"/>
  <c r="AB31" s="1"/>
  <c r="AK32"/>
  <c r="S39"/>
  <c r="AK39" s="1"/>
  <c r="N12" i="5" l="1"/>
  <c r="N13"/>
  <c r="AM19" i="4"/>
  <c r="AK19"/>
  <c r="AL32" i="3"/>
  <c r="F17" i="10"/>
  <c r="F16" s="1"/>
  <c r="G17"/>
  <c r="G16" s="1"/>
  <c r="D13" i="5"/>
  <c r="D12" s="1"/>
  <c r="X32" i="3"/>
  <c r="AQ32"/>
  <c r="AR32"/>
  <c r="T32"/>
  <c r="T31" s="1"/>
  <c r="AP39"/>
  <c r="S32"/>
  <c r="S31" s="1"/>
  <c r="W32"/>
  <c r="W31" s="1"/>
  <c r="R18" i="10" l="1"/>
  <c r="S18" s="1"/>
  <c r="AH40" i="4"/>
  <c r="AP32" i="3"/>
  <c r="N39"/>
  <c r="N32" s="1"/>
  <c r="N31" s="1"/>
  <c r="M20"/>
  <c r="M17" s="1"/>
  <c r="N20"/>
  <c r="P20"/>
  <c r="P17" s="1"/>
  <c r="O20"/>
  <c r="O17" s="1"/>
  <c r="L32"/>
  <c r="K32"/>
  <c r="K31" s="1"/>
  <c r="G32"/>
  <c r="G31" s="1"/>
  <c r="J32"/>
  <c r="J31" s="1"/>
  <c r="F32"/>
  <c r="F31" s="1"/>
  <c r="D41"/>
  <c r="D40"/>
  <c r="D39"/>
  <c r="D38"/>
  <c r="D37"/>
  <c r="D36"/>
  <c r="D35"/>
  <c r="N17" l="1"/>
  <c r="BK14" i="5"/>
  <c r="AF40" i="4"/>
  <c r="P17" i="10"/>
  <c r="R17" s="1"/>
  <c r="R16" s="1"/>
  <c r="R15" s="1"/>
  <c r="L31" i="3"/>
  <c r="B18" i="84"/>
  <c r="C18" s="1"/>
  <c r="D18" s="1"/>
  <c r="AF19" i="4" l="1"/>
  <c r="AH19"/>
  <c r="BJ13" i="5"/>
  <c r="BJ12" s="1"/>
  <c r="BI13"/>
  <c r="BI12" s="1"/>
  <c r="BH13"/>
  <c r="BH12" s="1"/>
  <c r="BK13"/>
  <c r="BK12" s="1"/>
  <c r="E18" i="84"/>
  <c r="F18" s="1"/>
  <c r="G18"/>
  <c r="H18" s="1"/>
  <c r="B12" i="26" l="1"/>
  <c r="BO20" i="4" l="1"/>
  <c r="AV18" i="3" l="1"/>
  <c r="D72" i="26" l="1"/>
  <c r="D67"/>
  <c r="D66"/>
  <c r="D65"/>
  <c r="D64"/>
  <c r="D63"/>
  <c r="C61"/>
  <c r="B61"/>
  <c r="D59"/>
  <c r="D58"/>
  <c r="D57"/>
  <c r="D56"/>
  <c r="D55"/>
  <c r="D53"/>
  <c r="D52"/>
  <c r="D51"/>
  <c r="D48"/>
  <c r="D47"/>
  <c r="D46"/>
  <c r="C45"/>
  <c r="B45"/>
  <c r="C44"/>
  <c r="B44"/>
  <c r="D40"/>
  <c r="D39"/>
  <c r="C35"/>
  <c r="B35"/>
  <c r="D34"/>
  <c r="D33"/>
  <c r="D26"/>
  <c r="D25"/>
  <c r="D24"/>
  <c r="D21"/>
  <c r="D20"/>
  <c r="D18"/>
  <c r="D17"/>
  <c r="B13"/>
  <c r="B31" s="1"/>
  <c r="C13"/>
  <c r="C12"/>
  <c r="D22" i="54"/>
  <c r="C22"/>
  <c r="D21"/>
  <c r="C21"/>
  <c r="E36" i="22"/>
  <c r="E35"/>
  <c r="E34"/>
  <c r="E31"/>
  <c r="E30"/>
  <c r="E28"/>
  <c r="E26"/>
  <c r="E22"/>
  <c r="E21"/>
  <c r="D16"/>
  <c r="C16" i="54" l="1"/>
  <c r="C15" s="1"/>
  <c r="C32" s="1"/>
  <c r="D61" i="26"/>
  <c r="D44"/>
  <c r="D45"/>
  <c r="D54"/>
  <c r="C42"/>
  <c r="C41" s="1"/>
  <c r="C50" s="1"/>
  <c r="C62" s="1"/>
  <c r="B42"/>
  <c r="B41" s="1"/>
  <c r="B50" s="1"/>
  <c r="D16" i="54"/>
  <c r="D15" s="1"/>
  <c r="D32" s="1"/>
  <c r="D15" i="26"/>
  <c r="D16"/>
  <c r="D60"/>
  <c r="C31"/>
  <c r="C32" s="1"/>
  <c r="C27"/>
  <c r="D13"/>
  <c r="B32"/>
  <c r="B27"/>
  <c r="D14"/>
  <c r="D35"/>
  <c r="E32" i="22"/>
  <c r="D41" i="26" l="1"/>
  <c r="D43"/>
  <c r="D42"/>
  <c r="D32"/>
  <c r="D31"/>
  <c r="D27"/>
  <c r="B62" l="1"/>
  <c r="D62" s="1"/>
  <c r="D50"/>
  <c r="S17" i="78"/>
  <c r="A113"/>
  <c r="B113"/>
  <c r="A114"/>
  <c r="B114"/>
  <c r="I114" s="1"/>
  <c r="P114" s="1"/>
  <c r="A115"/>
  <c r="B115"/>
  <c r="H115" s="1"/>
  <c r="O115" s="1"/>
  <c r="A116"/>
  <c r="B116"/>
  <c r="I116" s="1"/>
  <c r="P116" s="1"/>
  <c r="A117"/>
  <c r="B117"/>
  <c r="H117" s="1"/>
  <c r="O117" s="1"/>
  <c r="A118"/>
  <c r="B118"/>
  <c r="H114" l="1"/>
  <c r="O114" s="1"/>
  <c r="I115"/>
  <c r="P115" s="1"/>
  <c r="H116"/>
  <c r="O116" s="1"/>
  <c r="I117"/>
  <c r="P117" s="1"/>
  <c r="BJ24" i="80" l="1"/>
  <c r="CN20" i="4" l="1"/>
  <c r="CN21"/>
  <c r="CN24"/>
  <c r="CN25"/>
  <c r="CN26"/>
  <c r="CN27"/>
  <c r="CN28"/>
  <c r="CN29"/>
  <c r="CN30"/>
  <c r="CN31"/>
  <c r="CN32"/>
  <c r="K117" i="78" l="1"/>
  <c r="R117" s="1"/>
  <c r="K116"/>
  <c r="R116" s="1"/>
  <c r="K115"/>
  <c r="R115" s="1"/>
  <c r="K114" l="1"/>
  <c r="R114" s="1"/>
  <c r="J117"/>
  <c r="Q117" s="1"/>
  <c r="J115"/>
  <c r="Q115" s="1"/>
  <c r="J116"/>
  <c r="Q116" s="1"/>
  <c r="J114"/>
  <c r="Q114" s="1"/>
  <c r="B50" i="82"/>
  <c r="H26"/>
  <c r="AX18" i="3" l="1"/>
  <c r="AX39"/>
  <c r="I39" i="82" l="1"/>
  <c r="I38"/>
  <c r="I37"/>
  <c r="I36"/>
  <c r="I35"/>
  <c r="I34"/>
  <c r="E33"/>
  <c r="D33"/>
  <c r="I32"/>
  <c r="I31"/>
  <c r="I30"/>
  <c r="I29"/>
  <c r="I27"/>
  <c r="I26"/>
  <c r="C26"/>
  <c r="H25"/>
  <c r="G25"/>
  <c r="F25"/>
  <c r="E25"/>
  <c r="D25"/>
  <c r="I23"/>
  <c r="I22"/>
  <c r="I21"/>
  <c r="H21"/>
  <c r="G21"/>
  <c r="F21"/>
  <c r="E21"/>
  <c r="D21"/>
  <c r="C21"/>
  <c r="I20"/>
  <c r="I19"/>
  <c r="H18"/>
  <c r="G18"/>
  <c r="G17" s="1"/>
  <c r="G41" s="1"/>
  <c r="F18"/>
  <c r="E18"/>
  <c r="E17" s="1"/>
  <c r="E41" s="1"/>
  <c r="D18"/>
  <c r="H17"/>
  <c r="H41" s="1"/>
  <c r="F17"/>
  <c r="F41" s="1"/>
  <c r="D17"/>
  <c r="D41" s="1"/>
  <c r="DB71" i="81"/>
  <c r="DB66"/>
  <c r="DB65"/>
  <c r="DB64"/>
  <c r="DB63"/>
  <c r="DB62"/>
  <c r="DB58"/>
  <c r="DB56"/>
  <c r="CR53"/>
  <c r="CH53"/>
  <c r="BX53"/>
  <c r="BN53"/>
  <c r="BD53"/>
  <c r="AT53"/>
  <c r="DB47"/>
  <c r="DB46"/>
  <c r="CR46"/>
  <c r="DB45"/>
  <c r="AT43"/>
  <c r="DA41"/>
  <c r="CZ41"/>
  <c r="CY41"/>
  <c r="CX41"/>
  <c r="CW41"/>
  <c r="CV41"/>
  <c r="CU41"/>
  <c r="CT41"/>
  <c r="CS41"/>
  <c r="CQ41"/>
  <c r="CP41"/>
  <c r="CO41"/>
  <c r="CN41"/>
  <c r="CM41"/>
  <c r="CL41"/>
  <c r="CK41"/>
  <c r="CJ41"/>
  <c r="CI41"/>
  <c r="CG41"/>
  <c r="CF41"/>
  <c r="CE41"/>
  <c r="CD41"/>
  <c r="CC41"/>
  <c r="CB41"/>
  <c r="CA41"/>
  <c r="BZ41"/>
  <c r="BY41"/>
  <c r="BW41"/>
  <c r="BV41"/>
  <c r="BU41"/>
  <c r="BT41"/>
  <c r="BS41"/>
  <c r="BR41"/>
  <c r="BQ41"/>
  <c r="BP41"/>
  <c r="BO41"/>
  <c r="BM41"/>
  <c r="BL41"/>
  <c r="BK41"/>
  <c r="BJ41"/>
  <c r="BI41"/>
  <c r="BH41"/>
  <c r="BG41"/>
  <c r="BF41"/>
  <c r="BE41"/>
  <c r="BC41"/>
  <c r="BB41"/>
  <c r="BA41"/>
  <c r="AZ41"/>
  <c r="AY41"/>
  <c r="AX41"/>
  <c r="AW41"/>
  <c r="AV41"/>
  <c r="AU41"/>
  <c r="CR96"/>
  <c r="BX96"/>
  <c r="BD96"/>
  <c r="DB39"/>
  <c r="DB38"/>
  <c r="CH34"/>
  <c r="AT34"/>
  <c r="DA34"/>
  <c r="CZ34"/>
  <c r="CY34"/>
  <c r="CX34"/>
  <c r="CW34"/>
  <c r="CV34"/>
  <c r="CU34"/>
  <c r="CT34"/>
  <c r="CS34"/>
  <c r="CQ34"/>
  <c r="CP34"/>
  <c r="CO34"/>
  <c r="CN34"/>
  <c r="CM34"/>
  <c r="CL34"/>
  <c r="CK34"/>
  <c r="CJ34"/>
  <c r="CI34"/>
  <c r="CG34"/>
  <c r="CF34"/>
  <c r="CE34"/>
  <c r="CD34"/>
  <c r="CC34"/>
  <c r="CB34"/>
  <c r="CA34"/>
  <c r="BZ34"/>
  <c r="BY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C34"/>
  <c r="BB34"/>
  <c r="BA34"/>
  <c r="AZ34"/>
  <c r="AY34"/>
  <c r="AX34"/>
  <c r="AW34"/>
  <c r="AV34"/>
  <c r="AU34"/>
  <c r="DA30"/>
  <c r="CZ30"/>
  <c r="CY30"/>
  <c r="CX30"/>
  <c r="CW30"/>
  <c r="CV30"/>
  <c r="CU30"/>
  <c r="CT30"/>
  <c r="CS30"/>
  <c r="CQ30"/>
  <c r="CP30"/>
  <c r="CO30"/>
  <c r="CN30"/>
  <c r="CM30"/>
  <c r="CL30"/>
  <c r="CK30"/>
  <c r="CJ30"/>
  <c r="CI30"/>
  <c r="CG30"/>
  <c r="CF30"/>
  <c r="CE30"/>
  <c r="CD30"/>
  <c r="CC30"/>
  <c r="CB30"/>
  <c r="CA30"/>
  <c r="BZ30"/>
  <c r="BY30"/>
  <c r="BW30"/>
  <c r="BV30"/>
  <c r="BU30"/>
  <c r="BT30"/>
  <c r="BS30"/>
  <c r="BR30"/>
  <c r="BQ30"/>
  <c r="BP30"/>
  <c r="BO30"/>
  <c r="BM30"/>
  <c r="BL30"/>
  <c r="BK30"/>
  <c r="BJ30"/>
  <c r="BI30"/>
  <c r="BH30"/>
  <c r="BG30"/>
  <c r="BF30"/>
  <c r="BE30"/>
  <c r="BC30"/>
  <c r="BB30"/>
  <c r="BA30"/>
  <c r="AZ30"/>
  <c r="AY30"/>
  <c r="AX30"/>
  <c r="AW30"/>
  <c r="AV30"/>
  <c r="AU30"/>
  <c r="DB25"/>
  <c r="DB24"/>
  <c r="DB23"/>
  <c r="CR44"/>
  <c r="CH44"/>
  <c r="BX44"/>
  <c r="BN44"/>
  <c r="BD44"/>
  <c r="AT44"/>
  <c r="CR43"/>
  <c r="CH43"/>
  <c r="BX43"/>
  <c r="BN43"/>
  <c r="BD43"/>
  <c r="DB17"/>
  <c r="DB16"/>
  <c r="DB36" i="80"/>
  <c r="DP76" i="79" s="1"/>
  <c r="DX35" i="80"/>
  <c r="DX34"/>
  <c r="DX33"/>
  <c r="DX32"/>
  <c r="DX31"/>
  <c r="DX30"/>
  <c r="DX29"/>
  <c r="DX28"/>
  <c r="DX27"/>
  <c r="DX26"/>
  <c r="DX25"/>
  <c r="DX24"/>
  <c r="DX23"/>
  <c r="DX22"/>
  <c r="BU21"/>
  <c r="DM21"/>
  <c r="DB21"/>
  <c r="CQ21"/>
  <c r="CF21"/>
  <c r="BJ21"/>
  <c r="DX17"/>
  <c r="BU18"/>
  <c r="BJ18"/>
  <c r="DX15"/>
  <c r="DB14"/>
  <c r="CF14"/>
  <c r="DM36"/>
  <c r="ED76" i="79" s="1"/>
  <c r="CQ36" i="80"/>
  <c r="CF36"/>
  <c r="CN76" i="79" s="1"/>
  <c r="BU36" i="80"/>
  <c r="BZ76" i="79" s="1"/>
  <c r="ER86"/>
  <c r="ET85"/>
  <c r="ET81"/>
  <c r="ET77"/>
  <c r="ER77"/>
  <c r="DB76"/>
  <c r="ET75"/>
  <c r="ER75"/>
  <c r="ET74"/>
  <c r="ER74"/>
  <c r="ET73"/>
  <c r="ER73"/>
  <c r="ET72"/>
  <c r="EQ72"/>
  <c r="EP72"/>
  <c r="EO72"/>
  <c r="EN72"/>
  <c r="EM72"/>
  <c r="EL72"/>
  <c r="EK72"/>
  <c r="EJ72"/>
  <c r="EI72"/>
  <c r="EH72"/>
  <c r="EG72"/>
  <c r="EF72"/>
  <c r="EE72"/>
  <c r="ED72"/>
  <c r="ER72" s="1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ET71"/>
  <c r="EQ70"/>
  <c r="EP70"/>
  <c r="EO70"/>
  <c r="EN70"/>
  <c r="EM70"/>
  <c r="EL70"/>
  <c r="EK70"/>
  <c r="EJ70"/>
  <c r="EI70"/>
  <c r="EH70"/>
  <c r="EG70"/>
  <c r="EF70"/>
  <c r="EE70"/>
  <c r="ED70"/>
  <c r="ER70" s="1"/>
  <c r="EC70"/>
  <c r="EB70"/>
  <c r="EA70"/>
  <c r="DZ70"/>
  <c r="DY70"/>
  <c r="DX70"/>
  <c r="DW70"/>
  <c r="DV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ET70" s="1"/>
  <c r="ET69"/>
  <c r="ER69"/>
  <c r="ET68"/>
  <c r="ER68"/>
  <c r="ET67"/>
  <c r="ER67"/>
  <c r="EQ66"/>
  <c r="EP66"/>
  <c r="EP65" s="1"/>
  <c r="EP61" s="1"/>
  <c r="EO66"/>
  <c r="EN66"/>
  <c r="EN65" s="1"/>
  <c r="EN61" s="1"/>
  <c r="EM66"/>
  <c r="EL66"/>
  <c r="EL65" s="1"/>
  <c r="EL61" s="1"/>
  <c r="EK66"/>
  <c r="EJ66"/>
  <c r="EJ65" s="1"/>
  <c r="EJ61" s="1"/>
  <c r="EI66"/>
  <c r="EH66"/>
  <c r="EH65" s="1"/>
  <c r="EH61" s="1"/>
  <c r="EG66"/>
  <c r="EF66"/>
  <c r="EF65" s="1"/>
  <c r="EF61" s="1"/>
  <c r="EE66"/>
  <c r="ED66"/>
  <c r="ED65" s="1"/>
  <c r="EC66"/>
  <c r="EB66"/>
  <c r="EB65" s="1"/>
  <c r="EB61" s="1"/>
  <c r="EA66"/>
  <c r="DZ66"/>
  <c r="DZ65" s="1"/>
  <c r="DZ61" s="1"/>
  <c r="DY66"/>
  <c r="DX66"/>
  <c r="DX65" s="1"/>
  <c r="DX61" s="1"/>
  <c r="DW66"/>
  <c r="DV66"/>
  <c r="DV65" s="1"/>
  <c r="DV61" s="1"/>
  <c r="DU66"/>
  <c r="DT66"/>
  <c r="DT65" s="1"/>
  <c r="DT61" s="1"/>
  <c r="DS66"/>
  <c r="DR66"/>
  <c r="DR65" s="1"/>
  <c r="DR61" s="1"/>
  <c r="DQ66"/>
  <c r="DP66"/>
  <c r="DP65" s="1"/>
  <c r="DP61" s="1"/>
  <c r="DP84" s="1"/>
  <c r="DO66"/>
  <c r="DN66"/>
  <c r="DN65" s="1"/>
  <c r="DN61" s="1"/>
  <c r="DM66"/>
  <c r="DL66"/>
  <c r="DL65" s="1"/>
  <c r="DL61" s="1"/>
  <c r="DK66"/>
  <c r="DJ66"/>
  <c r="DJ65" s="1"/>
  <c r="DJ61" s="1"/>
  <c r="DI66"/>
  <c r="DH66"/>
  <c r="DH65" s="1"/>
  <c r="DH61" s="1"/>
  <c r="DG66"/>
  <c r="DF66"/>
  <c r="DF65" s="1"/>
  <c r="DF61" s="1"/>
  <c r="DE66"/>
  <c r="DD66"/>
  <c r="DD65" s="1"/>
  <c r="DD61" s="1"/>
  <c r="DC66"/>
  <c r="DB66"/>
  <c r="DB65" s="1"/>
  <c r="DB61" s="1"/>
  <c r="DB84" s="1"/>
  <c r="DA66"/>
  <c r="CZ66"/>
  <c r="CZ65" s="1"/>
  <c r="CZ61" s="1"/>
  <c r="CY66"/>
  <c r="CX66"/>
  <c r="CX65" s="1"/>
  <c r="CX61" s="1"/>
  <c r="CW66"/>
  <c r="CV66"/>
  <c r="CV65" s="1"/>
  <c r="CV61" s="1"/>
  <c r="CU66"/>
  <c r="CT66"/>
  <c r="CT65" s="1"/>
  <c r="CT61" s="1"/>
  <c r="CS66"/>
  <c r="CR66"/>
  <c r="CR65" s="1"/>
  <c r="CR61" s="1"/>
  <c r="CQ66"/>
  <c r="CP66"/>
  <c r="CP65" s="1"/>
  <c r="CP61" s="1"/>
  <c r="CO66"/>
  <c r="CN66"/>
  <c r="CN65" s="1"/>
  <c r="CN61" s="1"/>
  <c r="CN84" s="1"/>
  <c r="CM66"/>
  <c r="CL66"/>
  <c r="CL65" s="1"/>
  <c r="CL61" s="1"/>
  <c r="CK66"/>
  <c r="CJ66"/>
  <c r="CJ65" s="1"/>
  <c r="CJ61" s="1"/>
  <c r="CI66"/>
  <c r="CH66"/>
  <c r="CH65" s="1"/>
  <c r="CH61" s="1"/>
  <c r="CG66"/>
  <c r="CF66"/>
  <c r="CF65" s="1"/>
  <c r="CF61" s="1"/>
  <c r="CE66"/>
  <c r="CD66"/>
  <c r="CD65" s="1"/>
  <c r="CD61" s="1"/>
  <c r="CC66"/>
  <c r="CB66"/>
  <c r="CB65" s="1"/>
  <c r="CB61" s="1"/>
  <c r="CA66"/>
  <c r="BZ66"/>
  <c r="BZ65" s="1"/>
  <c r="BZ61" s="1"/>
  <c r="BZ84" s="1"/>
  <c r="BY66"/>
  <c r="BX66"/>
  <c r="BX65" s="1"/>
  <c r="BX61" s="1"/>
  <c r="BW66"/>
  <c r="BV66"/>
  <c r="BV65" s="1"/>
  <c r="BV61" s="1"/>
  <c r="BU66"/>
  <c r="BT66"/>
  <c r="BT65" s="1"/>
  <c r="BT61" s="1"/>
  <c r="BS66"/>
  <c r="BR66"/>
  <c r="BR65" s="1"/>
  <c r="BR61" s="1"/>
  <c r="BQ66"/>
  <c r="BP66"/>
  <c r="BP65" s="1"/>
  <c r="BP61" s="1"/>
  <c r="BO66"/>
  <c r="BN66"/>
  <c r="BN65" s="1"/>
  <c r="BN61" s="1"/>
  <c r="BM66"/>
  <c r="BL66"/>
  <c r="EQ65"/>
  <c r="EO65"/>
  <c r="EM65"/>
  <c r="EK65"/>
  <c r="EI65"/>
  <c r="EG65"/>
  <c r="EE65"/>
  <c r="EC65"/>
  <c r="EA65"/>
  <c r="DY65"/>
  <c r="DW65"/>
  <c r="DU65"/>
  <c r="DS65"/>
  <c r="DQ65"/>
  <c r="DO65"/>
  <c r="DM65"/>
  <c r="DK65"/>
  <c r="DI65"/>
  <c r="DG65"/>
  <c r="DE65"/>
  <c r="DC65"/>
  <c r="DA65"/>
  <c r="CY65"/>
  <c r="CW65"/>
  <c r="CU65"/>
  <c r="CS65"/>
  <c r="CQ65"/>
  <c r="CO65"/>
  <c r="CM65"/>
  <c r="CK65"/>
  <c r="CI65"/>
  <c r="CG65"/>
  <c r="CE65"/>
  <c r="CC65"/>
  <c r="CA65"/>
  <c r="BY65"/>
  <c r="BW65"/>
  <c r="BU65"/>
  <c r="BS65"/>
  <c r="BQ65"/>
  <c r="BO65"/>
  <c r="BM65"/>
  <c r="ET64"/>
  <c r="ER64"/>
  <c r="ET63"/>
  <c r="ER63"/>
  <c r="ET62"/>
  <c r="ER62"/>
  <c r="EQ61"/>
  <c r="EO61"/>
  <c r="EM61"/>
  <c r="EK61"/>
  <c r="EI61"/>
  <c r="EG61"/>
  <c r="EE61"/>
  <c r="EC61"/>
  <c r="EA61"/>
  <c r="DY61"/>
  <c r="DW61"/>
  <c r="DU61"/>
  <c r="DS61"/>
  <c r="DQ61"/>
  <c r="DO61"/>
  <c r="DM61"/>
  <c r="DK61"/>
  <c r="DI61"/>
  <c r="DG61"/>
  <c r="DE61"/>
  <c r="DC61"/>
  <c r="DA61"/>
  <c r="CY61"/>
  <c r="CW61"/>
  <c r="CU61"/>
  <c r="CS61"/>
  <c r="CQ61"/>
  <c r="CO61"/>
  <c r="CM61"/>
  <c r="CK61"/>
  <c r="CI61"/>
  <c r="CG61"/>
  <c r="CE61"/>
  <c r="CC61"/>
  <c r="CA61"/>
  <c r="BY61"/>
  <c r="BW61"/>
  <c r="BU61"/>
  <c r="BS61"/>
  <c r="BQ61"/>
  <c r="BO61"/>
  <c r="BM61"/>
  <c r="EQ60"/>
  <c r="EP57"/>
  <c r="EM60"/>
  <c r="EL57"/>
  <c r="EI60"/>
  <c r="EH57"/>
  <c r="EE60"/>
  <c r="ED57"/>
  <c r="EA60"/>
  <c r="DZ57"/>
  <c r="DW60"/>
  <c r="DV57"/>
  <c r="DS60"/>
  <c r="DR57"/>
  <c r="DO60"/>
  <c r="DN57"/>
  <c r="DK60"/>
  <c r="DJ57"/>
  <c r="DG60"/>
  <c r="DF57"/>
  <c r="DC60"/>
  <c r="DB57"/>
  <c r="CY60"/>
  <c r="CX57"/>
  <c r="CU60"/>
  <c r="CT57"/>
  <c r="CQ60"/>
  <c r="CP57"/>
  <c r="CM60"/>
  <c r="CL57"/>
  <c r="CI60"/>
  <c r="CH57"/>
  <c r="CE60"/>
  <c r="CD57"/>
  <c r="CA60"/>
  <c r="BZ57"/>
  <c r="BW60"/>
  <c r="BV57"/>
  <c r="BS60"/>
  <c r="BR57"/>
  <c r="BO60"/>
  <c r="BN57"/>
  <c r="ET58"/>
  <c r="ER58"/>
  <c r="EQ57"/>
  <c r="EM57"/>
  <c r="EI57"/>
  <c r="EE57"/>
  <c r="EA57"/>
  <c r="DW57"/>
  <c r="DS57"/>
  <c r="DO57"/>
  <c r="DK57"/>
  <c r="DG57"/>
  <c r="DC57"/>
  <c r="CY57"/>
  <c r="CU57"/>
  <c r="CQ57"/>
  <c r="CM57"/>
  <c r="CI57"/>
  <c r="CE57"/>
  <c r="CA57"/>
  <c r="BW57"/>
  <c r="BS57"/>
  <c r="BO57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ET56" s="1"/>
  <c r="ET54"/>
  <c r="EQ56"/>
  <c r="EP56"/>
  <c r="EO56"/>
  <c r="EN56"/>
  <c r="EM56"/>
  <c r="EL56"/>
  <c r="EK56"/>
  <c r="EJ56"/>
  <c r="EI56"/>
  <c r="EH56"/>
  <c r="EG56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EN53"/>
  <c r="EJ53"/>
  <c r="EF53"/>
  <c r="EB53"/>
  <c r="DX53"/>
  <c r="DT53"/>
  <c r="DP53"/>
  <c r="DL53"/>
  <c r="DH53"/>
  <c r="DD53"/>
  <c r="CZ53"/>
  <c r="CV53"/>
  <c r="CR53"/>
  <c r="CN53"/>
  <c r="CL53"/>
  <c r="CJ53"/>
  <c r="CH53"/>
  <c r="CF53"/>
  <c r="CD53"/>
  <c r="CB53"/>
  <c r="BZ53"/>
  <c r="BX53"/>
  <c r="BV53"/>
  <c r="BT53"/>
  <c r="BR53"/>
  <c r="BP53"/>
  <c r="BN53"/>
  <c r="BL53"/>
  <c r="ET53" s="1"/>
  <c r="ET52"/>
  <c r="ER52"/>
  <c r="ET51"/>
  <c r="CN47"/>
  <c r="ET50"/>
  <c r="ET49"/>
  <c r="ER49"/>
  <c r="ET48"/>
  <c r="DP47"/>
  <c r="CR29" i="81"/>
  <c r="CH29"/>
  <c r="BX29"/>
  <c r="BN29"/>
  <c r="BD29"/>
  <c r="CR28"/>
  <c r="CH28"/>
  <c r="BX28"/>
  <c r="BN28"/>
  <c r="BD28"/>
  <c r="ET42" i="79"/>
  <c r="ET41"/>
  <c r="ET40"/>
  <c r="ET39"/>
  <c r="ER39"/>
  <c r="ET38"/>
  <c r="ET37"/>
  <c r="EQ36"/>
  <c r="EP36"/>
  <c r="EO36"/>
  <c r="EN36"/>
  <c r="EM36"/>
  <c r="EL36"/>
  <c r="EK36"/>
  <c r="EJ36"/>
  <c r="EI36"/>
  <c r="EH36"/>
  <c r="EG36"/>
  <c r="EF36"/>
  <c r="EE36"/>
  <c r="EC36"/>
  <c r="EB36"/>
  <c r="EA36"/>
  <c r="DZ36"/>
  <c r="DY36"/>
  <c r="DX36"/>
  <c r="DW36"/>
  <c r="DV36"/>
  <c r="DU36"/>
  <c r="DT36"/>
  <c r="DS36"/>
  <c r="DR36"/>
  <c r="DQ36"/>
  <c r="DO36"/>
  <c r="DN36"/>
  <c r="DM36"/>
  <c r="DL36"/>
  <c r="DK36"/>
  <c r="DJ36"/>
  <c r="DI36"/>
  <c r="DH36"/>
  <c r="DG36"/>
  <c r="DF36"/>
  <c r="DE36"/>
  <c r="DD36"/>
  <c r="DC36"/>
  <c r="DA36"/>
  <c r="CZ36"/>
  <c r="CY36"/>
  <c r="CX36"/>
  <c r="CW36"/>
  <c r="CV36"/>
  <c r="CU36"/>
  <c r="CT36"/>
  <c r="CS36"/>
  <c r="CR36"/>
  <c r="CQ36"/>
  <c r="CP36"/>
  <c r="CO36"/>
  <c r="CM36"/>
  <c r="CL36"/>
  <c r="CK36"/>
  <c r="CJ36"/>
  <c r="CI36"/>
  <c r="CH36"/>
  <c r="CG36"/>
  <c r="CF36"/>
  <c r="CE36"/>
  <c r="CD36"/>
  <c r="CC36"/>
  <c r="CB36"/>
  <c r="CA36"/>
  <c r="BY36"/>
  <c r="BX36"/>
  <c r="BW36"/>
  <c r="BV36"/>
  <c r="BU36"/>
  <c r="BT36"/>
  <c r="BS36"/>
  <c r="BR36"/>
  <c r="BQ36"/>
  <c r="BP36"/>
  <c r="BO36"/>
  <c r="BN36"/>
  <c r="BM36"/>
  <c r="ET34"/>
  <c r="ED33"/>
  <c r="ET33"/>
  <c r="ED32"/>
  <c r="ET32"/>
  <c r="ET31"/>
  <c r="ED29"/>
  <c r="ET29"/>
  <c r="ET28"/>
  <c r="ET27"/>
  <c r="ET26"/>
  <c r="ED25"/>
  <c r="ED22" s="1"/>
  <c r="DB22"/>
  <c r="BZ22"/>
  <c r="ET25"/>
  <c r="ET24"/>
  <c r="ER24"/>
  <c r="ET23"/>
  <c r="EQ22"/>
  <c r="EP22"/>
  <c r="EP15" s="1"/>
  <c r="EO22"/>
  <c r="EN22"/>
  <c r="EN15" s="1"/>
  <c r="EM22"/>
  <c r="EL22"/>
  <c r="EL15" s="1"/>
  <c r="EK22"/>
  <c r="EJ22"/>
  <c r="EJ15" s="1"/>
  <c r="EI22"/>
  <c r="EH22"/>
  <c r="EH15" s="1"/>
  <c r="EG22"/>
  <c r="EF22"/>
  <c r="EF15" s="1"/>
  <c r="EE22"/>
  <c r="EC22"/>
  <c r="EB22"/>
  <c r="EB15" s="1"/>
  <c r="EA22"/>
  <c r="DZ22"/>
  <c r="DZ15" s="1"/>
  <c r="DY22"/>
  <c r="DX22"/>
  <c r="DX15" s="1"/>
  <c r="DW22"/>
  <c r="DV22"/>
  <c r="DV15" s="1"/>
  <c r="DU22"/>
  <c r="DT22"/>
  <c r="DT15" s="1"/>
  <c r="DS22"/>
  <c r="DR22"/>
  <c r="DR15" s="1"/>
  <c r="DQ22"/>
  <c r="DP22"/>
  <c r="DO22"/>
  <c r="DN22"/>
  <c r="DN15" s="1"/>
  <c r="DM22"/>
  <c r="DL22"/>
  <c r="DL15" s="1"/>
  <c r="DK22"/>
  <c r="DJ22"/>
  <c r="DJ15" s="1"/>
  <c r="DI22"/>
  <c r="DH22"/>
  <c r="DH15" s="1"/>
  <c r="DG22"/>
  <c r="DF22"/>
  <c r="DF15" s="1"/>
  <c r="DE22"/>
  <c r="DD22"/>
  <c r="DD15" s="1"/>
  <c r="DC22"/>
  <c r="DA22"/>
  <c r="CZ22"/>
  <c r="CZ15" s="1"/>
  <c r="CY22"/>
  <c r="CX22"/>
  <c r="CX15" s="1"/>
  <c r="CW22"/>
  <c r="CV22"/>
  <c r="CV15" s="1"/>
  <c r="CU22"/>
  <c r="CT22"/>
  <c r="CT15" s="1"/>
  <c r="CS22"/>
  <c r="CR22"/>
  <c r="CR15" s="1"/>
  <c r="CQ22"/>
  <c r="CP22"/>
  <c r="CP15" s="1"/>
  <c r="CO22"/>
  <c r="CN22"/>
  <c r="CM22"/>
  <c r="CL22"/>
  <c r="CL15" s="1"/>
  <c r="CK22"/>
  <c r="CJ22"/>
  <c r="CJ15" s="1"/>
  <c r="CI22"/>
  <c r="CH22"/>
  <c r="CH15" s="1"/>
  <c r="CG22"/>
  <c r="CF22"/>
  <c r="CF15" s="1"/>
  <c r="CE22"/>
  <c r="CD22"/>
  <c r="CD15" s="1"/>
  <c r="CC22"/>
  <c r="CB22"/>
  <c r="CB15" s="1"/>
  <c r="CA22"/>
  <c r="BY22"/>
  <c r="BX22"/>
  <c r="BW22"/>
  <c r="BV22"/>
  <c r="BU22"/>
  <c r="BT22"/>
  <c r="BS22"/>
  <c r="BR22"/>
  <c r="BQ22"/>
  <c r="BP22"/>
  <c r="BO22"/>
  <c r="BN22"/>
  <c r="BM22"/>
  <c r="BL22"/>
  <c r="ET22" s="1"/>
  <c r="EQ30"/>
  <c r="EO30"/>
  <c r="EM30"/>
  <c r="EK30"/>
  <c r="EI30"/>
  <c r="EG30"/>
  <c r="EE30"/>
  <c r="EC30"/>
  <c r="EA30"/>
  <c r="DY30"/>
  <c r="DW30"/>
  <c r="DU30"/>
  <c r="DS30"/>
  <c r="DQ30"/>
  <c r="DO30"/>
  <c r="DM30"/>
  <c r="DK30"/>
  <c r="DI30"/>
  <c r="DG30"/>
  <c r="DE30"/>
  <c r="DC30"/>
  <c r="DA30"/>
  <c r="CY30"/>
  <c r="CW30"/>
  <c r="CU30"/>
  <c r="CS30"/>
  <c r="CQ30"/>
  <c r="CO30"/>
  <c r="CM30"/>
  <c r="CK30"/>
  <c r="CI30"/>
  <c r="CG30"/>
  <c r="CE30"/>
  <c r="CC30"/>
  <c r="CA30"/>
  <c r="BY30"/>
  <c r="BW30"/>
  <c r="BU30"/>
  <c r="BS30"/>
  <c r="BQ30"/>
  <c r="BO30"/>
  <c r="BM30"/>
  <c r="DP17"/>
  <c r="DP15" s="1"/>
  <c r="BL17"/>
  <c r="ET17" s="1"/>
  <c r="ET16"/>
  <c r="EQ15"/>
  <c r="EQ35" s="1"/>
  <c r="EO15"/>
  <c r="EM15"/>
  <c r="EM35" s="1"/>
  <c r="EK15"/>
  <c r="EI15"/>
  <c r="EI35" s="1"/>
  <c r="EG15"/>
  <c r="EE15"/>
  <c r="EE35" s="1"/>
  <c r="EC15"/>
  <c r="EA15"/>
  <c r="EA35" s="1"/>
  <c r="DY15"/>
  <c r="DW15"/>
  <c r="DW35" s="1"/>
  <c r="DU15"/>
  <c r="DS15"/>
  <c r="DS35" s="1"/>
  <c r="DQ15"/>
  <c r="DO15"/>
  <c r="DO35" s="1"/>
  <c r="DM15"/>
  <c r="DK15"/>
  <c r="DK35" s="1"/>
  <c r="DI15"/>
  <c r="DG15"/>
  <c r="DG35" s="1"/>
  <c r="DE15"/>
  <c r="DC15"/>
  <c r="DC35" s="1"/>
  <c r="DA15"/>
  <c r="CY15"/>
  <c r="CY35" s="1"/>
  <c r="CW15"/>
  <c r="CU15"/>
  <c r="CU35" s="1"/>
  <c r="CS15"/>
  <c r="CQ15"/>
  <c r="CQ35" s="1"/>
  <c r="CO15"/>
  <c r="CM15"/>
  <c r="CM35" s="1"/>
  <c r="CK15"/>
  <c r="CI15"/>
  <c r="CI35" s="1"/>
  <c r="CG15"/>
  <c r="CE15"/>
  <c r="CE35" s="1"/>
  <c r="CC15"/>
  <c r="CA15"/>
  <c r="CA35" s="1"/>
  <c r="BY15"/>
  <c r="BX15"/>
  <c r="BX35" s="1"/>
  <c r="BW15"/>
  <c r="BV15"/>
  <c r="BV35" s="1"/>
  <c r="BU15"/>
  <c r="BT15"/>
  <c r="BT35" s="1"/>
  <c r="BS15"/>
  <c r="BR15"/>
  <c r="BR35" s="1"/>
  <c r="BQ15"/>
  <c r="BP15"/>
  <c r="BP35" s="1"/>
  <c r="BO15"/>
  <c r="BN15"/>
  <c r="BN35" s="1"/>
  <c r="BM15"/>
  <c r="BL15"/>
  <c r="ER22" l="1"/>
  <c r="BV60"/>
  <c r="DB60"/>
  <c r="EH60"/>
  <c r="BM35"/>
  <c r="BO35"/>
  <c r="BQ35"/>
  <c r="BS35"/>
  <c r="BU35"/>
  <c r="BW35"/>
  <c r="BY35"/>
  <c r="CC35"/>
  <c r="CG35"/>
  <c r="CK35"/>
  <c r="CO35"/>
  <c r="CS35"/>
  <c r="CW35"/>
  <c r="DA35"/>
  <c r="DE35"/>
  <c r="DI35"/>
  <c r="DM35"/>
  <c r="DQ35"/>
  <c r="DU35"/>
  <c r="DY35"/>
  <c r="EC35"/>
  <c r="EG35"/>
  <c r="EK35"/>
  <c r="EO35"/>
  <c r="BL47"/>
  <c r="ET47" s="1"/>
  <c r="BM53"/>
  <c r="BO53"/>
  <c r="BQ53"/>
  <c r="BS53"/>
  <c r="BU53"/>
  <c r="BW53"/>
  <c r="BY53"/>
  <c r="CA53"/>
  <c r="CC53"/>
  <c r="CE53"/>
  <c r="CG53"/>
  <c r="CI53"/>
  <c r="CK53"/>
  <c r="CM53"/>
  <c r="CP53"/>
  <c r="CT53"/>
  <c r="CX53"/>
  <c r="DB53"/>
  <c r="DF53"/>
  <c r="DJ53"/>
  <c r="DN53"/>
  <c r="DR53"/>
  <c r="DV53"/>
  <c r="DZ53"/>
  <c r="ED53"/>
  <c r="EH53"/>
  <c r="EL53"/>
  <c r="EP53"/>
  <c r="CL60"/>
  <c r="DR60"/>
  <c r="DB48" i="81"/>
  <c r="CB35" i="79"/>
  <c r="CF35"/>
  <c r="CJ35"/>
  <c r="CL35"/>
  <c r="CP35"/>
  <c r="CT35"/>
  <c r="CV35"/>
  <c r="CX35"/>
  <c r="CZ35"/>
  <c r="DF35"/>
  <c r="DJ35"/>
  <c r="DL35"/>
  <c r="DN35"/>
  <c r="EH35"/>
  <c r="EN35"/>
  <c r="CD35"/>
  <c r="CH35"/>
  <c r="CR35"/>
  <c r="DD35"/>
  <c r="DH35"/>
  <c r="DR35"/>
  <c r="DT35"/>
  <c r="DV35"/>
  <c r="DX35"/>
  <c r="DZ35"/>
  <c r="EB35"/>
  <c r="EF35"/>
  <c r="EJ35"/>
  <c r="EL35"/>
  <c r="EP35"/>
  <c r="ER33"/>
  <c r="ET55"/>
  <c r="ER32"/>
  <c r="ER34"/>
  <c r="CN36"/>
  <c r="BN27" i="81" s="1"/>
  <c r="DP36" i="79"/>
  <c r="CH27" i="81" s="1"/>
  <c r="ER56" i="79"/>
  <c r="BM60"/>
  <c r="BM57"/>
  <c r="BQ60"/>
  <c r="BQ57"/>
  <c r="BU60"/>
  <c r="BU57"/>
  <c r="BY60"/>
  <c r="BY57"/>
  <c r="CC60"/>
  <c r="CC57"/>
  <c r="CG60"/>
  <c r="CG57"/>
  <c r="CK60"/>
  <c r="CK57"/>
  <c r="CO60"/>
  <c r="CO57"/>
  <c r="CS60"/>
  <c r="CS57"/>
  <c r="CW60"/>
  <c r="CW57"/>
  <c r="DA60"/>
  <c r="DA57"/>
  <c r="DE60"/>
  <c r="DE57"/>
  <c r="DI60"/>
  <c r="DI57"/>
  <c r="DM60"/>
  <c r="DM57"/>
  <c r="DQ60"/>
  <c r="DQ57"/>
  <c r="DU60"/>
  <c r="DU57"/>
  <c r="DY60"/>
  <c r="DY57"/>
  <c r="EC60"/>
  <c r="EC57"/>
  <c r="EG60"/>
  <c r="EG57"/>
  <c r="EK60"/>
  <c r="EK57"/>
  <c r="EO60"/>
  <c r="EO57"/>
  <c r="BU14" i="80"/>
  <c r="CQ14"/>
  <c r="DM14"/>
  <c r="BZ36" i="79"/>
  <c r="BD27" i="81" s="1"/>
  <c r="DB36" i="79"/>
  <c r="BX27" i="81" s="1"/>
  <c r="ER53" i="79"/>
  <c r="BN60"/>
  <c r="CD60"/>
  <c r="CT60"/>
  <c r="DJ60"/>
  <c r="DZ60"/>
  <c r="EP60"/>
  <c r="DB21" i="81"/>
  <c r="DB44"/>
  <c r="DB36"/>
  <c r="BX42"/>
  <c r="BX41" s="1"/>
  <c r="DB52"/>
  <c r="BN60"/>
  <c r="CH60"/>
  <c r="BD60"/>
  <c r="BX60"/>
  <c r="CR60"/>
  <c r="DB70"/>
  <c r="ET15" i="79"/>
  <c r="DP78"/>
  <c r="AT13" i="81"/>
  <c r="AT78" s="1"/>
  <c r="ET18" i="79"/>
  <c r="BD13" i="81"/>
  <c r="BZ17" i="79"/>
  <c r="BZ15" s="1"/>
  <c r="BN78" i="81"/>
  <c r="BN13"/>
  <c r="BX78"/>
  <c r="BX13"/>
  <c r="DB17" i="79"/>
  <c r="DB15" s="1"/>
  <c r="CH13" i="81"/>
  <c r="CR13"/>
  <c r="ED17" i="79"/>
  <c r="ER18"/>
  <c r="ET20"/>
  <c r="BN15" i="81"/>
  <c r="BN80" s="1"/>
  <c r="CH15"/>
  <c r="CH80" s="1"/>
  <c r="ER20" i="79"/>
  <c r="ER26"/>
  <c r="ER28"/>
  <c r="BL35"/>
  <c r="DP35"/>
  <c r="DP44" s="1"/>
  <c r="DP46" s="1"/>
  <c r="DP83" s="1"/>
  <c r="ER37"/>
  <c r="ER41"/>
  <c r="AT29" i="81"/>
  <c r="DB29" s="1"/>
  <c r="ET45" i="79"/>
  <c r="ER45"/>
  <c r="ER51"/>
  <c r="CR59" i="81"/>
  <c r="BX59"/>
  <c r="BD59"/>
  <c r="CH59"/>
  <c r="BN59"/>
  <c r="AT59"/>
  <c r="DB59" s="1"/>
  <c r="ET66" i="79"/>
  <c r="BL65"/>
  <c r="ER66"/>
  <c r="DB53" i="81"/>
  <c r="CN17" i="79"/>
  <c r="CN15" s="1"/>
  <c r="AT14" i="81"/>
  <c r="AT79" s="1"/>
  <c r="ET19" i="79"/>
  <c r="BD14" i="81"/>
  <c r="BD79" s="1"/>
  <c r="BN14"/>
  <c r="BN79" s="1"/>
  <c r="BX14"/>
  <c r="BX79" s="1"/>
  <c r="CH14"/>
  <c r="CH79" s="1"/>
  <c r="CR14"/>
  <c r="CR79" s="1"/>
  <c r="ER19" i="79"/>
  <c r="AT19" i="81"/>
  <c r="BL30" i="79"/>
  <c r="ET30" s="1"/>
  <c r="ET21"/>
  <c r="BN30"/>
  <c r="BP30"/>
  <c r="BR30"/>
  <c r="BT30"/>
  <c r="BV30"/>
  <c r="BX30"/>
  <c r="BD19" i="81"/>
  <c r="BD18" s="1"/>
  <c r="BZ30" i="79"/>
  <c r="CB30"/>
  <c r="CD30"/>
  <c r="CF30"/>
  <c r="CH30"/>
  <c r="CJ30"/>
  <c r="CL30"/>
  <c r="CN79"/>
  <c r="CN30"/>
  <c r="CP30"/>
  <c r="CR30"/>
  <c r="CT30"/>
  <c r="CV30"/>
  <c r="CX30"/>
  <c r="CZ30"/>
  <c r="BX19" i="81"/>
  <c r="BX18" s="1"/>
  <c r="DB30" i="79"/>
  <c r="DD30"/>
  <c r="DF30"/>
  <c r="DH30"/>
  <c r="DJ30"/>
  <c r="DL30"/>
  <c r="DN30"/>
  <c r="CH19" i="81"/>
  <c r="CH18" s="1"/>
  <c r="DP79" i="79"/>
  <c r="DP30"/>
  <c r="DR30"/>
  <c r="DT30"/>
  <c r="DV30"/>
  <c r="DX30"/>
  <c r="DZ30"/>
  <c r="EB30"/>
  <c r="CR19" i="81"/>
  <c r="CR18" s="1"/>
  <c r="ED30" i="79"/>
  <c r="EF30"/>
  <c r="EH30"/>
  <c r="EJ30"/>
  <c r="EL30"/>
  <c r="EN30"/>
  <c r="EP30"/>
  <c r="ER21"/>
  <c r="ER25"/>
  <c r="ER27"/>
  <c r="ER29"/>
  <c r="BL36"/>
  <c r="ET36" s="1"/>
  <c r="ED36"/>
  <c r="ER40"/>
  <c r="AT28" i="81"/>
  <c r="DB28" s="1"/>
  <c r="ET43" i="79"/>
  <c r="ER43"/>
  <c r="BZ47"/>
  <c r="BZ79" s="1"/>
  <c r="DB47"/>
  <c r="DB79" s="1"/>
  <c r="ER50"/>
  <c r="ED47"/>
  <c r="CO53"/>
  <c r="CQ53"/>
  <c r="CS53"/>
  <c r="CU53"/>
  <c r="CW53"/>
  <c r="CY53"/>
  <c r="DA53"/>
  <c r="DC53"/>
  <c r="DE53"/>
  <c r="DG53"/>
  <c r="DI53"/>
  <c r="DK53"/>
  <c r="DM53"/>
  <c r="DO53"/>
  <c r="DQ53"/>
  <c r="DS53"/>
  <c r="DU53"/>
  <c r="DW53"/>
  <c r="DY53"/>
  <c r="EA53"/>
  <c r="EC53"/>
  <c r="EE53"/>
  <c r="EG53"/>
  <c r="EI53"/>
  <c r="EK53"/>
  <c r="EM53"/>
  <c r="EO53"/>
  <c r="EQ53"/>
  <c r="ET59"/>
  <c r="BL60"/>
  <c r="ET60" s="1"/>
  <c r="BL57"/>
  <c r="ET57" s="1"/>
  <c r="BP60"/>
  <c r="BP57"/>
  <c r="BT60"/>
  <c r="BT57"/>
  <c r="BX60"/>
  <c r="BX57"/>
  <c r="CB60"/>
  <c r="CB57"/>
  <c r="CF60"/>
  <c r="CF57"/>
  <c r="CJ60"/>
  <c r="CJ57"/>
  <c r="CN60"/>
  <c r="CN57"/>
  <c r="CR60"/>
  <c r="CR57"/>
  <c r="CV60"/>
  <c r="CV57"/>
  <c r="CZ60"/>
  <c r="CZ57"/>
  <c r="DD60"/>
  <c r="DD57"/>
  <c r="DH60"/>
  <c r="DH57"/>
  <c r="DL60"/>
  <c r="DL57"/>
  <c r="DP60"/>
  <c r="DP57"/>
  <c r="ER57" s="1"/>
  <c r="DT60"/>
  <c r="DT57"/>
  <c r="DX60"/>
  <c r="DX57"/>
  <c r="EB60"/>
  <c r="EB57"/>
  <c r="EF60"/>
  <c r="EF57"/>
  <c r="EJ60"/>
  <c r="EJ57"/>
  <c r="EN60"/>
  <c r="EN57"/>
  <c r="ER59"/>
  <c r="BR60"/>
  <c r="BZ60"/>
  <c r="CH60"/>
  <c r="CP60"/>
  <c r="CX60"/>
  <c r="DF60"/>
  <c r="DN60"/>
  <c r="DV60"/>
  <c r="ED60"/>
  <c r="EL60"/>
  <c r="ED61"/>
  <c r="ED79"/>
  <c r="DX19" i="80"/>
  <c r="AT15" i="81"/>
  <c r="BN19"/>
  <c r="BN18" s="1"/>
  <c r="BN87" s="1"/>
  <c r="BD15"/>
  <c r="BD80" s="1"/>
  <c r="BX15"/>
  <c r="BX80" s="1"/>
  <c r="CR15"/>
  <c r="CR80" s="1"/>
  <c r="ER54" i="79"/>
  <c r="ER55"/>
  <c r="DX18" i="80"/>
  <c r="BD34" i="81"/>
  <c r="DB34" s="1"/>
  <c r="BX34"/>
  <c r="CR34"/>
  <c r="DB43"/>
  <c r="DX21" i="80"/>
  <c r="DX20"/>
  <c r="DB20" i="81"/>
  <c r="AT95"/>
  <c r="AT49"/>
  <c r="BN95"/>
  <c r="BN49"/>
  <c r="CH95"/>
  <c r="CH49"/>
  <c r="DB35"/>
  <c r="DB37"/>
  <c r="BD42"/>
  <c r="BD41" s="1"/>
  <c r="CR42"/>
  <c r="CR41" s="1"/>
  <c r="DX16" i="80"/>
  <c r="DB22" i="81"/>
  <c r="AT96"/>
  <c r="BN96"/>
  <c r="CH96"/>
  <c r="DB40"/>
  <c r="AT42"/>
  <c r="BN42"/>
  <c r="BN41" s="1"/>
  <c r="CH42"/>
  <c r="CH41" s="1"/>
  <c r="DB51"/>
  <c r="AT60"/>
  <c r="DB55"/>
  <c r="CH97" l="1"/>
  <c r="AT97"/>
  <c r="AT27"/>
  <c r="BX87"/>
  <c r="DB76"/>
  <c r="DD71" s="1"/>
  <c r="BN97"/>
  <c r="BX95"/>
  <c r="BX97" s="1"/>
  <c r="BX49"/>
  <c r="DX14" i="80"/>
  <c r="BJ13"/>
  <c r="CH87" i="81"/>
  <c r="BN81"/>
  <c r="BD87"/>
  <c r="ET65" i="79"/>
  <c r="BL61"/>
  <c r="CR12" i="81"/>
  <c r="CH12"/>
  <c r="DB78" i="79"/>
  <c r="DB80" s="1"/>
  <c r="DB35"/>
  <c r="DB44" s="1"/>
  <c r="DB46" s="1"/>
  <c r="BD12" i="81"/>
  <c r="DB60"/>
  <c r="DB42"/>
  <c r="AT41"/>
  <c r="DB41" s="1"/>
  <c r="CH61"/>
  <c r="CH67" s="1"/>
  <c r="BN61"/>
  <c r="BN67" s="1"/>
  <c r="AT61"/>
  <c r="CR95"/>
  <c r="CR97" s="1"/>
  <c r="CR49"/>
  <c r="BD95"/>
  <c r="BD97" s="1"/>
  <c r="BD49"/>
  <c r="DD37"/>
  <c r="DB15"/>
  <c r="ED84" i="79"/>
  <c r="ER61"/>
  <c r="ER60"/>
  <c r="ER47"/>
  <c r="CR27" i="81"/>
  <c r="CR87" s="1"/>
  <c r="ER36" i="79"/>
  <c r="ER30"/>
  <c r="CR81" i="81"/>
  <c r="CH81"/>
  <c r="BX81"/>
  <c r="BD81"/>
  <c r="AT18"/>
  <c r="DB19"/>
  <c r="DB14"/>
  <c r="DD36"/>
  <c r="CN78" i="79"/>
  <c r="CN80" s="1"/>
  <c r="CN35"/>
  <c r="CN44" s="1"/>
  <c r="CN46" s="1"/>
  <c r="ER65"/>
  <c r="ET35"/>
  <c r="BL44"/>
  <c r="AT80" i="81"/>
  <c r="ED15" i="79"/>
  <c r="ER17"/>
  <c r="CR78" i="81"/>
  <c r="CH78"/>
  <c r="BX12"/>
  <c r="BX77" s="1"/>
  <c r="BN12"/>
  <c r="BD77"/>
  <c r="BZ35" i="79"/>
  <c r="BZ44" s="1"/>
  <c r="BZ46" s="1"/>
  <c r="BZ78"/>
  <c r="BZ80" s="1"/>
  <c r="BD78" i="81"/>
  <c r="AT12"/>
  <c r="DD35"/>
  <c r="DB13"/>
  <c r="DP80" i="79"/>
  <c r="BZ83" l="1"/>
  <c r="BN86" i="81"/>
  <c r="BN26"/>
  <c r="BN88" s="1"/>
  <c r="BN30"/>
  <c r="BN85"/>
  <c r="CN83" i="79"/>
  <c r="BN77" i="81"/>
  <c r="AT87"/>
  <c r="DB18"/>
  <c r="AT81"/>
  <c r="BD61"/>
  <c r="BD67" s="1"/>
  <c r="CR61"/>
  <c r="CR67" s="1"/>
  <c r="DB49"/>
  <c r="DB83" i="79"/>
  <c r="CR86" i="81"/>
  <c r="CR30"/>
  <c r="CR26"/>
  <c r="CR57"/>
  <c r="BX57"/>
  <c r="BD57"/>
  <c r="CH57"/>
  <c r="BN57"/>
  <c r="AT57"/>
  <c r="ET61" i="79"/>
  <c r="BL84"/>
  <c r="ET84" s="1"/>
  <c r="BL78"/>
  <c r="DX13" i="80"/>
  <c r="BJ12"/>
  <c r="BX61" i="81"/>
  <c r="BX67" s="1"/>
  <c r="AT86"/>
  <c r="DD34"/>
  <c r="DE34" s="1"/>
  <c r="AT26"/>
  <c r="DB12"/>
  <c r="AT30"/>
  <c r="AT77"/>
  <c r="BX86"/>
  <c r="BX30"/>
  <c r="BX26"/>
  <c r="BX88" s="1"/>
  <c r="CR77"/>
  <c r="ER15" i="79"/>
  <c r="ED78"/>
  <c r="ED35"/>
  <c r="ET44"/>
  <c r="BL46"/>
  <c r="ER84"/>
  <c r="DB27" i="81"/>
  <c r="DD28" s="1"/>
  <c r="AT67"/>
  <c r="BN82"/>
  <c r="CN82" i="79"/>
  <c r="CH82" i="81"/>
  <c r="DP82" i="79"/>
  <c r="BD86" i="81"/>
  <c r="BD30"/>
  <c r="BD26"/>
  <c r="BD88" s="1"/>
  <c r="CH86"/>
  <c r="CH26"/>
  <c r="CH88" s="1"/>
  <c r="CH30"/>
  <c r="CH77"/>
  <c r="AT82" l="1"/>
  <c r="BD69"/>
  <c r="AT68"/>
  <c r="DB67"/>
  <c r="DB68" s="1"/>
  <c r="BL82" i="79"/>
  <c r="ET82" s="1"/>
  <c r="ER78"/>
  <c r="ED80"/>
  <c r="BX31" i="81"/>
  <c r="BX82"/>
  <c r="DB82" i="79"/>
  <c r="BJ36" i="80"/>
  <c r="DX12"/>
  <c r="ET78" i="79"/>
  <c r="CR31" i="81"/>
  <c r="CH31"/>
  <c r="CH85"/>
  <c r="BD31"/>
  <c r="DB61"/>
  <c r="AT85"/>
  <c r="ET46" i="79"/>
  <c r="BL83"/>
  <c r="ET83" s="1"/>
  <c r="ED44"/>
  <c r="ER35"/>
  <c r="AT31" i="81"/>
  <c r="DB30"/>
  <c r="AT88"/>
  <c r="DB26"/>
  <c r="DB57"/>
  <c r="CR88"/>
  <c r="BX85"/>
  <c r="CR82"/>
  <c r="ED82" i="79"/>
  <c r="DD70" i="81"/>
  <c r="DD72" s="1"/>
  <c r="BD82"/>
  <c r="BD68"/>
  <c r="BN68" s="1"/>
  <c r="BX68" s="1"/>
  <c r="CH68" s="1"/>
  <c r="CR68" s="1"/>
  <c r="BZ82" i="79"/>
  <c r="BN31" i="81"/>
  <c r="BD85"/>
  <c r="ER82" i="79" l="1"/>
  <c r="DB31" i="81"/>
  <c r="DX36" i="80"/>
  <c r="BL76" i="79"/>
  <c r="BN69" i="81"/>
  <c r="AT83"/>
  <c r="ED46" i="79"/>
  <c r="ER44"/>
  <c r="CR85" i="81" l="1"/>
  <c r="ER46" i="79"/>
  <c r="ED83"/>
  <c r="ER83" s="1"/>
  <c r="BX69" i="81"/>
  <c r="BN83" s="1"/>
  <c r="ET76" i="79"/>
  <c r="BL79"/>
  <c r="ER76"/>
  <c r="BD83" i="81"/>
  <c r="ET79" i="79" l="1"/>
  <c r="ER79"/>
  <c r="BL80"/>
  <c r="BX83" i="81"/>
  <c r="CH69"/>
  <c r="CR69" s="1"/>
  <c r="ET80" i="79" l="1"/>
  <c r="ER80"/>
  <c r="DD67" i="81" s="1"/>
  <c r="I40" i="82" l="1"/>
  <c r="C33"/>
  <c r="I33" s="1"/>
  <c r="I24" l="1"/>
  <c r="I18" s="1"/>
  <c r="C18"/>
  <c r="I28"/>
  <c r="I25" s="1"/>
  <c r="C25"/>
  <c r="I17" l="1"/>
  <c r="I41" s="1"/>
  <c r="C17"/>
  <c r="C41" s="1"/>
  <c r="C57" s="1"/>
  <c r="BZ20" i="4" l="1"/>
  <c r="BZ21"/>
  <c r="BZ24"/>
  <c r="BZ25"/>
  <c r="BZ26"/>
  <c r="BZ27"/>
  <c r="BZ28"/>
  <c r="BZ29"/>
  <c r="BZ30"/>
  <c r="BZ31"/>
  <c r="BZ32"/>
  <c r="A83" i="78" l="1"/>
  <c r="A84"/>
  <c r="A85" s="1"/>
  <c r="A82"/>
  <c r="X25" l="1"/>
  <c r="X26"/>
  <c r="X27"/>
  <c r="X29"/>
  <c r="X30"/>
  <c r="X31"/>
  <c r="X32"/>
  <c r="X33"/>
  <c r="X36"/>
  <c r="X41"/>
  <c r="X42"/>
  <c r="X43"/>
  <c r="X44"/>
  <c r="X50"/>
  <c r="X57"/>
  <c r="X58"/>
  <c r="X59"/>
  <c r="X60"/>
  <c r="X61"/>
  <c r="X75"/>
  <c r="X78"/>
  <c r="X87"/>
  <c r="X88"/>
  <c r="X89"/>
  <c r="X90"/>
  <c r="X94"/>
  <c r="X95"/>
  <c r="X140"/>
  <c r="X141"/>
  <c r="X143"/>
  <c r="X144"/>
  <c r="X168"/>
  <c r="X169"/>
  <c r="X170"/>
  <c r="X172"/>
  <c r="X173"/>
  <c r="X176"/>
  <c r="X187"/>
  <c r="X188"/>
  <c r="X189"/>
  <c r="X200"/>
  <c r="X211"/>
  <c r="X214"/>
  <c r="X215"/>
  <c r="X216"/>
  <c r="T26" l="1"/>
  <c r="T27"/>
  <c r="T29"/>
  <c r="T30"/>
  <c r="T32"/>
  <c r="T33"/>
  <c r="T36"/>
  <c r="T41"/>
  <c r="T42"/>
  <c r="T43"/>
  <c r="T44"/>
  <c r="T50"/>
  <c r="T58"/>
  <c r="T59"/>
  <c r="T61"/>
  <c r="T75"/>
  <c r="T78"/>
  <c r="T90"/>
  <c r="T94"/>
  <c r="T95"/>
  <c r="T140"/>
  <c r="T141"/>
  <c r="T143"/>
  <c r="T144"/>
  <c r="T169"/>
  <c r="T170"/>
  <c r="T172"/>
  <c r="T173"/>
  <c r="T176"/>
  <c r="T187"/>
  <c r="T188"/>
  <c r="T189"/>
  <c r="T200"/>
  <c r="T211"/>
  <c r="T214"/>
  <c r="T216"/>
  <c r="N186"/>
  <c r="N171"/>
  <c r="N142"/>
  <c r="N93"/>
  <c r="N86"/>
  <c r="N28"/>
  <c r="B220"/>
  <c r="AF89" i="43"/>
  <c r="AF60"/>
  <c r="AF57"/>
  <c r="AF26"/>
  <c r="AF27"/>
  <c r="AF29"/>
  <c r="AF30"/>
  <c r="AF32"/>
  <c r="AF33"/>
  <c r="AF36"/>
  <c r="AF41"/>
  <c r="AF42"/>
  <c r="AF43"/>
  <c r="AF44"/>
  <c r="AF50"/>
  <c r="AF58"/>
  <c r="AF59"/>
  <c r="AF61"/>
  <c r="AF75"/>
  <c r="AF78"/>
  <c r="AF87"/>
  <c r="AF88"/>
  <c r="AF90"/>
  <c r="AF94"/>
  <c r="AF95"/>
  <c r="AF136"/>
  <c r="AF137"/>
  <c r="AF139"/>
  <c r="AF140"/>
  <c r="AF164"/>
  <c r="AF165"/>
  <c r="AF166"/>
  <c r="AF168"/>
  <c r="AF169"/>
  <c r="AF172"/>
  <c r="AF183"/>
  <c r="AF184"/>
  <c r="AF185"/>
  <c r="AF196"/>
  <c r="AF207"/>
  <c r="AF210"/>
  <c r="AF211"/>
  <c r="AF212"/>
  <c r="AF218"/>
  <c r="AF219"/>
  <c r="AF220"/>
  <c r="AF221"/>
  <c r="AF222"/>
  <c r="AF223"/>
  <c r="AF234"/>
  <c r="AF235"/>
  <c r="AF236"/>
  <c r="AF237"/>
  <c r="H220" i="78" l="1"/>
  <c r="O220" s="1"/>
  <c r="AX216" i="43"/>
  <c r="AW216"/>
  <c r="X216"/>
  <c r="AS216" s="1"/>
  <c r="B216"/>
  <c r="AE216" s="1"/>
  <c r="AA208"/>
  <c r="L208"/>
  <c r="N208"/>
  <c r="O208"/>
  <c r="P208"/>
  <c r="Q208"/>
  <c r="R208"/>
  <c r="Z214"/>
  <c r="Y214"/>
  <c r="X214"/>
  <c r="U214"/>
  <c r="M214"/>
  <c r="Z113"/>
  <c r="Y113"/>
  <c r="X113"/>
  <c r="B113"/>
  <c r="Y195"/>
  <c r="X195"/>
  <c r="B195"/>
  <c r="AB195" s="1"/>
  <c r="X191"/>
  <c r="B191"/>
  <c r="X82"/>
  <c r="Y82"/>
  <c r="Z82" s="1"/>
  <c r="X83"/>
  <c r="X84"/>
  <c r="Y84"/>
  <c r="X85"/>
  <c r="Y85"/>
  <c r="B85"/>
  <c r="U216" l="1"/>
  <c r="AD216"/>
  <c r="T216"/>
  <c r="W216" s="1"/>
  <c r="AR216" s="1"/>
  <c r="F195"/>
  <c r="T195"/>
  <c r="W195" s="1"/>
  <c r="AC195"/>
  <c r="F85"/>
  <c r="U85"/>
  <c r="T191"/>
  <c r="W191" s="1"/>
  <c r="U191"/>
  <c r="U195"/>
  <c r="U113"/>
  <c r="V213" i="78" l="1"/>
  <c r="O216" l="1"/>
  <c r="O215"/>
  <c r="O211"/>
  <c r="O200"/>
  <c r="O189"/>
  <c r="O188"/>
  <c r="O187"/>
  <c r="O176"/>
  <c r="O173"/>
  <c r="O172"/>
  <c r="O170"/>
  <c r="O169"/>
  <c r="O168"/>
  <c r="O144"/>
  <c r="O143"/>
  <c r="O141"/>
  <c r="O140"/>
  <c r="O95"/>
  <c r="O94"/>
  <c r="O90"/>
  <c r="O89"/>
  <c r="O78"/>
  <c r="O75"/>
  <c r="O61"/>
  <c r="O60"/>
  <c r="O59"/>
  <c r="O58"/>
  <c r="O57"/>
  <c r="O50"/>
  <c r="O44"/>
  <c r="O43"/>
  <c r="O42"/>
  <c r="O41"/>
  <c r="O36"/>
  <c r="O33"/>
  <c r="O32"/>
  <c r="O31"/>
  <c r="O30"/>
  <c r="O29"/>
  <c r="O27"/>
  <c r="O26"/>
  <c r="O25"/>
  <c r="H164"/>
  <c r="H186"/>
  <c r="H171"/>
  <c r="H93"/>
  <c r="H86"/>
  <c r="H28"/>
  <c r="C186"/>
  <c r="C171"/>
  <c r="C142"/>
  <c r="C93"/>
  <c r="C86"/>
  <c r="C28"/>
  <c r="B199"/>
  <c r="H199" s="1"/>
  <c r="B195"/>
  <c r="H195" s="1"/>
  <c r="O195" s="1"/>
  <c r="P33"/>
  <c r="Q33"/>
  <c r="R33"/>
  <c r="S33"/>
  <c r="P36"/>
  <c r="Q36"/>
  <c r="R36"/>
  <c r="S36"/>
  <c r="P41"/>
  <c r="Q41"/>
  <c r="R41"/>
  <c r="S41"/>
  <c r="P42"/>
  <c r="Q42"/>
  <c r="R42"/>
  <c r="S42"/>
  <c r="P43"/>
  <c r="Q43"/>
  <c r="R43"/>
  <c r="S43"/>
  <c r="P44"/>
  <c r="Q44"/>
  <c r="R44"/>
  <c r="S44"/>
  <c r="P50"/>
  <c r="Q50"/>
  <c r="R50"/>
  <c r="S50"/>
  <c r="P57"/>
  <c r="Q57"/>
  <c r="R57"/>
  <c r="S57"/>
  <c r="P58"/>
  <c r="Q58"/>
  <c r="R58"/>
  <c r="S58"/>
  <c r="P59"/>
  <c r="Q59"/>
  <c r="R59"/>
  <c r="S59"/>
  <c r="P60"/>
  <c r="Q60"/>
  <c r="R60"/>
  <c r="S60"/>
  <c r="P61"/>
  <c r="Q61"/>
  <c r="R61"/>
  <c r="S61"/>
  <c r="P75"/>
  <c r="Q75"/>
  <c r="R75"/>
  <c r="S75"/>
  <c r="P78"/>
  <c r="Q78"/>
  <c r="R78"/>
  <c r="S78"/>
  <c r="P89"/>
  <c r="Q89"/>
  <c r="R89"/>
  <c r="S89"/>
  <c r="P90"/>
  <c r="Q90"/>
  <c r="R90"/>
  <c r="S90"/>
  <c r="P94"/>
  <c r="Q94"/>
  <c r="R94"/>
  <c r="S94"/>
  <c r="P95"/>
  <c r="Q95"/>
  <c r="R95"/>
  <c r="S95"/>
  <c r="P140"/>
  <c r="Q140"/>
  <c r="R140"/>
  <c r="S140"/>
  <c r="P141"/>
  <c r="Q141"/>
  <c r="R141"/>
  <c r="S141"/>
  <c r="P143"/>
  <c r="Q143"/>
  <c r="R143"/>
  <c r="S143"/>
  <c r="P144"/>
  <c r="Q144"/>
  <c r="R144"/>
  <c r="S144"/>
  <c r="P168"/>
  <c r="Q168"/>
  <c r="R168"/>
  <c r="S168"/>
  <c r="P169"/>
  <c r="Q169"/>
  <c r="R169"/>
  <c r="S169"/>
  <c r="P170"/>
  <c r="Q170"/>
  <c r="R170"/>
  <c r="S170"/>
  <c r="P172"/>
  <c r="Q172"/>
  <c r="R172"/>
  <c r="S172"/>
  <c r="P173"/>
  <c r="Q173"/>
  <c r="R173"/>
  <c r="S173"/>
  <c r="P176"/>
  <c r="Q176"/>
  <c r="R176"/>
  <c r="S176"/>
  <c r="P187"/>
  <c r="Q187"/>
  <c r="R187"/>
  <c r="S187"/>
  <c r="P188"/>
  <c r="Q188"/>
  <c r="R188"/>
  <c r="S188"/>
  <c r="P189"/>
  <c r="Q189"/>
  <c r="R189"/>
  <c r="S189"/>
  <c r="P200"/>
  <c r="Q200"/>
  <c r="R200"/>
  <c r="S200"/>
  <c r="P211"/>
  <c r="Q211"/>
  <c r="R211"/>
  <c r="S211"/>
  <c r="P215"/>
  <c r="Q215"/>
  <c r="R215"/>
  <c r="S215"/>
  <c r="P216"/>
  <c r="Q216"/>
  <c r="R216"/>
  <c r="S216"/>
  <c r="P25"/>
  <c r="Q25"/>
  <c r="R25"/>
  <c r="S25"/>
  <c r="P26"/>
  <c r="Q26"/>
  <c r="R26"/>
  <c r="S26"/>
  <c r="P27"/>
  <c r="Q27"/>
  <c r="R27"/>
  <c r="S27"/>
  <c r="P29"/>
  <c r="Q29"/>
  <c r="R29"/>
  <c r="S29"/>
  <c r="P30"/>
  <c r="Q30"/>
  <c r="R30"/>
  <c r="S30"/>
  <c r="P31"/>
  <c r="Q31"/>
  <c r="R31"/>
  <c r="S31"/>
  <c r="P32"/>
  <c r="Q32"/>
  <c r="R32"/>
  <c r="S32"/>
  <c r="R218"/>
  <c r="Q218"/>
  <c r="B85"/>
  <c r="Y168" l="1"/>
  <c r="Y89"/>
  <c r="Y60"/>
  <c r="Y25"/>
  <c r="Y31"/>
  <c r="Y215"/>
  <c r="Y57"/>
  <c r="O199"/>
  <c r="O198" s="1"/>
  <c r="H198"/>
  <c r="O171"/>
  <c r="O93"/>
  <c r="O28"/>
  <c r="O86"/>
  <c r="O186"/>
  <c r="O164"/>
  <c r="I199"/>
  <c r="I85"/>
  <c r="P85" s="1"/>
  <c r="P199" l="1"/>
  <c r="P198" s="1"/>
  <c r="I198"/>
  <c r="G198"/>
  <c r="F198"/>
  <c r="E198"/>
  <c r="D198"/>
  <c r="G186"/>
  <c r="F186"/>
  <c r="E186"/>
  <c r="D186"/>
  <c r="G171"/>
  <c r="F171"/>
  <c r="E171"/>
  <c r="D171"/>
  <c r="G142"/>
  <c r="G93"/>
  <c r="F93"/>
  <c r="E93"/>
  <c r="D93"/>
  <c r="G86"/>
  <c r="F86"/>
  <c r="E86"/>
  <c r="D86"/>
  <c r="G28"/>
  <c r="F28"/>
  <c r="E28"/>
  <c r="D28"/>
  <c r="F15"/>
  <c r="B221"/>
  <c r="B219"/>
  <c r="A219"/>
  <c r="B213"/>
  <c r="B210"/>
  <c r="B209"/>
  <c r="B208"/>
  <c r="B207"/>
  <c r="B206"/>
  <c r="B205"/>
  <c r="B204"/>
  <c r="A204"/>
  <c r="A205" s="1"/>
  <c r="A206" s="1"/>
  <c r="A207" s="1"/>
  <c r="A208" s="1"/>
  <c r="A209" s="1"/>
  <c r="B203"/>
  <c r="B197"/>
  <c r="B194"/>
  <c r="B193"/>
  <c r="A193"/>
  <c r="A194" s="1"/>
  <c r="B192"/>
  <c r="L186"/>
  <c r="X186" s="1"/>
  <c r="K186"/>
  <c r="J186"/>
  <c r="I186"/>
  <c r="B185"/>
  <c r="B184"/>
  <c r="B183"/>
  <c r="B182"/>
  <c r="B181"/>
  <c r="B180"/>
  <c r="A180"/>
  <c r="A181" s="1"/>
  <c r="A182" s="1"/>
  <c r="A183" s="1"/>
  <c r="A184" s="1"/>
  <c r="A185" s="1"/>
  <c r="B179"/>
  <c r="B175"/>
  <c r="L171"/>
  <c r="K171"/>
  <c r="J171"/>
  <c r="I171"/>
  <c r="B166"/>
  <c r="B165"/>
  <c r="B163"/>
  <c r="A163"/>
  <c r="A164" s="1"/>
  <c r="A165" s="1"/>
  <c r="A166" s="1"/>
  <c r="B162"/>
  <c r="B160"/>
  <c r="B159"/>
  <c r="H159" s="1"/>
  <c r="O159" s="1"/>
  <c r="B158"/>
  <c r="A158"/>
  <c r="A159" s="1"/>
  <c r="A160" s="1"/>
  <c r="B157"/>
  <c r="B155"/>
  <c r="B154"/>
  <c r="B153"/>
  <c r="B152"/>
  <c r="B151"/>
  <c r="B150"/>
  <c r="B149"/>
  <c r="B148"/>
  <c r="B147"/>
  <c r="A147"/>
  <c r="A148" s="1"/>
  <c r="A149" s="1"/>
  <c r="A150" s="1"/>
  <c r="A151" s="1"/>
  <c r="A152" s="1"/>
  <c r="A153" s="1"/>
  <c r="A154" s="1"/>
  <c r="A155" s="1"/>
  <c r="B146"/>
  <c r="L142"/>
  <c r="X142" s="1"/>
  <c r="I142"/>
  <c r="B139"/>
  <c r="B136"/>
  <c r="B135"/>
  <c r="B134"/>
  <c r="B133"/>
  <c r="B132"/>
  <c r="B112"/>
  <c r="B111"/>
  <c r="B110"/>
  <c r="B109"/>
  <c r="B108"/>
  <c r="B107"/>
  <c r="B106"/>
  <c r="B105"/>
  <c r="B104"/>
  <c r="B103"/>
  <c r="B102"/>
  <c r="B101"/>
  <c r="B100"/>
  <c r="B99"/>
  <c r="A99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B98"/>
  <c r="L93"/>
  <c r="K93"/>
  <c r="J93"/>
  <c r="I93"/>
  <c r="B92"/>
  <c r="A92"/>
  <c r="L86"/>
  <c r="K86"/>
  <c r="J86"/>
  <c r="I86"/>
  <c r="B84"/>
  <c r="H84" s="1"/>
  <c r="O84" s="1"/>
  <c r="B83"/>
  <c r="B82"/>
  <c r="H82" s="1"/>
  <c r="O82" s="1"/>
  <c r="B81"/>
  <c r="B77"/>
  <c r="B74"/>
  <c r="B73"/>
  <c r="B72"/>
  <c r="B71"/>
  <c r="B70"/>
  <c r="B69"/>
  <c r="B68"/>
  <c r="B67"/>
  <c r="B66"/>
  <c r="B65"/>
  <c r="B64"/>
  <c r="A64"/>
  <c r="A65" s="1"/>
  <c r="A66" s="1"/>
  <c r="A67" s="1"/>
  <c r="A68" s="1"/>
  <c r="A69" s="1"/>
  <c r="A70" s="1"/>
  <c r="A71" s="1"/>
  <c r="A72" s="1"/>
  <c r="A73" s="1"/>
  <c r="A74" s="1"/>
  <c r="B63"/>
  <c r="B56"/>
  <c r="B55"/>
  <c r="B54"/>
  <c r="B53"/>
  <c r="A53"/>
  <c r="A54" s="1"/>
  <c r="A55" s="1"/>
  <c r="A56" s="1"/>
  <c r="B52"/>
  <c r="B49"/>
  <c r="B48"/>
  <c r="A48"/>
  <c r="A49" s="1"/>
  <c r="B47"/>
  <c r="B40"/>
  <c r="B39"/>
  <c r="B35"/>
  <c r="B34"/>
  <c r="B31"/>
  <c r="L28"/>
  <c r="X28" s="1"/>
  <c r="K28"/>
  <c r="J28"/>
  <c r="I28"/>
  <c r="B28"/>
  <c r="B25"/>
  <c r="B24"/>
  <c r="B23"/>
  <c r="K15"/>
  <c r="P86" l="1"/>
  <c r="R86"/>
  <c r="P93"/>
  <c r="R93"/>
  <c r="Q171"/>
  <c r="Q86"/>
  <c r="Q93"/>
  <c r="P171"/>
  <c r="R171"/>
  <c r="S86"/>
  <c r="Y86" s="1"/>
  <c r="X86"/>
  <c r="S93"/>
  <c r="Y93" s="1"/>
  <c r="X93"/>
  <c r="S171"/>
  <c r="Y171" s="1"/>
  <c r="X171"/>
  <c r="A221"/>
  <c r="A220"/>
  <c r="H47"/>
  <c r="H52"/>
  <c r="H53"/>
  <c r="H64"/>
  <c r="H66"/>
  <c r="H68"/>
  <c r="H70"/>
  <c r="H72"/>
  <c r="H74"/>
  <c r="H81"/>
  <c r="H83"/>
  <c r="H98"/>
  <c r="H99"/>
  <c r="H101"/>
  <c r="H105"/>
  <c r="H107"/>
  <c r="H109"/>
  <c r="H111"/>
  <c r="H132"/>
  <c r="H134"/>
  <c r="C34"/>
  <c r="C39"/>
  <c r="C38" s="1"/>
  <c r="H56"/>
  <c r="H65"/>
  <c r="H67"/>
  <c r="H69"/>
  <c r="H71"/>
  <c r="H77"/>
  <c r="H76" s="1"/>
  <c r="C91"/>
  <c r="H100"/>
  <c r="H102"/>
  <c r="H104"/>
  <c r="H106"/>
  <c r="H108"/>
  <c r="H110"/>
  <c r="H112"/>
  <c r="H133"/>
  <c r="H135"/>
  <c r="H139"/>
  <c r="C138"/>
  <c r="H148"/>
  <c r="H150"/>
  <c r="H154"/>
  <c r="H157"/>
  <c r="H158"/>
  <c r="H160"/>
  <c r="H165"/>
  <c r="C174"/>
  <c r="C167" s="1"/>
  <c r="H185"/>
  <c r="H194"/>
  <c r="H203"/>
  <c r="H204"/>
  <c r="H206"/>
  <c r="H208"/>
  <c r="H221"/>
  <c r="H48"/>
  <c r="H63"/>
  <c r="H146"/>
  <c r="H147"/>
  <c r="H149"/>
  <c r="H151"/>
  <c r="H153"/>
  <c r="H155"/>
  <c r="H162"/>
  <c r="H163"/>
  <c r="H166"/>
  <c r="H179"/>
  <c r="H180"/>
  <c r="H182"/>
  <c r="H184"/>
  <c r="H192"/>
  <c r="H193"/>
  <c r="C196"/>
  <c r="H197"/>
  <c r="H205"/>
  <c r="H207"/>
  <c r="H209"/>
  <c r="C212"/>
  <c r="H219"/>
  <c r="Q28"/>
  <c r="S28"/>
  <c r="Y28" s="1"/>
  <c r="P186"/>
  <c r="R186"/>
  <c r="P28"/>
  <c r="R28"/>
  <c r="S142"/>
  <c r="Q186"/>
  <c r="S186"/>
  <c r="Y186" s="1"/>
  <c r="D34"/>
  <c r="F34"/>
  <c r="E34"/>
  <c r="K100"/>
  <c r="K102"/>
  <c r="K104"/>
  <c r="K106"/>
  <c r="K108"/>
  <c r="K110"/>
  <c r="K112"/>
  <c r="I221"/>
  <c r="K65"/>
  <c r="E76"/>
  <c r="F76"/>
  <c r="D76"/>
  <c r="F138"/>
  <c r="D138"/>
  <c r="E138"/>
  <c r="G138"/>
  <c r="K24"/>
  <c r="D39"/>
  <c r="D38" s="1"/>
  <c r="F39"/>
  <c r="F38" s="1"/>
  <c r="E39"/>
  <c r="E38" s="1"/>
  <c r="K47"/>
  <c r="J47"/>
  <c r="J48"/>
  <c r="K52"/>
  <c r="K63"/>
  <c r="K64"/>
  <c r="K92"/>
  <c r="D91"/>
  <c r="F91"/>
  <c r="E91"/>
  <c r="G91"/>
  <c r="K98"/>
  <c r="K99"/>
  <c r="K101"/>
  <c r="K103"/>
  <c r="I103"/>
  <c r="K105"/>
  <c r="K107"/>
  <c r="K109"/>
  <c r="K111"/>
  <c r="K132"/>
  <c r="D174"/>
  <c r="D167" s="1"/>
  <c r="F174"/>
  <c r="F167" s="1"/>
  <c r="E174"/>
  <c r="E167" s="1"/>
  <c r="F196"/>
  <c r="D196"/>
  <c r="E196"/>
  <c r="L210"/>
  <c r="F212"/>
  <c r="D212"/>
  <c r="E212"/>
  <c r="K23"/>
  <c r="A131"/>
  <c r="A132"/>
  <c r="A133" s="1"/>
  <c r="A134" s="1"/>
  <c r="A135" s="1"/>
  <c r="A136" s="1"/>
  <c r="AC113" i="43"/>
  <c r="AB113"/>
  <c r="D191"/>
  <c r="E217" i="78" l="1"/>
  <c r="F217"/>
  <c r="G212"/>
  <c r="G196"/>
  <c r="G76"/>
  <c r="G174"/>
  <c r="G167" s="1"/>
  <c r="G39"/>
  <c r="G38" s="1"/>
  <c r="G34"/>
  <c r="C217"/>
  <c r="O53"/>
  <c r="O83"/>
  <c r="O180"/>
  <c r="O166"/>
  <c r="O48"/>
  <c r="O208"/>
  <c r="O206"/>
  <c r="O204"/>
  <c r="O194"/>
  <c r="O158"/>
  <c r="O154"/>
  <c r="O150"/>
  <c r="O148"/>
  <c r="O112"/>
  <c r="O110"/>
  <c r="O108"/>
  <c r="O106"/>
  <c r="O104"/>
  <c r="O102"/>
  <c r="O100"/>
  <c r="O209"/>
  <c r="O207"/>
  <c r="O205"/>
  <c r="O193"/>
  <c r="C191"/>
  <c r="C190" s="1"/>
  <c r="O56"/>
  <c r="O219"/>
  <c r="H196"/>
  <c r="O196" s="1"/>
  <c r="O197"/>
  <c r="O179"/>
  <c r="O163"/>
  <c r="C161"/>
  <c r="O155"/>
  <c r="O153"/>
  <c r="O151"/>
  <c r="O149"/>
  <c r="O147"/>
  <c r="C145"/>
  <c r="O63"/>
  <c r="C62"/>
  <c r="O221"/>
  <c r="O203"/>
  <c r="H202"/>
  <c r="O185"/>
  <c r="O165"/>
  <c r="O160"/>
  <c r="O157"/>
  <c r="C156"/>
  <c r="O135"/>
  <c r="O133"/>
  <c r="O77"/>
  <c r="C76"/>
  <c r="O76" s="1"/>
  <c r="O71"/>
  <c r="O69"/>
  <c r="O67"/>
  <c r="O65"/>
  <c r="C22"/>
  <c r="C21" s="1"/>
  <c r="O134"/>
  <c r="O132"/>
  <c r="C80"/>
  <c r="C51"/>
  <c r="C46"/>
  <c r="O192"/>
  <c r="H191"/>
  <c r="O184"/>
  <c r="O182"/>
  <c r="C178"/>
  <c r="C177" s="1"/>
  <c r="H161"/>
  <c r="O162"/>
  <c r="O146"/>
  <c r="C202"/>
  <c r="H156"/>
  <c r="O139"/>
  <c r="H138"/>
  <c r="O111"/>
  <c r="O109"/>
  <c r="O107"/>
  <c r="O105"/>
  <c r="O101"/>
  <c r="O99"/>
  <c r="O98"/>
  <c r="O81"/>
  <c r="O74"/>
  <c r="O72"/>
  <c r="O70"/>
  <c r="O68"/>
  <c r="O66"/>
  <c r="O64"/>
  <c r="O52"/>
  <c r="O47"/>
  <c r="D217"/>
  <c r="G217"/>
  <c r="R24"/>
  <c r="F191"/>
  <c r="F190" s="1"/>
  <c r="R132"/>
  <c r="R107"/>
  <c r="R110"/>
  <c r="R106"/>
  <c r="R104"/>
  <c r="R100"/>
  <c r="D80"/>
  <c r="D79" s="1"/>
  <c r="R23"/>
  <c r="R99"/>
  <c r="R64"/>
  <c r="R52"/>
  <c r="Q48"/>
  <c r="R47"/>
  <c r="R65"/>
  <c r="E46"/>
  <c r="G202"/>
  <c r="F202"/>
  <c r="E191"/>
  <c r="E190" s="1"/>
  <c r="D191"/>
  <c r="D190" s="1"/>
  <c r="G178"/>
  <c r="G177" s="1"/>
  <c r="F178"/>
  <c r="F177" s="1"/>
  <c r="G156"/>
  <c r="F156"/>
  <c r="P103"/>
  <c r="G62"/>
  <c r="D62"/>
  <c r="G51"/>
  <c r="F51"/>
  <c r="G46"/>
  <c r="F46"/>
  <c r="G22"/>
  <c r="F22"/>
  <c r="F21" s="1"/>
  <c r="E202"/>
  <c r="D202"/>
  <c r="G191"/>
  <c r="E178"/>
  <c r="E177" s="1"/>
  <c r="D178"/>
  <c r="D177" s="1"/>
  <c r="E156"/>
  <c r="D156"/>
  <c r="R111"/>
  <c r="R109"/>
  <c r="R105"/>
  <c r="R103"/>
  <c r="R101"/>
  <c r="R98"/>
  <c r="R92"/>
  <c r="E62"/>
  <c r="F62"/>
  <c r="R63"/>
  <c r="E51"/>
  <c r="D51"/>
  <c r="D46"/>
  <c r="Q47"/>
  <c r="E22"/>
  <c r="E21" s="1"/>
  <c r="D22"/>
  <c r="D21" s="1"/>
  <c r="E161"/>
  <c r="F161"/>
  <c r="E145"/>
  <c r="D145"/>
  <c r="P221"/>
  <c r="R112"/>
  <c r="G80"/>
  <c r="G79" s="1"/>
  <c r="F80"/>
  <c r="F79" s="1"/>
  <c r="G161"/>
  <c r="D161"/>
  <c r="G145"/>
  <c r="F145"/>
  <c r="R108"/>
  <c r="R102"/>
  <c r="E80"/>
  <c r="E79" s="1"/>
  <c r="K91"/>
  <c r="K22"/>
  <c r="C17" i="77"/>
  <c r="C201" i="78" l="1"/>
  <c r="G21"/>
  <c r="D201"/>
  <c r="G45"/>
  <c r="N39"/>
  <c r="G190"/>
  <c r="C137"/>
  <c r="O156"/>
  <c r="O161"/>
  <c r="C45"/>
  <c r="O138"/>
  <c r="O191"/>
  <c r="C79"/>
  <c r="O202"/>
  <c r="G201"/>
  <c r="G137"/>
  <c r="E45"/>
  <c r="D45"/>
  <c r="F45"/>
  <c r="R91"/>
  <c r="R22"/>
  <c r="J103"/>
  <c r="Q103" s="1"/>
  <c r="N38" l="1"/>
  <c r="J82"/>
  <c r="Q82" s="1"/>
  <c r="J23"/>
  <c r="J52"/>
  <c r="J63"/>
  <c r="J84"/>
  <c r="Q84" s="1"/>
  <c r="J92"/>
  <c r="J98"/>
  <c r="J100"/>
  <c r="Q100" s="1"/>
  <c r="J101"/>
  <c r="Q101" s="1"/>
  <c r="J105"/>
  <c r="Q105" s="1"/>
  <c r="J107"/>
  <c r="Q107" s="1"/>
  <c r="J109"/>
  <c r="Q109" s="1"/>
  <c r="J111"/>
  <c r="Q111" s="1"/>
  <c r="J112"/>
  <c r="Q112" s="1"/>
  <c r="J132"/>
  <c r="Q132" s="1"/>
  <c r="J64"/>
  <c r="Q64" s="1"/>
  <c r="J65"/>
  <c r="Q65" s="1"/>
  <c r="J83"/>
  <c r="Q83" s="1"/>
  <c r="J99"/>
  <c r="Q99" s="1"/>
  <c r="J102"/>
  <c r="Q102" s="1"/>
  <c r="J104"/>
  <c r="Q104" s="1"/>
  <c r="J106"/>
  <c r="Q106" s="1"/>
  <c r="J108"/>
  <c r="Q108" s="1"/>
  <c r="J110"/>
  <c r="Q110" s="1"/>
  <c r="Q98" l="1"/>
  <c r="Q92"/>
  <c r="J91"/>
  <c r="Q91" s="1"/>
  <c r="Q63"/>
  <c r="Q52"/>
  <c r="Q23"/>
  <c r="K83" l="1"/>
  <c r="I47"/>
  <c r="K82" l="1"/>
  <c r="K84"/>
  <c r="R83"/>
  <c r="W83" s="1"/>
  <c r="P47"/>
  <c r="I64"/>
  <c r="I65"/>
  <c r="I84"/>
  <c r="I99"/>
  <c r="I102"/>
  <c r="I107"/>
  <c r="I109"/>
  <c r="I111"/>
  <c r="I112"/>
  <c r="I63"/>
  <c r="I83"/>
  <c r="I98"/>
  <c r="I100"/>
  <c r="I101"/>
  <c r="I104"/>
  <c r="I106"/>
  <c r="I108"/>
  <c r="I110"/>
  <c r="I132"/>
  <c r="P132" s="1"/>
  <c r="P110" l="1"/>
  <c r="P108"/>
  <c r="P106"/>
  <c r="P104"/>
  <c r="P101"/>
  <c r="P100"/>
  <c r="P83"/>
  <c r="P112"/>
  <c r="P111"/>
  <c r="P109"/>
  <c r="P107"/>
  <c r="P102"/>
  <c r="P99"/>
  <c r="P84"/>
  <c r="P65"/>
  <c r="P64"/>
  <c r="R84"/>
  <c r="W84" s="1"/>
  <c r="R82"/>
  <c r="W82" s="1"/>
  <c r="P98"/>
  <c r="P63"/>
  <c r="R233" l="1"/>
  <c r="B84" i="43" l="1"/>
  <c r="B82"/>
  <c r="AB82" l="1"/>
  <c r="M82"/>
  <c r="T82"/>
  <c r="W82" s="1"/>
  <c r="AC82"/>
  <c r="U82"/>
  <c r="AB84"/>
  <c r="S84"/>
  <c r="U84"/>
  <c r="AC84"/>
  <c r="M84"/>
  <c r="T84"/>
  <c r="W84" s="1"/>
  <c r="F84"/>
  <c r="Z32" i="3"/>
  <c r="Z31" s="1"/>
  <c r="Y32" l="1"/>
  <c r="Y31" s="1"/>
  <c r="B24" i="4" l="1"/>
  <c r="B25"/>
  <c r="B26"/>
  <c r="B27"/>
  <c r="B28"/>
  <c r="B29"/>
  <c r="B30"/>
  <c r="B31"/>
  <c r="B32"/>
  <c r="BO27" l="1"/>
  <c r="BO30"/>
  <c r="G50" i="82" l="1"/>
  <c r="E59" i="75"/>
  <c r="E59" i="74"/>
  <c r="E59" i="73"/>
  <c r="E59" i="72"/>
  <c r="E59" i="57"/>
  <c r="E67" i="59"/>
  <c r="E87" i="20"/>
  <c r="A4" i="76" l="1"/>
  <c r="A3"/>
  <c r="A2"/>
  <c r="A1"/>
  <c r="B4" l="1"/>
  <c r="A5"/>
  <c r="B5" s="1"/>
  <c r="C19" i="57"/>
  <c r="C19" i="74"/>
  <c r="C19" i="73"/>
  <c r="C19" i="72"/>
  <c r="B3" i="76" l="1"/>
  <c r="B2"/>
  <c r="B1"/>
  <c r="F41" i="64" l="1"/>
  <c r="A5"/>
  <c r="AD74" l="1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B72"/>
  <c r="AB69"/>
  <c r="T69"/>
  <c r="L69"/>
  <c r="D69"/>
  <c r="AD68"/>
  <c r="AC68"/>
  <c r="AB68"/>
  <c r="AA68"/>
  <c r="Z68"/>
  <c r="Y68"/>
  <c r="X68"/>
  <c r="W68"/>
  <c r="V68"/>
  <c r="U68"/>
  <c r="T68"/>
  <c r="D68"/>
  <c r="C68"/>
  <c r="B68"/>
  <c r="C66"/>
  <c r="AD61"/>
  <c r="AD69" s="1"/>
  <c r="AC61"/>
  <c r="AC69" s="1"/>
  <c r="AB61"/>
  <c r="AA61"/>
  <c r="AA69" s="1"/>
  <c r="Z61"/>
  <c r="Z69" s="1"/>
  <c r="Y61"/>
  <c r="Y69" s="1"/>
  <c r="X61"/>
  <c r="X69" s="1"/>
  <c r="W61"/>
  <c r="W69" s="1"/>
  <c r="V61"/>
  <c r="V69" s="1"/>
  <c r="U61"/>
  <c r="U69" s="1"/>
  <c r="T61"/>
  <c r="S61"/>
  <c r="S69" s="1"/>
  <c r="R61"/>
  <c r="R69" s="1"/>
  <c r="Q61"/>
  <c r="Q69" s="1"/>
  <c r="P61"/>
  <c r="P69" s="1"/>
  <c r="O61"/>
  <c r="O69" s="1"/>
  <c r="N61"/>
  <c r="N69" s="1"/>
  <c r="M61"/>
  <c r="M69" s="1"/>
  <c r="L61"/>
  <c r="K61"/>
  <c r="K69" s="1"/>
  <c r="J61"/>
  <c r="J69" s="1"/>
  <c r="I61"/>
  <c r="I69" s="1"/>
  <c r="H61"/>
  <c r="H69" s="1"/>
  <c r="G61"/>
  <c r="G69" s="1"/>
  <c r="F61"/>
  <c r="F69" s="1"/>
  <c r="E61"/>
  <c r="E69" s="1"/>
  <c r="D61"/>
  <c r="C61"/>
  <c r="C69" s="1"/>
  <c r="B61"/>
  <c r="B69" s="1"/>
  <c r="E68"/>
  <c r="H56"/>
  <c r="G56"/>
  <c r="B56"/>
  <c r="H55"/>
  <c r="G55"/>
  <c r="B55"/>
  <c r="C54"/>
  <c r="C51" s="1"/>
  <c r="B54"/>
  <c r="C53"/>
  <c r="B53"/>
  <c r="B51" s="1"/>
  <c r="B58" s="1"/>
  <c r="B60" s="1"/>
  <c r="A53"/>
  <c r="C52"/>
  <c r="B52"/>
  <c r="A52"/>
  <c r="E50"/>
  <c r="D50"/>
  <c r="C50"/>
  <c r="B50"/>
  <c r="C49"/>
  <c r="C65" s="1"/>
  <c r="C77" s="1"/>
  <c r="B49"/>
  <c r="B66" s="1"/>
  <c r="C43"/>
  <c r="B43"/>
  <c r="F39"/>
  <c r="G39" s="1"/>
  <c r="H39" s="1"/>
  <c r="I39" s="1"/>
  <c r="D39"/>
  <c r="E39" s="1"/>
  <c r="C39"/>
  <c r="C40" s="1"/>
  <c r="D40" s="1"/>
  <c r="D38"/>
  <c r="D37"/>
  <c r="E37" s="1"/>
  <c r="F37" s="1"/>
  <c r="G37" s="1"/>
  <c r="H37" s="1"/>
  <c r="I37" s="1"/>
  <c r="J37" s="1"/>
  <c r="K37" s="1"/>
  <c r="L37" s="1"/>
  <c r="M37" s="1"/>
  <c r="N37" s="1"/>
  <c r="O37" s="1"/>
  <c r="P37" s="1"/>
  <c r="Q37" s="1"/>
  <c r="R37" s="1"/>
  <c r="S37" s="1"/>
  <c r="T37" s="1"/>
  <c r="U37" s="1"/>
  <c r="V37" s="1"/>
  <c r="W37" s="1"/>
  <c r="X37" s="1"/>
  <c r="Y37" s="1"/>
  <c r="Z37" s="1"/>
  <c r="AA37" s="1"/>
  <c r="AB37" s="1"/>
  <c r="AC37" s="1"/>
  <c r="AD37" s="1"/>
  <c r="C37"/>
  <c r="B36"/>
  <c r="B35"/>
  <c r="B15"/>
  <c r="F59" l="1"/>
  <c r="F68" s="1"/>
  <c r="D56"/>
  <c r="D55"/>
  <c r="E40"/>
  <c r="I40"/>
  <c r="J39"/>
  <c r="K39" s="1"/>
  <c r="L39" s="1"/>
  <c r="M39" s="1"/>
  <c r="N39" s="1"/>
  <c r="O39" s="1"/>
  <c r="P39" s="1"/>
  <c r="Q39" s="1"/>
  <c r="R39" s="1"/>
  <c r="S39" s="1"/>
  <c r="T39" s="1"/>
  <c r="U39" s="1"/>
  <c r="V39" s="1"/>
  <c r="W39" s="1"/>
  <c r="X39" s="1"/>
  <c r="Y39" s="1"/>
  <c r="Z39" s="1"/>
  <c r="AA39" s="1"/>
  <c r="AB39" s="1"/>
  <c r="AC39" s="1"/>
  <c r="AD39" s="1"/>
  <c r="B62"/>
  <c r="B67"/>
  <c r="D54"/>
  <c r="D43"/>
  <c r="E38"/>
  <c r="C72"/>
  <c r="C58"/>
  <c r="C60" s="1"/>
  <c r="E72"/>
  <c r="D53"/>
  <c r="C71"/>
  <c r="D71" s="1"/>
  <c r="D49"/>
  <c r="D72"/>
  <c r="D52"/>
  <c r="G59"/>
  <c r="F50" l="1"/>
  <c r="G41"/>
  <c r="C67"/>
  <c r="C62"/>
  <c r="E53"/>
  <c r="E52"/>
  <c r="E49"/>
  <c r="F38"/>
  <c r="E54"/>
  <c r="E43"/>
  <c r="B63"/>
  <c r="I55"/>
  <c r="J40"/>
  <c r="I56"/>
  <c r="G68"/>
  <c r="H59"/>
  <c r="D51"/>
  <c r="D58" s="1"/>
  <c r="D60" s="1"/>
  <c r="D66"/>
  <c r="E65"/>
  <c r="E77" s="1"/>
  <c r="D65"/>
  <c r="D77" s="1"/>
  <c r="E56"/>
  <c r="E55"/>
  <c r="F40"/>
  <c r="F56" l="1"/>
  <c r="F55"/>
  <c r="H68"/>
  <c r="I59"/>
  <c r="J56"/>
  <c r="J55"/>
  <c r="K40"/>
  <c r="B70"/>
  <c r="B75" s="1"/>
  <c r="F54"/>
  <c r="F43"/>
  <c r="G38"/>
  <c r="F53"/>
  <c r="F52"/>
  <c r="F49"/>
  <c r="E51"/>
  <c r="E58" s="1"/>
  <c r="E60" s="1"/>
  <c r="E71"/>
  <c r="C63"/>
  <c r="G50"/>
  <c r="H41"/>
  <c r="D67"/>
  <c r="D62"/>
  <c r="D64" s="1"/>
  <c r="B64"/>
  <c r="E66"/>
  <c r="F65"/>
  <c r="F77" s="1"/>
  <c r="F72"/>
  <c r="H50" l="1"/>
  <c r="I41"/>
  <c r="F66"/>
  <c r="B78"/>
  <c r="B76"/>
  <c r="B81" s="1"/>
  <c r="J59"/>
  <c r="I68"/>
  <c r="G72"/>
  <c r="C64"/>
  <c r="E67"/>
  <c r="E62"/>
  <c r="E64" s="1"/>
  <c r="F51"/>
  <c r="F58" s="1"/>
  <c r="F60" s="1"/>
  <c r="G53"/>
  <c r="G52"/>
  <c r="G49"/>
  <c r="G54"/>
  <c r="G43"/>
  <c r="H38"/>
  <c r="C70"/>
  <c r="C75" s="1"/>
  <c r="C78" s="1"/>
  <c r="D70"/>
  <c r="D75" s="1"/>
  <c r="K56"/>
  <c r="K55"/>
  <c r="L40"/>
  <c r="C76" l="1"/>
  <c r="C80"/>
  <c r="D78"/>
  <c r="D79" s="1"/>
  <c r="D80"/>
  <c r="D76"/>
  <c r="D81" s="1"/>
  <c r="G66"/>
  <c r="J68"/>
  <c r="K59"/>
  <c r="C81"/>
  <c r="H72"/>
  <c r="L56"/>
  <c r="L55"/>
  <c r="M40"/>
  <c r="E70"/>
  <c r="H54"/>
  <c r="H43"/>
  <c r="I38"/>
  <c r="H52"/>
  <c r="H49"/>
  <c r="H53"/>
  <c r="G51"/>
  <c r="G58" s="1"/>
  <c r="G60" s="1"/>
  <c r="F62"/>
  <c r="F64" s="1"/>
  <c r="F67"/>
  <c r="E75"/>
  <c r="E78" s="1"/>
  <c r="F70"/>
  <c r="C79"/>
  <c r="B79"/>
  <c r="B82" s="1"/>
  <c r="G65"/>
  <c r="G77" s="1"/>
  <c r="J41"/>
  <c r="I50"/>
  <c r="D82" l="1"/>
  <c r="E76"/>
  <c r="E81" s="1"/>
  <c r="E79"/>
  <c r="E82" s="1"/>
  <c r="J50"/>
  <c r="K41"/>
  <c r="G67"/>
  <c r="G62"/>
  <c r="G64" s="1"/>
  <c r="H66"/>
  <c r="I53"/>
  <c r="I52"/>
  <c r="I49"/>
  <c r="J38"/>
  <c r="I54"/>
  <c r="I43"/>
  <c r="I72"/>
  <c r="E80"/>
  <c r="C82"/>
  <c r="H51"/>
  <c r="H58" s="1"/>
  <c r="H60" s="1"/>
  <c r="G70"/>
  <c r="M55"/>
  <c r="N40"/>
  <c r="M56"/>
  <c r="K68"/>
  <c r="L59"/>
  <c r="H65"/>
  <c r="I66" l="1"/>
  <c r="J72"/>
  <c r="L68"/>
  <c r="M59"/>
  <c r="N56"/>
  <c r="N55"/>
  <c r="O40"/>
  <c r="H70"/>
  <c r="H67"/>
  <c r="H62"/>
  <c r="H64" s="1"/>
  <c r="J54"/>
  <c r="J43"/>
  <c r="K38"/>
  <c r="J53"/>
  <c r="J52"/>
  <c r="J49"/>
  <c r="I51"/>
  <c r="I58" s="1"/>
  <c r="I60" s="1"/>
  <c r="I65"/>
  <c r="I77" s="1"/>
  <c r="K50"/>
  <c r="L41"/>
  <c r="L50" l="1"/>
  <c r="M41"/>
  <c r="I67"/>
  <c r="I62"/>
  <c r="I64" s="1"/>
  <c r="J51"/>
  <c r="J58" s="1"/>
  <c r="J60" s="1"/>
  <c r="K53"/>
  <c r="K52"/>
  <c r="K49"/>
  <c r="K54"/>
  <c r="K43"/>
  <c r="L38"/>
  <c r="I70"/>
  <c r="J70"/>
  <c r="O56"/>
  <c r="O55"/>
  <c r="P40"/>
  <c r="K72"/>
  <c r="J66"/>
  <c r="K65"/>
  <c r="K77" s="1"/>
  <c r="K70"/>
  <c r="M68"/>
  <c r="N59"/>
  <c r="J65"/>
  <c r="J77" s="1"/>
  <c r="L70"/>
  <c r="M70" s="1"/>
  <c r="N70" s="1"/>
  <c r="L54" l="1"/>
  <c r="L43"/>
  <c r="M38"/>
  <c r="L52"/>
  <c r="L49"/>
  <c r="L53"/>
  <c r="K51"/>
  <c r="K58" s="1"/>
  <c r="K60" s="1"/>
  <c r="N41"/>
  <c r="M50"/>
  <c r="N68"/>
  <c r="O59"/>
  <c r="P56"/>
  <c r="P55"/>
  <c r="Q40"/>
  <c r="O70"/>
  <c r="P70" s="1"/>
  <c r="Q70" s="1"/>
  <c r="R70" s="1"/>
  <c r="S70" s="1"/>
  <c r="T70" s="1"/>
  <c r="U70" s="1"/>
  <c r="V70" s="1"/>
  <c r="W70" s="1"/>
  <c r="X70" s="1"/>
  <c r="Y70" s="1"/>
  <c r="Z70" s="1"/>
  <c r="AA70" s="1"/>
  <c r="AB70" s="1"/>
  <c r="AC70" s="1"/>
  <c r="AD70" s="1"/>
  <c r="K66"/>
  <c r="L65"/>
  <c r="L77" s="1"/>
  <c r="J62"/>
  <c r="J64" s="1"/>
  <c r="J67"/>
  <c r="L72"/>
  <c r="Q55" l="1"/>
  <c r="R40"/>
  <c r="Q56"/>
  <c r="N50"/>
  <c r="O41"/>
  <c r="L51"/>
  <c r="L58" s="1"/>
  <c r="L60" s="1"/>
  <c r="O68"/>
  <c r="P59"/>
  <c r="M72"/>
  <c r="K67"/>
  <c r="K62"/>
  <c r="K64" s="1"/>
  <c r="L66"/>
  <c r="M65"/>
  <c r="M77" s="1"/>
  <c r="M53"/>
  <c r="M52"/>
  <c r="M51" s="1"/>
  <c r="M58" s="1"/>
  <c r="M60" s="1"/>
  <c r="M49"/>
  <c r="N38"/>
  <c r="M54"/>
  <c r="M43"/>
  <c r="M67" l="1"/>
  <c r="M62"/>
  <c r="M64" s="1"/>
  <c r="N54"/>
  <c r="N43"/>
  <c r="O38"/>
  <c r="N53"/>
  <c r="N52"/>
  <c r="N49"/>
  <c r="L67"/>
  <c r="L62"/>
  <c r="L64" s="1"/>
  <c r="N72"/>
  <c r="R56"/>
  <c r="R55"/>
  <c r="S40"/>
  <c r="M66"/>
  <c r="P68"/>
  <c r="Q59"/>
  <c r="O50"/>
  <c r="P41"/>
  <c r="O72" l="1"/>
  <c r="R59"/>
  <c r="Q68"/>
  <c r="N66"/>
  <c r="O65"/>
  <c r="O77" s="1"/>
  <c r="P50"/>
  <c r="Q41"/>
  <c r="N65"/>
  <c r="N77" s="1"/>
  <c r="S56"/>
  <c r="S55"/>
  <c r="T40"/>
  <c r="N51"/>
  <c r="N58" s="1"/>
  <c r="N60" s="1"/>
  <c r="O53"/>
  <c r="O52"/>
  <c r="O49"/>
  <c r="O54"/>
  <c r="O43"/>
  <c r="P38"/>
  <c r="P54" l="1"/>
  <c r="P43"/>
  <c r="Q38"/>
  <c r="P52"/>
  <c r="P49"/>
  <c r="P53"/>
  <c r="O51"/>
  <c r="O58" s="1"/>
  <c r="O60" s="1"/>
  <c r="N62"/>
  <c r="N64" s="1"/>
  <c r="N67"/>
  <c r="T56"/>
  <c r="T55"/>
  <c r="U40"/>
  <c r="R41"/>
  <c r="Q50"/>
  <c r="R68"/>
  <c r="S59"/>
  <c r="O66"/>
  <c r="P65"/>
  <c r="P77" s="1"/>
  <c r="P72"/>
  <c r="Q72" l="1"/>
  <c r="U55"/>
  <c r="V40"/>
  <c r="U56"/>
  <c r="P51"/>
  <c r="P58" s="1"/>
  <c r="P60" s="1"/>
  <c r="S68"/>
  <c r="AE59"/>
  <c r="R50"/>
  <c r="S41"/>
  <c r="O67"/>
  <c r="O62"/>
  <c r="O64" s="1"/>
  <c r="P66"/>
  <c r="Q53"/>
  <c r="Q52"/>
  <c r="Q49"/>
  <c r="R38"/>
  <c r="Q54"/>
  <c r="Q43"/>
  <c r="Q66" l="1"/>
  <c r="R65"/>
  <c r="R77" s="1"/>
  <c r="S50"/>
  <c r="T41"/>
  <c r="R54"/>
  <c r="R43"/>
  <c r="S38"/>
  <c r="R53"/>
  <c r="R52"/>
  <c r="R51" s="1"/>
  <c r="R58" s="1"/>
  <c r="R60" s="1"/>
  <c r="R49"/>
  <c r="Q51"/>
  <c r="Q58" s="1"/>
  <c r="Q60" s="1"/>
  <c r="Q65"/>
  <c r="Q77" s="1"/>
  <c r="R72"/>
  <c r="P67"/>
  <c r="P62"/>
  <c r="P64" s="1"/>
  <c r="V56"/>
  <c r="V55"/>
  <c r="W40"/>
  <c r="R62" l="1"/>
  <c r="R64" s="1"/>
  <c r="R67"/>
  <c r="Q67"/>
  <c r="Q62"/>
  <c r="Q64" s="1"/>
  <c r="S53"/>
  <c r="S52"/>
  <c r="S49"/>
  <c r="S54"/>
  <c r="S43"/>
  <c r="T38"/>
  <c r="S72"/>
  <c r="W56"/>
  <c r="W55"/>
  <c r="X40"/>
  <c r="R66"/>
  <c r="S65"/>
  <c r="S77" s="1"/>
  <c r="T50"/>
  <c r="U41"/>
  <c r="T72" l="1"/>
  <c r="X56"/>
  <c r="X55"/>
  <c r="Y40"/>
  <c r="T54"/>
  <c r="T43"/>
  <c r="U38"/>
  <c r="T52"/>
  <c r="T49"/>
  <c r="T53"/>
  <c r="S51"/>
  <c r="S58" s="1"/>
  <c r="S60" s="1"/>
  <c r="V41"/>
  <c r="U50"/>
  <c r="S66"/>
  <c r="T65"/>
  <c r="T77" s="1"/>
  <c r="U72" l="1"/>
  <c r="T51"/>
  <c r="T58" s="1"/>
  <c r="T60" s="1"/>
  <c r="Y55"/>
  <c r="Z40"/>
  <c r="Y56"/>
  <c r="V50"/>
  <c r="W41"/>
  <c r="S67"/>
  <c r="S62"/>
  <c r="S64" s="1"/>
  <c r="T66"/>
  <c r="U53"/>
  <c r="U52"/>
  <c r="U49"/>
  <c r="V38"/>
  <c r="U54"/>
  <c r="U43"/>
  <c r="U66" l="1"/>
  <c r="V65"/>
  <c r="V77" s="1"/>
  <c r="W50"/>
  <c r="X41"/>
  <c r="V54"/>
  <c r="V43"/>
  <c r="W38"/>
  <c r="V53"/>
  <c r="V52"/>
  <c r="V51" s="1"/>
  <c r="V49"/>
  <c r="U51"/>
  <c r="U58" s="1"/>
  <c r="U60" s="1"/>
  <c r="U65"/>
  <c r="U77" s="1"/>
  <c r="V58"/>
  <c r="V60" s="1"/>
  <c r="V72"/>
  <c r="Z56"/>
  <c r="Z55"/>
  <c r="AA40"/>
  <c r="T67"/>
  <c r="T62"/>
  <c r="T64" s="1"/>
  <c r="V62" l="1"/>
  <c r="V64" s="1"/>
  <c r="V67"/>
  <c r="U67"/>
  <c r="U62"/>
  <c r="U64" s="1"/>
  <c r="W53"/>
  <c r="W52"/>
  <c r="W49"/>
  <c r="W54"/>
  <c r="W43"/>
  <c r="X38"/>
  <c r="W72"/>
  <c r="AA56"/>
  <c r="AA55"/>
  <c r="AB40"/>
  <c r="V66"/>
  <c r="X50"/>
  <c r="Y41"/>
  <c r="X72" l="1"/>
  <c r="X65"/>
  <c r="X77" s="1"/>
  <c r="W66"/>
  <c r="Z41"/>
  <c r="Y50"/>
  <c r="W65"/>
  <c r="W77" s="1"/>
  <c r="AB56"/>
  <c r="AB55"/>
  <c r="AC40"/>
  <c r="X54"/>
  <c r="X43"/>
  <c r="Y38"/>
  <c r="X52"/>
  <c r="X49"/>
  <c r="X53"/>
  <c r="W51"/>
  <c r="W58" s="1"/>
  <c r="W60" s="1"/>
  <c r="X51" l="1"/>
  <c r="X58" s="1"/>
  <c r="X60" s="1"/>
  <c r="AC55"/>
  <c r="AD40"/>
  <c r="AC56"/>
  <c r="Y72"/>
  <c r="W67"/>
  <c r="W62"/>
  <c r="W64" s="1"/>
  <c r="X66"/>
  <c r="Y53"/>
  <c r="Y52"/>
  <c r="Y49"/>
  <c r="Z38"/>
  <c r="Y54"/>
  <c r="Y43"/>
  <c r="Z50"/>
  <c r="AA41"/>
  <c r="Z72" l="1"/>
  <c r="Y66"/>
  <c r="AA50"/>
  <c r="AB41"/>
  <c r="Z54"/>
  <c r="Z43"/>
  <c r="AA38"/>
  <c r="Z53"/>
  <c r="Z52"/>
  <c r="Z49"/>
  <c r="Y51"/>
  <c r="Y58" s="1"/>
  <c r="Y60" s="1"/>
  <c r="Y65"/>
  <c r="Y77" s="1"/>
  <c r="AD56"/>
  <c r="AD55"/>
  <c r="X67"/>
  <c r="X62"/>
  <c r="X64" s="1"/>
  <c r="Z66" l="1"/>
  <c r="AB50"/>
  <c r="AC41"/>
  <c r="Y67"/>
  <c r="Y62"/>
  <c r="Y64" s="1"/>
  <c r="Z51"/>
  <c r="Z58" s="1"/>
  <c r="Z60" s="1"/>
  <c r="AA53"/>
  <c r="AA52"/>
  <c r="AA49"/>
  <c r="AA54"/>
  <c r="AA43"/>
  <c r="AB38"/>
  <c r="AA72"/>
  <c r="Z65"/>
  <c r="Z77" s="1"/>
  <c r="AB54" l="1"/>
  <c r="AB43"/>
  <c r="AC38"/>
  <c r="AB52"/>
  <c r="AB49"/>
  <c r="AB53"/>
  <c r="AA51"/>
  <c r="AA58" s="1"/>
  <c r="AA60" s="1"/>
  <c r="Z62"/>
  <c r="Z64" s="1"/>
  <c r="Z67"/>
  <c r="AB72"/>
  <c r="AA66"/>
  <c r="AB65"/>
  <c r="AB77" s="1"/>
  <c r="AD41"/>
  <c r="AD50" s="1"/>
  <c r="AC50"/>
  <c r="AA65"/>
  <c r="AA77" s="1"/>
  <c r="AC72" l="1"/>
  <c r="AB51"/>
  <c r="AB58" s="1"/>
  <c r="AB60" s="1"/>
  <c r="AD72"/>
  <c r="AA67"/>
  <c r="AA62"/>
  <c r="AA64" s="1"/>
  <c r="AB66"/>
  <c r="AC53"/>
  <c r="AC52"/>
  <c r="AC49"/>
  <c r="AD38"/>
  <c r="AC54"/>
  <c r="AC43"/>
  <c r="AC66" l="1"/>
  <c r="AB67"/>
  <c r="AB62"/>
  <c r="AB64" s="1"/>
  <c r="AD54"/>
  <c r="AD43"/>
  <c r="AD53"/>
  <c r="AD52"/>
  <c r="AD49"/>
  <c r="AD66" s="1"/>
  <c r="AC51"/>
  <c r="AC58" s="1"/>
  <c r="AC60" s="1"/>
  <c r="AC65"/>
  <c r="AC77" s="1"/>
  <c r="AD65" l="1"/>
  <c r="AD77" s="1"/>
  <c r="AC67"/>
  <c r="AC62"/>
  <c r="AC64" s="1"/>
  <c r="AD51"/>
  <c r="AD58" s="1"/>
  <c r="AD60" s="1"/>
  <c r="AD62" l="1"/>
  <c r="AD64" s="1"/>
  <c r="AD67"/>
  <c r="BY20" i="4" l="1"/>
  <c r="BY21"/>
  <c r="BY24"/>
  <c r="AA12" i="5" l="1"/>
  <c r="Z12"/>
  <c r="AK20" i="3" l="1"/>
  <c r="F201" i="78" l="1"/>
  <c r="AL31" i="3"/>
  <c r="AL20"/>
  <c r="AN32"/>
  <c r="AN31" s="1"/>
  <c r="AM32"/>
  <c r="AM31" s="1"/>
  <c r="AL17" l="1"/>
  <c r="AD212" i="9"/>
  <c r="AD351"/>
  <c r="BI23" l="1"/>
  <c r="BI25"/>
  <c r="BI26"/>
  <c r="BI27"/>
  <c r="BI29"/>
  <c r="BI30"/>
  <c r="BI31"/>
  <c r="BI32"/>
  <c r="BI33"/>
  <c r="BI36"/>
  <c r="BI40"/>
  <c r="BI41"/>
  <c r="BI42"/>
  <c r="BI43"/>
  <c r="BI44"/>
  <c r="BI47"/>
  <c r="BI48"/>
  <c r="BI49"/>
  <c r="BI50"/>
  <c r="BI51"/>
  <c r="BI52"/>
  <c r="BI57"/>
  <c r="BI58"/>
  <c r="BI60"/>
  <c r="BI61"/>
  <c r="BI62"/>
  <c r="BI63"/>
  <c r="BI64"/>
  <c r="BI65"/>
  <c r="BI66"/>
  <c r="BI67"/>
  <c r="BI68"/>
  <c r="BI69"/>
  <c r="BI71"/>
  <c r="BI72"/>
  <c r="BI73"/>
  <c r="BI74"/>
  <c r="BI75"/>
  <c r="BI76"/>
  <c r="BI78"/>
  <c r="BI79"/>
  <c r="BI80"/>
  <c r="BI81"/>
  <c r="BI82"/>
  <c r="BI83"/>
  <c r="BI84"/>
  <c r="BI85"/>
  <c r="BI86"/>
  <c r="BI87"/>
  <c r="BI88"/>
  <c r="BI89"/>
  <c r="BI90"/>
  <c r="BI91"/>
  <c r="BI92"/>
  <c r="BI93"/>
  <c r="BI94"/>
  <c r="BI95"/>
  <c r="BI96"/>
  <c r="BI97"/>
  <c r="BI98"/>
  <c r="BI99"/>
  <c r="BI100"/>
  <c r="BI101"/>
  <c r="BI102"/>
  <c r="BI103"/>
  <c r="BI104"/>
  <c r="BI105"/>
  <c r="BI106"/>
  <c r="BI107"/>
  <c r="BI108"/>
  <c r="BI109"/>
  <c r="BI110"/>
  <c r="BI111"/>
  <c r="BI112"/>
  <c r="BI113"/>
  <c r="BI114"/>
  <c r="BI116"/>
  <c r="BI117"/>
  <c r="BI118"/>
  <c r="BI119"/>
  <c r="BI120"/>
  <c r="BI121"/>
  <c r="BI122"/>
  <c r="BI123"/>
  <c r="BI124"/>
  <c r="BI125"/>
  <c r="BI126"/>
  <c r="BI127"/>
  <c r="BI128"/>
  <c r="BI129"/>
  <c r="BI130"/>
  <c r="BI131"/>
  <c r="BI132"/>
  <c r="BI133"/>
  <c r="BI134"/>
  <c r="BI144"/>
  <c r="BI145"/>
  <c r="BI147"/>
  <c r="BI148"/>
  <c r="BI149"/>
  <c r="BI150"/>
  <c r="BI151"/>
  <c r="BI152"/>
  <c r="BI153"/>
  <c r="BI154"/>
  <c r="BI155"/>
  <c r="BI157"/>
  <c r="BI158"/>
  <c r="BI159"/>
  <c r="AD165"/>
  <c r="AD164"/>
  <c r="BI160"/>
  <c r="BI161"/>
  <c r="BI162"/>
  <c r="BI163"/>
  <c r="BI168"/>
  <c r="BI169"/>
  <c r="BI170"/>
  <c r="BI171"/>
  <c r="BI172"/>
  <c r="BI173"/>
  <c r="BI174"/>
  <c r="BI175"/>
  <c r="BI176"/>
  <c r="BI177"/>
  <c r="BI181"/>
  <c r="BI182"/>
  <c r="BI185"/>
  <c r="BI186"/>
  <c r="BI188"/>
  <c r="BI189"/>
  <c r="BI190"/>
  <c r="BI191"/>
  <c r="BI192"/>
  <c r="BI193"/>
  <c r="BI194"/>
  <c r="BI195"/>
  <c r="BI196"/>
  <c r="BI197"/>
  <c r="BI198"/>
  <c r="BI199"/>
  <c r="BI200"/>
  <c r="BI201"/>
  <c r="BI202"/>
  <c r="BI203"/>
  <c r="BI204"/>
  <c r="BI205"/>
  <c r="BI206"/>
  <c r="BI207"/>
  <c r="BI208"/>
  <c r="BI209"/>
  <c r="BI210"/>
  <c r="BI211"/>
  <c r="BI212"/>
  <c r="BI213"/>
  <c r="BI214"/>
  <c r="BI215"/>
  <c r="BI216"/>
  <c r="BI217"/>
  <c r="BI218"/>
  <c r="BI219"/>
  <c r="BI220"/>
  <c r="BI221"/>
  <c r="BI222"/>
  <c r="BI223"/>
  <c r="BI224"/>
  <c r="BI226"/>
  <c r="BI227"/>
  <c r="BI228"/>
  <c r="BI229"/>
  <c r="BI230"/>
  <c r="BI231"/>
  <c r="BI232"/>
  <c r="BI233"/>
  <c r="BI234"/>
  <c r="BI235"/>
  <c r="BI236"/>
  <c r="BI237"/>
  <c r="BI238"/>
  <c r="BI246"/>
  <c r="BI249"/>
  <c r="BI250"/>
  <c r="BI251"/>
  <c r="BI253"/>
  <c r="BI254"/>
  <c r="BI256"/>
  <c r="BI257"/>
  <c r="BI258"/>
  <c r="BI259"/>
  <c r="BI260"/>
  <c r="BI261"/>
  <c r="BI262"/>
  <c r="BI263"/>
  <c r="BI264"/>
  <c r="BI266"/>
  <c r="BI267"/>
  <c r="BI268"/>
  <c r="BI271"/>
  <c r="BI272"/>
  <c r="BI273"/>
  <c r="BI274"/>
  <c r="BI275"/>
  <c r="BI276"/>
  <c r="BI277"/>
  <c r="BI278"/>
  <c r="BI279"/>
  <c r="BI280"/>
  <c r="BI281"/>
  <c r="BI282"/>
  <c r="BI288"/>
  <c r="BI289"/>
  <c r="BI291"/>
  <c r="BI293"/>
  <c r="BI294"/>
  <c r="BI295"/>
  <c r="BI296"/>
  <c r="BI302"/>
  <c r="BI303"/>
  <c r="BI306"/>
  <c r="BI307"/>
  <c r="BI308"/>
  <c r="BI310"/>
  <c r="BI311"/>
  <c r="BI312"/>
  <c r="BI314"/>
  <c r="BI315"/>
  <c r="BI318"/>
  <c r="BI322"/>
  <c r="BI323"/>
  <c r="BI324"/>
  <c r="BI325"/>
  <c r="BI326"/>
  <c r="BI327"/>
  <c r="BI328"/>
  <c r="BI329"/>
  <c r="BI330"/>
  <c r="BI331"/>
  <c r="BI332"/>
  <c r="BI333"/>
  <c r="BI334"/>
  <c r="BI335"/>
  <c r="BI337"/>
  <c r="BI338"/>
  <c r="BI342"/>
  <c r="BI343"/>
  <c r="BI345"/>
  <c r="BI346"/>
  <c r="BI347"/>
  <c r="BI348"/>
  <c r="BI349"/>
  <c r="BI351"/>
  <c r="BI353"/>
  <c r="BI354"/>
  <c r="BI355"/>
  <c r="AD358"/>
  <c r="AD359"/>
  <c r="AD360"/>
  <c r="AD361"/>
  <c r="AD362"/>
  <c r="AD363"/>
  <c r="AD364"/>
  <c r="AD365"/>
  <c r="AD366"/>
  <c r="AD368"/>
  <c r="AD369"/>
  <c r="AD370"/>
  <c r="AD371"/>
  <c r="AD372"/>
  <c r="AD373"/>
  <c r="AD374"/>
  <c r="BI358"/>
  <c r="BI359"/>
  <c r="BI360"/>
  <c r="BI361"/>
  <c r="BI362"/>
  <c r="BI363"/>
  <c r="BI364"/>
  <c r="BI365"/>
  <c r="BI366"/>
  <c r="BI368"/>
  <c r="BI375"/>
  <c r="BI379"/>
  <c r="BI380"/>
  <c r="BI383"/>
  <c r="BI384"/>
  <c r="BI385"/>
  <c r="BI386"/>
  <c r="BI387"/>
  <c r="BI388"/>
  <c r="BI389"/>
  <c r="BI390"/>
  <c r="BI391"/>
  <c r="BI392"/>
  <c r="BI393"/>
  <c r="BI395"/>
  <c r="BI396"/>
  <c r="BI397"/>
  <c r="BI399"/>
  <c r="BI401"/>
  <c r="BI402"/>
  <c r="BI403"/>
  <c r="BI404"/>
  <c r="BI405"/>
  <c r="BI406"/>
  <c r="BI407"/>
  <c r="BI408"/>
  <c r="BI409"/>
  <c r="BI411"/>
  <c r="BI412"/>
  <c r="BI413"/>
  <c r="BI414"/>
  <c r="BI415"/>
  <c r="AD423"/>
  <c r="BI416"/>
  <c r="BI417"/>
  <c r="BI419"/>
  <c r="BI420"/>
  <c r="BI421"/>
  <c r="BI422"/>
  <c r="BI439"/>
  <c r="BI441"/>
  <c r="BI444"/>
  <c r="BI445"/>
  <c r="BI447"/>
  <c r="BI448"/>
  <c r="BI443"/>
  <c r="AD425"/>
  <c r="AD426"/>
  <c r="AD424"/>
  <c r="X432"/>
  <c r="X433"/>
  <c r="X434"/>
  <c r="X435"/>
  <c r="X436"/>
  <c r="X437"/>
  <c r="X438"/>
  <c r="X428"/>
  <c r="X429"/>
  <c r="BI429" s="1"/>
  <c r="X430"/>
  <c r="BI430" s="1"/>
  <c r="X431"/>
  <c r="BI431" s="1"/>
  <c r="X427"/>
  <c r="Z418"/>
  <c r="Z410"/>
  <c r="Z400"/>
  <c r="Z398"/>
  <c r="AB394"/>
  <c r="AD367"/>
  <c r="AD350"/>
  <c r="AD339"/>
  <c r="AD340"/>
  <c r="AD341"/>
  <c r="Z344"/>
  <c r="AD336"/>
  <c r="AB321"/>
  <c r="X305"/>
  <c r="Z304"/>
  <c r="Z301"/>
  <c r="AD299"/>
  <c r="AD298"/>
  <c r="Z297"/>
  <c r="AB292"/>
  <c r="AB290"/>
  <c r="Z284"/>
  <c r="Z285"/>
  <c r="Z286"/>
  <c r="Z283"/>
  <c r="AD270"/>
  <c r="AD269"/>
  <c r="AD265"/>
  <c r="Z241"/>
  <c r="Z242"/>
  <c r="Z243"/>
  <c r="Z244"/>
  <c r="Z245"/>
  <c r="Z240"/>
  <c r="AB239"/>
  <c r="AD239"/>
  <c r="Z225"/>
  <c r="Z187"/>
  <c r="X179"/>
  <c r="AB165"/>
  <c r="BI165" s="1"/>
  <c r="AB164"/>
  <c r="Z156"/>
  <c r="X137"/>
  <c r="X138"/>
  <c r="X139"/>
  <c r="X140"/>
  <c r="X141"/>
  <c r="X142"/>
  <c r="X143"/>
  <c r="X136"/>
  <c r="AD135"/>
  <c r="AB135"/>
  <c r="AD115"/>
  <c r="AB115"/>
  <c r="AD77"/>
  <c r="AB77"/>
  <c r="AD59"/>
  <c r="AD54"/>
  <c r="AD55"/>
  <c r="AD53"/>
  <c r="BI53" l="1"/>
  <c r="BI54"/>
  <c r="BI136"/>
  <c r="BI142"/>
  <c r="BI140"/>
  <c r="BI138"/>
  <c r="BI156"/>
  <c r="BI187"/>
  <c r="BI370"/>
  <c r="BI240"/>
  <c r="BI244"/>
  <c r="BI242"/>
  <c r="BI265"/>
  <c r="BI270"/>
  <c r="BI286"/>
  <c r="BI284"/>
  <c r="BI292"/>
  <c r="BI298"/>
  <c r="BI301"/>
  <c r="BI305"/>
  <c r="BI336"/>
  <c r="BI341"/>
  <c r="BI339"/>
  <c r="BI367"/>
  <c r="BI398"/>
  <c r="BI410"/>
  <c r="BI427"/>
  <c r="BI428"/>
  <c r="BI437"/>
  <c r="BI435"/>
  <c r="BI433"/>
  <c r="BI424"/>
  <c r="BI425"/>
  <c r="BI423"/>
  <c r="BI374"/>
  <c r="BI55"/>
  <c r="BI59"/>
  <c r="BI143"/>
  <c r="BI141"/>
  <c r="BI139"/>
  <c r="BI137"/>
  <c r="BI164"/>
  <c r="BI179"/>
  <c r="BI225"/>
  <c r="BI245"/>
  <c r="BI243"/>
  <c r="BI241"/>
  <c r="BI269"/>
  <c r="BI283"/>
  <c r="BI285"/>
  <c r="BI290"/>
  <c r="BI297"/>
  <c r="BI299"/>
  <c r="BI304"/>
  <c r="BI321"/>
  <c r="BI344"/>
  <c r="BI340"/>
  <c r="BI350"/>
  <c r="BI394"/>
  <c r="BI400"/>
  <c r="BI418"/>
  <c r="BI438"/>
  <c r="BI436"/>
  <c r="BI434"/>
  <c r="BI432"/>
  <c r="BI426"/>
  <c r="BI372"/>
  <c r="BI373"/>
  <c r="BI371"/>
  <c r="BI369"/>
  <c r="AD320"/>
  <c r="BI77"/>
  <c r="BI239"/>
  <c r="BI115"/>
  <c r="BI135"/>
  <c r="L189" i="63" l="1"/>
  <c r="K189"/>
  <c r="L188"/>
  <c r="K188"/>
  <c r="L187"/>
  <c r="K187"/>
  <c r="L186"/>
  <c r="K186"/>
  <c r="L185"/>
  <c r="K185"/>
  <c r="K184"/>
  <c r="A184"/>
  <c r="A185" s="1"/>
  <c r="A186" s="1"/>
  <c r="A187" s="1"/>
  <c r="G182"/>
  <c r="L183"/>
  <c r="K183"/>
  <c r="B181"/>
  <c r="C181" s="1"/>
  <c r="D181" s="1"/>
  <c r="E181" s="1"/>
  <c r="F181" s="1"/>
  <c r="G181" s="1"/>
  <c r="H181" s="1"/>
  <c r="I181" s="1"/>
  <c r="J181" s="1"/>
  <c r="K181" s="1"/>
  <c r="L181" s="1"/>
  <c r="M181" s="1"/>
  <c r="N181" s="1"/>
  <c r="O181" s="1"/>
  <c r="P181" s="1"/>
  <c r="Q181" s="1"/>
  <c r="C165"/>
  <c r="G164"/>
  <c r="F164"/>
  <c r="E164"/>
  <c r="D164"/>
  <c r="C164"/>
  <c r="C162"/>
  <c r="F157"/>
  <c r="E157"/>
  <c r="G157"/>
  <c r="I137"/>
  <c r="H137"/>
  <c r="G137"/>
  <c r="F137"/>
  <c r="C137"/>
  <c r="J136"/>
  <c r="J135"/>
  <c r="A134"/>
  <c r="G132"/>
  <c r="I129"/>
  <c r="G129"/>
  <c r="C129"/>
  <c r="H129"/>
  <c r="F129"/>
  <c r="H125"/>
  <c r="F125"/>
  <c r="I123"/>
  <c r="H123"/>
  <c r="F123"/>
  <c r="D124"/>
  <c r="G123"/>
  <c r="C123"/>
  <c r="I121"/>
  <c r="H121"/>
  <c r="G121"/>
  <c r="F121"/>
  <c r="E121"/>
  <c r="J119"/>
  <c r="I118"/>
  <c r="H118"/>
  <c r="G118"/>
  <c r="F118"/>
  <c r="E118"/>
  <c r="D118"/>
  <c r="C118"/>
  <c r="J118" s="1"/>
  <c r="I115"/>
  <c r="H115"/>
  <c r="G115"/>
  <c r="F115"/>
  <c r="E115"/>
  <c r="D115"/>
  <c r="C115"/>
  <c r="J115" s="1"/>
  <c r="I114"/>
  <c r="H114"/>
  <c r="G114"/>
  <c r="F114"/>
  <c r="E114"/>
  <c r="D114"/>
  <c r="C114"/>
  <c r="J114" s="1"/>
  <c r="I112"/>
  <c r="I108" s="1"/>
  <c r="H112"/>
  <c r="G112"/>
  <c r="G108" s="1"/>
  <c r="F112"/>
  <c r="E112"/>
  <c r="E108" s="1"/>
  <c r="C112"/>
  <c r="J111"/>
  <c r="I110"/>
  <c r="H110"/>
  <c r="G110"/>
  <c r="F110"/>
  <c r="E110"/>
  <c r="D110"/>
  <c r="C110"/>
  <c r="J109"/>
  <c r="I102"/>
  <c r="H102"/>
  <c r="G102"/>
  <c r="F102"/>
  <c r="D106"/>
  <c r="D102" s="1"/>
  <c r="C102"/>
  <c r="A106"/>
  <c r="I98"/>
  <c r="H98"/>
  <c r="G98"/>
  <c r="F98"/>
  <c r="E98"/>
  <c r="C98"/>
  <c r="D93"/>
  <c r="D92"/>
  <c r="J92" s="1"/>
  <c r="A92"/>
  <c r="A93" s="1"/>
  <c r="D91"/>
  <c r="D90" s="1"/>
  <c r="I90"/>
  <c r="H90"/>
  <c r="G90"/>
  <c r="G80" s="1"/>
  <c r="F90"/>
  <c r="E90"/>
  <c r="C90"/>
  <c r="J89"/>
  <c r="J88"/>
  <c r="J87"/>
  <c r="J86"/>
  <c r="J85"/>
  <c r="J84"/>
  <c r="J83"/>
  <c r="I82"/>
  <c r="H82"/>
  <c r="G82"/>
  <c r="F82"/>
  <c r="E82"/>
  <c r="D82"/>
  <c r="C82"/>
  <c r="J81"/>
  <c r="D78"/>
  <c r="D77"/>
  <c r="D76"/>
  <c r="J68"/>
  <c r="H66"/>
  <c r="J65"/>
  <c r="I63"/>
  <c r="H63"/>
  <c r="F63"/>
  <c r="G63"/>
  <c r="C63"/>
  <c r="D62"/>
  <c r="D61"/>
  <c r="D60"/>
  <c r="D57"/>
  <c r="I54"/>
  <c r="G54"/>
  <c r="C54"/>
  <c r="H54"/>
  <c r="F54"/>
  <c r="I51"/>
  <c r="H51"/>
  <c r="F51"/>
  <c r="D52"/>
  <c r="G51"/>
  <c r="C51"/>
  <c r="I48"/>
  <c r="H48"/>
  <c r="F48"/>
  <c r="D50"/>
  <c r="G48"/>
  <c r="C48"/>
  <c r="J47"/>
  <c r="J46"/>
  <c r="I41"/>
  <c r="H41"/>
  <c r="G41"/>
  <c r="D42"/>
  <c r="C41"/>
  <c r="F41"/>
  <c r="D40"/>
  <c r="A40"/>
  <c r="D37"/>
  <c r="D36"/>
  <c r="D35"/>
  <c r="D34"/>
  <c r="I32"/>
  <c r="H32"/>
  <c r="G32"/>
  <c r="F32"/>
  <c r="F31" s="1"/>
  <c r="D33"/>
  <c r="D32" s="1"/>
  <c r="C32"/>
  <c r="A33"/>
  <c r="A34" s="1"/>
  <c r="J30"/>
  <c r="E27"/>
  <c r="I27"/>
  <c r="H27"/>
  <c r="G27"/>
  <c r="C27"/>
  <c r="J26"/>
  <c r="J25"/>
  <c r="J24"/>
  <c r="I21"/>
  <c r="H21"/>
  <c r="G21"/>
  <c r="A23"/>
  <c r="F21"/>
  <c r="H20" l="1"/>
  <c r="J32"/>
  <c r="D64"/>
  <c r="D63" s="1"/>
  <c r="J63" s="1"/>
  <c r="E132"/>
  <c r="I132"/>
  <c r="I128" s="1"/>
  <c r="D56"/>
  <c r="H31"/>
  <c r="H53"/>
  <c r="D23"/>
  <c r="D21" s="1"/>
  <c r="G20"/>
  <c r="I20"/>
  <c r="J40"/>
  <c r="E48"/>
  <c r="E63"/>
  <c r="F80"/>
  <c r="H80"/>
  <c r="E102"/>
  <c r="E80" s="1"/>
  <c r="D122"/>
  <c r="D121" s="1"/>
  <c r="E123"/>
  <c r="F120"/>
  <c r="D133"/>
  <c r="D132" s="1"/>
  <c r="F132"/>
  <c r="H132"/>
  <c r="D140"/>
  <c r="G31"/>
  <c r="I31"/>
  <c r="D134"/>
  <c r="J134" s="1"/>
  <c r="C182"/>
  <c r="K182"/>
  <c r="E182"/>
  <c r="I182"/>
  <c r="F182"/>
  <c r="H182"/>
  <c r="J182"/>
  <c r="E32"/>
  <c r="D39"/>
  <c r="C31"/>
  <c r="E51"/>
  <c r="D59"/>
  <c r="E70"/>
  <c r="E69" s="1"/>
  <c r="D74"/>
  <c r="I70"/>
  <c r="I69" s="1"/>
  <c r="D75"/>
  <c r="D99"/>
  <c r="D98" s="1"/>
  <c r="D80" s="1"/>
  <c r="J102"/>
  <c r="D126"/>
  <c r="D127"/>
  <c r="F128"/>
  <c r="G128"/>
  <c r="J42"/>
  <c r="D41"/>
  <c r="J41" s="1"/>
  <c r="J50"/>
  <c r="D48"/>
  <c r="J48" s="1"/>
  <c r="D55"/>
  <c r="D54" s="1"/>
  <c r="J54" s="1"/>
  <c r="E54"/>
  <c r="C108"/>
  <c r="J124"/>
  <c r="D123"/>
  <c r="J123" s="1"/>
  <c r="C132"/>
  <c r="D138"/>
  <c r="E137"/>
  <c r="L184"/>
  <c r="D182"/>
  <c r="D28"/>
  <c r="D38"/>
  <c r="E41"/>
  <c r="J52"/>
  <c r="D51"/>
  <c r="J51" s="1"/>
  <c r="C80"/>
  <c r="I80"/>
  <c r="H120"/>
  <c r="G125"/>
  <c r="G120" s="1"/>
  <c r="I125"/>
  <c r="I120" s="1"/>
  <c r="H128"/>
  <c r="D130"/>
  <c r="D129" s="1"/>
  <c r="J129" s="1"/>
  <c r="E129"/>
  <c r="C159"/>
  <c r="C157" s="1"/>
  <c r="D157"/>
  <c r="D58"/>
  <c r="D71"/>
  <c r="J71" s="1"/>
  <c r="G70"/>
  <c r="G69" s="1"/>
  <c r="D73"/>
  <c r="F70"/>
  <c r="F69" s="1"/>
  <c r="H70"/>
  <c r="H69" s="1"/>
  <c r="C70"/>
  <c r="C69" s="1"/>
  <c r="F108"/>
  <c r="H108"/>
  <c r="D113"/>
  <c r="D112" s="1"/>
  <c r="D108" s="1"/>
  <c r="C125"/>
  <c r="J133"/>
  <c r="L182"/>
  <c r="J23"/>
  <c r="D27"/>
  <c r="J27" s="1"/>
  <c r="J28"/>
  <c r="F27"/>
  <c r="F20" s="1"/>
  <c r="J33"/>
  <c r="J90"/>
  <c r="J91"/>
  <c r="J93"/>
  <c r="J98"/>
  <c r="C21"/>
  <c r="E21"/>
  <c r="E20" s="1"/>
  <c r="I66"/>
  <c r="I53" s="1"/>
  <c r="G66"/>
  <c r="G53" s="1"/>
  <c r="F66"/>
  <c r="F53" s="1"/>
  <c r="J77"/>
  <c r="J78"/>
  <c r="J82"/>
  <c r="J110"/>
  <c r="E125"/>
  <c r="E120" s="1"/>
  <c r="F29" l="1"/>
  <c r="I29"/>
  <c r="I19" s="1"/>
  <c r="D125"/>
  <c r="D120" s="1"/>
  <c r="H29"/>
  <c r="H19" s="1"/>
  <c r="J132"/>
  <c r="J80"/>
  <c r="J99"/>
  <c r="E31"/>
  <c r="D31"/>
  <c r="J31" s="1"/>
  <c r="J113"/>
  <c r="J112"/>
  <c r="G29"/>
  <c r="G19" s="1"/>
  <c r="J125"/>
  <c r="D70"/>
  <c r="E128"/>
  <c r="J138"/>
  <c r="D137"/>
  <c r="J137" s="1"/>
  <c r="C128"/>
  <c r="J108"/>
  <c r="E66"/>
  <c r="E53" s="1"/>
  <c r="D67"/>
  <c r="D66" s="1"/>
  <c r="D53" s="1"/>
  <c r="F19"/>
  <c r="C66"/>
  <c r="C20"/>
  <c r="J21"/>
  <c r="D20"/>
  <c r="D128" l="1"/>
  <c r="J128" s="1"/>
  <c r="J67"/>
  <c r="E29"/>
  <c r="E19" s="1"/>
  <c r="D69"/>
  <c r="J69" s="1"/>
  <c r="J70"/>
  <c r="J66"/>
  <c r="C53"/>
  <c r="J20"/>
  <c r="D29" l="1"/>
  <c r="D19" s="1"/>
  <c r="J53"/>
  <c r="BZ63" i="44" l="1"/>
  <c r="BU63"/>
  <c r="BP63"/>
  <c r="BK63"/>
  <c r="Z63"/>
  <c r="U63"/>
  <c r="P63"/>
  <c r="BZ62"/>
  <c r="BU62"/>
  <c r="BP62"/>
  <c r="BK62"/>
  <c r="Z62"/>
  <c r="U62"/>
  <c r="P62"/>
  <c r="BZ61"/>
  <c r="BU61"/>
  <c r="BP61"/>
  <c r="BK61"/>
  <c r="Z61"/>
  <c r="U61"/>
  <c r="P61"/>
  <c r="BZ60"/>
  <c r="BU60"/>
  <c r="BP60"/>
  <c r="BK60"/>
  <c r="Z60"/>
  <c r="U60"/>
  <c r="P60"/>
  <c r="BZ59"/>
  <c r="BU59"/>
  <c r="BP59"/>
  <c r="BK59"/>
  <c r="Z59"/>
  <c r="U59"/>
  <c r="P59"/>
  <c r="BZ58"/>
  <c r="BU58"/>
  <c r="BP58"/>
  <c r="BK58"/>
  <c r="Z58"/>
  <c r="U58"/>
  <c r="P58"/>
  <c r="BZ57"/>
  <c r="BU57"/>
  <c r="BP57"/>
  <c r="BK57"/>
  <c r="Z57"/>
  <c r="U57"/>
  <c r="P57"/>
  <c r="BZ56"/>
  <c r="BU56"/>
  <c r="BP56"/>
  <c r="BK56"/>
  <c r="Z56"/>
  <c r="U56"/>
  <c r="P56"/>
  <c r="BZ55"/>
  <c r="BU55"/>
  <c r="BP55"/>
  <c r="BK55"/>
  <c r="Z55"/>
  <c r="U55"/>
  <c r="P55"/>
  <c r="BZ54"/>
  <c r="BU54"/>
  <c r="BP54"/>
  <c r="BK54"/>
  <c r="Z54"/>
  <c r="U54"/>
  <c r="P54"/>
  <c r="BZ53"/>
  <c r="BU53"/>
  <c r="BP53"/>
  <c r="BK53"/>
  <c r="Z53"/>
  <c r="U53"/>
  <c r="P53"/>
  <c r="BZ52"/>
  <c r="BU52"/>
  <c r="BP52"/>
  <c r="BK52"/>
  <c r="Z52"/>
  <c r="U52"/>
  <c r="P52"/>
  <c r="BZ51"/>
  <c r="BU51"/>
  <c r="BP51"/>
  <c r="BK51"/>
  <c r="Z51"/>
  <c r="U51"/>
  <c r="P51"/>
  <c r="BD223" i="43" l="1"/>
  <c r="BD222"/>
  <c r="BD221"/>
  <c r="BD211"/>
  <c r="BD164"/>
  <c r="BD89"/>
  <c r="BD60"/>
  <c r="BD57"/>
  <c r="BD31"/>
  <c r="BD25"/>
  <c r="AW126" l="1"/>
  <c r="AZ125"/>
  <c r="AW127" l="1"/>
  <c r="AW125"/>
  <c r="AY127" l="1"/>
  <c r="Y127"/>
  <c r="AT127" s="1"/>
  <c r="AZ127"/>
  <c r="AZ126"/>
  <c r="AY125"/>
  <c r="Y125"/>
  <c r="AT125" s="1"/>
  <c r="Y126"/>
  <c r="AT126" s="1"/>
  <c r="AY126"/>
  <c r="B217" i="9"/>
  <c r="B218"/>
  <c r="B216"/>
  <c r="AO218"/>
  <c r="AO217"/>
  <c r="AO216"/>
  <c r="B215"/>
  <c r="B214"/>
  <c r="AO213"/>
  <c r="B213"/>
  <c r="AO212"/>
  <c r="B212"/>
  <c r="AO211"/>
  <c r="B211"/>
  <c r="AO210"/>
  <c r="B210"/>
  <c r="AO209"/>
  <c r="B209"/>
  <c r="B206"/>
  <c r="B207"/>
  <c r="B208"/>
  <c r="B205"/>
  <c r="AO215"/>
  <c r="AO214"/>
  <c r="AO208"/>
  <c r="AO207"/>
  <c r="AO206"/>
  <c r="AO205"/>
  <c r="A359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84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322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02"/>
  <c r="A303" s="1"/>
  <c r="A304" s="1"/>
  <c r="A305" s="1"/>
  <c r="A306" s="1"/>
  <c r="A307" s="1"/>
  <c r="A308" s="1"/>
  <c r="A289"/>
  <c r="A290" s="1"/>
  <c r="A291" s="1"/>
  <c r="A292" s="1"/>
  <c r="A293" s="1"/>
  <c r="A294" s="1"/>
  <c r="A295" s="1"/>
  <c r="A296" s="1"/>
  <c r="A297" s="1"/>
  <c r="A298" s="1"/>
  <c r="A299" s="1"/>
  <c r="A257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186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19" s="1"/>
  <c r="A220" s="1"/>
  <c r="A221" s="1"/>
  <c r="A222" s="1"/>
  <c r="A223" s="1"/>
  <c r="A224" s="1"/>
  <c r="A225" s="1"/>
  <c r="A226" s="1"/>
  <c r="A148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72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H118" i="78" l="1"/>
  <c r="B121"/>
  <c r="H121" s="1"/>
  <c r="B120"/>
  <c r="H120" s="1"/>
  <c r="B119"/>
  <c r="K119" s="1"/>
  <c r="B122"/>
  <c r="H122" s="1"/>
  <c r="B123"/>
  <c r="B124"/>
  <c r="H124" s="1"/>
  <c r="B125"/>
  <c r="B126"/>
  <c r="H126" s="1"/>
  <c r="B127"/>
  <c r="H127" s="1"/>
  <c r="B128"/>
  <c r="H128" s="1"/>
  <c r="B129"/>
  <c r="H129" s="1"/>
  <c r="B131"/>
  <c r="H131" s="1"/>
  <c r="B130"/>
  <c r="B114" i="43"/>
  <c r="A50" i="44"/>
  <c r="B116" i="43"/>
  <c r="A52" i="44"/>
  <c r="B118" i="43"/>
  <c r="A54" i="44"/>
  <c r="B119" i="43"/>
  <c r="A55" i="44"/>
  <c r="B120" i="43"/>
  <c r="A56" i="44"/>
  <c r="B121" i="43"/>
  <c r="A57" i="44"/>
  <c r="B122" i="43"/>
  <c r="A58" i="44"/>
  <c r="B123" i="43"/>
  <c r="A59" i="44"/>
  <c r="B127" i="43"/>
  <c r="A63" i="44"/>
  <c r="B117" i="43"/>
  <c r="A53" i="44"/>
  <c r="B115" i="43"/>
  <c r="A51" i="44"/>
  <c r="B124" i="43"/>
  <c r="A60" i="44"/>
  <c r="B125" i="43"/>
  <c r="A61" i="44"/>
  <c r="B126" i="43"/>
  <c r="A62" i="44"/>
  <c r="F114" i="43"/>
  <c r="G216" i="9"/>
  <c r="G218"/>
  <c r="G217"/>
  <c r="G209"/>
  <c r="G212"/>
  <c r="G210"/>
  <c r="G211"/>
  <c r="G213"/>
  <c r="A205"/>
  <c r="A206" s="1"/>
  <c r="A207" s="1"/>
  <c r="A208" s="1"/>
  <c r="G205"/>
  <c r="G207"/>
  <c r="G206"/>
  <c r="G208"/>
  <c r="G215"/>
  <c r="G214"/>
  <c r="A428"/>
  <c r="A427"/>
  <c r="A429" s="1"/>
  <c r="A430" s="1"/>
  <c r="A431" s="1"/>
  <c r="A432" s="1"/>
  <c r="A433" s="1"/>
  <c r="A434" s="1"/>
  <c r="A435" s="1"/>
  <c r="A436" s="1"/>
  <c r="A437" s="1"/>
  <c r="A438" s="1"/>
  <c r="A227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J129" i="78" l="1"/>
  <c r="Q129" s="1"/>
  <c r="O129"/>
  <c r="I127"/>
  <c r="O121"/>
  <c r="J128"/>
  <c r="I122"/>
  <c r="P122" s="1"/>
  <c r="O124"/>
  <c r="I131"/>
  <c r="I126"/>
  <c r="P126" s="1"/>
  <c r="I118"/>
  <c r="I130"/>
  <c r="P130" s="1"/>
  <c r="K129"/>
  <c r="K121"/>
  <c r="I125"/>
  <c r="K123"/>
  <c r="H130"/>
  <c r="H119"/>
  <c r="O119" s="1"/>
  <c r="H125"/>
  <c r="O125" s="1"/>
  <c r="H123"/>
  <c r="O123" s="1"/>
  <c r="J130"/>
  <c r="Q130" s="1"/>
  <c r="K130"/>
  <c r="R130" s="1"/>
  <c r="I129"/>
  <c r="R119"/>
  <c r="I119"/>
  <c r="I121"/>
  <c r="J127"/>
  <c r="Q127" s="1"/>
  <c r="K127"/>
  <c r="R127" s="1"/>
  <c r="K125"/>
  <c r="R125" s="1"/>
  <c r="I123"/>
  <c r="P123" s="1"/>
  <c r="K128"/>
  <c r="I124"/>
  <c r="K120"/>
  <c r="R120" s="1"/>
  <c r="O128"/>
  <c r="O126"/>
  <c r="O122"/>
  <c r="O118"/>
  <c r="I128"/>
  <c r="J131"/>
  <c r="Q131" s="1"/>
  <c r="K131"/>
  <c r="R131" s="1"/>
  <c r="K126"/>
  <c r="R126" s="1"/>
  <c r="K124"/>
  <c r="K122"/>
  <c r="I120"/>
  <c r="K118"/>
  <c r="AE126" i="43"/>
  <c r="F125"/>
  <c r="AE124"/>
  <c r="AE115"/>
  <c r="AD117"/>
  <c r="AE127"/>
  <c r="AE123"/>
  <c r="F122"/>
  <c r="AD121"/>
  <c r="F120"/>
  <c r="AD119"/>
  <c r="F118"/>
  <c r="AE116"/>
  <c r="O131" i="78"/>
  <c r="O127"/>
  <c r="O130"/>
  <c r="O120"/>
  <c r="AE114" i="43"/>
  <c r="AE125"/>
  <c r="AD116"/>
  <c r="AD122"/>
  <c r="AD114"/>
  <c r="AE117"/>
  <c r="AE120"/>
  <c r="F126"/>
  <c r="AD115"/>
  <c r="F127"/>
  <c r="F121"/>
  <c r="AD118"/>
  <c r="AD125"/>
  <c r="F124"/>
  <c r="F115"/>
  <c r="AD127"/>
  <c r="F123"/>
  <c r="AE122"/>
  <c r="AD120"/>
  <c r="AE119"/>
  <c r="AE118"/>
  <c r="AD126"/>
  <c r="AD124"/>
  <c r="F117"/>
  <c r="AD123"/>
  <c r="AE121"/>
  <c r="F119"/>
  <c r="F116"/>
  <c r="A209" i="9"/>
  <c r="A210" s="1"/>
  <c r="A211" s="1"/>
  <c r="A212" s="1"/>
  <c r="A213" s="1"/>
  <c r="A214" s="1"/>
  <c r="A215" s="1"/>
  <c r="A216" s="1"/>
  <c r="A217" s="1"/>
  <c r="A218" s="1"/>
  <c r="Q128" i="78" l="1"/>
  <c r="P124"/>
  <c r="P121"/>
  <c r="P118"/>
  <c r="G97"/>
  <c r="G96" s="1"/>
  <c r="G37" s="1"/>
  <c r="G20" s="1"/>
  <c r="P119"/>
  <c r="P127"/>
  <c r="P131"/>
  <c r="R123"/>
  <c r="P125"/>
  <c r="R121"/>
  <c r="R129"/>
  <c r="P129"/>
  <c r="R122"/>
  <c r="C97"/>
  <c r="C96" s="1"/>
  <c r="C37" s="1"/>
  <c r="C20" s="1"/>
  <c r="R128"/>
  <c r="R118"/>
  <c r="R124"/>
  <c r="P128"/>
  <c r="E97"/>
  <c r="E96" s="1"/>
  <c r="P120"/>
  <c r="F97"/>
  <c r="F96" s="1"/>
  <c r="D97"/>
  <c r="D96" s="1"/>
  <c r="G13" l="1"/>
  <c r="C13"/>
  <c r="C23" i="4" l="1"/>
  <c r="B23"/>
  <c r="B63" i="44"/>
  <c r="AN218" i="9"/>
  <c r="BE218"/>
  <c r="B62" i="44"/>
  <c r="B61"/>
  <c r="AN216" i="9"/>
  <c r="BE216"/>
  <c r="B60" i="44"/>
  <c r="B59"/>
  <c r="BE214" i="9"/>
  <c r="B58" i="44"/>
  <c r="B57"/>
  <c r="B56"/>
  <c r="B55"/>
  <c r="B54"/>
  <c r="B53"/>
  <c r="B52"/>
  <c r="B51"/>
  <c r="BE205" i="9"/>
  <c r="T205" l="1"/>
  <c r="T114" i="43"/>
  <c r="I206" i="9"/>
  <c r="R206" s="1"/>
  <c r="S206" s="1"/>
  <c r="M115" i="43"/>
  <c r="T207" i="9"/>
  <c r="T116" i="43"/>
  <c r="AL207" i="9"/>
  <c r="AC116" i="43"/>
  <c r="U208" i="9"/>
  <c r="U117" i="43"/>
  <c r="I208" i="9"/>
  <c r="R208" s="1"/>
  <c r="S208" s="1"/>
  <c r="M117" i="43"/>
  <c r="AK208" i="9"/>
  <c r="AB117" i="43"/>
  <c r="T209" i="9"/>
  <c r="T118" i="43"/>
  <c r="AL209" i="9"/>
  <c r="AC118" i="43"/>
  <c r="U210" i="9"/>
  <c r="U119" i="43"/>
  <c r="I210" i="9"/>
  <c r="R210" s="1"/>
  <c r="S210" s="1"/>
  <c r="M119" i="43"/>
  <c r="AK210" i="9"/>
  <c r="AB119" i="43"/>
  <c r="T211" i="9"/>
  <c r="T120" i="43"/>
  <c r="AL211" i="9"/>
  <c r="AC120" i="43"/>
  <c r="U212" i="9"/>
  <c r="U121" i="43"/>
  <c r="I212" i="9"/>
  <c r="R212" s="1"/>
  <c r="S212" s="1"/>
  <c r="M121" i="43"/>
  <c r="AK212" i="9"/>
  <c r="AB121" i="43"/>
  <c r="T213" i="9"/>
  <c r="T122" i="43"/>
  <c r="AL213" i="9"/>
  <c r="AC122" i="43"/>
  <c r="U214" i="9"/>
  <c r="U123" i="43"/>
  <c r="I214" i="9"/>
  <c r="R214" s="1"/>
  <c r="S214" s="1"/>
  <c r="M123" i="43"/>
  <c r="AK214" i="9"/>
  <c r="AB123" i="43"/>
  <c r="U215" i="9"/>
  <c r="U124" i="43"/>
  <c r="I215" i="9"/>
  <c r="R215" s="1"/>
  <c r="S215" s="1"/>
  <c r="M124" i="43"/>
  <c r="AK215" i="9"/>
  <c r="AB124" i="43"/>
  <c r="AK216" i="9"/>
  <c r="AB125" i="43"/>
  <c r="U217" i="9"/>
  <c r="U126" i="43"/>
  <c r="I217" i="9"/>
  <c r="S217" s="1"/>
  <c r="M126" i="43"/>
  <c r="AL217" i="9"/>
  <c r="AC126" i="43"/>
  <c r="AK218" i="9"/>
  <c r="AB127" i="43"/>
  <c r="AL205" i="9"/>
  <c r="AC114" i="43"/>
  <c r="U206" i="9"/>
  <c r="U115" i="43"/>
  <c r="AK206" i="9"/>
  <c r="AB115" i="43"/>
  <c r="U205" i="9"/>
  <c r="U114" i="43"/>
  <c r="I205" i="9"/>
  <c r="R205" s="1"/>
  <c r="S205" s="1"/>
  <c r="M114" i="43"/>
  <c r="AK205" i="9"/>
  <c r="AB114" i="43"/>
  <c r="T206" i="9"/>
  <c r="T115" i="43"/>
  <c r="AL206" i="9"/>
  <c r="AC115" i="43"/>
  <c r="U207" i="9"/>
  <c r="U116" i="43"/>
  <c r="I207" i="9"/>
  <c r="R207" s="1"/>
  <c r="S207" s="1"/>
  <c r="M116" i="43"/>
  <c r="AK207" i="9"/>
  <c r="AB116" i="43"/>
  <c r="T208" i="9"/>
  <c r="T117" i="43"/>
  <c r="AL208" i="9"/>
  <c r="AC117" i="43"/>
  <c r="U209" i="9"/>
  <c r="U118" i="43"/>
  <c r="I209" i="9"/>
  <c r="R209" s="1"/>
  <c r="S209" s="1"/>
  <c r="M118" i="43"/>
  <c r="AK209" i="9"/>
  <c r="AB118" i="43"/>
  <c r="T210" i="9"/>
  <c r="T119" i="43"/>
  <c r="AL210" i="9"/>
  <c r="AC119" i="43"/>
  <c r="U211" i="9"/>
  <c r="U120" i="43"/>
  <c r="I211" i="9"/>
  <c r="R211" s="1"/>
  <c r="S211" s="1"/>
  <c r="M120" i="43"/>
  <c r="AK211" i="9"/>
  <c r="AB120" i="43"/>
  <c r="T212" i="9"/>
  <c r="T121" i="43"/>
  <c r="AL212" i="9"/>
  <c r="AC121" i="43"/>
  <c r="U213" i="9"/>
  <c r="U122" i="43"/>
  <c r="I213" i="9"/>
  <c r="R213" s="1"/>
  <c r="S213" s="1"/>
  <c r="M122" i="43"/>
  <c r="AK213" i="9"/>
  <c r="AB122" i="43"/>
  <c r="T214" i="9"/>
  <c r="T123" i="43"/>
  <c r="AL214" i="9"/>
  <c r="AC123" i="43"/>
  <c r="T215" i="9"/>
  <c r="T124" i="43"/>
  <c r="AL215" i="9"/>
  <c r="AC124" i="43"/>
  <c r="U216" i="9"/>
  <c r="U125" i="43"/>
  <c r="I216" i="9"/>
  <c r="R216" s="1"/>
  <c r="M125" i="43"/>
  <c r="AL216" i="9"/>
  <c r="AC125" i="43"/>
  <c r="AK217" i="9"/>
  <c r="AB126" i="43"/>
  <c r="U218" i="9"/>
  <c r="U127" i="43"/>
  <c r="I218" i="9"/>
  <c r="R218" s="1"/>
  <c r="M127" i="43"/>
  <c r="AL218" i="9"/>
  <c r="AC127" i="43"/>
  <c r="BC207" i="9"/>
  <c r="BE208"/>
  <c r="BC209"/>
  <c r="BE210"/>
  <c r="BC211"/>
  <c r="BE212"/>
  <c r="BC213"/>
  <c r="BE215"/>
  <c r="BC216"/>
  <c r="AY216"/>
  <c r="AP216"/>
  <c r="AZ216" s="1"/>
  <c r="BE217"/>
  <c r="BC218"/>
  <c r="AP218"/>
  <c r="AZ218" s="1"/>
  <c r="AY218"/>
  <c r="BC205"/>
  <c r="BE206"/>
  <c r="BC206"/>
  <c r="BE207"/>
  <c r="BC208"/>
  <c r="BE209"/>
  <c r="BC210"/>
  <c r="BE211"/>
  <c r="BC212"/>
  <c r="BE213"/>
  <c r="BC214"/>
  <c r="AN214"/>
  <c r="BC215"/>
  <c r="AN215"/>
  <c r="BC217"/>
  <c r="AN217"/>
  <c r="S124" i="43"/>
  <c r="S123"/>
  <c r="S125"/>
  <c r="S127"/>
  <c r="S126"/>
  <c r="S218" i="9" l="1"/>
  <c r="S216"/>
  <c r="R217"/>
  <c r="BG218"/>
  <c r="BG214"/>
  <c r="BG215"/>
  <c r="AP217"/>
  <c r="AZ217" s="1"/>
  <c r="AY217"/>
  <c r="AY215"/>
  <c r="AP215"/>
  <c r="AP214"/>
  <c r="AY214"/>
  <c r="BG217"/>
  <c r="BG216"/>
  <c r="AZ215" l="1"/>
  <c r="AZ214"/>
  <c r="T216" l="1"/>
  <c r="Y216" s="1"/>
  <c r="T125" i="43"/>
  <c r="W125" s="1"/>
  <c r="T217" i="9"/>
  <c r="Y217" s="1"/>
  <c r="T126" i="43"/>
  <c r="W126" s="1"/>
  <c r="T218" i="9"/>
  <c r="Y218" s="1"/>
  <c r="T127" i="43"/>
  <c r="W127" s="1"/>
  <c r="AR127" l="1"/>
  <c r="AR126"/>
  <c r="AR125"/>
  <c r="BJ420" i="9" l="1"/>
  <c r="BJ440"/>
  <c r="BJ412"/>
  <c r="BJ411"/>
  <c r="L40" l="1"/>
  <c r="J40"/>
  <c r="AQ357" l="1"/>
  <c r="AS357"/>
  <c r="AU357"/>
  <c r="AW357"/>
  <c r="Z442"/>
  <c r="AB442"/>
  <c r="AD442"/>
  <c r="X442"/>
  <c r="J357"/>
  <c r="L357"/>
  <c r="N357"/>
  <c r="P357"/>
  <c r="J376"/>
  <c r="L376"/>
  <c r="N376"/>
  <c r="P376"/>
  <c r="J22"/>
  <c r="L22"/>
  <c r="N22"/>
  <c r="P22"/>
  <c r="BI442" l="1"/>
  <c r="B274" i="43"/>
  <c r="C40" i="62" l="1"/>
  <c r="H40" s="1"/>
  <c r="H39"/>
  <c r="H38"/>
  <c r="H37"/>
  <c r="H36"/>
  <c r="H35"/>
  <c r="H34"/>
  <c r="E33"/>
  <c r="D33"/>
  <c r="C33"/>
  <c r="H33" s="1"/>
  <c r="H32"/>
  <c r="H31"/>
  <c r="H30"/>
  <c r="H29"/>
  <c r="H28"/>
  <c r="H27"/>
  <c r="H26"/>
  <c r="H25"/>
  <c r="G25"/>
  <c r="F25"/>
  <c r="F17" s="1"/>
  <c r="F41" s="1"/>
  <c r="E25"/>
  <c r="D25"/>
  <c r="D17" s="1"/>
  <c r="D41" s="1"/>
  <c r="C25"/>
  <c r="H24"/>
  <c r="H23"/>
  <c r="H22"/>
  <c r="G21"/>
  <c r="F21"/>
  <c r="E21"/>
  <c r="D21"/>
  <c r="C21"/>
  <c r="H21" s="1"/>
  <c r="H20"/>
  <c r="H19"/>
  <c r="H18" s="1"/>
  <c r="H17" s="1"/>
  <c r="H41" s="1"/>
  <c r="G18"/>
  <c r="F18"/>
  <c r="E18"/>
  <c r="D18"/>
  <c r="C18"/>
  <c r="G17"/>
  <c r="G41" s="1"/>
  <c r="E17"/>
  <c r="E41" s="1"/>
  <c r="C17"/>
  <c r="C41" s="1"/>
  <c r="B302" i="9" l="1"/>
  <c r="B301"/>
  <c r="BL301" l="1"/>
  <c r="A74" i="44" l="1"/>
  <c r="AL171" i="43" l="1"/>
  <c r="N171" s="1"/>
  <c r="W171" s="1"/>
  <c r="B146"/>
  <c r="H39" i="9" l="1"/>
  <c r="J39"/>
  <c r="J38" s="1"/>
  <c r="V39"/>
  <c r="X39"/>
  <c r="Z39"/>
  <c r="Z38" s="1"/>
  <c r="AB39"/>
  <c r="AB38" s="1"/>
  <c r="AD39"/>
  <c r="AD38" s="1"/>
  <c r="AI39"/>
  <c r="AI38" s="1"/>
  <c r="AJ39"/>
  <c r="AM39"/>
  <c r="AM38" s="1"/>
  <c r="AO39"/>
  <c r="AO38" s="1"/>
  <c r="AQ39"/>
  <c r="AQ38" s="1"/>
  <c r="AS39"/>
  <c r="AS38" s="1"/>
  <c r="AU39"/>
  <c r="AU38" s="1"/>
  <c r="AW39"/>
  <c r="AW38" s="1"/>
  <c r="BA39"/>
  <c r="BA38" s="1"/>
  <c r="BB39"/>
  <c r="BB38" s="1"/>
  <c r="BD39"/>
  <c r="BD38" s="1"/>
  <c r="L38"/>
  <c r="N38"/>
  <c r="P38"/>
  <c r="X38"/>
  <c r="AJ38"/>
  <c r="A32" i="44"/>
  <c r="L39" i="43"/>
  <c r="L38" s="1"/>
  <c r="P39"/>
  <c r="Q39"/>
  <c r="R39"/>
  <c r="R38" s="1"/>
  <c r="Y39"/>
  <c r="Y38" s="1"/>
  <c r="Z39"/>
  <c r="Z38" s="1"/>
  <c r="AA39"/>
  <c r="AA38" s="1"/>
  <c r="B39"/>
  <c r="B40"/>
  <c r="AZ40"/>
  <c r="AY40"/>
  <c r="AU40"/>
  <c r="AT40"/>
  <c r="AS40"/>
  <c r="AX40"/>
  <c r="B40" i="9"/>
  <c r="B39"/>
  <c r="V38" l="1"/>
  <c r="BI38" s="1"/>
  <c r="BI39"/>
  <c r="K274" i="43"/>
  <c r="I274" s="1"/>
  <c r="H38" i="9"/>
  <c r="P38" i="43"/>
  <c r="Q38"/>
  <c r="X39"/>
  <c r="X38" s="1"/>
  <c r="O39"/>
  <c r="O38" l="1"/>
  <c r="L76"/>
  <c r="O76"/>
  <c r="P76"/>
  <c r="R76"/>
  <c r="AA76"/>
  <c r="CC20" i="4" l="1"/>
  <c r="CC21"/>
  <c r="CC24"/>
  <c r="AP26" i="43" l="1"/>
  <c r="AP27"/>
  <c r="AP29"/>
  <c r="AP30"/>
  <c r="AP32"/>
  <c r="AP33"/>
  <c r="AP36"/>
  <c r="AP50"/>
  <c r="AP58"/>
  <c r="AP59"/>
  <c r="AP61"/>
  <c r="AP75"/>
  <c r="AP84"/>
  <c r="AP85"/>
  <c r="AP87"/>
  <c r="AP88"/>
  <c r="AP90"/>
  <c r="AP94"/>
  <c r="AP95"/>
  <c r="AP136"/>
  <c r="AP137"/>
  <c r="AP139"/>
  <c r="AP140"/>
  <c r="AP165"/>
  <c r="AP166"/>
  <c r="AP168"/>
  <c r="AP169"/>
  <c r="AP172"/>
  <c r="AP183"/>
  <c r="AP184"/>
  <c r="AP185"/>
  <c r="AP191"/>
  <c r="AP195"/>
  <c r="AP196"/>
  <c r="AP207"/>
  <c r="AP212"/>
  <c r="AP218"/>
  <c r="AP219"/>
  <c r="AP220"/>
  <c r="AU154"/>
  <c r="AU153"/>
  <c r="AU151"/>
  <c r="AU150"/>
  <c r="AU149"/>
  <c r="AU146"/>
  <c r="AU144"/>
  <c r="AU143"/>
  <c r="AU142"/>
  <c r="AT55"/>
  <c r="AU35"/>
  <c r="AT35"/>
  <c r="AX193"/>
  <c r="AY193"/>
  <c r="AZ193"/>
  <c r="AW193"/>
  <c r="BA194"/>
  <c r="AZ194"/>
  <c r="AY194"/>
  <c r="AX194"/>
  <c r="AW194"/>
  <c r="AZ233"/>
  <c r="AY233"/>
  <c r="AX233"/>
  <c r="AW233"/>
  <c r="AZ232"/>
  <c r="AY232"/>
  <c r="AX232"/>
  <c r="AW232"/>
  <c r="AZ231"/>
  <c r="AY231"/>
  <c r="AX231"/>
  <c r="AW231"/>
  <c r="AZ230"/>
  <c r="AY230"/>
  <c r="AX230"/>
  <c r="AW230"/>
  <c r="AZ229"/>
  <c r="AY229"/>
  <c r="AX229"/>
  <c r="AW229"/>
  <c r="AZ228"/>
  <c r="AY228"/>
  <c r="AX228"/>
  <c r="AW228"/>
  <c r="AZ227"/>
  <c r="AY227"/>
  <c r="AX227"/>
  <c r="AW227"/>
  <c r="AZ226"/>
  <c r="AY226"/>
  <c r="AX226"/>
  <c r="AW226"/>
  <c r="AZ225"/>
  <c r="AY225"/>
  <c r="AX225"/>
  <c r="AW225"/>
  <c r="AZ217"/>
  <c r="AY217"/>
  <c r="AX217"/>
  <c r="AW217"/>
  <c r="AZ215"/>
  <c r="AX215"/>
  <c r="AW215"/>
  <c r="AY190"/>
  <c r="AX190"/>
  <c r="AW190"/>
  <c r="AY189"/>
  <c r="AX189"/>
  <c r="AW189"/>
  <c r="AY188"/>
  <c r="AX188"/>
  <c r="AW188"/>
  <c r="AY162"/>
  <c r="AX162"/>
  <c r="AW162"/>
  <c r="AZ161"/>
  <c r="AY161"/>
  <c r="AW161"/>
  <c r="AY159"/>
  <c r="AX159"/>
  <c r="AW159"/>
  <c r="AY132"/>
  <c r="AX132"/>
  <c r="AW132"/>
  <c r="AZ130"/>
  <c r="AY130"/>
  <c r="AX130"/>
  <c r="AW130"/>
  <c r="AZ128"/>
  <c r="AX128"/>
  <c r="AW128"/>
  <c r="AZ105"/>
  <c r="AY105"/>
  <c r="AW105"/>
  <c r="AZ104"/>
  <c r="AY104"/>
  <c r="AW104"/>
  <c r="AZ103"/>
  <c r="AY103"/>
  <c r="AX103"/>
  <c r="AW103"/>
  <c r="AZ92"/>
  <c r="AZ91" s="1"/>
  <c r="AY92"/>
  <c r="AY91" s="1"/>
  <c r="AX92"/>
  <c r="AX91" s="1"/>
  <c r="AW92"/>
  <c r="AW91" s="1"/>
  <c r="AY77"/>
  <c r="AY76" s="1"/>
  <c r="AX77"/>
  <c r="AX76" s="1"/>
  <c r="AW77"/>
  <c r="AW76" s="1"/>
  <c r="AZ74"/>
  <c r="AX74"/>
  <c r="AW74"/>
  <c r="AY70"/>
  <c r="AZ54"/>
  <c r="AY54"/>
  <c r="AX54"/>
  <c r="AW54"/>
  <c r="AX49"/>
  <c r="AY35"/>
  <c r="AY34" s="1"/>
  <c r="AW23"/>
  <c r="AC4" i="47"/>
  <c r="AC6"/>
  <c r="AC10"/>
  <c r="AX187" i="43" l="1"/>
  <c r="AW187"/>
  <c r="AW213"/>
  <c r="AY187"/>
  <c r="AX213"/>
  <c r="AW192"/>
  <c r="BA193"/>
  <c r="BA192" s="1"/>
  <c r="AY192"/>
  <c r="BA217"/>
  <c r="BA225"/>
  <c r="BA226"/>
  <c r="BA227"/>
  <c r="BA228"/>
  <c r="BA229"/>
  <c r="BA230"/>
  <c r="BA231"/>
  <c r="BA232"/>
  <c r="BA233"/>
  <c r="AZ192"/>
  <c r="AX192"/>
  <c r="BA54"/>
  <c r="BA92"/>
  <c r="BA91" s="1"/>
  <c r="BA103"/>
  <c r="BA130"/>
  <c r="AW186" l="1"/>
  <c r="AX186"/>
  <c r="AY186"/>
  <c r="K118" i="44" l="1"/>
  <c r="K131"/>
  <c r="K121" s="1"/>
  <c r="K133"/>
  <c r="K129"/>
  <c r="K128"/>
  <c r="Y49" i="43"/>
  <c r="AH89"/>
  <c r="AT49" l="1"/>
  <c r="AX35"/>
  <c r="AX34" s="1"/>
  <c r="A6" i="61" l="1"/>
  <c r="A7" s="1"/>
  <c r="BK110" i="44" l="1"/>
  <c r="AT114" l="1"/>
  <c r="BV19" i="4" l="1"/>
  <c r="BW19"/>
  <c r="CA19"/>
  <c r="BP32" i="44" l="1"/>
  <c r="BP114"/>
  <c r="B103" i="43" l="1"/>
  <c r="BP110" i="44" l="1"/>
  <c r="BU110"/>
  <c r="BZ110"/>
  <c r="BK95"/>
  <c r="BP95"/>
  <c r="BU95"/>
  <c r="BZ95"/>
  <c r="BK96"/>
  <c r="BP96"/>
  <c r="BU96"/>
  <c r="BZ96"/>
  <c r="BP97"/>
  <c r="BU97"/>
  <c r="BZ97"/>
  <c r="BP98"/>
  <c r="BU98"/>
  <c r="BZ98"/>
  <c r="BP99"/>
  <c r="BU99"/>
  <c r="BZ99"/>
  <c r="BP100"/>
  <c r="BU100"/>
  <c r="BZ100"/>
  <c r="BK101"/>
  <c r="BP101"/>
  <c r="BU101"/>
  <c r="BZ101"/>
  <c r="BK102"/>
  <c r="BP102"/>
  <c r="BU102"/>
  <c r="BZ102"/>
  <c r="BK103"/>
  <c r="BP103"/>
  <c r="BU103"/>
  <c r="BZ103"/>
  <c r="BK104"/>
  <c r="BP104"/>
  <c r="BU104"/>
  <c r="BZ104"/>
  <c r="BK105"/>
  <c r="BP105"/>
  <c r="BU105"/>
  <c r="BZ105"/>
  <c r="BK106"/>
  <c r="BP106"/>
  <c r="BU106"/>
  <c r="BZ106"/>
  <c r="BK107"/>
  <c r="BP107"/>
  <c r="BU107"/>
  <c r="BZ107"/>
  <c r="BK108"/>
  <c r="BP108"/>
  <c r="BU108"/>
  <c r="BZ108"/>
  <c r="BK109"/>
  <c r="BP109"/>
  <c r="BU109"/>
  <c r="BZ109"/>
  <c r="BK82"/>
  <c r="BP82"/>
  <c r="BU82"/>
  <c r="BZ82"/>
  <c r="BK83"/>
  <c r="BP83"/>
  <c r="BU83"/>
  <c r="BZ83"/>
  <c r="BK84"/>
  <c r="BP84"/>
  <c r="BU84"/>
  <c r="BZ84"/>
  <c r="BP85"/>
  <c r="BU85"/>
  <c r="BZ85"/>
  <c r="BK86"/>
  <c r="BP86"/>
  <c r="BU86"/>
  <c r="BZ86"/>
  <c r="BK87"/>
  <c r="BP87"/>
  <c r="BU87"/>
  <c r="BZ87"/>
  <c r="BP88"/>
  <c r="BU88"/>
  <c r="BZ88"/>
  <c r="BP89"/>
  <c r="BU89"/>
  <c r="BZ89"/>
  <c r="BK90"/>
  <c r="BP90"/>
  <c r="BU90"/>
  <c r="BZ90"/>
  <c r="BK91"/>
  <c r="BP91"/>
  <c r="BU91"/>
  <c r="BZ91"/>
  <c r="BK92"/>
  <c r="BP92"/>
  <c r="BU92"/>
  <c r="BZ92"/>
  <c r="BK93"/>
  <c r="BP93"/>
  <c r="BU93"/>
  <c r="BZ93"/>
  <c r="BK94"/>
  <c r="BP94"/>
  <c r="BU94"/>
  <c r="BZ94"/>
  <c r="BK67"/>
  <c r="BP67"/>
  <c r="BU67"/>
  <c r="BZ67"/>
  <c r="BK68"/>
  <c r="BP68"/>
  <c r="BU68"/>
  <c r="BZ68"/>
  <c r="BK69"/>
  <c r="BP69"/>
  <c r="BU69"/>
  <c r="BZ69"/>
  <c r="BK70"/>
  <c r="BP70"/>
  <c r="BU70"/>
  <c r="BZ70"/>
  <c r="BK71"/>
  <c r="BP71"/>
  <c r="BU71"/>
  <c r="BZ71"/>
  <c r="BK72"/>
  <c r="BP72"/>
  <c r="BU72"/>
  <c r="BZ72"/>
  <c r="BK73"/>
  <c r="BP73"/>
  <c r="BU73"/>
  <c r="BZ73"/>
  <c r="BK74"/>
  <c r="BP74"/>
  <c r="BU74"/>
  <c r="BZ74"/>
  <c r="BK75"/>
  <c r="BP75"/>
  <c r="BU75"/>
  <c r="BZ75"/>
  <c r="BK76"/>
  <c r="BP76"/>
  <c r="BU76"/>
  <c r="BZ76"/>
  <c r="BK77"/>
  <c r="BP77"/>
  <c r="BU77"/>
  <c r="BZ77"/>
  <c r="BK78"/>
  <c r="BP78"/>
  <c r="BU78"/>
  <c r="BZ78"/>
  <c r="BK79"/>
  <c r="BP79"/>
  <c r="BU79"/>
  <c r="BZ79"/>
  <c r="BK80"/>
  <c r="BP80"/>
  <c r="BU80"/>
  <c r="BZ80"/>
  <c r="BK81"/>
  <c r="BP81"/>
  <c r="BU81"/>
  <c r="BZ81"/>
  <c r="BK49"/>
  <c r="BP49"/>
  <c r="BU49"/>
  <c r="BZ49"/>
  <c r="BK50"/>
  <c r="BP50"/>
  <c r="BU50"/>
  <c r="BZ50"/>
  <c r="BK64"/>
  <c r="BP64"/>
  <c r="BU64"/>
  <c r="BZ64"/>
  <c r="BK65"/>
  <c r="BP65"/>
  <c r="BU65"/>
  <c r="BZ65"/>
  <c r="BK66"/>
  <c r="BP66"/>
  <c r="BU66"/>
  <c r="BZ66"/>
  <c r="BK43"/>
  <c r="BP43"/>
  <c r="BU43"/>
  <c r="BZ43"/>
  <c r="BK44"/>
  <c r="BP44"/>
  <c r="BU44"/>
  <c r="BZ44"/>
  <c r="BK45"/>
  <c r="BP45"/>
  <c r="BU45"/>
  <c r="BZ45"/>
  <c r="BK46"/>
  <c r="BP46"/>
  <c r="BU46"/>
  <c r="BZ46"/>
  <c r="BK47"/>
  <c r="BP47"/>
  <c r="BU47"/>
  <c r="BZ47"/>
  <c r="BK48"/>
  <c r="BP48"/>
  <c r="BU48"/>
  <c r="BZ48"/>
  <c r="BK30"/>
  <c r="BP30"/>
  <c r="BU30"/>
  <c r="BZ30"/>
  <c r="BU31"/>
  <c r="BZ31"/>
  <c r="BU32"/>
  <c r="BZ32"/>
  <c r="BU33"/>
  <c r="BZ33"/>
  <c r="BK34"/>
  <c r="BP34"/>
  <c r="BU34"/>
  <c r="BZ34"/>
  <c r="BK35"/>
  <c r="BP35"/>
  <c r="BU35"/>
  <c r="BZ35"/>
  <c r="BK36"/>
  <c r="BP36"/>
  <c r="BU36"/>
  <c r="BZ36"/>
  <c r="BK37"/>
  <c r="BP37"/>
  <c r="BU37"/>
  <c r="BZ37"/>
  <c r="BK38"/>
  <c r="BP38"/>
  <c r="BU38"/>
  <c r="BZ38"/>
  <c r="BK39"/>
  <c r="BP39"/>
  <c r="BU39"/>
  <c r="BZ39"/>
  <c r="BK40"/>
  <c r="BP40"/>
  <c r="BU40"/>
  <c r="BZ40"/>
  <c r="BK41"/>
  <c r="BP41"/>
  <c r="BU41"/>
  <c r="BZ41"/>
  <c r="BK42"/>
  <c r="BP42"/>
  <c r="BU42"/>
  <c r="BZ42"/>
  <c r="BK21"/>
  <c r="BP21"/>
  <c r="BU21"/>
  <c r="BZ21"/>
  <c r="BK22"/>
  <c r="BP22"/>
  <c r="BU22"/>
  <c r="BZ22"/>
  <c r="BK23"/>
  <c r="BP23"/>
  <c r="BU23"/>
  <c r="BZ23"/>
  <c r="BK24"/>
  <c r="BP24"/>
  <c r="BU24"/>
  <c r="BZ24"/>
  <c r="BK25"/>
  <c r="BP25"/>
  <c r="BU25"/>
  <c r="BZ25"/>
  <c r="BK26"/>
  <c r="BP26"/>
  <c r="BU26"/>
  <c r="BZ26"/>
  <c r="BK27"/>
  <c r="BP27"/>
  <c r="BU27"/>
  <c r="BZ27"/>
  <c r="BK28"/>
  <c r="BP28"/>
  <c r="BU28"/>
  <c r="BZ28"/>
  <c r="BK29"/>
  <c r="BP29"/>
  <c r="BU29"/>
  <c r="BZ29"/>
  <c r="BP9"/>
  <c r="BU9"/>
  <c r="BZ9"/>
  <c r="BK10"/>
  <c r="BP10"/>
  <c r="BU10"/>
  <c r="BZ10"/>
  <c r="BK11"/>
  <c r="BP11"/>
  <c r="BU11"/>
  <c r="BZ11"/>
  <c r="BK12"/>
  <c r="BP12"/>
  <c r="BU12"/>
  <c r="BZ12"/>
  <c r="BK13"/>
  <c r="BP13"/>
  <c r="BU13"/>
  <c r="BZ13"/>
  <c r="BK14"/>
  <c r="BP14"/>
  <c r="BU14"/>
  <c r="BZ14"/>
  <c r="BK15"/>
  <c r="BP15"/>
  <c r="BU15"/>
  <c r="BZ15"/>
  <c r="BK16"/>
  <c r="BP16"/>
  <c r="BU16"/>
  <c r="BZ16"/>
  <c r="BK17"/>
  <c r="BP17"/>
  <c r="BU17"/>
  <c r="BZ17"/>
  <c r="BK18"/>
  <c r="BP18"/>
  <c r="BU18"/>
  <c r="BZ18"/>
  <c r="BK19"/>
  <c r="BP19"/>
  <c r="BU19"/>
  <c r="BZ19"/>
  <c r="BK20"/>
  <c r="BP20"/>
  <c r="BU20"/>
  <c r="BZ20"/>
  <c r="BK8"/>
  <c r="S11" i="47" l="1"/>
  <c r="T11"/>
  <c r="U11"/>
  <c r="V11"/>
  <c r="W11"/>
  <c r="Y34" l="1"/>
  <c r="AU233" i="43"/>
  <c r="AT233"/>
  <c r="AS233"/>
  <c r="AR233"/>
  <c r="AU232"/>
  <c r="AT232"/>
  <c r="AS232"/>
  <c r="AR232"/>
  <c r="AU231"/>
  <c r="AT231"/>
  <c r="AS231"/>
  <c r="AR231"/>
  <c r="AU230"/>
  <c r="AT230"/>
  <c r="AS230"/>
  <c r="AR230"/>
  <c r="AU229"/>
  <c r="AT229"/>
  <c r="AS229"/>
  <c r="AR229"/>
  <c r="AU228"/>
  <c r="AT228"/>
  <c r="AS228"/>
  <c r="AR228"/>
  <c r="AU227"/>
  <c r="AT227"/>
  <c r="AS227"/>
  <c r="AR227"/>
  <c r="AU226"/>
  <c r="AT226"/>
  <c r="AS226"/>
  <c r="AR226"/>
  <c r="AU225"/>
  <c r="AT225"/>
  <c r="AS225"/>
  <c r="AR225"/>
  <c r="AU223"/>
  <c r="BA223" s="1"/>
  <c r="AT223"/>
  <c r="AZ223" s="1"/>
  <c r="AS223"/>
  <c r="AY223" s="1"/>
  <c r="AR223"/>
  <c r="AX223" s="1"/>
  <c r="AU222"/>
  <c r="BA222" s="1"/>
  <c r="AT222"/>
  <c r="AZ222" s="1"/>
  <c r="AS222"/>
  <c r="AY222" s="1"/>
  <c r="AR222"/>
  <c r="AX222" s="1"/>
  <c r="AU221"/>
  <c r="BA221" s="1"/>
  <c r="AT221"/>
  <c r="AZ221" s="1"/>
  <c r="AS221"/>
  <c r="AY221" s="1"/>
  <c r="AR221"/>
  <c r="AX221" s="1"/>
  <c r="AU217"/>
  <c r="AT217"/>
  <c r="AS217"/>
  <c r="AR217"/>
  <c r="AU214"/>
  <c r="AT214"/>
  <c r="AS214"/>
  <c r="AU211"/>
  <c r="BA211" s="1"/>
  <c r="AT211"/>
  <c r="AZ211" s="1"/>
  <c r="AS211"/>
  <c r="AY211" s="1"/>
  <c r="AR211"/>
  <c r="AX211" s="1"/>
  <c r="AU164"/>
  <c r="AT164"/>
  <c r="AZ164" s="1"/>
  <c r="AS164"/>
  <c r="AY164" s="1"/>
  <c r="AR164"/>
  <c r="AX164" s="1"/>
  <c r="AU89"/>
  <c r="BA89" s="1"/>
  <c r="AT89"/>
  <c r="AZ89" s="1"/>
  <c r="AS89"/>
  <c r="AY89" s="1"/>
  <c r="AR89"/>
  <c r="AX89" s="1"/>
  <c r="AU60"/>
  <c r="BA60" s="1"/>
  <c r="AT60"/>
  <c r="AZ60" s="1"/>
  <c r="AS60"/>
  <c r="AY60" s="1"/>
  <c r="AR60"/>
  <c r="AX60" s="1"/>
  <c r="AU57"/>
  <c r="AT57"/>
  <c r="AZ57" s="1"/>
  <c r="AS57"/>
  <c r="AY57" s="1"/>
  <c r="AR57"/>
  <c r="AX57" s="1"/>
  <c r="AU44"/>
  <c r="BA44" s="1"/>
  <c r="AT44"/>
  <c r="AZ44" s="1"/>
  <c r="AS44"/>
  <c r="AY44" s="1"/>
  <c r="AU43"/>
  <c r="BA43" s="1"/>
  <c r="AT43"/>
  <c r="AZ43" s="1"/>
  <c r="AS43"/>
  <c r="AY43" s="1"/>
  <c r="AU42"/>
  <c r="BA42" s="1"/>
  <c r="AT42"/>
  <c r="AZ42" s="1"/>
  <c r="AS42"/>
  <c r="AY42" s="1"/>
  <c r="AU41"/>
  <c r="AT41"/>
  <c r="AZ41" s="1"/>
  <c r="AS41"/>
  <c r="AY41" s="1"/>
  <c r="AU39"/>
  <c r="AT39"/>
  <c r="AS39"/>
  <c r="AU38"/>
  <c r="AT38"/>
  <c r="AS38"/>
  <c r="AU31"/>
  <c r="AT31"/>
  <c r="AZ31" s="1"/>
  <c r="AS31"/>
  <c r="AY31" s="1"/>
  <c r="AU25"/>
  <c r="AT25"/>
  <c r="AZ25" s="1"/>
  <c r="AS25"/>
  <c r="AY25" s="1"/>
  <c r="AH211" l="1"/>
  <c r="AH240"/>
  <c r="AH239"/>
  <c r="AH238"/>
  <c r="AH223"/>
  <c r="AH222"/>
  <c r="AH221"/>
  <c r="AH164"/>
  <c r="AH60"/>
  <c r="AH57"/>
  <c r="AH44"/>
  <c r="AH43"/>
  <c r="AH42"/>
  <c r="AH41"/>
  <c r="AH31"/>
  <c r="AH25"/>
  <c r="Y193"/>
  <c r="X193"/>
  <c r="Z215"/>
  <c r="X215"/>
  <c r="Z193"/>
  <c r="Y190"/>
  <c r="X190"/>
  <c r="Y189"/>
  <c r="X189"/>
  <c r="Y188"/>
  <c r="X188"/>
  <c r="Y162"/>
  <c r="X162"/>
  <c r="Z161"/>
  <c r="Y161"/>
  <c r="Y159"/>
  <c r="X159"/>
  <c r="Y132"/>
  <c r="X132"/>
  <c r="Z130"/>
  <c r="Y130"/>
  <c r="X130"/>
  <c r="Z128"/>
  <c r="X128"/>
  <c r="Z105"/>
  <c r="Y105"/>
  <c r="Z104"/>
  <c r="Y104"/>
  <c r="Z92"/>
  <c r="Y92"/>
  <c r="X92"/>
  <c r="Y77"/>
  <c r="X77"/>
  <c r="X74"/>
  <c r="Y70"/>
  <c r="AS74" l="1"/>
  <c r="AT92"/>
  <c r="AT104"/>
  <c r="AT105"/>
  <c r="AS128"/>
  <c r="AS130"/>
  <c r="AU130"/>
  <c r="AT132"/>
  <c r="AT159"/>
  <c r="AU161"/>
  <c r="AT162"/>
  <c r="AT188"/>
  <c r="AT189"/>
  <c r="AT190"/>
  <c r="AS215"/>
  <c r="AT193"/>
  <c r="AT70"/>
  <c r="AS92"/>
  <c r="AU92"/>
  <c r="AU104"/>
  <c r="AU105"/>
  <c r="AU128"/>
  <c r="AT130"/>
  <c r="AS132"/>
  <c r="AS159"/>
  <c r="AT161"/>
  <c r="AS162"/>
  <c r="AS188"/>
  <c r="AS189"/>
  <c r="AS190"/>
  <c r="AU193"/>
  <c r="AU215"/>
  <c r="AS193"/>
  <c r="AT77"/>
  <c r="Y76"/>
  <c r="AS77"/>
  <c r="X76"/>
  <c r="X49"/>
  <c r="Z54"/>
  <c r="Y54"/>
  <c r="X54"/>
  <c r="AS54" l="1"/>
  <c r="AU54"/>
  <c r="AT54"/>
  <c r="AS49"/>
  <c r="AW171" l="1"/>
  <c r="AW170" s="1"/>
  <c r="AI198"/>
  <c r="AA198"/>
  <c r="R198"/>
  <c r="AI197"/>
  <c r="AI157"/>
  <c r="AA157"/>
  <c r="R157"/>
  <c r="AI152"/>
  <c r="AA152"/>
  <c r="R152"/>
  <c r="AI97"/>
  <c r="AI96" s="1"/>
  <c r="AA97"/>
  <c r="AA96" s="1"/>
  <c r="R97"/>
  <c r="R96" s="1"/>
  <c r="AA51"/>
  <c r="R51"/>
  <c r="AR171" l="1"/>
  <c r="AO80"/>
  <c r="AO79" s="1"/>
  <c r="AM80"/>
  <c r="AM79" s="1"/>
  <c r="AP234"/>
  <c r="AP235"/>
  <c r="AO213"/>
  <c r="AM213"/>
  <c r="AL213"/>
  <c r="AO198"/>
  <c r="AL198"/>
  <c r="AO187"/>
  <c r="AN187"/>
  <c r="AN186" s="1"/>
  <c r="AM187"/>
  <c r="AM186" s="1"/>
  <c r="AL187"/>
  <c r="AO186"/>
  <c r="AL186"/>
  <c r="AO174"/>
  <c r="AO173" s="1"/>
  <c r="AL174"/>
  <c r="AL173" s="1"/>
  <c r="AN170"/>
  <c r="AN163" s="1"/>
  <c r="AL170"/>
  <c r="AL163" s="1"/>
  <c r="AL157"/>
  <c r="AN157"/>
  <c r="AL152"/>
  <c r="AM141"/>
  <c r="AL141"/>
  <c r="AO134"/>
  <c r="AM134"/>
  <c r="AL134"/>
  <c r="AL97"/>
  <c r="AL96" s="1"/>
  <c r="AN76"/>
  <c r="AM76"/>
  <c r="AL76"/>
  <c r="AO62"/>
  <c r="AL62"/>
  <c r="AK62"/>
  <c r="AM51"/>
  <c r="AL51"/>
  <c r="M28"/>
  <c r="Y34"/>
  <c r="Z34"/>
  <c r="AL197" l="1"/>
  <c r="AO197"/>
  <c r="AL133"/>
  <c r="AH58"/>
  <c r="AH59"/>
  <c r="AH61"/>
  <c r="AH26"/>
  <c r="AH27"/>
  <c r="AH29"/>
  <c r="AH30"/>
  <c r="AH32"/>
  <c r="AH33"/>
  <c r="AH36"/>
  <c r="AH50"/>
  <c r="AK34"/>
  <c r="AK22"/>
  <c r="AK21" l="1"/>
  <c r="AK46"/>
  <c r="AK45" s="1"/>
  <c r="AK37" s="1"/>
  <c r="AK20" l="1"/>
  <c r="B56"/>
  <c r="AH75"/>
  <c r="AH84"/>
  <c r="AH87"/>
  <c r="AH88"/>
  <c r="L97"/>
  <c r="AH90"/>
  <c r="AH94"/>
  <c r="AH95"/>
  <c r="AH136"/>
  <c r="AH137"/>
  <c r="AH139"/>
  <c r="AH140"/>
  <c r="AH165"/>
  <c r="AH166"/>
  <c r="AH168"/>
  <c r="AH169"/>
  <c r="AH172"/>
  <c r="AH183"/>
  <c r="AH184"/>
  <c r="AH185"/>
  <c r="AH196"/>
  <c r="AH207"/>
  <c r="AH212"/>
  <c r="AW56" l="1"/>
  <c r="X56"/>
  <c r="AX56"/>
  <c r="Z56"/>
  <c r="AZ56"/>
  <c r="AU56" l="1"/>
  <c r="AS56"/>
  <c r="A8" i="6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00" i="43"/>
  <c r="A201" s="1"/>
  <c r="A202" s="1"/>
  <c r="A203" s="1"/>
  <c r="A204" s="1"/>
  <c r="AG57" l="1"/>
  <c r="AG58"/>
  <c r="AG59"/>
  <c r="AG60"/>
  <c r="AG61"/>
  <c r="AG75"/>
  <c r="AG87"/>
  <c r="AG88"/>
  <c r="AG90"/>
  <c r="AG94"/>
  <c r="AG95"/>
  <c r="AG136"/>
  <c r="AG137"/>
  <c r="AG139"/>
  <c r="AG140"/>
  <c r="AG168"/>
  <c r="AG169"/>
  <c r="AG172"/>
  <c r="AG183"/>
  <c r="AG184"/>
  <c r="AG185"/>
  <c r="AG196"/>
  <c r="AG207"/>
  <c r="AG211"/>
  <c r="AG212"/>
  <c r="AG218"/>
  <c r="AG219"/>
  <c r="AG220"/>
  <c r="AG221"/>
  <c r="AG222"/>
  <c r="AG223"/>
  <c r="AG234"/>
  <c r="AG235"/>
  <c r="AG236"/>
  <c r="AG50"/>
  <c r="AG36"/>
  <c r="AG41"/>
  <c r="AG42"/>
  <c r="AG43"/>
  <c r="AG44"/>
  <c r="AG25"/>
  <c r="AG26"/>
  <c r="AG27"/>
  <c r="AG29"/>
  <c r="AG30"/>
  <c r="AG31"/>
  <c r="AG32"/>
  <c r="AG33"/>
  <c r="A189" l="1"/>
  <c r="A190" s="1"/>
  <c r="A191" s="1"/>
  <c r="A159"/>
  <c r="A154"/>
  <c r="A155" s="1"/>
  <c r="A64"/>
  <c r="A65" s="1"/>
  <c r="A66" s="1"/>
  <c r="A48"/>
  <c r="B275"/>
  <c r="B272"/>
  <c r="L285"/>
  <c r="AE8" i="44"/>
  <c r="L111"/>
  <c r="M111"/>
  <c r="N111"/>
  <c r="O111"/>
  <c r="BG111"/>
  <c r="BH111"/>
  <c r="BI111"/>
  <c r="BJ111"/>
  <c r="L112"/>
  <c r="M112"/>
  <c r="N112"/>
  <c r="O112"/>
  <c r="BG112"/>
  <c r="BH112"/>
  <c r="BI112"/>
  <c r="BJ112"/>
  <c r="L113"/>
  <c r="M113"/>
  <c r="N113"/>
  <c r="O113"/>
  <c r="BG113"/>
  <c r="BH113"/>
  <c r="BI113"/>
  <c r="BJ113"/>
  <c r="A109"/>
  <c r="Z109"/>
  <c r="U109"/>
  <c r="P109"/>
  <c r="Z94"/>
  <c r="U94"/>
  <c r="P94"/>
  <c r="A94"/>
  <c r="Z92"/>
  <c r="U92"/>
  <c r="P92"/>
  <c r="A92"/>
  <c r="A66"/>
  <c r="Z66"/>
  <c r="U66"/>
  <c r="P66"/>
  <c r="Z40"/>
  <c r="U40"/>
  <c r="P40"/>
  <c r="A40"/>
  <c r="A34"/>
  <c r="Z34"/>
  <c r="U34"/>
  <c r="P34"/>
  <c r="A28"/>
  <c r="Z28"/>
  <c r="U28"/>
  <c r="P28"/>
  <c r="A15"/>
  <c r="Z14"/>
  <c r="U14"/>
  <c r="P14"/>
  <c r="A14"/>
  <c r="BZ8"/>
  <c r="BU8"/>
  <c r="BP8"/>
  <c r="Z8"/>
  <c r="U8"/>
  <c r="P8"/>
  <c r="A8"/>
  <c r="P20"/>
  <c r="U20"/>
  <c r="P21"/>
  <c r="U21"/>
  <c r="P22"/>
  <c r="U22"/>
  <c r="P23"/>
  <c r="U23"/>
  <c r="P24"/>
  <c r="U24"/>
  <c r="P25"/>
  <c r="U25"/>
  <c r="P26"/>
  <c r="U26"/>
  <c r="P27"/>
  <c r="U27"/>
  <c r="P29"/>
  <c r="U29"/>
  <c r="P30"/>
  <c r="U30"/>
  <c r="P31"/>
  <c r="U32"/>
  <c r="P33"/>
  <c r="P35"/>
  <c r="U35"/>
  <c r="P36"/>
  <c r="U36"/>
  <c r="P37"/>
  <c r="U37"/>
  <c r="P38"/>
  <c r="U38"/>
  <c r="P39"/>
  <c r="U39"/>
  <c r="P41"/>
  <c r="U41"/>
  <c r="P42"/>
  <c r="U42"/>
  <c r="P43"/>
  <c r="U43"/>
  <c r="P44"/>
  <c r="U44"/>
  <c r="P45"/>
  <c r="U45"/>
  <c r="P46"/>
  <c r="U46"/>
  <c r="P47"/>
  <c r="U47"/>
  <c r="P48"/>
  <c r="U48"/>
  <c r="P49"/>
  <c r="U49"/>
  <c r="P50"/>
  <c r="U50"/>
  <c r="P64"/>
  <c r="U64"/>
  <c r="P65"/>
  <c r="U65"/>
  <c r="P67"/>
  <c r="U67"/>
  <c r="P68"/>
  <c r="U68"/>
  <c r="P69"/>
  <c r="U69"/>
  <c r="P70"/>
  <c r="U70"/>
  <c r="P71"/>
  <c r="U71"/>
  <c r="P72"/>
  <c r="U72"/>
  <c r="P73"/>
  <c r="U73"/>
  <c r="P74"/>
  <c r="U74"/>
  <c r="P75"/>
  <c r="U75"/>
  <c r="P76"/>
  <c r="U76"/>
  <c r="P77"/>
  <c r="U77"/>
  <c r="P78"/>
  <c r="U78"/>
  <c r="P79"/>
  <c r="U79"/>
  <c r="P80"/>
  <c r="U80"/>
  <c r="P81"/>
  <c r="U81"/>
  <c r="P82"/>
  <c r="U82"/>
  <c r="P83"/>
  <c r="U83"/>
  <c r="P84"/>
  <c r="U84"/>
  <c r="U85"/>
  <c r="P86"/>
  <c r="U86"/>
  <c r="P87"/>
  <c r="U87"/>
  <c r="U88"/>
  <c r="U89"/>
  <c r="P90"/>
  <c r="U90"/>
  <c r="P91"/>
  <c r="U91"/>
  <c r="P93"/>
  <c r="U93"/>
  <c r="P95"/>
  <c r="U95"/>
  <c r="P96"/>
  <c r="U96"/>
  <c r="U97"/>
  <c r="U98"/>
  <c r="U99"/>
  <c r="U100"/>
  <c r="P101"/>
  <c r="U101"/>
  <c r="P102"/>
  <c r="U102"/>
  <c r="P103"/>
  <c r="U103"/>
  <c r="P104"/>
  <c r="U104"/>
  <c r="P105"/>
  <c r="U105"/>
  <c r="P106"/>
  <c r="U106"/>
  <c r="P107"/>
  <c r="U107"/>
  <c r="P108"/>
  <c r="U108"/>
  <c r="P110"/>
  <c r="U110"/>
  <c r="P10"/>
  <c r="P11"/>
  <c r="P12"/>
  <c r="P13"/>
  <c r="P15"/>
  <c r="P16"/>
  <c r="P17"/>
  <c r="P18"/>
  <c r="P19"/>
  <c r="U7"/>
  <c r="U9"/>
  <c r="U10"/>
  <c r="U11"/>
  <c r="U12"/>
  <c r="U13"/>
  <c r="U15"/>
  <c r="U16"/>
  <c r="U17"/>
  <c r="U18"/>
  <c r="Z20"/>
  <c r="Z21"/>
  <c r="Z22"/>
  <c r="Z23"/>
  <c r="Z24"/>
  <c r="Z25"/>
  <c r="Z26"/>
  <c r="Z27"/>
  <c r="Z29"/>
  <c r="Z30"/>
  <c r="Z31"/>
  <c r="Z32"/>
  <c r="Z33"/>
  <c r="Z35"/>
  <c r="Z36"/>
  <c r="Z37"/>
  <c r="Z38"/>
  <c r="Z39"/>
  <c r="Z41"/>
  <c r="Z42"/>
  <c r="Z43"/>
  <c r="Z44"/>
  <c r="Z45"/>
  <c r="Z46"/>
  <c r="Z47"/>
  <c r="Z48"/>
  <c r="Z49"/>
  <c r="Z50"/>
  <c r="Z64"/>
  <c r="Z65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3"/>
  <c r="Z95"/>
  <c r="Z96"/>
  <c r="Z97"/>
  <c r="Z98"/>
  <c r="Z99"/>
  <c r="Z100"/>
  <c r="Z101"/>
  <c r="Z102"/>
  <c r="Z103"/>
  <c r="Z104"/>
  <c r="Z105"/>
  <c r="Z106"/>
  <c r="Z107"/>
  <c r="Z108"/>
  <c r="Z110"/>
  <c r="Z7"/>
  <c r="Z9"/>
  <c r="Z10"/>
  <c r="Z11"/>
  <c r="Z12"/>
  <c r="Z13"/>
  <c r="Z15"/>
  <c r="Z16"/>
  <c r="Z17"/>
  <c r="Z18"/>
  <c r="Z19"/>
  <c r="U19"/>
  <c r="D6"/>
  <c r="F6"/>
  <c r="A110"/>
  <c r="A103"/>
  <c r="A104"/>
  <c r="A105"/>
  <c r="A106"/>
  <c r="A107"/>
  <c r="A108"/>
  <c r="A101"/>
  <c r="A96"/>
  <c r="A90"/>
  <c r="A93"/>
  <c r="A95"/>
  <c r="A80"/>
  <c r="A81"/>
  <c r="A82"/>
  <c r="A83"/>
  <c r="A84"/>
  <c r="A86"/>
  <c r="A87"/>
  <c r="A88"/>
  <c r="A48"/>
  <c r="A49"/>
  <c r="A64"/>
  <c r="A65"/>
  <c r="A67"/>
  <c r="A68"/>
  <c r="A69"/>
  <c r="A70"/>
  <c r="A71"/>
  <c r="A72"/>
  <c r="A73"/>
  <c r="A75"/>
  <c r="A76"/>
  <c r="A77"/>
  <c r="A78"/>
  <c r="A79"/>
  <c r="A39"/>
  <c r="A46"/>
  <c r="A47"/>
  <c r="A31"/>
  <c r="A33"/>
  <c r="A36"/>
  <c r="A37"/>
  <c r="A38"/>
  <c r="A29"/>
  <c r="A23"/>
  <c r="A27"/>
  <c r="A22"/>
  <c r="A17"/>
  <c r="A13"/>
  <c r="A16"/>
  <c r="A10"/>
  <c r="A11"/>
  <c r="A12"/>
  <c r="P7"/>
  <c r="A67" i="43" l="1"/>
  <c r="A68" s="1"/>
  <c r="A69" s="1"/>
  <c r="A70" s="1"/>
  <c r="A71" s="1"/>
  <c r="A72" s="1"/>
  <c r="A73" s="1"/>
  <c r="A74" s="1"/>
  <c r="K113" i="44"/>
  <c r="K112"/>
  <c r="K111"/>
  <c r="A7" l="1"/>
  <c r="M32" i="10" l="1"/>
  <c r="AO460" i="9" l="1"/>
  <c r="AO459"/>
  <c r="AO458"/>
  <c r="AO457"/>
  <c r="AO456"/>
  <c r="AO455"/>
  <c r="AO454"/>
  <c r="AO453"/>
  <c r="AO452"/>
  <c r="AP439"/>
  <c r="AP438"/>
  <c r="AP437"/>
  <c r="AP436"/>
  <c r="AP435"/>
  <c r="AP434"/>
  <c r="AP433"/>
  <c r="AP432"/>
  <c r="AP431"/>
  <c r="AP430"/>
  <c r="AP429"/>
  <c r="AP428"/>
  <c r="AP427"/>
  <c r="AP426"/>
  <c r="AP425"/>
  <c r="AP424"/>
  <c r="AP423"/>
  <c r="AP375"/>
  <c r="AP374"/>
  <c r="AP373"/>
  <c r="AP372"/>
  <c r="AP371"/>
  <c r="AP370"/>
  <c r="AP369"/>
  <c r="AP368"/>
  <c r="AP355"/>
  <c r="AP354"/>
  <c r="AP353"/>
  <c r="AP351"/>
  <c r="AP350"/>
  <c r="AP299"/>
  <c r="AP298"/>
  <c r="AP297"/>
  <c r="AP286"/>
  <c r="AP285"/>
  <c r="AP284"/>
  <c r="AP283"/>
  <c r="AP245"/>
  <c r="AP244"/>
  <c r="AP243"/>
  <c r="AP242"/>
  <c r="AP241"/>
  <c r="AP240"/>
  <c r="AP239"/>
  <c r="AP234"/>
  <c r="AP171"/>
  <c r="AP165"/>
  <c r="AP143"/>
  <c r="AP142"/>
  <c r="AP141"/>
  <c r="AP140"/>
  <c r="AP139"/>
  <c r="AP138"/>
  <c r="AP137"/>
  <c r="AP136"/>
  <c r="AP135"/>
  <c r="AP64"/>
  <c r="AP55"/>
  <c r="AP54"/>
  <c r="AP53"/>
  <c r="L279" i="43" l="1"/>
  <c r="B279"/>
  <c r="S471" i="9"/>
  <c r="B471"/>
  <c r="P12" i="5" l="1"/>
  <c r="Q12"/>
  <c r="R12"/>
  <c r="S12"/>
  <c r="T12"/>
  <c r="U12"/>
  <c r="V12"/>
  <c r="W12"/>
  <c r="X12"/>
  <c r="Y12"/>
  <c r="AB12"/>
  <c r="AC12"/>
  <c r="AH12"/>
  <c r="AK12"/>
  <c r="AN12"/>
  <c r="AZ53" i="9" l="1"/>
  <c r="AZ54"/>
  <c r="AZ55"/>
  <c r="AY64"/>
  <c r="AZ64"/>
  <c r="AY65"/>
  <c r="AZ65"/>
  <c r="AY66"/>
  <c r="AZ66"/>
  <c r="AY67"/>
  <c r="AZ67"/>
  <c r="AY68"/>
  <c r="AZ68"/>
  <c r="AY69"/>
  <c r="AZ69"/>
  <c r="AZ135"/>
  <c r="AZ136"/>
  <c r="AZ137"/>
  <c r="AZ138"/>
  <c r="AZ139"/>
  <c r="AZ140"/>
  <c r="AZ141"/>
  <c r="AZ142"/>
  <c r="AZ143"/>
  <c r="AY144"/>
  <c r="AZ144"/>
  <c r="AY145"/>
  <c r="AZ145"/>
  <c r="AZ165"/>
  <c r="AY171"/>
  <c r="AZ171"/>
  <c r="AY172"/>
  <c r="AZ172"/>
  <c r="AY174"/>
  <c r="AZ174"/>
  <c r="AY175"/>
  <c r="AZ175"/>
  <c r="AY177"/>
  <c r="AZ177"/>
  <c r="AY181"/>
  <c r="AZ181"/>
  <c r="AY182"/>
  <c r="AZ182"/>
  <c r="AZ234"/>
  <c r="AZ239"/>
  <c r="AZ240"/>
  <c r="AZ241"/>
  <c r="AZ242"/>
  <c r="AZ243"/>
  <c r="AZ244"/>
  <c r="AZ245"/>
  <c r="AY246"/>
  <c r="AZ246"/>
  <c r="AY250"/>
  <c r="AZ250"/>
  <c r="AY251"/>
  <c r="AZ251"/>
  <c r="AY253"/>
  <c r="AZ253"/>
  <c r="AY254"/>
  <c r="AZ254"/>
  <c r="AZ283"/>
  <c r="AZ284"/>
  <c r="AZ285"/>
  <c r="AZ286"/>
  <c r="AZ297"/>
  <c r="AZ298"/>
  <c r="AZ299"/>
  <c r="AY310"/>
  <c r="AZ310"/>
  <c r="AY311"/>
  <c r="AZ311"/>
  <c r="AY312"/>
  <c r="AZ312"/>
  <c r="AY314"/>
  <c r="AZ314"/>
  <c r="AY315"/>
  <c r="AZ315"/>
  <c r="AY318"/>
  <c r="AZ318"/>
  <c r="AZ350"/>
  <c r="AY351"/>
  <c r="AZ351"/>
  <c r="AY353"/>
  <c r="AZ353"/>
  <c r="AY354"/>
  <c r="AZ354"/>
  <c r="AY355"/>
  <c r="AZ355"/>
  <c r="AZ368"/>
  <c r="AZ369"/>
  <c r="AZ370"/>
  <c r="AZ371"/>
  <c r="AZ372"/>
  <c r="AZ373"/>
  <c r="AZ374"/>
  <c r="AY375"/>
  <c r="AZ375"/>
  <c r="AY379"/>
  <c r="AZ379"/>
  <c r="AY380"/>
  <c r="AZ380"/>
  <c r="AZ423"/>
  <c r="AZ424"/>
  <c r="AZ425"/>
  <c r="AZ426"/>
  <c r="AZ427"/>
  <c r="AZ428"/>
  <c r="AZ429"/>
  <c r="AZ430"/>
  <c r="AZ431"/>
  <c r="AZ432"/>
  <c r="AZ433"/>
  <c r="AZ434"/>
  <c r="AZ435"/>
  <c r="AZ436"/>
  <c r="AZ437"/>
  <c r="AZ438"/>
  <c r="AY439"/>
  <c r="AZ439"/>
  <c r="AY441"/>
  <c r="AZ441"/>
  <c r="AY444"/>
  <c r="AZ444"/>
  <c r="AY445"/>
  <c r="AZ445"/>
  <c r="AY450"/>
  <c r="AZ450"/>
  <c r="AY25"/>
  <c r="AZ25"/>
  <c r="AY26"/>
  <c r="AZ26"/>
  <c r="AY27"/>
  <c r="AZ27"/>
  <c r="AY29"/>
  <c r="AZ29"/>
  <c r="AY30"/>
  <c r="AZ30"/>
  <c r="AY31"/>
  <c r="AZ31"/>
  <c r="AY32"/>
  <c r="AZ32"/>
  <c r="AY33"/>
  <c r="AZ33"/>
  <c r="AY36"/>
  <c r="AZ36"/>
  <c r="AY464"/>
  <c r="AZ464"/>
  <c r="AY465"/>
  <c r="AZ465"/>
  <c r="AY466"/>
  <c r="AZ466"/>
  <c r="AY467"/>
  <c r="AZ467"/>
  <c r="AY468"/>
  <c r="AZ468"/>
  <c r="AY469"/>
  <c r="AZ469"/>
  <c r="AQ146"/>
  <c r="AS146"/>
  <c r="AU146"/>
  <c r="AW146"/>
  <c r="BA146"/>
  <c r="BF146"/>
  <c r="AQ56"/>
  <c r="AS56"/>
  <c r="AU56"/>
  <c r="AW56"/>
  <c r="BA56"/>
  <c r="BF56"/>
  <c r="AJ56"/>
  <c r="AQ248"/>
  <c r="AS248"/>
  <c r="AU248"/>
  <c r="AW248"/>
  <c r="BA248"/>
  <c r="BF248"/>
  <c r="AI248"/>
  <c r="AJ248"/>
  <c r="AQ255"/>
  <c r="AS255"/>
  <c r="AU255"/>
  <c r="AW255"/>
  <c r="BA255"/>
  <c r="BF255"/>
  <c r="AJ255"/>
  <c r="AQ309"/>
  <c r="AS309"/>
  <c r="AU309"/>
  <c r="AW309"/>
  <c r="AO448"/>
  <c r="AO447"/>
  <c r="AO442"/>
  <c r="AO443"/>
  <c r="AO440"/>
  <c r="AO437"/>
  <c r="AO436"/>
  <c r="AO435"/>
  <c r="AO434"/>
  <c r="AO433"/>
  <c r="AO432"/>
  <c r="AO427"/>
  <c r="AO426"/>
  <c r="AO425"/>
  <c r="AO424"/>
  <c r="AO423"/>
  <c r="AO422"/>
  <c r="AO421"/>
  <c r="AO417"/>
  <c r="AO402"/>
  <c r="AO396"/>
  <c r="AY374"/>
  <c r="AY373"/>
  <c r="AY372"/>
  <c r="AY371"/>
  <c r="AY370"/>
  <c r="AY369"/>
  <c r="AY368"/>
  <c r="AY350"/>
  <c r="AO349"/>
  <c r="AO346"/>
  <c r="AO335"/>
  <c r="AO334"/>
  <c r="AO332"/>
  <c r="AO329"/>
  <c r="AO324"/>
  <c r="AO323"/>
  <c r="BD309"/>
  <c r="BB309"/>
  <c r="AO308"/>
  <c r="AO307"/>
  <c r="AO306"/>
  <c r="AO303"/>
  <c r="AO295"/>
  <c r="AY285"/>
  <c r="AY283"/>
  <c r="AO282"/>
  <c r="AO281"/>
  <c r="AO280"/>
  <c r="AO279"/>
  <c r="AO278"/>
  <c r="AO240"/>
  <c r="AO239"/>
  <c r="AO237"/>
  <c r="AO236"/>
  <c r="AO235"/>
  <c r="AY234"/>
  <c r="AO234"/>
  <c r="AO233"/>
  <c r="AO232"/>
  <c r="AO231"/>
  <c r="AO230"/>
  <c r="AO229"/>
  <c r="AO227"/>
  <c r="AO226"/>
  <c r="AO204"/>
  <c r="AO203"/>
  <c r="AO202"/>
  <c r="AO201"/>
  <c r="AO199"/>
  <c r="AO198"/>
  <c r="AO197"/>
  <c r="AO191"/>
  <c r="AO170"/>
  <c r="AO168"/>
  <c r="AO163"/>
  <c r="AO162"/>
  <c r="AO157"/>
  <c r="AO155"/>
  <c r="AO148"/>
  <c r="AO143"/>
  <c r="AO142"/>
  <c r="AO141"/>
  <c r="AO140"/>
  <c r="AY139"/>
  <c r="AY138"/>
  <c r="AY137"/>
  <c r="AY136"/>
  <c r="AO134"/>
  <c r="AO133"/>
  <c r="AO132"/>
  <c r="AO131"/>
  <c r="AO130"/>
  <c r="AO129"/>
  <c r="AO127"/>
  <c r="AO126"/>
  <c r="AO125"/>
  <c r="AO124"/>
  <c r="AO123"/>
  <c r="AO120"/>
  <c r="AO118"/>
  <c r="AO116"/>
  <c r="AO114"/>
  <c r="AO111"/>
  <c r="AO110"/>
  <c r="AO109"/>
  <c r="AO108"/>
  <c r="AO107"/>
  <c r="AO106"/>
  <c r="AO105"/>
  <c r="AO102"/>
  <c r="AO101"/>
  <c r="AO100"/>
  <c r="AO99"/>
  <c r="AO98"/>
  <c r="AO92"/>
  <c r="AO86"/>
  <c r="AO85"/>
  <c r="AO82"/>
  <c r="AO78"/>
  <c r="AO74"/>
  <c r="AO72"/>
  <c r="AO71"/>
  <c r="AO63"/>
  <c r="AO62"/>
  <c r="AO61"/>
  <c r="AO60"/>
  <c r="AO55"/>
  <c r="AO54"/>
  <c r="AO53"/>
  <c r="AO52"/>
  <c r="AO51"/>
  <c r="AO50"/>
  <c r="BF34"/>
  <c r="AH428"/>
  <c r="AG428"/>
  <c r="S428"/>
  <c r="R428" l="1"/>
  <c r="AY141"/>
  <c r="AY140"/>
  <c r="AY54"/>
  <c r="AY53"/>
  <c r="AY55"/>
  <c r="AY135"/>
  <c r="AY165"/>
  <c r="AY239"/>
  <c r="AY240"/>
  <c r="AY241"/>
  <c r="AY242"/>
  <c r="AY243"/>
  <c r="AY244"/>
  <c r="AY245"/>
  <c r="AY284"/>
  <c r="AY286"/>
  <c r="AY297"/>
  <c r="AY298"/>
  <c r="AY299"/>
  <c r="AY430"/>
  <c r="AY431"/>
  <c r="AY432"/>
  <c r="AY433"/>
  <c r="AY434"/>
  <c r="AY435"/>
  <c r="AY436"/>
  <c r="AY437"/>
  <c r="AY438"/>
  <c r="AY143"/>
  <c r="AY142"/>
  <c r="AY423"/>
  <c r="AY424"/>
  <c r="AY425"/>
  <c r="AY426"/>
  <c r="AY427"/>
  <c r="AY428"/>
  <c r="AY429"/>
  <c r="AO137"/>
  <c r="AO139"/>
  <c r="AO241"/>
  <c r="AO243"/>
  <c r="AO245"/>
  <c r="AO252"/>
  <c r="AO297"/>
  <c r="AO299"/>
  <c r="AO368"/>
  <c r="AO370"/>
  <c r="AO372"/>
  <c r="AO374"/>
  <c r="AO428"/>
  <c r="AO430"/>
  <c r="AO438"/>
  <c r="AO136"/>
  <c r="AO138"/>
  <c r="AO176"/>
  <c r="AO242"/>
  <c r="AO244"/>
  <c r="AO298"/>
  <c r="AO313"/>
  <c r="AO350"/>
  <c r="AO369"/>
  <c r="AO371"/>
  <c r="AO373"/>
  <c r="AO429"/>
  <c r="AO431"/>
  <c r="AJ184" l="1"/>
  <c r="AJ183" s="1"/>
  <c r="AI300"/>
  <c r="AJ300"/>
  <c r="AI316"/>
  <c r="AJ316"/>
  <c r="AI357"/>
  <c r="AJ357"/>
  <c r="AG425"/>
  <c r="AG283"/>
  <c r="AG284"/>
  <c r="AG241"/>
  <c r="AG240"/>
  <c r="X178"/>
  <c r="Z178"/>
  <c r="AB178"/>
  <c r="AD178"/>
  <c r="AI178"/>
  <c r="AJ178"/>
  <c r="AQ178"/>
  <c r="AS178"/>
  <c r="AU178"/>
  <c r="AW178"/>
  <c r="BA178"/>
  <c r="BA166" s="1"/>
  <c r="BF178"/>
  <c r="J178"/>
  <c r="L178"/>
  <c r="N178"/>
  <c r="P178"/>
  <c r="J167"/>
  <c r="L167"/>
  <c r="N167"/>
  <c r="P167"/>
  <c r="V167"/>
  <c r="X167"/>
  <c r="Z167"/>
  <c r="AB167"/>
  <c r="AD167"/>
  <c r="AI167"/>
  <c r="AJ167"/>
  <c r="AQ167"/>
  <c r="AS167"/>
  <c r="AU167"/>
  <c r="AW167"/>
  <c r="AG135"/>
  <c r="J56"/>
  <c r="L56"/>
  <c r="N56"/>
  <c r="P56"/>
  <c r="X56"/>
  <c r="Z56"/>
  <c r="AB56"/>
  <c r="AD56"/>
  <c r="AI56"/>
  <c r="AH54"/>
  <c r="AG54"/>
  <c r="S54"/>
  <c r="J320"/>
  <c r="N320"/>
  <c r="P320"/>
  <c r="X320"/>
  <c r="Z320"/>
  <c r="AB320"/>
  <c r="AI320"/>
  <c r="AJ320"/>
  <c r="AQ320"/>
  <c r="AQ319" s="1"/>
  <c r="AS320"/>
  <c r="AS319" s="1"/>
  <c r="AU320"/>
  <c r="AU319" s="1"/>
  <c r="AW320"/>
  <c r="AW319" s="1"/>
  <c r="BA320"/>
  <c r="BA319" s="1"/>
  <c r="BF320"/>
  <c r="BF319" s="1"/>
  <c r="AH350"/>
  <c r="AQ376"/>
  <c r="AQ356" s="1"/>
  <c r="AS376"/>
  <c r="AS356" s="1"/>
  <c r="AU376"/>
  <c r="AU356" s="1"/>
  <c r="AW376"/>
  <c r="AW356" s="1"/>
  <c r="BA376"/>
  <c r="BF376"/>
  <c r="AJ376"/>
  <c r="AQ382"/>
  <c r="AS382"/>
  <c r="AU382"/>
  <c r="AW382"/>
  <c r="BA382"/>
  <c r="BF382"/>
  <c r="AQ446"/>
  <c r="AS446"/>
  <c r="AU446"/>
  <c r="AW446"/>
  <c r="BA446"/>
  <c r="BF446"/>
  <c r="AI446"/>
  <c r="AJ446"/>
  <c r="AO23"/>
  <c r="AO25"/>
  <c r="AO26"/>
  <c r="AO27"/>
  <c r="AO28"/>
  <c r="AO29"/>
  <c r="AO30"/>
  <c r="AO31"/>
  <c r="AO32"/>
  <c r="AO33"/>
  <c r="AO36"/>
  <c r="AO64"/>
  <c r="AO65"/>
  <c r="AO66"/>
  <c r="AO67"/>
  <c r="AO68"/>
  <c r="AO69"/>
  <c r="AO144"/>
  <c r="AO145"/>
  <c r="AO171"/>
  <c r="AO172"/>
  <c r="AO173"/>
  <c r="AO174"/>
  <c r="AO175"/>
  <c r="AO177"/>
  <c r="AO180"/>
  <c r="AO181"/>
  <c r="AO182"/>
  <c r="AO246"/>
  <c r="AO250"/>
  <c r="AO251"/>
  <c r="AO253"/>
  <c r="AO254"/>
  <c r="AO310"/>
  <c r="AO311"/>
  <c r="AO312"/>
  <c r="AO314"/>
  <c r="AO315"/>
  <c r="AO318"/>
  <c r="AO351"/>
  <c r="AO352"/>
  <c r="AO353"/>
  <c r="AO354"/>
  <c r="AO355"/>
  <c r="AO375"/>
  <c r="AO378"/>
  <c r="AO379"/>
  <c r="AO380"/>
  <c r="AO439"/>
  <c r="AO441"/>
  <c r="AO444"/>
  <c r="AO445"/>
  <c r="AQ70"/>
  <c r="AS70"/>
  <c r="AU70"/>
  <c r="AW70"/>
  <c r="BA70"/>
  <c r="BF70"/>
  <c r="AQ22"/>
  <c r="AQ21" s="1"/>
  <c r="AS22"/>
  <c r="AS21" s="1"/>
  <c r="AU22"/>
  <c r="AU21" s="1"/>
  <c r="AW22"/>
  <c r="AW21" s="1"/>
  <c r="BA22"/>
  <c r="BF22"/>
  <c r="BF21" s="1"/>
  <c r="AG36"/>
  <c r="AH36"/>
  <c r="AH53"/>
  <c r="AH55"/>
  <c r="AG64"/>
  <c r="AH64"/>
  <c r="AG65"/>
  <c r="AH65"/>
  <c r="AG66"/>
  <c r="AH66"/>
  <c r="AG67"/>
  <c r="AH67"/>
  <c r="AG68"/>
  <c r="AH68"/>
  <c r="AG69"/>
  <c r="AH69"/>
  <c r="AH135"/>
  <c r="AH136"/>
  <c r="AH137"/>
  <c r="AH138"/>
  <c r="AH139"/>
  <c r="AH140"/>
  <c r="AH141"/>
  <c r="AH142"/>
  <c r="AH143"/>
  <c r="AG144"/>
  <c r="AH144"/>
  <c r="AG145"/>
  <c r="AH145"/>
  <c r="AH165"/>
  <c r="AG171"/>
  <c r="AH171"/>
  <c r="AG172"/>
  <c r="AH172"/>
  <c r="AG174"/>
  <c r="AH174"/>
  <c r="AG175"/>
  <c r="AH175"/>
  <c r="AG176"/>
  <c r="AH176"/>
  <c r="AG177"/>
  <c r="AH177"/>
  <c r="AG181"/>
  <c r="AH181"/>
  <c r="AG182"/>
  <c r="AH182"/>
  <c r="AH239"/>
  <c r="AH240"/>
  <c r="AH241"/>
  <c r="AH242"/>
  <c r="AH243"/>
  <c r="AH244"/>
  <c r="AH245"/>
  <c r="AG246"/>
  <c r="AH246"/>
  <c r="AG250"/>
  <c r="AH250"/>
  <c r="AG251"/>
  <c r="AH251"/>
  <c r="AG253"/>
  <c r="AH253"/>
  <c r="AG254"/>
  <c r="AH254"/>
  <c r="AH283"/>
  <c r="AH284"/>
  <c r="AH285"/>
  <c r="AH286"/>
  <c r="AH297"/>
  <c r="AH298"/>
  <c r="AH299"/>
  <c r="AG310"/>
  <c r="AH310"/>
  <c r="AG311"/>
  <c r="AH311"/>
  <c r="AG312"/>
  <c r="AH312"/>
  <c r="AG314"/>
  <c r="AH314"/>
  <c r="AG315"/>
  <c r="AH315"/>
  <c r="AG318"/>
  <c r="AH318"/>
  <c r="AG351"/>
  <c r="AH351"/>
  <c r="AG353"/>
  <c r="AH353"/>
  <c r="AG354"/>
  <c r="AH354"/>
  <c r="AG355"/>
  <c r="AH355"/>
  <c r="AH367"/>
  <c r="AH368"/>
  <c r="AH369"/>
  <c r="AH370"/>
  <c r="AH371"/>
  <c r="AH372"/>
  <c r="AH373"/>
  <c r="AH374"/>
  <c r="AG375"/>
  <c r="AH375"/>
  <c r="AG379"/>
  <c r="AH379"/>
  <c r="AG380"/>
  <c r="AH380"/>
  <c r="AH423"/>
  <c r="AH424"/>
  <c r="AH425"/>
  <c r="AH426"/>
  <c r="AH427"/>
  <c r="AH429"/>
  <c r="AH430"/>
  <c r="AH431"/>
  <c r="AH432"/>
  <c r="AH433"/>
  <c r="AH434"/>
  <c r="AH435"/>
  <c r="AH436"/>
  <c r="AH437"/>
  <c r="AH438"/>
  <c r="AG439"/>
  <c r="AH439"/>
  <c r="AG441"/>
  <c r="AH441"/>
  <c r="AG444"/>
  <c r="AH444"/>
  <c r="AG445"/>
  <c r="AH445"/>
  <c r="AG25"/>
  <c r="AH25"/>
  <c r="AG26"/>
  <c r="AH26"/>
  <c r="AG27"/>
  <c r="AH27"/>
  <c r="AG29"/>
  <c r="AH29"/>
  <c r="AG30"/>
  <c r="AH30"/>
  <c r="AG31"/>
  <c r="AH31"/>
  <c r="AG32"/>
  <c r="AH32"/>
  <c r="AG33"/>
  <c r="AH33"/>
  <c r="S53"/>
  <c r="S55"/>
  <c r="R64"/>
  <c r="S64"/>
  <c r="R65"/>
  <c r="S65"/>
  <c r="R66"/>
  <c r="S66"/>
  <c r="R67"/>
  <c r="S67"/>
  <c r="R68"/>
  <c r="S68"/>
  <c r="R69"/>
  <c r="S69"/>
  <c r="S135"/>
  <c r="S136"/>
  <c r="S137"/>
  <c r="S138"/>
  <c r="S139"/>
  <c r="S140"/>
  <c r="S141"/>
  <c r="S142"/>
  <c r="S143"/>
  <c r="R144"/>
  <c r="S144"/>
  <c r="R145"/>
  <c r="S145"/>
  <c r="S165"/>
  <c r="R171"/>
  <c r="S171"/>
  <c r="R172"/>
  <c r="S172"/>
  <c r="R174"/>
  <c r="S174"/>
  <c r="R175"/>
  <c r="S175"/>
  <c r="R176"/>
  <c r="S176"/>
  <c r="R177"/>
  <c r="S177"/>
  <c r="R181"/>
  <c r="S181"/>
  <c r="R182"/>
  <c r="S182"/>
  <c r="R234"/>
  <c r="S234"/>
  <c r="S239"/>
  <c r="S240"/>
  <c r="S241"/>
  <c r="S242"/>
  <c r="S243"/>
  <c r="S244"/>
  <c r="S245"/>
  <c r="R246"/>
  <c r="S246"/>
  <c r="R250"/>
  <c r="S250"/>
  <c r="R251"/>
  <c r="S251"/>
  <c r="R253"/>
  <c r="S253"/>
  <c r="R254"/>
  <c r="S254"/>
  <c r="S283"/>
  <c r="S284"/>
  <c r="S285"/>
  <c r="S286"/>
  <c r="S297"/>
  <c r="S298"/>
  <c r="S299"/>
  <c r="R310"/>
  <c r="S310"/>
  <c r="R311"/>
  <c r="S311"/>
  <c r="R312"/>
  <c r="S312"/>
  <c r="R314"/>
  <c r="S314"/>
  <c r="R315"/>
  <c r="S315"/>
  <c r="R318"/>
  <c r="S318"/>
  <c r="S350"/>
  <c r="R351"/>
  <c r="S351"/>
  <c r="R353"/>
  <c r="S353"/>
  <c r="R354"/>
  <c r="S354"/>
  <c r="R355"/>
  <c r="S355"/>
  <c r="S368"/>
  <c r="S369"/>
  <c r="S370"/>
  <c r="S371"/>
  <c r="S372"/>
  <c r="S373"/>
  <c r="S374"/>
  <c r="R375"/>
  <c r="S375"/>
  <c r="R379"/>
  <c r="S379"/>
  <c r="R380"/>
  <c r="S380"/>
  <c r="S423"/>
  <c r="S424"/>
  <c r="S425"/>
  <c r="S426"/>
  <c r="S427"/>
  <c r="S429"/>
  <c r="S430"/>
  <c r="S431"/>
  <c r="S432"/>
  <c r="S433"/>
  <c r="S434"/>
  <c r="S435"/>
  <c r="S436"/>
  <c r="S437"/>
  <c r="S438"/>
  <c r="R439"/>
  <c r="S439"/>
  <c r="R441"/>
  <c r="S441"/>
  <c r="R444"/>
  <c r="S444"/>
  <c r="R445"/>
  <c r="S445"/>
  <c r="S450"/>
  <c r="R25"/>
  <c r="S25"/>
  <c r="R26"/>
  <c r="S26"/>
  <c r="R27"/>
  <c r="S27"/>
  <c r="R29"/>
  <c r="S29"/>
  <c r="R30"/>
  <c r="S30"/>
  <c r="R31"/>
  <c r="S31"/>
  <c r="R32"/>
  <c r="S32"/>
  <c r="R33"/>
  <c r="S33"/>
  <c r="R36"/>
  <c r="S36"/>
  <c r="J446"/>
  <c r="L446"/>
  <c r="N446"/>
  <c r="P446"/>
  <c r="T446"/>
  <c r="U446"/>
  <c r="V446"/>
  <c r="X446"/>
  <c r="Z446"/>
  <c r="AB446"/>
  <c r="AD446"/>
  <c r="X382"/>
  <c r="Z382"/>
  <c r="AB382"/>
  <c r="AD382"/>
  <c r="AI382"/>
  <c r="AJ382"/>
  <c r="X357"/>
  <c r="Z357"/>
  <c r="AB357"/>
  <c r="AD357"/>
  <c r="J316"/>
  <c r="L316"/>
  <c r="N316"/>
  <c r="P316"/>
  <c r="J300"/>
  <c r="L300"/>
  <c r="N300"/>
  <c r="P300"/>
  <c r="X300"/>
  <c r="Z300"/>
  <c r="AB300"/>
  <c r="AD300"/>
  <c r="X287"/>
  <c r="Z287"/>
  <c r="AB287"/>
  <c r="AD287"/>
  <c r="AI287"/>
  <c r="AJ287"/>
  <c r="AQ287"/>
  <c r="AQ247" s="1"/>
  <c r="AS287"/>
  <c r="AS247" s="1"/>
  <c r="AU287"/>
  <c r="AU247" s="1"/>
  <c r="AW287"/>
  <c r="AW247" s="1"/>
  <c r="BA287"/>
  <c r="BF287"/>
  <c r="BF247" s="1"/>
  <c r="J287"/>
  <c r="L287"/>
  <c r="N287"/>
  <c r="P287"/>
  <c r="J255"/>
  <c r="L255"/>
  <c r="N255"/>
  <c r="P255"/>
  <c r="X255"/>
  <c r="Z255"/>
  <c r="AB255"/>
  <c r="AD255"/>
  <c r="AI255"/>
  <c r="J248"/>
  <c r="L248"/>
  <c r="N248"/>
  <c r="P248"/>
  <c r="V248"/>
  <c r="X248"/>
  <c r="Z248"/>
  <c r="AB248"/>
  <c r="AD248"/>
  <c r="J184"/>
  <c r="J183" s="1"/>
  <c r="L184"/>
  <c r="L183" s="1"/>
  <c r="N184"/>
  <c r="N183" s="1"/>
  <c r="P184"/>
  <c r="P183" s="1"/>
  <c r="X184"/>
  <c r="X183" s="1"/>
  <c r="Z184"/>
  <c r="Z183" s="1"/>
  <c r="AB184"/>
  <c r="AB183" s="1"/>
  <c r="AD184"/>
  <c r="AD183" s="1"/>
  <c r="AI184"/>
  <c r="AI183" s="1"/>
  <c r="X146"/>
  <c r="Z146"/>
  <c r="AB146"/>
  <c r="AD146"/>
  <c r="AI146"/>
  <c r="AJ146"/>
  <c r="J146"/>
  <c r="L146"/>
  <c r="N146"/>
  <c r="P146"/>
  <c r="J70"/>
  <c r="L70"/>
  <c r="N70"/>
  <c r="P70"/>
  <c r="X70"/>
  <c r="Z70"/>
  <c r="AB70"/>
  <c r="AD70"/>
  <c r="J46"/>
  <c r="L46"/>
  <c r="N46"/>
  <c r="P46"/>
  <c r="X46"/>
  <c r="Z46"/>
  <c r="AB46"/>
  <c r="AD46"/>
  <c r="AI46"/>
  <c r="AJ46"/>
  <c r="AQ46"/>
  <c r="AS46"/>
  <c r="AU46"/>
  <c r="AW46"/>
  <c r="BA46"/>
  <c r="BF46"/>
  <c r="AI70"/>
  <c r="AJ70"/>
  <c r="AG55"/>
  <c r="BL430"/>
  <c r="BL429"/>
  <c r="BL431"/>
  <c r="AG245"/>
  <c r="AG244"/>
  <c r="AG243"/>
  <c r="AG242"/>
  <c r="AG143"/>
  <c r="AG139"/>
  <c r="AG140"/>
  <c r="AG141"/>
  <c r="AG142"/>
  <c r="AG138"/>
  <c r="AG137"/>
  <c r="AG136"/>
  <c r="BI248" l="1"/>
  <c r="BI446"/>
  <c r="BI167"/>
  <c r="AU166"/>
  <c r="AQ166"/>
  <c r="AW166"/>
  <c r="AS166"/>
  <c r="R426"/>
  <c r="R137"/>
  <c r="R135"/>
  <c r="R136"/>
  <c r="R138"/>
  <c r="R142"/>
  <c r="R139"/>
  <c r="R165"/>
  <c r="R241"/>
  <c r="R243"/>
  <c r="R245"/>
  <c r="R285"/>
  <c r="R297"/>
  <c r="R298"/>
  <c r="R299"/>
  <c r="R368"/>
  <c r="R370"/>
  <c r="R372"/>
  <c r="R374"/>
  <c r="R431"/>
  <c r="R429"/>
  <c r="R430"/>
  <c r="R438"/>
  <c r="R434"/>
  <c r="R436"/>
  <c r="R437"/>
  <c r="R55"/>
  <c r="R424"/>
  <c r="R141"/>
  <c r="R140"/>
  <c r="R143"/>
  <c r="R239"/>
  <c r="R240"/>
  <c r="R242"/>
  <c r="R244"/>
  <c r="R283"/>
  <c r="R284"/>
  <c r="R286"/>
  <c r="R350"/>
  <c r="R369"/>
  <c r="R371"/>
  <c r="R373"/>
  <c r="R423"/>
  <c r="R432"/>
  <c r="R433"/>
  <c r="R435"/>
  <c r="R53"/>
  <c r="R54"/>
  <c r="R427"/>
  <c r="R425"/>
  <c r="AO167"/>
  <c r="BF45"/>
  <c r="AI381"/>
  <c r="AG285"/>
  <c r="AG299"/>
  <c r="AG370"/>
  <c r="AG286"/>
  <c r="AG298"/>
  <c r="AG369"/>
  <c r="AG371"/>
  <c r="AG373"/>
  <c r="AG427"/>
  <c r="AG429"/>
  <c r="AG432"/>
  <c r="AG433"/>
  <c r="AG435"/>
  <c r="AG437"/>
  <c r="AG297"/>
  <c r="AG368"/>
  <c r="AG372"/>
  <c r="AG374"/>
  <c r="AG431"/>
  <c r="AG430"/>
  <c r="AG438"/>
  <c r="AG434"/>
  <c r="AG436"/>
  <c r="AG426"/>
  <c r="AG424"/>
  <c r="AQ45"/>
  <c r="AJ45"/>
  <c r="AU45"/>
  <c r="AW45"/>
  <c r="AS45"/>
  <c r="AW381"/>
  <c r="AS381"/>
  <c r="AJ381"/>
  <c r="BA381"/>
  <c r="AU381"/>
  <c r="AQ381"/>
  <c r="AG239"/>
  <c r="AG350"/>
  <c r="AG423"/>
  <c r="AG53"/>
  <c r="AG165"/>
  <c r="AU37" l="1"/>
  <c r="AU20" s="1"/>
  <c r="AW37"/>
  <c r="AW20" s="1"/>
  <c r="AQ37"/>
  <c r="AQ20" s="1"/>
  <c r="AS37"/>
  <c r="AS20" s="1"/>
  <c r="W234" l="1"/>
  <c r="AH234" l="1"/>
  <c r="AG234"/>
  <c r="A16" i="10" l="1"/>
  <c r="B16"/>
  <c r="C16"/>
  <c r="A17"/>
  <c r="B17"/>
  <c r="C17"/>
  <c r="A15"/>
  <c r="Z8"/>
  <c r="Z9"/>
  <c r="Z11"/>
  <c r="Z7"/>
  <c r="L187" i="43"/>
  <c r="N187"/>
  <c r="O187"/>
  <c r="R187"/>
  <c r="X187"/>
  <c r="AS187" s="1"/>
  <c r="AA187"/>
  <c r="B443" i="9"/>
  <c r="BL440" l="1"/>
  <c r="E44" i="52" l="1"/>
  <c r="E37" l="1"/>
  <c r="E38" s="1"/>
  <c r="B37"/>
  <c r="L274" i="43" l="1"/>
  <c r="AE134" l="1"/>
  <c r="L134"/>
  <c r="R134"/>
  <c r="AA134"/>
  <c r="AD134"/>
  <c r="L141"/>
  <c r="R141"/>
  <c r="L198"/>
  <c r="B92"/>
  <c r="A92"/>
  <c r="B179" i="9"/>
  <c r="BD178" l="1"/>
  <c r="BD166" s="1"/>
  <c r="BB178"/>
  <c r="BB166" s="1"/>
  <c r="AO179"/>
  <c r="V178"/>
  <c r="BI178" l="1"/>
  <c r="BL179"/>
  <c r="AM178"/>
  <c r="AO178"/>
  <c r="AO166" s="1"/>
  <c r="H178"/>
  <c r="V166"/>
  <c r="BL178" l="1"/>
  <c r="AM166"/>
  <c r="A48" l="1"/>
  <c r="A49" s="1"/>
  <c r="A50" s="1"/>
  <c r="A51" s="1"/>
  <c r="A52" s="1"/>
  <c r="A53" s="1"/>
  <c r="A55" l="1"/>
  <c r="A54"/>
  <c r="AL234" l="1"/>
  <c r="AK234"/>
  <c r="BA300"/>
  <c r="BA247" s="1"/>
  <c r="U234"/>
  <c r="T234"/>
  <c r="B448" l="1"/>
  <c r="B447"/>
  <c r="B409"/>
  <c r="B410"/>
  <c r="B413"/>
  <c r="B414"/>
  <c r="B415"/>
  <c r="B416"/>
  <c r="B421"/>
  <c r="B422"/>
  <c r="B394"/>
  <c r="B396"/>
  <c r="B397"/>
  <c r="B398"/>
  <c r="B400"/>
  <c r="B402"/>
  <c r="B406"/>
  <c r="B407"/>
  <c r="B385"/>
  <c r="B386"/>
  <c r="B387"/>
  <c r="B390"/>
  <c r="B391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25"/>
  <c r="B326"/>
  <c r="B327"/>
  <c r="B323"/>
  <c r="B324"/>
  <c r="D352"/>
  <c r="E352"/>
  <c r="F352"/>
  <c r="G352"/>
  <c r="B321"/>
  <c r="B304"/>
  <c r="B305"/>
  <c r="B306"/>
  <c r="B290"/>
  <c r="B291"/>
  <c r="B292"/>
  <c r="B293"/>
  <c r="B294"/>
  <c r="B295"/>
  <c r="B296"/>
  <c r="B289"/>
  <c r="B288"/>
  <c r="B279"/>
  <c r="B280"/>
  <c r="B261"/>
  <c r="B262"/>
  <c r="B263"/>
  <c r="B265"/>
  <c r="B267"/>
  <c r="B269"/>
  <c r="B270"/>
  <c r="B271"/>
  <c r="B272"/>
  <c r="B273"/>
  <c r="B278"/>
  <c r="B249"/>
  <c r="B226"/>
  <c r="B60"/>
  <c r="B227"/>
  <c r="B229"/>
  <c r="B230"/>
  <c r="B231"/>
  <c r="B232"/>
  <c r="B233"/>
  <c r="B234"/>
  <c r="B50"/>
  <c r="B51"/>
  <c r="B61"/>
  <c r="B62"/>
  <c r="B235"/>
  <c r="B236"/>
  <c r="B63"/>
  <c r="B52"/>
  <c r="B237"/>
  <c r="B238"/>
  <c r="B202"/>
  <c r="B203"/>
  <c r="B204"/>
  <c r="B220"/>
  <c r="B221"/>
  <c r="B223"/>
  <c r="B224"/>
  <c r="B225"/>
  <c r="B197"/>
  <c r="B198"/>
  <c r="B199"/>
  <c r="B200"/>
  <c r="B201"/>
  <c r="B189"/>
  <c r="B190"/>
  <c r="B191"/>
  <c r="B134"/>
  <c r="B187"/>
  <c r="B186"/>
  <c r="B170"/>
  <c r="B168"/>
  <c r="B151"/>
  <c r="B152"/>
  <c r="B153"/>
  <c r="B154"/>
  <c r="B156"/>
  <c r="B157"/>
  <c r="B158"/>
  <c r="B159"/>
  <c r="B160"/>
  <c r="B161"/>
  <c r="B164"/>
  <c r="B149"/>
  <c r="B147"/>
  <c r="B110"/>
  <c r="B111"/>
  <c r="B112"/>
  <c r="B113"/>
  <c r="B114"/>
  <c r="B115"/>
  <c r="B116"/>
  <c r="B123"/>
  <c r="B124"/>
  <c r="B125"/>
  <c r="B126"/>
  <c r="B127"/>
  <c r="B128"/>
  <c r="B91"/>
  <c r="B94"/>
  <c r="B97"/>
  <c r="B100"/>
  <c r="B101"/>
  <c r="B102"/>
  <c r="B105"/>
  <c r="B106"/>
  <c r="B107"/>
  <c r="B108"/>
  <c r="B109"/>
  <c r="B84"/>
  <c r="B59"/>
  <c r="B58"/>
  <c r="B57"/>
  <c r="B48"/>
  <c r="B24"/>
  <c r="B23"/>
  <c r="AE8" i="43"/>
  <c r="AE9"/>
  <c r="AE11"/>
  <c r="AE7"/>
  <c r="BN9" i="4"/>
  <c r="BN10"/>
  <c r="BN11"/>
  <c r="BN8"/>
  <c r="BH9" i="9"/>
  <c r="BH10"/>
  <c r="BH11"/>
  <c r="BH12"/>
  <c r="BH8"/>
  <c r="B206" i="43"/>
  <c r="L206"/>
  <c r="L213"/>
  <c r="N213"/>
  <c r="O213"/>
  <c r="R213"/>
  <c r="X213"/>
  <c r="AS213" s="1"/>
  <c r="AA213"/>
  <c r="A215"/>
  <c r="A216" s="1"/>
  <c r="A217" s="1"/>
  <c r="B215"/>
  <c r="B209"/>
  <c r="B204"/>
  <c r="B205"/>
  <c r="B201"/>
  <c r="B202"/>
  <c r="B203"/>
  <c r="B199"/>
  <c r="B179"/>
  <c r="B180"/>
  <c r="B181"/>
  <c r="A176"/>
  <c r="B177"/>
  <c r="B178"/>
  <c r="B175"/>
  <c r="B162"/>
  <c r="B161"/>
  <c r="B160"/>
  <c r="A160"/>
  <c r="A161" s="1"/>
  <c r="A162" s="1"/>
  <c r="B158"/>
  <c r="A156"/>
  <c r="A143"/>
  <c r="B153"/>
  <c r="B154"/>
  <c r="B155"/>
  <c r="B156"/>
  <c r="B147"/>
  <c r="B148"/>
  <c r="B149"/>
  <c r="B150"/>
  <c r="B151"/>
  <c r="B142"/>
  <c r="B143"/>
  <c r="B144"/>
  <c r="B145"/>
  <c r="B135"/>
  <c r="B48"/>
  <c r="B131"/>
  <c r="B132"/>
  <c r="B55"/>
  <c r="B49"/>
  <c r="B110"/>
  <c r="B111"/>
  <c r="B112"/>
  <c r="B128"/>
  <c r="B54"/>
  <c r="B129"/>
  <c r="B130"/>
  <c r="B109"/>
  <c r="B101"/>
  <c r="B102"/>
  <c r="B74"/>
  <c r="A99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B99"/>
  <c r="B100"/>
  <c r="B83"/>
  <c r="B81"/>
  <c r="B68"/>
  <c r="B72"/>
  <c r="B73"/>
  <c r="B67"/>
  <c r="A53"/>
  <c r="A54" s="1"/>
  <c r="A55" s="1"/>
  <c r="A56" s="1"/>
  <c r="B52"/>
  <c r="B53"/>
  <c r="AB83" l="1"/>
  <c r="S83"/>
  <c r="U83"/>
  <c r="AC83"/>
  <c r="M83"/>
  <c r="T83"/>
  <c r="W83" s="1"/>
  <c r="A115"/>
  <c r="A116" s="1"/>
  <c r="A117" s="1"/>
  <c r="A118" s="1"/>
  <c r="A119" s="1"/>
  <c r="A120" s="1"/>
  <c r="A121" s="1"/>
  <c r="A122" s="1"/>
  <c r="A123" s="1"/>
  <c r="A124" s="1"/>
  <c r="A125" s="1"/>
  <c r="A126" s="1"/>
  <c r="AA197"/>
  <c r="AW73"/>
  <c r="Z103"/>
  <c r="X103"/>
  <c r="Y103"/>
  <c r="AY209"/>
  <c r="AZ209"/>
  <c r="AX209"/>
  <c r="AW177"/>
  <c r="AW179"/>
  <c r="A177"/>
  <c r="A178" s="1"/>
  <c r="A179" s="1"/>
  <c r="A180" s="1"/>
  <c r="A181" s="1"/>
  <c r="A144"/>
  <c r="A145" s="1"/>
  <c r="A146" s="1"/>
  <c r="A147" s="1"/>
  <c r="A148" s="1"/>
  <c r="A149" s="1"/>
  <c r="A150" s="1"/>
  <c r="A151" s="1"/>
  <c r="A60" i="9"/>
  <c r="A61" s="1"/>
  <c r="A62" s="1"/>
  <c r="A63" s="1"/>
  <c r="AO48"/>
  <c r="AO58"/>
  <c r="AO84"/>
  <c r="AO94"/>
  <c r="AO112"/>
  <c r="AO149"/>
  <c r="AO160"/>
  <c r="AO158"/>
  <c r="AO156"/>
  <c r="AO153"/>
  <c r="AO151"/>
  <c r="AO186"/>
  <c r="AO190"/>
  <c r="AO189"/>
  <c r="AO200"/>
  <c r="AO238"/>
  <c r="BD248"/>
  <c r="BB248"/>
  <c r="AO272"/>
  <c r="AO270"/>
  <c r="AO267"/>
  <c r="AO263"/>
  <c r="AO261"/>
  <c r="AO288"/>
  <c r="AO296"/>
  <c r="AO294"/>
  <c r="AO292"/>
  <c r="AO290"/>
  <c r="AO391"/>
  <c r="AO387"/>
  <c r="AO385"/>
  <c r="AO406"/>
  <c r="AO400"/>
  <c r="AO397"/>
  <c r="AO394"/>
  <c r="AO419"/>
  <c r="AO416"/>
  <c r="AO414"/>
  <c r="AO412"/>
  <c r="AO410"/>
  <c r="BD22"/>
  <c r="BB22"/>
  <c r="AO59"/>
  <c r="AO97"/>
  <c r="AO91"/>
  <c r="AO128"/>
  <c r="AO113"/>
  <c r="AO147"/>
  <c r="AO161"/>
  <c r="AO159"/>
  <c r="AO154"/>
  <c r="AO152"/>
  <c r="AO273"/>
  <c r="AO271"/>
  <c r="AO269"/>
  <c r="AO265"/>
  <c r="AO262"/>
  <c r="AO289"/>
  <c r="AO293"/>
  <c r="AO291"/>
  <c r="AO390"/>
  <c r="AO386"/>
  <c r="AO407"/>
  <c r="AO398"/>
  <c r="AO420"/>
  <c r="AO418"/>
  <c r="AO415"/>
  <c r="AO413"/>
  <c r="AO411"/>
  <c r="AO409"/>
  <c r="V22"/>
  <c r="D24"/>
  <c r="L197" i="43"/>
  <c r="A205"/>
  <c r="X24" i="9" l="1"/>
  <c r="BI24" s="1"/>
  <c r="A128" i="43"/>
  <c r="A129" s="1"/>
  <c r="A130" s="1"/>
  <c r="A131" s="1"/>
  <c r="A132" s="1"/>
  <c r="A127"/>
  <c r="BL394" i="9"/>
  <c r="BL292"/>
  <c r="BL321"/>
  <c r="BL412"/>
  <c r="BL400"/>
  <c r="BL339"/>
  <c r="BL305"/>
  <c r="BL411"/>
  <c r="BL265"/>
  <c r="BL164"/>
  <c r="BL420"/>
  <c r="BL341"/>
  <c r="BL290"/>
  <c r="BL225"/>
  <c r="BL398"/>
  <c r="BL336"/>
  <c r="BL340"/>
  <c r="BL304"/>
  <c r="BL269"/>
  <c r="BL187"/>
  <c r="BL115"/>
  <c r="L344"/>
  <c r="L320" s="1"/>
  <c r="BL344"/>
  <c r="AW181" i="43"/>
  <c r="AW175"/>
  <c r="AW145"/>
  <c r="AW135"/>
  <c r="AW134" s="1"/>
  <c r="AW102"/>
  <c r="AZ52"/>
  <c r="AW156"/>
  <c r="AW144"/>
  <c r="AW48"/>
  <c r="AU103"/>
  <c r="AW158"/>
  <c r="AW204"/>
  <c r="AW153"/>
  <c r="AW147"/>
  <c r="AW110"/>
  <c r="AW112"/>
  <c r="AW72"/>
  <c r="AZ205"/>
  <c r="AW178"/>
  <c r="AW160"/>
  <c r="AW150"/>
  <c r="AT103"/>
  <c r="AW148"/>
  <c r="AW111"/>
  <c r="AZ68"/>
  <c r="AZ83"/>
  <c r="AZ81"/>
  <c r="AW201"/>
  <c r="AW203"/>
  <c r="AW155"/>
  <c r="AW149"/>
  <c r="AW151"/>
  <c r="AW143"/>
  <c r="AZ135"/>
  <c r="AZ134" s="1"/>
  <c r="AW131"/>
  <c r="AW129"/>
  <c r="AW109"/>
  <c r="AW99"/>
  <c r="AW67"/>
  <c r="AW52"/>
  <c r="AY205"/>
  <c r="AW199"/>
  <c r="AW180"/>
  <c r="AW154"/>
  <c r="AS103"/>
  <c r="AW100"/>
  <c r="AW53"/>
  <c r="AW202"/>
  <c r="AW142"/>
  <c r="AW146"/>
  <c r="AW101"/>
  <c r="AW68"/>
  <c r="AX83"/>
  <c r="AW81"/>
  <c r="AX81"/>
  <c r="AX80" s="1"/>
  <c r="X177"/>
  <c r="AX177"/>
  <c r="Z155"/>
  <c r="AZ155"/>
  <c r="X151"/>
  <c r="AX151"/>
  <c r="Z199"/>
  <c r="AZ199"/>
  <c r="Z180"/>
  <c r="AZ180"/>
  <c r="X154"/>
  <c r="AX154"/>
  <c r="Y100"/>
  <c r="AY100"/>
  <c r="Z100"/>
  <c r="AZ100"/>
  <c r="Y73"/>
  <c r="AY73"/>
  <c r="Z73"/>
  <c r="AZ73"/>
  <c r="X53"/>
  <c r="AX53"/>
  <c r="Y202"/>
  <c r="AY202"/>
  <c r="Z202"/>
  <c r="AZ202"/>
  <c r="Y158"/>
  <c r="AY158"/>
  <c r="X148"/>
  <c r="AX148"/>
  <c r="X142"/>
  <c r="AX142"/>
  <c r="X146"/>
  <c r="AX146"/>
  <c r="Y111"/>
  <c r="AY111"/>
  <c r="Z101"/>
  <c r="AZ101"/>
  <c r="Y101"/>
  <c r="AY101"/>
  <c r="X68"/>
  <c r="AX68"/>
  <c r="Z201"/>
  <c r="AZ201"/>
  <c r="Z203"/>
  <c r="AZ203"/>
  <c r="X179"/>
  <c r="AX179"/>
  <c r="X149"/>
  <c r="AX149"/>
  <c r="X143"/>
  <c r="AX143"/>
  <c r="X131"/>
  <c r="AX131"/>
  <c r="X129"/>
  <c r="AX129"/>
  <c r="Z109"/>
  <c r="AZ109"/>
  <c r="Z99"/>
  <c r="AZ99"/>
  <c r="Z67"/>
  <c r="AZ67"/>
  <c r="AW209"/>
  <c r="Y204"/>
  <c r="AY204"/>
  <c r="Z204"/>
  <c r="AZ204"/>
  <c r="Y201"/>
  <c r="AY201"/>
  <c r="Y203"/>
  <c r="AY203"/>
  <c r="Y179"/>
  <c r="AY179"/>
  <c r="Z179"/>
  <c r="AZ179"/>
  <c r="Y181"/>
  <c r="AY181"/>
  <c r="Z181"/>
  <c r="AZ181"/>
  <c r="Z177"/>
  <c r="AZ177"/>
  <c r="Y177"/>
  <c r="AY177"/>
  <c r="X175"/>
  <c r="AX175"/>
  <c r="Z175"/>
  <c r="AZ175"/>
  <c r="X153"/>
  <c r="AX153"/>
  <c r="Y155"/>
  <c r="AY155"/>
  <c r="X147"/>
  <c r="AX147"/>
  <c r="Y147"/>
  <c r="AY147"/>
  <c r="X145"/>
  <c r="AX145"/>
  <c r="Y145"/>
  <c r="AY145"/>
  <c r="X135"/>
  <c r="AX135"/>
  <c r="AX134" s="1"/>
  <c r="Y131"/>
  <c r="AY131"/>
  <c r="X110"/>
  <c r="AX110"/>
  <c r="Z110"/>
  <c r="AZ110"/>
  <c r="Y112"/>
  <c r="AY112"/>
  <c r="Z112"/>
  <c r="AZ112"/>
  <c r="X109"/>
  <c r="AX109"/>
  <c r="X102"/>
  <c r="AX102"/>
  <c r="Z102"/>
  <c r="AZ102"/>
  <c r="Y99"/>
  <c r="AY99"/>
  <c r="Y72"/>
  <c r="AY72"/>
  <c r="Z72"/>
  <c r="AZ72"/>
  <c r="X67"/>
  <c r="AX67"/>
  <c r="X52"/>
  <c r="AX52"/>
  <c r="AW205"/>
  <c r="Y199"/>
  <c r="AY199"/>
  <c r="X180"/>
  <c r="AX180"/>
  <c r="Y178"/>
  <c r="AY178"/>
  <c r="Z178"/>
  <c r="AZ178"/>
  <c r="Y160"/>
  <c r="AY160"/>
  <c r="Z160"/>
  <c r="AZ160"/>
  <c r="X156"/>
  <c r="AX156"/>
  <c r="Y156"/>
  <c r="AY156"/>
  <c r="X150"/>
  <c r="AX150"/>
  <c r="X144"/>
  <c r="AX144"/>
  <c r="Z48"/>
  <c r="AZ48"/>
  <c r="X48"/>
  <c r="AX48"/>
  <c r="X73"/>
  <c r="AX73"/>
  <c r="Z53"/>
  <c r="AZ53"/>
  <c r="Z158"/>
  <c r="AZ158"/>
  <c r="Y148"/>
  <c r="AY148"/>
  <c r="Z111"/>
  <c r="AZ111"/>
  <c r="AW83"/>
  <c r="V56" i="9"/>
  <c r="Z205" i="43"/>
  <c r="Y205"/>
  <c r="X81"/>
  <c r="Q134"/>
  <c r="Z209"/>
  <c r="Z208" s="1"/>
  <c r="Y209"/>
  <c r="Y208" s="1"/>
  <c r="P134"/>
  <c r="X209"/>
  <c r="X208" s="1"/>
  <c r="AO328" i="9"/>
  <c r="AO330"/>
  <c r="AO336"/>
  <c r="AO338"/>
  <c r="AO342"/>
  <c r="AO344"/>
  <c r="AO221"/>
  <c r="BB56"/>
  <c r="AO340"/>
  <c r="AO326"/>
  <c r="AO321"/>
  <c r="AO304"/>
  <c r="AO115"/>
  <c r="AO57"/>
  <c r="AO56" s="1"/>
  <c r="AM56"/>
  <c r="BD56"/>
  <c r="AO331"/>
  <c r="AO337"/>
  <c r="AO341"/>
  <c r="AO345"/>
  <c r="AO348"/>
  <c r="AO327"/>
  <c r="AO301"/>
  <c r="BD287"/>
  <c r="AO220"/>
  <c r="AO223"/>
  <c r="AO333"/>
  <c r="AO339"/>
  <c r="AO343"/>
  <c r="AO347"/>
  <c r="AO325"/>
  <c r="AO305"/>
  <c r="AM248"/>
  <c r="AO249"/>
  <c r="AO248" s="1"/>
  <c r="AM22"/>
  <c r="AO24"/>
  <c r="AM287"/>
  <c r="H248"/>
  <c r="H56"/>
  <c r="H287"/>
  <c r="BI56" l="1"/>
  <c r="BA73" i="43"/>
  <c r="AW157"/>
  <c r="BJ459" i="9"/>
  <c r="BL459" s="1"/>
  <c r="BJ457"/>
  <c r="BL457" s="1"/>
  <c r="BJ454"/>
  <c r="BL454" s="1"/>
  <c r="BL437"/>
  <c r="BL435"/>
  <c r="BL433"/>
  <c r="BL427"/>
  <c r="BL423"/>
  <c r="BL374"/>
  <c r="BL370"/>
  <c r="BL283"/>
  <c r="BL242"/>
  <c r="BL141"/>
  <c r="BL137"/>
  <c r="BL55"/>
  <c r="BJ460"/>
  <c r="BL460" s="1"/>
  <c r="BJ458"/>
  <c r="BL458" s="1"/>
  <c r="BJ456"/>
  <c r="BL456" s="1"/>
  <c r="BJ452"/>
  <c r="BL452" s="1"/>
  <c r="BL438"/>
  <c r="BL436"/>
  <c r="BL434"/>
  <c r="BL432"/>
  <c r="BL428"/>
  <c r="BL426"/>
  <c r="BL424"/>
  <c r="BL373"/>
  <c r="BL371"/>
  <c r="BL369"/>
  <c r="BL350"/>
  <c r="BL299"/>
  <c r="BL297"/>
  <c r="BL286"/>
  <c r="BL284"/>
  <c r="BL245"/>
  <c r="BL243"/>
  <c r="BL241"/>
  <c r="BL239"/>
  <c r="BL142"/>
  <c r="BL140"/>
  <c r="BL138"/>
  <c r="BL136"/>
  <c r="BL54"/>
  <c r="BL425"/>
  <c r="BL372"/>
  <c r="BL368"/>
  <c r="BL298"/>
  <c r="BL285"/>
  <c r="BL244"/>
  <c r="BL240"/>
  <c r="BL165"/>
  <c r="BL143"/>
  <c r="BL139"/>
  <c r="BL135"/>
  <c r="BL53"/>
  <c r="AW141" i="43"/>
  <c r="AZ80"/>
  <c r="AW152"/>
  <c r="AU111"/>
  <c r="AU53"/>
  <c r="AS48"/>
  <c r="AS144"/>
  <c r="AT156"/>
  <c r="AU160"/>
  <c r="AU178"/>
  <c r="AT178"/>
  <c r="AS180"/>
  <c r="AS52"/>
  <c r="AS67"/>
  <c r="AU72"/>
  <c r="AT72"/>
  <c r="AT99"/>
  <c r="AU102"/>
  <c r="AS102"/>
  <c r="AS109"/>
  <c r="AU112"/>
  <c r="AT112"/>
  <c r="AU110"/>
  <c r="AS110"/>
  <c r="AT131"/>
  <c r="AS135"/>
  <c r="AT145"/>
  <c r="AS145"/>
  <c r="AT147"/>
  <c r="AS147"/>
  <c r="AT155"/>
  <c r="AS153"/>
  <c r="AU175"/>
  <c r="AS175"/>
  <c r="AT177"/>
  <c r="AU177"/>
  <c r="AU181"/>
  <c r="AT181"/>
  <c r="AU179"/>
  <c r="AT179"/>
  <c r="AT203"/>
  <c r="AT201"/>
  <c r="AU204"/>
  <c r="AT204"/>
  <c r="AT101"/>
  <c r="AT111"/>
  <c r="AS142"/>
  <c r="AS148"/>
  <c r="AT202"/>
  <c r="AU100"/>
  <c r="AT148"/>
  <c r="AU158"/>
  <c r="AS73"/>
  <c r="AU48"/>
  <c r="AS150"/>
  <c r="AS156"/>
  <c r="AT160"/>
  <c r="AT199"/>
  <c r="AU67"/>
  <c r="AU99"/>
  <c r="AU109"/>
  <c r="AS129"/>
  <c r="AS131"/>
  <c r="AS143"/>
  <c r="AS149"/>
  <c r="AS179"/>
  <c r="AU203"/>
  <c r="AU201"/>
  <c r="AS68"/>
  <c r="AU101"/>
  <c r="AS146"/>
  <c r="AT158"/>
  <c r="AU202"/>
  <c r="AS53"/>
  <c r="AU73"/>
  <c r="AT73"/>
  <c r="AT100"/>
  <c r="AS154"/>
  <c r="AU180"/>
  <c r="AU199"/>
  <c r="AS151"/>
  <c r="AU155"/>
  <c r="AS177"/>
  <c r="AT205"/>
  <c r="AU205"/>
  <c r="Y157"/>
  <c r="AT157" s="1"/>
  <c r="X141"/>
  <c r="AS141" s="1"/>
  <c r="X134"/>
  <c r="AS134" s="1"/>
  <c r="BA177"/>
  <c r="AS209"/>
  <c r="AT209"/>
  <c r="AU209"/>
  <c r="BA209"/>
  <c r="BA179"/>
  <c r="AX141"/>
  <c r="AY157"/>
  <c r="AT208"/>
  <c r="AU208"/>
  <c r="AS81"/>
  <c r="AS208"/>
  <c r="AS83"/>
  <c r="AO287" i="9"/>
  <c r="AO22"/>
  <c r="B449"/>
  <c r="B217" i="43"/>
  <c r="BD446" i="9" l="1"/>
  <c r="BB446"/>
  <c r="AO449"/>
  <c r="AM446" l="1"/>
  <c r="H446"/>
  <c r="AO446" l="1"/>
  <c r="AN20" i="3" l="1"/>
  <c r="AN17" s="1"/>
  <c r="V20"/>
  <c r="V17" s="1"/>
  <c r="AB20"/>
  <c r="AB17" s="1"/>
  <c r="AH20"/>
  <c r="J20"/>
  <c r="J17" s="1"/>
  <c r="E20" i="22" s="1"/>
  <c r="B47" i="43"/>
  <c r="B34"/>
  <c r="B28"/>
  <c r="B31"/>
  <c r="AF31" s="1"/>
  <c r="B25"/>
  <c r="AF25" s="1"/>
  <c r="L22"/>
  <c r="B23"/>
  <c r="B24"/>
  <c r="G20" i="3"/>
  <c r="G17" s="1"/>
  <c r="F20"/>
  <c r="F17" s="1"/>
  <c r="D20" i="22" l="1"/>
  <c r="D19" s="1"/>
  <c r="D17" s="1"/>
  <c r="C20"/>
  <c r="C19" s="1"/>
  <c r="E27"/>
  <c r="T25" i="43"/>
  <c r="T31"/>
  <c r="BA31"/>
  <c r="O23" i="9"/>
  <c r="K23"/>
  <c r="M23"/>
  <c r="AE23" i="43"/>
  <c r="AD23"/>
  <c r="AL8" i="44"/>
  <c r="AM8"/>
  <c r="AN8"/>
  <c r="AK7"/>
  <c r="H8"/>
  <c r="O8" s="1"/>
  <c r="C8"/>
  <c r="L8" s="1"/>
  <c r="AD24" i="43"/>
  <c r="AE24"/>
  <c r="D24"/>
  <c r="C27" i="22" l="1"/>
  <c r="D27"/>
  <c r="C17"/>
  <c r="E17" s="1"/>
  <c r="E19"/>
  <c r="C24"/>
  <c r="D24"/>
  <c r="D23" s="1"/>
  <c r="K24" i="9"/>
  <c r="K22" s="1"/>
  <c r="AW47" i="43"/>
  <c r="AX24"/>
  <c r="M24" i="9"/>
  <c r="M22" s="1"/>
  <c r="AY24" i="43"/>
  <c r="O24" i="9"/>
  <c r="O22" s="1"/>
  <c r="AZ24" i="43"/>
  <c r="Q24" i="9"/>
  <c r="Y47" i="43"/>
  <c r="AY47"/>
  <c r="Z47"/>
  <c r="AZ47"/>
  <c r="Z24"/>
  <c r="G8" i="44"/>
  <c r="N8" s="1"/>
  <c r="Y24" i="43"/>
  <c r="E8" i="44"/>
  <c r="M8" s="1"/>
  <c r="X24" i="43"/>
  <c r="C23" i="22" l="1"/>
  <c r="E24"/>
  <c r="E23" s="1"/>
  <c r="AS24" i="43"/>
  <c r="AA24" i="9"/>
  <c r="AT24" i="43"/>
  <c r="AC24" i="9"/>
  <c r="AU24" i="43"/>
  <c r="AE24" i="9"/>
  <c r="AU47" i="43"/>
  <c r="AT47"/>
  <c r="K8" i="44"/>
  <c r="AR8"/>
  <c r="AW8" s="1"/>
  <c r="BI8" s="1"/>
  <c r="AS8"/>
  <c r="AX8" s="1"/>
  <c r="BJ8" s="1"/>
  <c r="AQ8"/>
  <c r="AV8" s="1"/>
  <c r="BH8" s="1"/>
  <c r="BC8" l="1"/>
  <c r="BD8"/>
  <c r="BB8"/>
  <c r="L275" i="43" l="1"/>
  <c r="U23" l="1"/>
  <c r="AG32" i="3"/>
  <c r="AG31" s="1"/>
  <c r="AH32"/>
  <c r="AH31" s="1"/>
  <c r="AH17" s="1"/>
  <c r="L272" i="43" l="1"/>
  <c r="H272" s="1"/>
  <c r="K272"/>
  <c r="K275"/>
  <c r="G275" s="1"/>
  <c r="AB23"/>
  <c r="AC23"/>
  <c r="B8" i="44"/>
  <c r="M24" i="43"/>
  <c r="BC24" i="9"/>
  <c r="BC22" s="1"/>
  <c r="BE24"/>
  <c r="I24"/>
  <c r="S24" s="1"/>
  <c r="BE23"/>
  <c r="AK23"/>
  <c r="AL23"/>
  <c r="U24" i="43"/>
  <c r="U24" i="9"/>
  <c r="U23"/>
  <c r="AD40" i="43" l="1"/>
  <c r="AD39" s="1"/>
  <c r="BE40" i="9"/>
  <c r="BE39" s="1"/>
  <c r="BE38" s="1"/>
  <c r="D40" i="43"/>
  <c r="D39" s="1"/>
  <c r="D38" s="1"/>
  <c r="AE40"/>
  <c r="AE39" s="1"/>
  <c r="D40" i="9"/>
  <c r="BC40"/>
  <c r="BC39" s="1"/>
  <c r="BC38" s="1"/>
  <c r="U40" i="43"/>
  <c r="U39" s="1"/>
  <c r="U38" s="1"/>
  <c r="U40" i="9"/>
  <c r="U39" s="1"/>
  <c r="U38" s="1"/>
  <c r="AG89" i="43"/>
  <c r="M52"/>
  <c r="CA24" i="4"/>
  <c r="M47" i="43"/>
  <c r="A18" i="44"/>
  <c r="A21"/>
  <c r="B273" i="43"/>
  <c r="A44" i="44"/>
  <c r="A85"/>
  <c r="A91"/>
  <c r="A100"/>
  <c r="B64"/>
  <c r="B46"/>
  <c r="B49"/>
  <c r="B38"/>
  <c r="B33"/>
  <c r="B13"/>
  <c r="B36"/>
  <c r="U56" i="43"/>
  <c r="B47" i="44"/>
  <c r="B48"/>
  <c r="A26"/>
  <c r="A42"/>
  <c r="B42" s="1"/>
  <c r="AD56" i="43"/>
  <c r="AE56"/>
  <c r="B271"/>
  <c r="A9" i="44"/>
  <c r="B34"/>
  <c r="G100" i="9"/>
  <c r="G130"/>
  <c r="G189"/>
  <c r="G198"/>
  <c r="G223"/>
  <c r="G203"/>
  <c r="G281"/>
  <c r="G419"/>
  <c r="G133"/>
  <c r="G129"/>
  <c r="G186"/>
  <c r="G190"/>
  <c r="G199"/>
  <c r="G224"/>
  <c r="G204"/>
  <c r="F101" i="43"/>
  <c r="F102"/>
  <c r="F110"/>
  <c r="F128"/>
  <c r="G132" i="9"/>
  <c r="G164"/>
  <c r="G187"/>
  <c r="G200"/>
  <c r="G225"/>
  <c r="G220"/>
  <c r="G238"/>
  <c r="G226"/>
  <c r="G307"/>
  <c r="G412"/>
  <c r="G48"/>
  <c r="G131"/>
  <c r="G163"/>
  <c r="G201"/>
  <c r="G197"/>
  <c r="G221"/>
  <c r="G202"/>
  <c r="G282"/>
  <c r="G308"/>
  <c r="G420"/>
  <c r="G411"/>
  <c r="F111" i="43"/>
  <c r="F100"/>
  <c r="F99"/>
  <c r="F109"/>
  <c r="F112"/>
  <c r="G457" i="9"/>
  <c r="G453"/>
  <c r="G450"/>
  <c r="G455"/>
  <c r="G451"/>
  <c r="F47" i="43"/>
  <c r="B40" i="44"/>
  <c r="A19"/>
  <c r="A20"/>
  <c r="A24"/>
  <c r="A25"/>
  <c r="A30"/>
  <c r="A35"/>
  <c r="A41"/>
  <c r="A43"/>
  <c r="A45"/>
  <c r="A89"/>
  <c r="A98"/>
  <c r="A102"/>
  <c r="A97"/>
  <c r="A99"/>
  <c r="B50"/>
  <c r="T56" i="43"/>
  <c r="W56" s="1"/>
  <c r="B39" i="44"/>
  <c r="B37"/>
  <c r="B10"/>
  <c r="U22" i="9"/>
  <c r="R22" i="43"/>
  <c r="E7" i="44"/>
  <c r="M7" s="1"/>
  <c r="AN224" i="9"/>
  <c r="AN203"/>
  <c r="AP203" s="1"/>
  <c r="AN197"/>
  <c r="AP197" s="1"/>
  <c r="AN187"/>
  <c r="AP187" s="1"/>
  <c r="AN57"/>
  <c r="AP57" s="1"/>
  <c r="AN51"/>
  <c r="AP51" s="1"/>
  <c r="AN225"/>
  <c r="AN220"/>
  <c r="AN198"/>
  <c r="AP198" s="1"/>
  <c r="AN186"/>
  <c r="AP186" s="1"/>
  <c r="AN226"/>
  <c r="AP226" s="1"/>
  <c r="AB230" i="43"/>
  <c r="S230"/>
  <c r="V228"/>
  <c r="M228"/>
  <c r="U226"/>
  <c r="AC230"/>
  <c r="T230"/>
  <c r="AB228"/>
  <c r="S228"/>
  <c r="V226"/>
  <c r="M226"/>
  <c r="BG455" i="9"/>
  <c r="AN457"/>
  <c r="AN453"/>
  <c r="W455"/>
  <c r="AF455" s="1"/>
  <c r="T453"/>
  <c r="T457"/>
  <c r="I457"/>
  <c r="I453"/>
  <c r="F453"/>
  <c r="F455"/>
  <c r="F457"/>
  <c r="AL455"/>
  <c r="AK453"/>
  <c r="AK457"/>
  <c r="U455"/>
  <c r="E453"/>
  <c r="E457"/>
  <c r="U230" i="43"/>
  <c r="AC228"/>
  <c r="T228"/>
  <c r="AB226"/>
  <c r="S226"/>
  <c r="V230"/>
  <c r="M230"/>
  <c r="U228"/>
  <c r="AC226"/>
  <c r="T226"/>
  <c r="BG457" i="9"/>
  <c r="BG453"/>
  <c r="AN455"/>
  <c r="W453"/>
  <c r="AF453" s="1"/>
  <c r="W457"/>
  <c r="AF457" s="1"/>
  <c r="T455"/>
  <c r="I455"/>
  <c r="D453"/>
  <c r="D455"/>
  <c r="D457"/>
  <c r="AL453"/>
  <c r="AL457"/>
  <c r="AK455"/>
  <c r="U453"/>
  <c r="U457"/>
  <c r="E455"/>
  <c r="AN191"/>
  <c r="AP191" s="1"/>
  <c r="AN50"/>
  <c r="AP50" s="1"/>
  <c r="AN282"/>
  <c r="AP282" s="1"/>
  <c r="AN130"/>
  <c r="AP130" s="1"/>
  <c r="AN163"/>
  <c r="AP163" s="1"/>
  <c r="AN411"/>
  <c r="AP411" s="1"/>
  <c r="AN131"/>
  <c r="AP131" s="1"/>
  <c r="AN164"/>
  <c r="AP164" s="1"/>
  <c r="AN412"/>
  <c r="AP412" s="1"/>
  <c r="AN307"/>
  <c r="AN132"/>
  <c r="AP132" s="1"/>
  <c r="AN281"/>
  <c r="AP281" s="1"/>
  <c r="AN129"/>
  <c r="AP129" s="1"/>
  <c r="AN133"/>
  <c r="AP133" s="1"/>
  <c r="AN420"/>
  <c r="AP420" s="1"/>
  <c r="AN419"/>
  <c r="AP419" s="1"/>
  <c r="AP418"/>
  <c r="AN308"/>
  <c r="AP308" s="1"/>
  <c r="AN238"/>
  <c r="AP238" s="1"/>
  <c r="AN221"/>
  <c r="AN199"/>
  <c r="AP199" s="1"/>
  <c r="AN189"/>
  <c r="AP189" s="1"/>
  <c r="AN100"/>
  <c r="AP100" s="1"/>
  <c r="AN48"/>
  <c r="AP48" s="1"/>
  <c r="AN201"/>
  <c r="AP201" s="1"/>
  <c r="AN223"/>
  <c r="AN200"/>
  <c r="AP200" s="1"/>
  <c r="AN190"/>
  <c r="AP190" s="1"/>
  <c r="BE58"/>
  <c r="R24"/>
  <c r="BG221"/>
  <c r="BG203"/>
  <c r="BG186"/>
  <c r="BG100"/>
  <c r="BE301"/>
  <c r="BC301"/>
  <c r="BE440"/>
  <c r="BE62"/>
  <c r="BC51"/>
  <c r="BE63"/>
  <c r="BC236"/>
  <c r="BE204"/>
  <c r="BE415"/>
  <c r="BC413"/>
  <c r="BE409"/>
  <c r="BC406"/>
  <c r="BE400"/>
  <c r="BE397"/>
  <c r="BC394"/>
  <c r="BC390"/>
  <c r="BC386"/>
  <c r="BE349"/>
  <c r="BC346"/>
  <c r="BE344"/>
  <c r="BC342"/>
  <c r="BC340"/>
  <c r="BC338"/>
  <c r="BC336"/>
  <c r="BC334"/>
  <c r="BE324"/>
  <c r="BC321"/>
  <c r="BE304"/>
  <c r="BC295"/>
  <c r="BC293"/>
  <c r="BC291"/>
  <c r="BC289"/>
  <c r="BC280"/>
  <c r="BC278"/>
  <c r="BC272"/>
  <c r="BC270"/>
  <c r="BC267"/>
  <c r="BC263"/>
  <c r="BC261"/>
  <c r="BE238"/>
  <c r="BE230"/>
  <c r="BE224"/>
  <c r="BE221"/>
  <c r="BE203"/>
  <c r="BC200"/>
  <c r="BC198"/>
  <c r="BC190"/>
  <c r="BE187"/>
  <c r="BE170"/>
  <c r="BE168"/>
  <c r="BE160"/>
  <c r="BE158"/>
  <c r="BC156"/>
  <c r="BC153"/>
  <c r="BC151"/>
  <c r="BE147"/>
  <c r="BC127"/>
  <c r="BE125"/>
  <c r="BC123"/>
  <c r="BC116"/>
  <c r="BC114"/>
  <c r="BE112"/>
  <c r="BE110"/>
  <c r="BE108"/>
  <c r="BC106"/>
  <c r="BC102"/>
  <c r="BE100"/>
  <c r="BE94"/>
  <c r="BC84"/>
  <c r="BC58"/>
  <c r="BE48"/>
  <c r="BC62"/>
  <c r="BE52"/>
  <c r="BC63"/>
  <c r="BE201"/>
  <c r="BC204"/>
  <c r="BC415"/>
  <c r="BE413"/>
  <c r="BC409"/>
  <c r="BE406"/>
  <c r="BC400"/>
  <c r="BC397"/>
  <c r="BE394"/>
  <c r="BE390"/>
  <c r="BE386"/>
  <c r="BC349"/>
  <c r="BE346"/>
  <c r="BC344"/>
  <c r="BE342"/>
  <c r="BE340"/>
  <c r="BE338"/>
  <c r="BE336"/>
  <c r="BE334"/>
  <c r="BC324"/>
  <c r="BE321"/>
  <c r="BC304"/>
  <c r="BE295"/>
  <c r="BE293"/>
  <c r="BE291"/>
  <c r="BE289"/>
  <c r="BE280"/>
  <c r="BE278"/>
  <c r="BE272"/>
  <c r="BE270"/>
  <c r="BE267"/>
  <c r="BE263"/>
  <c r="BE261"/>
  <c r="BC238"/>
  <c r="BC230"/>
  <c r="BC224"/>
  <c r="BC221"/>
  <c r="BC203"/>
  <c r="BE200"/>
  <c r="BE198"/>
  <c r="BE190"/>
  <c r="BC187"/>
  <c r="BC170"/>
  <c r="BC168"/>
  <c r="BC160"/>
  <c r="BC158"/>
  <c r="BE156"/>
  <c r="BE153"/>
  <c r="BE151"/>
  <c r="BC147"/>
  <c r="BE127"/>
  <c r="BC125"/>
  <c r="BE123"/>
  <c r="BE116"/>
  <c r="BE114"/>
  <c r="BC112"/>
  <c r="BC110"/>
  <c r="BC108"/>
  <c r="BE106"/>
  <c r="BE102"/>
  <c r="BC100"/>
  <c r="BC94"/>
  <c r="BE84"/>
  <c r="BE176"/>
  <c r="BC176"/>
  <c r="BG176"/>
  <c r="D313"/>
  <c r="AE92" i="43"/>
  <c r="AD92"/>
  <c r="BC179" i="9"/>
  <c r="BC178" s="1"/>
  <c r="BE179"/>
  <c r="BE178" s="1"/>
  <c r="BC226"/>
  <c r="BC447"/>
  <c r="BC60"/>
  <c r="BC448"/>
  <c r="AD53" i="43"/>
  <c r="AE72"/>
  <c r="AD100"/>
  <c r="AD103"/>
  <c r="AD101"/>
  <c r="AE130"/>
  <c r="AE54"/>
  <c r="AD110"/>
  <c r="AD55"/>
  <c r="AD131"/>
  <c r="AD145"/>
  <c r="AD143"/>
  <c r="AD150"/>
  <c r="AD148"/>
  <c r="AD155"/>
  <c r="AD154"/>
  <c r="AD153"/>
  <c r="AD161"/>
  <c r="AD175"/>
  <c r="AD178"/>
  <c r="AD179"/>
  <c r="AD199"/>
  <c r="AD203"/>
  <c r="AD201"/>
  <c r="AE209"/>
  <c r="AD215"/>
  <c r="AE206"/>
  <c r="AD52"/>
  <c r="AD67"/>
  <c r="AD73"/>
  <c r="AD68"/>
  <c r="AD81"/>
  <c r="AE83"/>
  <c r="AD99"/>
  <c r="AD74"/>
  <c r="AD102"/>
  <c r="AE109"/>
  <c r="AE129"/>
  <c r="AE128"/>
  <c r="AD112"/>
  <c r="AD111"/>
  <c r="AD49"/>
  <c r="AD132"/>
  <c r="AE48"/>
  <c r="AD146"/>
  <c r="AD144"/>
  <c r="AD142"/>
  <c r="AD151"/>
  <c r="AD149"/>
  <c r="AD147"/>
  <c r="AD156"/>
  <c r="AD158"/>
  <c r="AD160"/>
  <c r="AE162"/>
  <c r="AE177"/>
  <c r="AD181"/>
  <c r="AD180"/>
  <c r="BE447" i="9"/>
  <c r="BE60"/>
  <c r="BE448"/>
  <c r="AE53" i="43"/>
  <c r="AD72"/>
  <c r="AE100"/>
  <c r="AE103"/>
  <c r="AE101"/>
  <c r="AD130"/>
  <c r="AD54"/>
  <c r="AE110"/>
  <c r="AE55"/>
  <c r="AE131"/>
  <c r="AE145"/>
  <c r="AE143"/>
  <c r="AE150"/>
  <c r="AE148"/>
  <c r="AE155"/>
  <c r="AE154"/>
  <c r="AE153"/>
  <c r="AE161"/>
  <c r="AE175"/>
  <c r="AE178"/>
  <c r="AE179"/>
  <c r="AE199"/>
  <c r="AE203"/>
  <c r="AE201"/>
  <c r="AD209"/>
  <c r="AE215"/>
  <c r="AD206"/>
  <c r="AE52"/>
  <c r="AE67"/>
  <c r="AE73"/>
  <c r="AE68"/>
  <c r="AE81"/>
  <c r="AD83"/>
  <c r="AE99"/>
  <c r="AE74"/>
  <c r="AE102"/>
  <c r="AD109"/>
  <c r="AD129"/>
  <c r="AD128"/>
  <c r="AE112"/>
  <c r="AE111"/>
  <c r="AE49"/>
  <c r="AE132"/>
  <c r="AD48"/>
  <c r="AE146"/>
  <c r="AE144"/>
  <c r="AE142"/>
  <c r="AE151"/>
  <c r="AE149"/>
  <c r="AE147"/>
  <c r="AE156"/>
  <c r="AE158"/>
  <c r="AE160"/>
  <c r="AD162"/>
  <c r="AD177"/>
  <c r="AE181"/>
  <c r="AE180"/>
  <c r="AD202"/>
  <c r="AD205"/>
  <c r="AD204"/>
  <c r="D39" i="9"/>
  <c r="D38" s="1"/>
  <c r="D48"/>
  <c r="D84"/>
  <c r="D106"/>
  <c r="D100"/>
  <c r="D125"/>
  <c r="D116"/>
  <c r="D112"/>
  <c r="D149"/>
  <c r="D160"/>
  <c r="D156"/>
  <c r="D151"/>
  <c r="D170"/>
  <c r="D189"/>
  <c r="D200"/>
  <c r="D197"/>
  <c r="D223"/>
  <c r="D203"/>
  <c r="D227"/>
  <c r="D278"/>
  <c r="D270"/>
  <c r="D263"/>
  <c r="D288"/>
  <c r="D294"/>
  <c r="D290"/>
  <c r="D324"/>
  <c r="D325"/>
  <c r="D347"/>
  <c r="D343"/>
  <c r="D339"/>
  <c r="D335"/>
  <c r="D331"/>
  <c r="D391"/>
  <c r="D385"/>
  <c r="D400"/>
  <c r="D394"/>
  <c r="D414"/>
  <c r="D410"/>
  <c r="D447"/>
  <c r="D57"/>
  <c r="D109"/>
  <c r="D105"/>
  <c r="D97"/>
  <c r="D128"/>
  <c r="D124"/>
  <c r="D115"/>
  <c r="D111"/>
  <c r="D159"/>
  <c r="D154"/>
  <c r="D224"/>
  <c r="D237"/>
  <c r="D273"/>
  <c r="D269"/>
  <c r="D262"/>
  <c r="D280"/>
  <c r="D295"/>
  <c r="D291"/>
  <c r="D321"/>
  <c r="D326"/>
  <c r="D344"/>
  <c r="D340"/>
  <c r="D336"/>
  <c r="D332"/>
  <c r="D328"/>
  <c r="D386"/>
  <c r="D402"/>
  <c r="D396"/>
  <c r="D415"/>
  <c r="AE202" i="43"/>
  <c r="AE205"/>
  <c r="AE204"/>
  <c r="D58" i="9"/>
  <c r="D108"/>
  <c r="D102"/>
  <c r="D94"/>
  <c r="D127"/>
  <c r="D123"/>
  <c r="D114"/>
  <c r="D110"/>
  <c r="D158"/>
  <c r="D153"/>
  <c r="D168"/>
  <c r="D186"/>
  <c r="D190"/>
  <c r="D198"/>
  <c r="D225"/>
  <c r="D220"/>
  <c r="D238"/>
  <c r="D230"/>
  <c r="D272"/>
  <c r="D267"/>
  <c r="D261"/>
  <c r="D279"/>
  <c r="D296"/>
  <c r="D292"/>
  <c r="D301"/>
  <c r="D305"/>
  <c r="D327"/>
  <c r="D348"/>
  <c r="D345"/>
  <c r="D341"/>
  <c r="D333"/>
  <c r="D387"/>
  <c r="D406"/>
  <c r="D397"/>
  <c r="D416"/>
  <c r="D59"/>
  <c r="D107"/>
  <c r="D101"/>
  <c r="D91"/>
  <c r="D126"/>
  <c r="D113"/>
  <c r="D147"/>
  <c r="D161"/>
  <c r="D157"/>
  <c r="D152"/>
  <c r="D187"/>
  <c r="D199"/>
  <c r="D221"/>
  <c r="D202"/>
  <c r="D271"/>
  <c r="D265"/>
  <c r="D289"/>
  <c r="D293"/>
  <c r="D304"/>
  <c r="D323"/>
  <c r="D349"/>
  <c r="D346"/>
  <c r="D342"/>
  <c r="D338"/>
  <c r="D334"/>
  <c r="D330"/>
  <c r="D390"/>
  <c r="D407"/>
  <c r="D398"/>
  <c r="D413"/>
  <c r="D409"/>
  <c r="BE449"/>
  <c r="AD217" i="43"/>
  <c r="D449" i="9"/>
  <c r="BC449"/>
  <c r="AE217" i="43"/>
  <c r="E449" i="9"/>
  <c r="AE47" i="43"/>
  <c r="AD47"/>
  <c r="E447" i="9"/>
  <c r="BC329"/>
  <c r="BC191"/>
  <c r="BE443"/>
  <c r="BE229"/>
  <c r="BC229"/>
  <c r="U443"/>
  <c r="BE329"/>
  <c r="BE191"/>
  <c r="BC443"/>
  <c r="BE308"/>
  <c r="BC232"/>
  <c r="BC61"/>
  <c r="BE419"/>
  <c r="BE411"/>
  <c r="BC282"/>
  <c r="BE306"/>
  <c r="BC130"/>
  <c r="BE131"/>
  <c r="BC163"/>
  <c r="BE164"/>
  <c r="BE231"/>
  <c r="BE50"/>
  <c r="BE233"/>
  <c r="BC281"/>
  <c r="BE282"/>
  <c r="BC129"/>
  <c r="BE130"/>
  <c r="BC133"/>
  <c r="BE163"/>
  <c r="BC231"/>
  <c r="BC50"/>
  <c r="BC233"/>
  <c r="BC412"/>
  <c r="BE281"/>
  <c r="BC307"/>
  <c r="BE129"/>
  <c r="BC132"/>
  <c r="BE133"/>
  <c r="BC308"/>
  <c r="BE232"/>
  <c r="BE61"/>
  <c r="BE420"/>
  <c r="BC411"/>
  <c r="BE412"/>
  <c r="BC306"/>
  <c r="BE307"/>
  <c r="BC131"/>
  <c r="BE132"/>
  <c r="BC164"/>
  <c r="BC421"/>
  <c r="BE422"/>
  <c r="BC420"/>
  <c r="BG132"/>
  <c r="BG129"/>
  <c r="BC422"/>
  <c r="BG163"/>
  <c r="BG131"/>
  <c r="BC419"/>
  <c r="BG133"/>
  <c r="BE421"/>
  <c r="BG164"/>
  <c r="BG130"/>
  <c r="BG48"/>
  <c r="BG226"/>
  <c r="BG238"/>
  <c r="BG200"/>
  <c r="BG225"/>
  <c r="BG187"/>
  <c r="U206" i="43"/>
  <c r="BE226" i="9"/>
  <c r="BE235"/>
  <c r="BC52"/>
  <c r="BE134"/>
  <c r="BC201"/>
  <c r="BC416"/>
  <c r="BE414"/>
  <c r="BE410"/>
  <c r="BE407"/>
  <c r="BE402"/>
  <c r="BE398"/>
  <c r="BC396"/>
  <c r="BC391"/>
  <c r="BE387"/>
  <c r="BC385"/>
  <c r="BC348"/>
  <c r="BC347"/>
  <c r="BC345"/>
  <c r="BE343"/>
  <c r="BC341"/>
  <c r="BC339"/>
  <c r="BC337"/>
  <c r="BE335"/>
  <c r="BE330"/>
  <c r="BE323"/>
  <c r="BC305"/>
  <c r="BC296"/>
  <c r="BC294"/>
  <c r="BC292"/>
  <c r="BC290"/>
  <c r="BE288"/>
  <c r="BE279"/>
  <c r="BC273"/>
  <c r="BC271"/>
  <c r="BC269"/>
  <c r="BC265"/>
  <c r="BC262"/>
  <c r="BC249"/>
  <c r="BC248" s="1"/>
  <c r="BC237"/>
  <c r="BE227"/>
  <c r="BC225"/>
  <c r="BC223"/>
  <c r="BC220"/>
  <c r="BE202"/>
  <c r="BE199"/>
  <c r="BE197"/>
  <c r="BE189"/>
  <c r="BC186"/>
  <c r="BE161"/>
  <c r="BE159"/>
  <c r="BC157"/>
  <c r="BC154"/>
  <c r="BC152"/>
  <c r="BE149"/>
  <c r="BC128"/>
  <c r="BC126"/>
  <c r="BC124"/>
  <c r="BC115"/>
  <c r="BC113"/>
  <c r="BE111"/>
  <c r="BE109"/>
  <c r="BC107"/>
  <c r="BE105"/>
  <c r="BC101"/>
  <c r="BE97"/>
  <c r="BC91"/>
  <c r="BE59"/>
  <c r="BE57"/>
  <c r="BC48"/>
  <c r="BC440"/>
  <c r="BE51"/>
  <c r="BC235"/>
  <c r="BE236"/>
  <c r="BC134"/>
  <c r="BE416"/>
  <c r="BC414"/>
  <c r="BC410"/>
  <c r="BC407"/>
  <c r="BC402"/>
  <c r="BC398"/>
  <c r="BE396"/>
  <c r="BE391"/>
  <c r="BC387"/>
  <c r="BE385"/>
  <c r="BE348"/>
  <c r="BE347"/>
  <c r="BE345"/>
  <c r="BC343"/>
  <c r="BE341"/>
  <c r="BE339"/>
  <c r="BE337"/>
  <c r="BC335"/>
  <c r="BC330"/>
  <c r="BC323"/>
  <c r="BE305"/>
  <c r="BE296"/>
  <c r="BE294"/>
  <c r="BE292"/>
  <c r="BE290"/>
  <c r="BC288"/>
  <c r="BC279"/>
  <c r="BE273"/>
  <c r="BE271"/>
  <c r="BE269"/>
  <c r="BE265"/>
  <c r="BE262"/>
  <c r="BE249"/>
  <c r="BE248" s="1"/>
  <c r="BE237"/>
  <c r="BC227"/>
  <c r="BE225"/>
  <c r="BE223"/>
  <c r="BE220"/>
  <c r="BC202"/>
  <c r="BC199"/>
  <c r="BC197"/>
  <c r="BC189"/>
  <c r="BE186"/>
  <c r="BC161"/>
  <c r="BC159"/>
  <c r="BE157"/>
  <c r="BE154"/>
  <c r="BE152"/>
  <c r="BC149"/>
  <c r="BE128"/>
  <c r="BE126"/>
  <c r="BE124"/>
  <c r="BE115"/>
  <c r="BE113"/>
  <c r="BC111"/>
  <c r="BC109"/>
  <c r="BE107"/>
  <c r="BC105"/>
  <c r="BE101"/>
  <c r="BC97"/>
  <c r="BE91"/>
  <c r="BC59"/>
  <c r="BC57"/>
  <c r="BE22"/>
  <c r="BG201"/>
  <c r="BG223"/>
  <c r="BG220"/>
  <c r="BG197"/>
  <c r="BG190"/>
  <c r="BG224"/>
  <c r="BG199"/>
  <c r="BG198"/>
  <c r="BG189"/>
  <c r="I173"/>
  <c r="F29" i="52"/>
  <c r="F18"/>
  <c r="F20"/>
  <c r="F23"/>
  <c r="F14"/>
  <c r="F28"/>
  <c r="F16"/>
  <c r="F19"/>
  <c r="F21"/>
  <c r="F13"/>
  <c r="F5"/>
  <c r="F32"/>
  <c r="I179" i="9"/>
  <c r="I178" s="1"/>
  <c r="I57"/>
  <c r="I130"/>
  <c r="I187"/>
  <c r="I199"/>
  <c r="I224"/>
  <c r="I221"/>
  <c r="I202"/>
  <c r="I282"/>
  <c r="I411"/>
  <c r="I48"/>
  <c r="I133"/>
  <c r="I129"/>
  <c r="I190"/>
  <c r="I189"/>
  <c r="I198"/>
  <c r="I203"/>
  <c r="I238"/>
  <c r="I226"/>
  <c r="I132"/>
  <c r="I164"/>
  <c r="I191"/>
  <c r="I204"/>
  <c r="I308"/>
  <c r="I420"/>
  <c r="I58"/>
  <c r="I100"/>
  <c r="I131"/>
  <c r="I163"/>
  <c r="I170"/>
  <c r="I186"/>
  <c r="I201"/>
  <c r="I200"/>
  <c r="I197"/>
  <c r="I225"/>
  <c r="I223"/>
  <c r="I220"/>
  <c r="I281"/>
  <c r="I307"/>
  <c r="I412"/>
  <c r="I419"/>
  <c r="I447"/>
  <c r="H450"/>
  <c r="R450" s="1"/>
  <c r="G7" i="44"/>
  <c r="N7" s="1"/>
  <c r="B85" i="9"/>
  <c r="B47"/>
  <c r="G47" s="1"/>
  <c r="B81"/>
  <c r="U81" s="1"/>
  <c r="B83"/>
  <c r="B86"/>
  <c r="T86" s="1"/>
  <c r="B88"/>
  <c r="B90"/>
  <c r="B93"/>
  <c r="B96"/>
  <c r="B99"/>
  <c r="B104"/>
  <c r="B118"/>
  <c r="B120"/>
  <c r="B122"/>
  <c r="B150"/>
  <c r="B162"/>
  <c r="B188"/>
  <c r="G188" s="1"/>
  <c r="B193"/>
  <c r="AN193" s="1"/>
  <c r="AP193" s="1"/>
  <c r="B195"/>
  <c r="AK195" s="1"/>
  <c r="B219"/>
  <c r="G219" s="1"/>
  <c r="B257"/>
  <c r="B259"/>
  <c r="B264"/>
  <c r="B268"/>
  <c r="B275"/>
  <c r="B277"/>
  <c r="B303"/>
  <c r="B322"/>
  <c r="B358"/>
  <c r="B360"/>
  <c r="B364"/>
  <c r="T364" s="1"/>
  <c r="B383"/>
  <c r="B388"/>
  <c r="B392"/>
  <c r="B395"/>
  <c r="T395" s="1"/>
  <c r="B401"/>
  <c r="B404"/>
  <c r="U404" s="1"/>
  <c r="B408"/>
  <c r="B362"/>
  <c r="T362" s="1"/>
  <c r="B367"/>
  <c r="B80"/>
  <c r="G80" s="1"/>
  <c r="B82"/>
  <c r="G82" s="1"/>
  <c r="B87"/>
  <c r="B89"/>
  <c r="B92"/>
  <c r="B95"/>
  <c r="B98"/>
  <c r="B103"/>
  <c r="B117"/>
  <c r="B119"/>
  <c r="B121"/>
  <c r="B148"/>
  <c r="B155"/>
  <c r="B185"/>
  <c r="G185" s="1"/>
  <c r="B192"/>
  <c r="B194"/>
  <c r="G194" s="1"/>
  <c r="B196"/>
  <c r="G196" s="1"/>
  <c r="B222"/>
  <c r="G222" s="1"/>
  <c r="B256"/>
  <c r="B258"/>
  <c r="U258" s="1"/>
  <c r="B260"/>
  <c r="B266"/>
  <c r="B274"/>
  <c r="B276"/>
  <c r="B317"/>
  <c r="B359"/>
  <c r="U359" s="1"/>
  <c r="B361"/>
  <c r="B377"/>
  <c r="B384"/>
  <c r="B389"/>
  <c r="U389" s="1"/>
  <c r="B393"/>
  <c r="B399"/>
  <c r="U399" s="1"/>
  <c r="B403"/>
  <c r="B405"/>
  <c r="U405" s="1"/>
  <c r="B417"/>
  <c r="B363"/>
  <c r="T363" s="1"/>
  <c r="B365"/>
  <c r="B366"/>
  <c r="T366" s="1"/>
  <c r="M99" i="43"/>
  <c r="AC92"/>
  <c r="U179" i="9"/>
  <c r="U178" s="1"/>
  <c r="M92" i="43"/>
  <c r="AL179" i="9"/>
  <c r="AL178" s="1"/>
  <c r="AK179"/>
  <c r="AK178" s="1"/>
  <c r="AB92" i="43"/>
  <c r="U92"/>
  <c r="M103"/>
  <c r="BG419" i="9"/>
  <c r="BG307"/>
  <c r="BG412"/>
  <c r="BG282"/>
  <c r="BG411"/>
  <c r="BG420"/>
  <c r="BG281"/>
  <c r="BG308"/>
  <c r="M110" i="43"/>
  <c r="M109"/>
  <c r="M100"/>
  <c r="M101"/>
  <c r="M102"/>
  <c r="M112"/>
  <c r="M128"/>
  <c r="B49" i="9"/>
  <c r="G49" s="1"/>
  <c r="M111" i="43"/>
  <c r="S47"/>
  <c r="S128"/>
  <c r="S109"/>
  <c r="S111"/>
  <c r="S99"/>
  <c r="S112"/>
  <c r="S102"/>
  <c r="S101"/>
  <c r="S100"/>
  <c r="B73" i="9"/>
  <c r="G73" s="1"/>
  <c r="B77"/>
  <c r="B71"/>
  <c r="G71" s="1"/>
  <c r="B75"/>
  <c r="G75" s="1"/>
  <c r="B79"/>
  <c r="B72"/>
  <c r="G72" s="1"/>
  <c r="B74"/>
  <c r="G74" s="1"/>
  <c r="B76"/>
  <c r="B78"/>
  <c r="G78" s="1"/>
  <c r="U444"/>
  <c r="T444"/>
  <c r="U329"/>
  <c r="U229"/>
  <c r="U60"/>
  <c r="T229"/>
  <c r="U191"/>
  <c r="AK191"/>
  <c r="AL191"/>
  <c r="U308"/>
  <c r="T231"/>
  <c r="T232"/>
  <c r="T50"/>
  <c r="T61"/>
  <c r="T233"/>
  <c r="T421"/>
  <c r="U420"/>
  <c r="U411"/>
  <c r="T412"/>
  <c r="U281"/>
  <c r="T282"/>
  <c r="U306"/>
  <c r="T307"/>
  <c r="U129"/>
  <c r="T130"/>
  <c r="U131"/>
  <c r="T132"/>
  <c r="U133"/>
  <c r="T163"/>
  <c r="U164"/>
  <c r="T308"/>
  <c r="U231"/>
  <c r="U232"/>
  <c r="U50"/>
  <c r="U61"/>
  <c r="U233"/>
  <c r="U419"/>
  <c r="T411"/>
  <c r="U412"/>
  <c r="T281"/>
  <c r="U282"/>
  <c r="T306"/>
  <c r="U307"/>
  <c r="T129"/>
  <c r="U130"/>
  <c r="T131"/>
  <c r="U132"/>
  <c r="T133"/>
  <c r="U163"/>
  <c r="T164"/>
  <c r="AK308"/>
  <c r="AK420"/>
  <c r="AK411"/>
  <c r="AL412"/>
  <c r="AK281"/>
  <c r="AL282"/>
  <c r="AL307"/>
  <c r="AK129"/>
  <c r="AL130"/>
  <c r="AK131"/>
  <c r="AL132"/>
  <c r="AK133"/>
  <c r="AL163"/>
  <c r="AK164"/>
  <c r="AL308"/>
  <c r="AK419"/>
  <c r="AL411"/>
  <c r="AK412"/>
  <c r="AL281"/>
  <c r="AK282"/>
  <c r="AK307"/>
  <c r="AL129"/>
  <c r="AK130"/>
  <c r="AL131"/>
  <c r="AK132"/>
  <c r="AL133"/>
  <c r="AK163"/>
  <c r="AL164"/>
  <c r="T422"/>
  <c r="T419"/>
  <c r="AL419"/>
  <c r="U421"/>
  <c r="U422"/>
  <c r="T420"/>
  <c r="AL420"/>
  <c r="T57"/>
  <c r="T97"/>
  <c r="T111"/>
  <c r="T154"/>
  <c r="T48"/>
  <c r="T84"/>
  <c r="T100"/>
  <c r="T106"/>
  <c r="T110"/>
  <c r="T114"/>
  <c r="T123"/>
  <c r="T127"/>
  <c r="T151"/>
  <c r="T156"/>
  <c r="T160"/>
  <c r="T170"/>
  <c r="U58"/>
  <c r="U94"/>
  <c r="U102"/>
  <c r="U108"/>
  <c r="U112"/>
  <c r="U116"/>
  <c r="U125"/>
  <c r="U147"/>
  <c r="U153"/>
  <c r="U158"/>
  <c r="U168"/>
  <c r="T198"/>
  <c r="T190"/>
  <c r="T187"/>
  <c r="T202"/>
  <c r="T199"/>
  <c r="T203"/>
  <c r="T225"/>
  <c r="T223"/>
  <c r="U227"/>
  <c r="T237"/>
  <c r="U249"/>
  <c r="U248" s="1"/>
  <c r="U262"/>
  <c r="U265"/>
  <c r="U269"/>
  <c r="U271"/>
  <c r="U273"/>
  <c r="U279"/>
  <c r="U288"/>
  <c r="U290"/>
  <c r="U292"/>
  <c r="U294"/>
  <c r="U296"/>
  <c r="U304"/>
  <c r="U321"/>
  <c r="U324"/>
  <c r="U334"/>
  <c r="U336"/>
  <c r="U338"/>
  <c r="U340"/>
  <c r="U342"/>
  <c r="U344"/>
  <c r="U346"/>
  <c r="T59"/>
  <c r="T105"/>
  <c r="T113"/>
  <c r="T124"/>
  <c r="T152"/>
  <c r="T161"/>
  <c r="U57"/>
  <c r="U91"/>
  <c r="U101"/>
  <c r="U107"/>
  <c r="U111"/>
  <c r="U115"/>
  <c r="U124"/>
  <c r="U128"/>
  <c r="U152"/>
  <c r="U157"/>
  <c r="U161"/>
  <c r="U198"/>
  <c r="U190"/>
  <c r="U187"/>
  <c r="U202"/>
  <c r="U199"/>
  <c r="U203"/>
  <c r="U225"/>
  <c r="U223"/>
  <c r="T227"/>
  <c r="U237"/>
  <c r="T249"/>
  <c r="T248" s="1"/>
  <c r="T262"/>
  <c r="T265"/>
  <c r="T269"/>
  <c r="T271"/>
  <c r="T273"/>
  <c r="T279"/>
  <c r="T288"/>
  <c r="T290"/>
  <c r="T292"/>
  <c r="T294"/>
  <c r="T296"/>
  <c r="T304"/>
  <c r="T321"/>
  <c r="T324"/>
  <c r="T334"/>
  <c r="T336"/>
  <c r="T338"/>
  <c r="T340"/>
  <c r="T342"/>
  <c r="T344"/>
  <c r="T346"/>
  <c r="T349"/>
  <c r="U349"/>
  <c r="U386"/>
  <c r="U390"/>
  <c r="U394"/>
  <c r="U397"/>
  <c r="U400"/>
  <c r="U406"/>
  <c r="U409"/>
  <c r="U413"/>
  <c r="U415"/>
  <c r="AL48"/>
  <c r="AL58"/>
  <c r="AL100"/>
  <c r="AL170"/>
  <c r="AK187"/>
  <c r="AK190"/>
  <c r="AK198"/>
  <c r="AL200"/>
  <c r="AL203"/>
  <c r="AL221"/>
  <c r="AL224"/>
  <c r="AL238"/>
  <c r="T386"/>
  <c r="T390"/>
  <c r="T394"/>
  <c r="T397"/>
  <c r="T400"/>
  <c r="T406"/>
  <c r="T409"/>
  <c r="T413"/>
  <c r="T415"/>
  <c r="AK48"/>
  <c r="AK58"/>
  <c r="AK100"/>
  <c r="T91"/>
  <c r="T107"/>
  <c r="T149"/>
  <c r="T159"/>
  <c r="T58"/>
  <c r="T94"/>
  <c r="T102"/>
  <c r="T108"/>
  <c r="T112"/>
  <c r="T116"/>
  <c r="T125"/>
  <c r="T147"/>
  <c r="T153"/>
  <c r="T158"/>
  <c r="T168"/>
  <c r="U48"/>
  <c r="U84"/>
  <c r="U100"/>
  <c r="U106"/>
  <c r="U110"/>
  <c r="U114"/>
  <c r="U123"/>
  <c r="U127"/>
  <c r="U151"/>
  <c r="U156"/>
  <c r="U160"/>
  <c r="U170"/>
  <c r="T197"/>
  <c r="T189"/>
  <c r="T186"/>
  <c r="T200"/>
  <c r="T220"/>
  <c r="T224"/>
  <c r="T221"/>
  <c r="T230"/>
  <c r="T238"/>
  <c r="U261"/>
  <c r="U263"/>
  <c r="U267"/>
  <c r="U270"/>
  <c r="U272"/>
  <c r="U278"/>
  <c r="U280"/>
  <c r="U289"/>
  <c r="U291"/>
  <c r="U293"/>
  <c r="U295"/>
  <c r="U301"/>
  <c r="U305"/>
  <c r="U323"/>
  <c r="U330"/>
  <c r="U335"/>
  <c r="U337"/>
  <c r="U339"/>
  <c r="U341"/>
  <c r="U343"/>
  <c r="U345"/>
  <c r="U347"/>
  <c r="U348"/>
  <c r="T101"/>
  <c r="T109"/>
  <c r="T115"/>
  <c r="T128"/>
  <c r="T157"/>
  <c r="U59"/>
  <c r="U97"/>
  <c r="U105"/>
  <c r="U109"/>
  <c r="U113"/>
  <c r="U126"/>
  <c r="U149"/>
  <c r="U154"/>
  <c r="U159"/>
  <c r="U197"/>
  <c r="U189"/>
  <c r="U186"/>
  <c r="U200"/>
  <c r="U220"/>
  <c r="U224"/>
  <c r="U221"/>
  <c r="U230"/>
  <c r="U238"/>
  <c r="T261"/>
  <c r="T263"/>
  <c r="T267"/>
  <c r="T272"/>
  <c r="T278"/>
  <c r="T280"/>
  <c r="T289"/>
  <c r="T291"/>
  <c r="T293"/>
  <c r="T295"/>
  <c r="T301"/>
  <c r="T305"/>
  <c r="T323"/>
  <c r="T330"/>
  <c r="T335"/>
  <c r="T339"/>
  <c r="T341"/>
  <c r="T343"/>
  <c r="T345"/>
  <c r="T347"/>
  <c r="T348"/>
  <c r="T385"/>
  <c r="U385"/>
  <c r="U387"/>
  <c r="U391"/>
  <c r="U396"/>
  <c r="U398"/>
  <c r="U402"/>
  <c r="U407"/>
  <c r="U410"/>
  <c r="U414"/>
  <c r="U416"/>
  <c r="AL57"/>
  <c r="AL186"/>
  <c r="AK189"/>
  <c r="AL197"/>
  <c r="AL199"/>
  <c r="AL202"/>
  <c r="AL220"/>
  <c r="AL223"/>
  <c r="AK225"/>
  <c r="T387"/>
  <c r="T391"/>
  <c r="T396"/>
  <c r="T398"/>
  <c r="T402"/>
  <c r="T407"/>
  <c r="T410"/>
  <c r="T414"/>
  <c r="T416"/>
  <c r="AK57"/>
  <c r="U226"/>
  <c r="T62"/>
  <c r="U51"/>
  <c r="T235"/>
  <c r="U52"/>
  <c r="U236"/>
  <c r="T134"/>
  <c r="U201"/>
  <c r="T204"/>
  <c r="U440"/>
  <c r="T226"/>
  <c r="U62"/>
  <c r="T51"/>
  <c r="U235"/>
  <c r="U63"/>
  <c r="U134"/>
  <c r="T201"/>
  <c r="U204"/>
  <c r="AL225"/>
  <c r="AK223"/>
  <c r="AK220"/>
  <c r="AK202"/>
  <c r="AK199"/>
  <c r="AK197"/>
  <c r="AL189"/>
  <c r="AK186"/>
  <c r="AK226"/>
  <c r="AK201"/>
  <c r="AL204"/>
  <c r="AL226"/>
  <c r="AL201"/>
  <c r="AK204"/>
  <c r="AK238"/>
  <c r="AK224"/>
  <c r="AK221"/>
  <c r="AK203"/>
  <c r="AK200"/>
  <c r="AL198"/>
  <c r="AL190"/>
  <c r="AL187"/>
  <c r="AK170"/>
  <c r="B35"/>
  <c r="B228"/>
  <c r="G228" s="1"/>
  <c r="B106" i="43"/>
  <c r="B108"/>
  <c r="B171"/>
  <c r="D21" i="3"/>
  <c r="D34"/>
  <c r="B193" i="43"/>
  <c r="B66"/>
  <c r="B71"/>
  <c r="B104"/>
  <c r="AB100"/>
  <c r="AB103"/>
  <c r="AB101"/>
  <c r="AB110"/>
  <c r="AC52"/>
  <c r="AC99"/>
  <c r="AC102"/>
  <c r="AC109"/>
  <c r="AC128"/>
  <c r="AC112"/>
  <c r="AC111"/>
  <c r="AB52"/>
  <c r="AC100"/>
  <c r="AC103"/>
  <c r="AC101"/>
  <c r="AC110"/>
  <c r="T175"/>
  <c r="W175" s="1"/>
  <c r="U175"/>
  <c r="AB99"/>
  <c r="AB102"/>
  <c r="AB109"/>
  <c r="AB128"/>
  <c r="AB112"/>
  <c r="AB111"/>
  <c r="AB47"/>
  <c r="AC47"/>
  <c r="B64"/>
  <c r="B65"/>
  <c r="B69"/>
  <c r="B70"/>
  <c r="B105"/>
  <c r="B107"/>
  <c r="B159"/>
  <c r="B176"/>
  <c r="D33" i="3"/>
  <c r="B188" i="43"/>
  <c r="B190"/>
  <c r="B77"/>
  <c r="B98"/>
  <c r="D102"/>
  <c r="D68"/>
  <c r="U110"/>
  <c r="U55"/>
  <c r="T131"/>
  <c r="W131" s="1"/>
  <c r="U135"/>
  <c r="U134" s="1"/>
  <c r="U143"/>
  <c r="U150"/>
  <c r="D99"/>
  <c r="D72"/>
  <c r="D101"/>
  <c r="T135"/>
  <c r="T143"/>
  <c r="W143" s="1"/>
  <c r="T150"/>
  <c r="W150" s="1"/>
  <c r="U148"/>
  <c r="T155"/>
  <c r="W155" s="1"/>
  <c r="U154"/>
  <c r="T153"/>
  <c r="W153" s="1"/>
  <c r="T161"/>
  <c r="W161" s="1"/>
  <c r="U179"/>
  <c r="U109"/>
  <c r="U130"/>
  <c r="T129"/>
  <c r="W129" s="1"/>
  <c r="U128"/>
  <c r="D112"/>
  <c r="T112"/>
  <c r="W112" s="1"/>
  <c r="U111"/>
  <c r="U49"/>
  <c r="T48"/>
  <c r="W48" s="1"/>
  <c r="U145"/>
  <c r="T144"/>
  <c r="W144" s="1"/>
  <c r="U142"/>
  <c r="T151"/>
  <c r="W151" s="1"/>
  <c r="U149"/>
  <c r="T147"/>
  <c r="W147" s="1"/>
  <c r="T156"/>
  <c r="W156" s="1"/>
  <c r="U158"/>
  <c r="U160"/>
  <c r="T162"/>
  <c r="W162" s="1"/>
  <c r="U178"/>
  <c r="U181"/>
  <c r="T180"/>
  <c r="W180" s="1"/>
  <c r="U54"/>
  <c r="T110"/>
  <c r="W110" s="1"/>
  <c r="U131"/>
  <c r="U153"/>
  <c r="T130"/>
  <c r="W130" s="1"/>
  <c r="U112"/>
  <c r="T111"/>
  <c r="W111" s="1"/>
  <c r="U48"/>
  <c r="U144"/>
  <c r="T142"/>
  <c r="W142" s="1"/>
  <c r="U151"/>
  <c r="T149"/>
  <c r="W149" s="1"/>
  <c r="U156"/>
  <c r="T160"/>
  <c r="W160" s="1"/>
  <c r="T178"/>
  <c r="W178" s="1"/>
  <c r="T181"/>
  <c r="W181" s="1"/>
  <c r="U180"/>
  <c r="T199"/>
  <c r="W199" s="1"/>
  <c r="U201"/>
  <c r="U205"/>
  <c r="U204"/>
  <c r="U53"/>
  <c r="U67"/>
  <c r="U68"/>
  <c r="U72"/>
  <c r="U100"/>
  <c r="U101"/>
  <c r="U103"/>
  <c r="T203"/>
  <c r="W203" s="1"/>
  <c r="T202"/>
  <c r="W202" s="1"/>
  <c r="U209"/>
  <c r="T215"/>
  <c r="T53"/>
  <c r="W53" s="1"/>
  <c r="T67"/>
  <c r="W67" s="1"/>
  <c r="T68"/>
  <c r="W68" s="1"/>
  <c r="T72"/>
  <c r="W72" s="1"/>
  <c r="T100"/>
  <c r="W100" s="1"/>
  <c r="T101"/>
  <c r="W101" s="1"/>
  <c r="T154"/>
  <c r="W154" s="1"/>
  <c r="U161"/>
  <c r="T109"/>
  <c r="W109" s="1"/>
  <c r="T128"/>
  <c r="W128" s="1"/>
  <c r="T204"/>
  <c r="W204" s="1"/>
  <c r="U52"/>
  <c r="U81"/>
  <c r="U99"/>
  <c r="U102"/>
  <c r="U215"/>
  <c r="T81"/>
  <c r="W81" s="1"/>
  <c r="T99"/>
  <c r="W99" s="1"/>
  <c r="T102"/>
  <c r="W102" s="1"/>
  <c r="D67"/>
  <c r="D100"/>
  <c r="U155"/>
  <c r="U129"/>
  <c r="D111"/>
  <c r="U132"/>
  <c r="T145"/>
  <c r="W145" s="1"/>
  <c r="U147"/>
  <c r="T158"/>
  <c r="W158" s="1"/>
  <c r="U162"/>
  <c r="U177"/>
  <c r="U199"/>
  <c r="T201"/>
  <c r="W201" s="1"/>
  <c r="T205"/>
  <c r="W205" s="1"/>
  <c r="U73"/>
  <c r="U74"/>
  <c r="U203"/>
  <c r="U202"/>
  <c r="T52"/>
  <c r="T74"/>
  <c r="W74" s="1"/>
  <c r="U217"/>
  <c r="D217"/>
  <c r="T217"/>
  <c r="U47"/>
  <c r="T47"/>
  <c r="W47" s="1"/>
  <c r="B189"/>
  <c r="B200"/>
  <c r="B63"/>
  <c r="B35"/>
  <c r="T146"/>
  <c r="W146" s="1"/>
  <c r="AK188" i="9" l="1"/>
  <c r="AN72"/>
  <c r="AP72" s="1"/>
  <c r="AN78"/>
  <c r="AP78" s="1"/>
  <c r="U222"/>
  <c r="AN219"/>
  <c r="AP219" s="1"/>
  <c r="AZ219" s="1"/>
  <c r="AL73"/>
  <c r="AN74"/>
  <c r="AP74" s="1"/>
  <c r="K25"/>
  <c r="U208" i="43"/>
  <c r="T81" i="9"/>
  <c r="AN75"/>
  <c r="AP75" s="1"/>
  <c r="AN185"/>
  <c r="AP185" s="1"/>
  <c r="BS20" i="4"/>
  <c r="BT20"/>
  <c r="BR20"/>
  <c r="BQ23"/>
  <c r="BQ20"/>
  <c r="B19" i="44"/>
  <c r="AN62"/>
  <c r="H62"/>
  <c r="O62" s="1"/>
  <c r="AK62"/>
  <c r="H61"/>
  <c r="O61" s="1"/>
  <c r="C61"/>
  <c r="L61" s="1"/>
  <c r="AM60"/>
  <c r="AK60"/>
  <c r="AM53"/>
  <c r="AM63"/>
  <c r="C63"/>
  <c r="L63" s="1"/>
  <c r="AK59"/>
  <c r="AN58"/>
  <c r="AK56"/>
  <c r="AN56"/>
  <c r="AM55"/>
  <c r="AM54"/>
  <c r="C62"/>
  <c r="L62" s="1"/>
  <c r="E62"/>
  <c r="M62" s="1"/>
  <c r="AK61"/>
  <c r="AN61"/>
  <c r="E63"/>
  <c r="M63" s="1"/>
  <c r="AN63"/>
  <c r="AN59"/>
  <c r="AM56"/>
  <c r="AK54"/>
  <c r="AR62"/>
  <c r="AP62"/>
  <c r="G62"/>
  <c r="N62" s="1"/>
  <c r="AM61"/>
  <c r="G61"/>
  <c r="N61" s="1"/>
  <c r="AN60"/>
  <c r="AK51"/>
  <c r="AN51"/>
  <c r="H63"/>
  <c r="O63" s="1"/>
  <c r="G63"/>
  <c r="N63" s="1"/>
  <c r="AK58"/>
  <c r="AK57"/>
  <c r="AN55"/>
  <c r="AK55"/>
  <c r="AN54"/>
  <c r="AM52"/>
  <c r="AN52"/>
  <c r="AM62"/>
  <c r="AR61"/>
  <c r="E61"/>
  <c r="M61" s="1"/>
  <c r="AP61"/>
  <c r="AM51"/>
  <c r="AK53"/>
  <c r="AN53"/>
  <c r="AR63"/>
  <c r="AK63"/>
  <c r="AP63"/>
  <c r="AM59"/>
  <c r="AM58"/>
  <c r="AN57"/>
  <c r="AM57"/>
  <c r="AK52"/>
  <c r="B45"/>
  <c r="B41"/>
  <c r="AQ230" i="43"/>
  <c r="AP230" s="1"/>
  <c r="BD230"/>
  <c r="AQ226"/>
  <c r="AP226" s="1"/>
  <c r="BD226"/>
  <c r="AQ228"/>
  <c r="AP228" s="1"/>
  <c r="BD228"/>
  <c r="AN73" i="9"/>
  <c r="AP73" s="1"/>
  <c r="BC332"/>
  <c r="BC328"/>
  <c r="BC326"/>
  <c r="BC333"/>
  <c r="BC331"/>
  <c r="BC327"/>
  <c r="BC325"/>
  <c r="Z20" i="3"/>
  <c r="AF20"/>
  <c r="AE20"/>
  <c r="S20"/>
  <c r="Y20"/>
  <c r="T20"/>
  <c r="BE328" i="9"/>
  <c r="BE333"/>
  <c r="BE325"/>
  <c r="BE332"/>
  <c r="BE326"/>
  <c r="BE331"/>
  <c r="BE327"/>
  <c r="AN188"/>
  <c r="AP188" s="1"/>
  <c r="AL196"/>
  <c r="AN192"/>
  <c r="AP192" s="1"/>
  <c r="T87"/>
  <c r="U80"/>
  <c r="T80"/>
  <c r="AN80"/>
  <c r="AP80" s="1"/>
  <c r="AN49"/>
  <c r="AP49" s="1"/>
  <c r="AL49"/>
  <c r="AE452"/>
  <c r="Q456"/>
  <c r="Q454"/>
  <c r="Q452"/>
  <c r="Y452"/>
  <c r="K456"/>
  <c r="K454"/>
  <c r="K452"/>
  <c r="M40"/>
  <c r="AE40"/>
  <c r="AE39" s="1"/>
  <c r="AE38" s="1"/>
  <c r="O39"/>
  <c r="O38" s="1"/>
  <c r="M39"/>
  <c r="M38" s="1"/>
  <c r="K179"/>
  <c r="K178" s="1"/>
  <c r="Q179"/>
  <c r="Q178" s="1"/>
  <c r="AE179"/>
  <c r="AE178" s="1"/>
  <c r="Q134"/>
  <c r="AC229"/>
  <c r="AA60"/>
  <c r="Q273"/>
  <c r="Q262"/>
  <c r="AE289"/>
  <c r="O305"/>
  <c r="AC305"/>
  <c r="O236"/>
  <c r="AA236"/>
  <c r="Q226"/>
  <c r="Q272"/>
  <c r="Q263"/>
  <c r="K306"/>
  <c r="Q448"/>
  <c r="Q446" s="1"/>
  <c r="AE448"/>
  <c r="AE446" s="1"/>
  <c r="M134"/>
  <c r="AC63"/>
  <c r="AC60"/>
  <c r="AE273"/>
  <c r="Q271"/>
  <c r="Q291"/>
  <c r="AE305"/>
  <c r="AA52"/>
  <c r="AC236"/>
  <c r="K62"/>
  <c r="M226"/>
  <c r="AE226"/>
  <c r="AE263"/>
  <c r="O306"/>
  <c r="AC306"/>
  <c r="AA448"/>
  <c r="AA446" s="1"/>
  <c r="O398"/>
  <c r="M321"/>
  <c r="M269"/>
  <c r="M249"/>
  <c r="M248" s="1"/>
  <c r="O225"/>
  <c r="M190"/>
  <c r="Q123"/>
  <c r="O385"/>
  <c r="O304"/>
  <c r="M272"/>
  <c r="M301"/>
  <c r="M223"/>
  <c r="K170"/>
  <c r="M407"/>
  <c r="M293"/>
  <c r="M273"/>
  <c r="O190"/>
  <c r="O97"/>
  <c r="M385"/>
  <c r="M330"/>
  <c r="Q187"/>
  <c r="Q400"/>
  <c r="Q189"/>
  <c r="O168"/>
  <c r="K225"/>
  <c r="Q416"/>
  <c r="K304"/>
  <c r="AC191"/>
  <c r="Q168"/>
  <c r="K407"/>
  <c r="O407"/>
  <c r="Q321"/>
  <c r="O269"/>
  <c r="O235"/>
  <c r="Q225"/>
  <c r="Q190"/>
  <c r="M97"/>
  <c r="M338"/>
  <c r="Q304"/>
  <c r="M263"/>
  <c r="M187"/>
  <c r="Q301"/>
  <c r="Q223"/>
  <c r="M414"/>
  <c r="Q407"/>
  <c r="Q293"/>
  <c r="M262"/>
  <c r="M235"/>
  <c r="M227"/>
  <c r="M186"/>
  <c r="Q97"/>
  <c r="Q385"/>
  <c r="M304"/>
  <c r="M59"/>
  <c r="O301"/>
  <c r="O223"/>
  <c r="O170"/>
  <c r="K321"/>
  <c r="K249"/>
  <c r="K248" s="1"/>
  <c r="Q58"/>
  <c r="K263"/>
  <c r="AE191"/>
  <c r="K414"/>
  <c r="K269"/>
  <c r="Q115"/>
  <c r="K293"/>
  <c r="K273"/>
  <c r="Q249"/>
  <c r="Q248" s="1"/>
  <c r="K227"/>
  <c r="K186"/>
  <c r="K58"/>
  <c r="K385"/>
  <c r="K291"/>
  <c r="AA191"/>
  <c r="K59"/>
  <c r="K261"/>
  <c r="K115"/>
  <c r="K168"/>
  <c r="AC443"/>
  <c r="AC442" s="1"/>
  <c r="AA443"/>
  <c r="AA442" s="1"/>
  <c r="AE416"/>
  <c r="AA170"/>
  <c r="AE223"/>
  <c r="AA51"/>
  <c r="AC294"/>
  <c r="AE330"/>
  <c r="AA338"/>
  <c r="AA97"/>
  <c r="AC123"/>
  <c r="AE190"/>
  <c r="AA201"/>
  <c r="AE225"/>
  <c r="AE204"/>
  <c r="AC235"/>
  <c r="AC265"/>
  <c r="AC269"/>
  <c r="AC293"/>
  <c r="AE321"/>
  <c r="AC329"/>
  <c r="AE344"/>
  <c r="AE337"/>
  <c r="AC407"/>
  <c r="AE414"/>
  <c r="AC189"/>
  <c r="AA261"/>
  <c r="AC400"/>
  <c r="AC270"/>
  <c r="AA126"/>
  <c r="AA272"/>
  <c r="AC304"/>
  <c r="AE97"/>
  <c r="AE201"/>
  <c r="AA235"/>
  <c r="AA271"/>
  <c r="AE407"/>
  <c r="AA115"/>
  <c r="AC301"/>
  <c r="AA59"/>
  <c r="AC126"/>
  <c r="AA291"/>
  <c r="AE385"/>
  <c r="AE293"/>
  <c r="AA452"/>
  <c r="M456"/>
  <c r="M454"/>
  <c r="M452"/>
  <c r="AC452"/>
  <c r="O456"/>
  <c r="O454"/>
  <c r="O452"/>
  <c r="AA40"/>
  <c r="AA39" s="1"/>
  <c r="AA38" s="1"/>
  <c r="AC40"/>
  <c r="AC39" s="1"/>
  <c r="AC38" s="1"/>
  <c r="Q40"/>
  <c r="O40"/>
  <c r="Q39"/>
  <c r="Q38" s="1"/>
  <c r="M179"/>
  <c r="M178" s="1"/>
  <c r="AC179"/>
  <c r="AC178" s="1"/>
  <c r="O179"/>
  <c r="O178" s="1"/>
  <c r="AA179"/>
  <c r="AA178" s="1"/>
  <c r="AA134"/>
  <c r="AE229"/>
  <c r="AE271"/>
  <c r="Q289"/>
  <c r="AE291"/>
  <c r="K305"/>
  <c r="AC52"/>
  <c r="M236"/>
  <c r="Q62"/>
  <c r="AA62"/>
  <c r="AA226"/>
  <c r="AE272"/>
  <c r="Q261"/>
  <c r="AA306"/>
  <c r="M448"/>
  <c r="M446" s="1"/>
  <c r="K134"/>
  <c r="AA229"/>
  <c r="AE60"/>
  <c r="AE262"/>
  <c r="Q305"/>
  <c r="M52"/>
  <c r="K236"/>
  <c r="M62"/>
  <c r="AE62"/>
  <c r="K226"/>
  <c r="AE261"/>
  <c r="M306"/>
  <c r="K448"/>
  <c r="K446" s="1"/>
  <c r="O414"/>
  <c r="O344"/>
  <c r="M289"/>
  <c r="M265"/>
  <c r="M204"/>
  <c r="O186"/>
  <c r="M58"/>
  <c r="O330"/>
  <c r="M294"/>
  <c r="Q51"/>
  <c r="Q59"/>
  <c r="Q270"/>
  <c r="M189"/>
  <c r="M398"/>
  <c r="M344"/>
  <c r="Q269"/>
  <c r="Q265"/>
  <c r="O204"/>
  <c r="O201"/>
  <c r="Q186"/>
  <c r="O58"/>
  <c r="O338"/>
  <c r="M291"/>
  <c r="M270"/>
  <c r="M115"/>
  <c r="K204"/>
  <c r="K123"/>
  <c r="K330"/>
  <c r="K272"/>
  <c r="K270"/>
  <c r="K398"/>
  <c r="Q414"/>
  <c r="Q344"/>
  <c r="O293"/>
  <c r="O265"/>
  <c r="Q204"/>
  <c r="M201"/>
  <c r="O123"/>
  <c r="K416"/>
  <c r="Q330"/>
  <c r="O294"/>
  <c r="M51"/>
  <c r="M400"/>
  <c r="O270"/>
  <c r="O115"/>
  <c r="Q398"/>
  <c r="O321"/>
  <c r="M271"/>
  <c r="O249"/>
  <c r="O248" s="1"/>
  <c r="M225"/>
  <c r="Q201"/>
  <c r="M123"/>
  <c r="M416"/>
  <c r="Q338"/>
  <c r="Q294"/>
  <c r="O187"/>
  <c r="O400"/>
  <c r="M261"/>
  <c r="O189"/>
  <c r="K344"/>
  <c r="K265"/>
  <c r="K190"/>
  <c r="K294"/>
  <c r="K51"/>
  <c r="K301"/>
  <c r="K289"/>
  <c r="K223"/>
  <c r="Q170"/>
  <c r="K271"/>
  <c r="K262"/>
  <c r="K235"/>
  <c r="K201"/>
  <c r="K97"/>
  <c r="O416"/>
  <c r="K338"/>
  <c r="K187"/>
  <c r="K400"/>
  <c r="K189"/>
  <c r="M170"/>
  <c r="M168"/>
  <c r="AE443"/>
  <c r="AE442" s="1"/>
  <c r="AC416"/>
  <c r="AA168"/>
  <c r="AE59"/>
  <c r="AA263"/>
  <c r="AE304"/>
  <c r="AC330"/>
  <c r="AA58"/>
  <c r="AE123"/>
  <c r="AC186"/>
  <c r="AA190"/>
  <c r="AC225"/>
  <c r="AA204"/>
  <c r="AA249"/>
  <c r="AA248" s="1"/>
  <c r="AA265"/>
  <c r="AA269"/>
  <c r="AA289"/>
  <c r="AA321"/>
  <c r="AE329"/>
  <c r="AC344"/>
  <c r="AC337"/>
  <c r="AC398"/>
  <c r="AC414"/>
  <c r="AC223"/>
  <c r="AA270"/>
  <c r="AE187"/>
  <c r="AE301"/>
  <c r="AE51"/>
  <c r="AA294"/>
  <c r="AC385"/>
  <c r="AE186"/>
  <c r="AA227"/>
  <c r="AA262"/>
  <c r="AA337"/>
  <c r="AE398"/>
  <c r="AE189"/>
  <c r="AE400"/>
  <c r="AE126"/>
  <c r="AC187"/>
  <c r="AE338"/>
  <c r="AA273"/>
  <c r="AA329"/>
  <c r="Q48"/>
  <c r="O48"/>
  <c r="K48"/>
  <c r="M48"/>
  <c r="AE48"/>
  <c r="AC48"/>
  <c r="Y168"/>
  <c r="AC35"/>
  <c r="M35"/>
  <c r="AE35"/>
  <c r="Y35"/>
  <c r="X35" s="1"/>
  <c r="O35"/>
  <c r="K317"/>
  <c r="Y317"/>
  <c r="Q266"/>
  <c r="AE266"/>
  <c r="M266"/>
  <c r="K266"/>
  <c r="AA266"/>
  <c r="O148"/>
  <c r="O146" s="1"/>
  <c r="K148"/>
  <c r="K146" s="1"/>
  <c r="M148"/>
  <c r="M146" s="1"/>
  <c r="AC148"/>
  <c r="AA148"/>
  <c r="O119"/>
  <c r="AC119"/>
  <c r="Q193"/>
  <c r="K193"/>
  <c r="O193"/>
  <c r="AE193"/>
  <c r="AC193"/>
  <c r="Y170"/>
  <c r="M366"/>
  <c r="O366"/>
  <c r="K366"/>
  <c r="AC366"/>
  <c r="AA366"/>
  <c r="M363"/>
  <c r="O363"/>
  <c r="K363"/>
  <c r="AC363"/>
  <c r="AA363"/>
  <c r="O377"/>
  <c r="O376" s="1"/>
  <c r="K377"/>
  <c r="K376" s="1"/>
  <c r="Q377"/>
  <c r="Q376" s="1"/>
  <c r="M377"/>
  <c r="M376" s="1"/>
  <c r="AE377"/>
  <c r="AA377"/>
  <c r="AC377"/>
  <c r="AB377" s="1"/>
  <c r="G192"/>
  <c r="O192"/>
  <c r="Q192"/>
  <c r="K192"/>
  <c r="AC192"/>
  <c r="AE192"/>
  <c r="O364"/>
  <c r="K364"/>
  <c r="M364"/>
  <c r="AC364"/>
  <c r="AA364"/>
  <c r="O303"/>
  <c r="K303"/>
  <c r="M303"/>
  <c r="AA303"/>
  <c r="AC303"/>
  <c r="AR47" i="43"/>
  <c r="Y48" i="9"/>
  <c r="AR201" i="43"/>
  <c r="Y398" i="9"/>
  <c r="AR158" i="43"/>
  <c r="Y301" i="9"/>
  <c r="AR145" i="43"/>
  <c r="Y265" i="9"/>
  <c r="AR99" i="43"/>
  <c r="Y186" i="9"/>
  <c r="AR204" i="43"/>
  <c r="Y414" i="9"/>
  <c r="AR128" i="43"/>
  <c r="Y226" i="9"/>
  <c r="AR101" i="43"/>
  <c r="Y189" i="9"/>
  <c r="AR72" i="43"/>
  <c r="Y123" i="9"/>
  <c r="AR67" i="43"/>
  <c r="Y97" i="9"/>
  <c r="AR203" i="43"/>
  <c r="Y407" i="9"/>
  <c r="AR178" i="43"/>
  <c r="Y330" i="9"/>
  <c r="AR110" i="43"/>
  <c r="Y204" i="9"/>
  <c r="AR180" i="43"/>
  <c r="Y338" i="9"/>
  <c r="AR162" i="43"/>
  <c r="Y306" i="9"/>
  <c r="AR156" i="43"/>
  <c r="Y294" i="9"/>
  <c r="AR129" i="43"/>
  <c r="Y227" i="9"/>
  <c r="AR161" i="43"/>
  <c r="Y305" i="9"/>
  <c r="AR143" i="43"/>
  <c r="Y262" i="9"/>
  <c r="AR175" i="43"/>
  <c r="Y321" i="9"/>
  <c r="AR56" i="43"/>
  <c r="Y62" i="9"/>
  <c r="AR146" i="43"/>
  <c r="Y266" i="9"/>
  <c r="AR74" i="43"/>
  <c r="Y134" i="9"/>
  <c r="AR205" i="43"/>
  <c r="Y416" i="9"/>
  <c r="AR102" i="43"/>
  <c r="Y190" i="9"/>
  <c r="AR109" i="43"/>
  <c r="Y201" i="9"/>
  <c r="AR154" i="43"/>
  <c r="Y291" i="9"/>
  <c r="AR100" i="43"/>
  <c r="Y187" i="9"/>
  <c r="AR68" i="43"/>
  <c r="Y115" i="9"/>
  <c r="AR53" i="43"/>
  <c r="Y59" i="9"/>
  <c r="AR202" i="43"/>
  <c r="Y400" i="9"/>
  <c r="AR199" i="43"/>
  <c r="Y385" i="9"/>
  <c r="AR181" i="43"/>
  <c r="Y344" i="9"/>
  <c r="AR160" i="43"/>
  <c r="Y304" i="9"/>
  <c r="AR149" i="43"/>
  <c r="Y271" i="9"/>
  <c r="AR142" i="43"/>
  <c r="Y261" i="9"/>
  <c r="AR111" i="43"/>
  <c r="Y223" i="9"/>
  <c r="AR130" i="43"/>
  <c r="Y229" i="9"/>
  <c r="AR147" i="43"/>
  <c r="Y269" i="9"/>
  <c r="AR151" i="43"/>
  <c r="Y273" i="9"/>
  <c r="AR144" i="43"/>
  <c r="Y263" i="9"/>
  <c r="AR48" i="43"/>
  <c r="Y51" i="9"/>
  <c r="AR112" i="43"/>
  <c r="Y225" i="9"/>
  <c r="AR153" i="43"/>
  <c r="Y289" i="9"/>
  <c r="AR155" i="43"/>
  <c r="Y293" i="9"/>
  <c r="AR150" i="43"/>
  <c r="Y272" i="9"/>
  <c r="AR131" i="43"/>
  <c r="Y235" i="9"/>
  <c r="U365"/>
  <c r="U417"/>
  <c r="T403"/>
  <c r="T393"/>
  <c r="T277"/>
  <c r="U268"/>
  <c r="T259"/>
  <c r="U219"/>
  <c r="AL219"/>
  <c r="AK193"/>
  <c r="AL193"/>
  <c r="T162"/>
  <c r="T83"/>
  <c r="U83"/>
  <c r="AN47"/>
  <c r="AP47" s="1"/>
  <c r="T408"/>
  <c r="T401"/>
  <c r="U392"/>
  <c r="U360"/>
  <c r="T276"/>
  <c r="U266"/>
  <c r="AN82"/>
  <c r="AP82" s="1"/>
  <c r="AN71"/>
  <c r="AP71" s="1"/>
  <c r="B18" i="44"/>
  <c r="U146" i="43"/>
  <c r="U275" i="9"/>
  <c r="T264"/>
  <c r="U274"/>
  <c r="T260"/>
  <c r="AE38" i="43"/>
  <c r="AZ38" s="1"/>
  <c r="AZ39"/>
  <c r="AD38"/>
  <c r="AY38" s="1"/>
  <c r="AY39"/>
  <c r="N76"/>
  <c r="L273"/>
  <c r="H273" s="1"/>
  <c r="B44" i="44"/>
  <c r="B43"/>
  <c r="B35"/>
  <c r="W215" i="43"/>
  <c r="AK97" i="44"/>
  <c r="AL97"/>
  <c r="AM97"/>
  <c r="AN97"/>
  <c r="AK98"/>
  <c r="AL98"/>
  <c r="AM98"/>
  <c r="AN98"/>
  <c r="AM45"/>
  <c r="AN45"/>
  <c r="AK45"/>
  <c r="AM41"/>
  <c r="AN41"/>
  <c r="AK41"/>
  <c r="AK30"/>
  <c r="AL30"/>
  <c r="AM30"/>
  <c r="AK24"/>
  <c r="AM24"/>
  <c r="AN24"/>
  <c r="AN19"/>
  <c r="AL19"/>
  <c r="AK19"/>
  <c r="AM9"/>
  <c r="AN9"/>
  <c r="AL9"/>
  <c r="AN42"/>
  <c r="AK42"/>
  <c r="AM42"/>
  <c r="AK91"/>
  <c r="AL91"/>
  <c r="AN91"/>
  <c r="AK44"/>
  <c r="AL44"/>
  <c r="AN44"/>
  <c r="AK21"/>
  <c r="AL21"/>
  <c r="AN21"/>
  <c r="AL11"/>
  <c r="AM10"/>
  <c r="AN23"/>
  <c r="AN28"/>
  <c r="AN32"/>
  <c r="AM36"/>
  <c r="AK39"/>
  <c r="AN46"/>
  <c r="AM49"/>
  <c r="AN65"/>
  <c r="AK68"/>
  <c r="AL73"/>
  <c r="AK76"/>
  <c r="AL81"/>
  <c r="AK84"/>
  <c r="AK88"/>
  <c r="AK28"/>
  <c r="AN31"/>
  <c r="AL34"/>
  <c r="AK38"/>
  <c r="AM40"/>
  <c r="AM48"/>
  <c r="AN64"/>
  <c r="AK67"/>
  <c r="AN69"/>
  <c r="AL72"/>
  <c r="AK75"/>
  <c r="AL80"/>
  <c r="AK83"/>
  <c r="AK23"/>
  <c r="AL28"/>
  <c r="AL32"/>
  <c r="AM34"/>
  <c r="AM38"/>
  <c r="AN40"/>
  <c r="AL47"/>
  <c r="AK50"/>
  <c r="AL66"/>
  <c r="AM68"/>
  <c r="AK78"/>
  <c r="AL83"/>
  <c r="AM88"/>
  <c r="AM28"/>
  <c r="AN33"/>
  <c r="AN38"/>
  <c r="AK49"/>
  <c r="AM67"/>
  <c r="AK73"/>
  <c r="AL78"/>
  <c r="AM83"/>
  <c r="AN87"/>
  <c r="AM93"/>
  <c r="AN95"/>
  <c r="AN103"/>
  <c r="AM106"/>
  <c r="AN108"/>
  <c r="AL13"/>
  <c r="AN15"/>
  <c r="AK90"/>
  <c r="AN93"/>
  <c r="AK96"/>
  <c r="AK104"/>
  <c r="AN106"/>
  <c r="AK109"/>
  <c r="AK13"/>
  <c r="AM15"/>
  <c r="AM12"/>
  <c r="AK74"/>
  <c r="AL79"/>
  <c r="AN84"/>
  <c r="AK22"/>
  <c r="AN29"/>
  <c r="AN34"/>
  <c r="AK40"/>
  <c r="AK64"/>
  <c r="AK69"/>
  <c r="AL74"/>
  <c r="AK87"/>
  <c r="AL90"/>
  <c r="AK94"/>
  <c r="AM96"/>
  <c r="AK103"/>
  <c r="AN105"/>
  <c r="AL108"/>
  <c r="AL110"/>
  <c r="AL15"/>
  <c r="AM17"/>
  <c r="AK92"/>
  <c r="AL94"/>
  <c r="AN96"/>
  <c r="AN104"/>
  <c r="AM107"/>
  <c r="AM109"/>
  <c r="AN13"/>
  <c r="AK16"/>
  <c r="AL12"/>
  <c r="AN10"/>
  <c r="AN11"/>
  <c r="AK10"/>
  <c r="AK11"/>
  <c r="AL22"/>
  <c r="AN27"/>
  <c r="AL31"/>
  <c r="AK34"/>
  <c r="AN37"/>
  <c r="AL40"/>
  <c r="AK48"/>
  <c r="AL64"/>
  <c r="AN66"/>
  <c r="AL69"/>
  <c r="AK72"/>
  <c r="AL77"/>
  <c r="AK80"/>
  <c r="AN82"/>
  <c r="AN86"/>
  <c r="AN22"/>
  <c r="AK29"/>
  <c r="AK33"/>
  <c r="AN36"/>
  <c r="AL39"/>
  <c r="AK47"/>
  <c r="AN49"/>
  <c r="AK66"/>
  <c r="AL68"/>
  <c r="AK71"/>
  <c r="AM73"/>
  <c r="AL76"/>
  <c r="AK79"/>
  <c r="AM84"/>
  <c r="AK27"/>
  <c r="AL29"/>
  <c r="AL33"/>
  <c r="AK37"/>
  <c r="AN39"/>
  <c r="AK46"/>
  <c r="AN48"/>
  <c r="AK65"/>
  <c r="AL67"/>
  <c r="AK70"/>
  <c r="AL75"/>
  <c r="AK86"/>
  <c r="AL23"/>
  <c r="AK31"/>
  <c r="AK36"/>
  <c r="AL46"/>
  <c r="AL65"/>
  <c r="AL70"/>
  <c r="AM75"/>
  <c r="AK81"/>
  <c r="AM86"/>
  <c r="AL92"/>
  <c r="AM94"/>
  <c r="AK101"/>
  <c r="AK105"/>
  <c r="AN107"/>
  <c r="AN109"/>
  <c r="AN14"/>
  <c r="AK17"/>
  <c r="AM92"/>
  <c r="AN94"/>
  <c r="AM101"/>
  <c r="AM105"/>
  <c r="AK108"/>
  <c r="AK110"/>
  <c r="AL14"/>
  <c r="AN16"/>
  <c r="AK12"/>
  <c r="AL71"/>
  <c r="AM76"/>
  <c r="AK82"/>
  <c r="AM87"/>
  <c r="AM27"/>
  <c r="AM32"/>
  <c r="AM37"/>
  <c r="AN47"/>
  <c r="AM66"/>
  <c r="AK77"/>
  <c r="AM82"/>
  <c r="AL88"/>
  <c r="AN92"/>
  <c r="AK95"/>
  <c r="AN101"/>
  <c r="AM104"/>
  <c r="AK107"/>
  <c r="AL109"/>
  <c r="AK14"/>
  <c r="AL16"/>
  <c r="AN90"/>
  <c r="AK93"/>
  <c r="AL95"/>
  <c r="AM103"/>
  <c r="AK106"/>
  <c r="AM108"/>
  <c r="AN110"/>
  <c r="AK15"/>
  <c r="AL17"/>
  <c r="AK99"/>
  <c r="AL99"/>
  <c r="AM99"/>
  <c r="AN99"/>
  <c r="AL102"/>
  <c r="AN102"/>
  <c r="AK102"/>
  <c r="AK89"/>
  <c r="AM89"/>
  <c r="AN89"/>
  <c r="AK43"/>
  <c r="AM43"/>
  <c r="AN43"/>
  <c r="AK35"/>
  <c r="AM35"/>
  <c r="AN35"/>
  <c r="AK25"/>
  <c r="AM25"/>
  <c r="AN25"/>
  <c r="AN20"/>
  <c r="AM20"/>
  <c r="AK20"/>
  <c r="AM26"/>
  <c r="AN26"/>
  <c r="AK26"/>
  <c r="AK100"/>
  <c r="AL100"/>
  <c r="AM100"/>
  <c r="AN100"/>
  <c r="AL85"/>
  <c r="AM85"/>
  <c r="AK85"/>
  <c r="AM18"/>
  <c r="AK18"/>
  <c r="AN18"/>
  <c r="AR81" i="43"/>
  <c r="AR83"/>
  <c r="AE51"/>
  <c r="W52"/>
  <c r="W152"/>
  <c r="T134"/>
  <c r="W135"/>
  <c r="U152"/>
  <c r="T152"/>
  <c r="AD152"/>
  <c r="U51"/>
  <c r="AE152"/>
  <c r="AD51"/>
  <c r="P128"/>
  <c r="Q322" i="9"/>
  <c r="K322"/>
  <c r="O322"/>
  <c r="F65" i="43"/>
  <c r="Q74" i="9"/>
  <c r="K74"/>
  <c r="M74"/>
  <c r="F64" i="43"/>
  <c r="Q72" i="9"/>
  <c r="O72"/>
  <c r="F104" i="43"/>
  <c r="Q77" i="9"/>
  <c r="O77"/>
  <c r="F63" i="43"/>
  <c r="Q71" i="9"/>
  <c r="M71"/>
  <c r="K395"/>
  <c r="M395"/>
  <c r="O395"/>
  <c r="F98" i="43"/>
  <c r="Q185" i="9"/>
  <c r="O185"/>
  <c r="M185"/>
  <c r="F107" i="43"/>
  <c r="Q195" i="9"/>
  <c r="K195"/>
  <c r="O195"/>
  <c r="Q119"/>
  <c r="K119"/>
  <c r="Q117"/>
  <c r="M117"/>
  <c r="O120"/>
  <c r="Q120"/>
  <c r="K120"/>
  <c r="M120"/>
  <c r="F108" i="43"/>
  <c r="Q196" i="9"/>
  <c r="K196"/>
  <c r="O196"/>
  <c r="M196"/>
  <c r="F106" i="43"/>
  <c r="K194" i="9"/>
  <c r="Q194"/>
  <c r="D69" i="43"/>
  <c r="G195" i="9"/>
  <c r="B20" i="44"/>
  <c r="BG74" i="9"/>
  <c r="AS109" i="44"/>
  <c r="H66"/>
  <c r="O66" s="1"/>
  <c r="AS40"/>
  <c r="E94"/>
  <c r="M94" s="1"/>
  <c r="G109"/>
  <c r="N109" s="1"/>
  <c r="G94"/>
  <c r="N94" s="1"/>
  <c r="E66"/>
  <c r="M66" s="1"/>
  <c r="C66"/>
  <c r="L66" s="1"/>
  <c r="AS28"/>
  <c r="C40"/>
  <c r="L40" s="1"/>
  <c r="E34"/>
  <c r="M34" s="1"/>
  <c r="C34"/>
  <c r="L34" s="1"/>
  <c r="E14"/>
  <c r="M14" s="1"/>
  <c r="AR28"/>
  <c r="E109"/>
  <c r="M109" s="1"/>
  <c r="H94"/>
  <c r="O94" s="1"/>
  <c r="C94"/>
  <c r="L94" s="1"/>
  <c r="H92"/>
  <c r="O92" s="1"/>
  <c r="G92"/>
  <c r="N92" s="1"/>
  <c r="G66"/>
  <c r="N66" s="1"/>
  <c r="AR40"/>
  <c r="G40"/>
  <c r="N40" s="1"/>
  <c r="H28"/>
  <c r="O28" s="1"/>
  <c r="AR34"/>
  <c r="AQ34"/>
  <c r="AQ28"/>
  <c r="E28"/>
  <c r="M28" s="1"/>
  <c r="H109"/>
  <c r="O109" s="1"/>
  <c r="AP66"/>
  <c r="AS34"/>
  <c r="AS94"/>
  <c r="AR109"/>
  <c r="AQ109"/>
  <c r="AQ94"/>
  <c r="E92"/>
  <c r="M92" s="1"/>
  <c r="C92"/>
  <c r="L92" s="1"/>
  <c r="E40"/>
  <c r="M40" s="1"/>
  <c r="H40"/>
  <c r="O40" s="1"/>
  <c r="C28"/>
  <c r="L28" s="1"/>
  <c r="AP14"/>
  <c r="AQ14"/>
  <c r="AS92"/>
  <c r="AR66"/>
  <c r="AR94"/>
  <c r="C109"/>
  <c r="L109" s="1"/>
  <c r="AS66"/>
  <c r="AR92"/>
  <c r="AQ92"/>
  <c r="AQ66"/>
  <c r="AQ40"/>
  <c r="H34"/>
  <c r="O34" s="1"/>
  <c r="G34"/>
  <c r="N34" s="1"/>
  <c r="G28"/>
  <c r="N28" s="1"/>
  <c r="C14"/>
  <c r="L14" s="1"/>
  <c r="AP88"/>
  <c r="AP104"/>
  <c r="AR32"/>
  <c r="AP79"/>
  <c r="AR75"/>
  <c r="AR10"/>
  <c r="AP22"/>
  <c r="AR38"/>
  <c r="AP36"/>
  <c r="AP31"/>
  <c r="AR42"/>
  <c r="AP39"/>
  <c r="AP72"/>
  <c r="AQ85"/>
  <c r="AQ81"/>
  <c r="AR107"/>
  <c r="AP105"/>
  <c r="AR96"/>
  <c r="AR93"/>
  <c r="AS9"/>
  <c r="AS47"/>
  <c r="AQ73"/>
  <c r="AQ69"/>
  <c r="AP90"/>
  <c r="AP101"/>
  <c r="AP11"/>
  <c r="AR25"/>
  <c r="AP23"/>
  <c r="AP75"/>
  <c r="AR30"/>
  <c r="AP38"/>
  <c r="AR36"/>
  <c r="AP33"/>
  <c r="AP46"/>
  <c r="AP78"/>
  <c r="AR76"/>
  <c r="AP74"/>
  <c r="AP70"/>
  <c r="AR68"/>
  <c r="AP65"/>
  <c r="AQ83"/>
  <c r="AP107"/>
  <c r="AR104"/>
  <c r="AR101"/>
  <c r="AR98"/>
  <c r="AP96"/>
  <c r="AP89"/>
  <c r="AQ13"/>
  <c r="AP27"/>
  <c r="AQ29"/>
  <c r="AS37"/>
  <c r="AQ47"/>
  <c r="AS41"/>
  <c r="AQ77"/>
  <c r="AQ71"/>
  <c r="AS64"/>
  <c r="AS48"/>
  <c r="AS86"/>
  <c r="AR84"/>
  <c r="AP82"/>
  <c r="AS106"/>
  <c r="AS104"/>
  <c r="AS100"/>
  <c r="AS96"/>
  <c r="AS93"/>
  <c r="AS90"/>
  <c r="AQ110"/>
  <c r="AQ99"/>
  <c r="AQ90"/>
  <c r="AP67"/>
  <c r="AP64"/>
  <c r="AR49"/>
  <c r="AP48"/>
  <c r="AP86"/>
  <c r="AP84"/>
  <c r="AR82"/>
  <c r="AP80"/>
  <c r="AQ100"/>
  <c r="AQ95"/>
  <c r="AS32"/>
  <c r="AQ79"/>
  <c r="AQ15"/>
  <c r="AS22"/>
  <c r="AQ30"/>
  <c r="AS38"/>
  <c r="AQ31"/>
  <c r="AS46"/>
  <c r="AS42"/>
  <c r="AQ39"/>
  <c r="AQ76"/>
  <c r="AQ72"/>
  <c r="AQ68"/>
  <c r="AS87"/>
  <c r="AR83"/>
  <c r="AP81"/>
  <c r="AR106"/>
  <c r="AR103"/>
  <c r="AR100"/>
  <c r="AR88"/>
  <c r="AR9"/>
  <c r="AR27"/>
  <c r="AP37"/>
  <c r="AP73"/>
  <c r="AR67"/>
  <c r="AP93"/>
  <c r="AP106"/>
  <c r="AQ11"/>
  <c r="AQ23"/>
  <c r="AQ32"/>
  <c r="AQ75"/>
  <c r="AQ12"/>
  <c r="AS10"/>
  <c r="AS15"/>
  <c r="AQ22"/>
  <c r="AS36"/>
  <c r="AQ33"/>
  <c r="AQ46"/>
  <c r="AS39"/>
  <c r="AQ78"/>
  <c r="AQ74"/>
  <c r="AQ70"/>
  <c r="AQ65"/>
  <c r="AR85"/>
  <c r="AP83"/>
  <c r="AR105"/>
  <c r="AP103"/>
  <c r="AR99"/>
  <c r="AR97"/>
  <c r="AP95"/>
  <c r="AP87"/>
  <c r="AS27"/>
  <c r="AR37"/>
  <c r="AP47"/>
  <c r="AR41"/>
  <c r="AP77"/>
  <c r="AR73"/>
  <c r="AP71"/>
  <c r="AQ67"/>
  <c r="AP49"/>
  <c r="AR48"/>
  <c r="AS84"/>
  <c r="AS110"/>
  <c r="AS107"/>
  <c r="AS105"/>
  <c r="AS103"/>
  <c r="AS101"/>
  <c r="AS95"/>
  <c r="AR87"/>
  <c r="AQ98"/>
  <c r="AQ88"/>
  <c r="AQ64"/>
  <c r="AS49"/>
  <c r="AS82"/>
  <c r="AQ80"/>
  <c r="AQ97"/>
  <c r="AR86"/>
  <c r="C104"/>
  <c r="L104" s="1"/>
  <c r="C110"/>
  <c r="L110" s="1"/>
  <c r="G101"/>
  <c r="N101" s="1"/>
  <c r="C101"/>
  <c r="L101" s="1"/>
  <c r="G96"/>
  <c r="N96" s="1"/>
  <c r="C98"/>
  <c r="H106"/>
  <c r="O106" s="1"/>
  <c r="E103"/>
  <c r="M103" s="1"/>
  <c r="H96"/>
  <c r="O96" s="1"/>
  <c r="C90"/>
  <c r="L90" s="1"/>
  <c r="E93"/>
  <c r="M93" s="1"/>
  <c r="E90"/>
  <c r="M90" s="1"/>
  <c r="C83"/>
  <c r="L83" s="1"/>
  <c r="C85"/>
  <c r="L85" s="1"/>
  <c r="C88"/>
  <c r="C80"/>
  <c r="L80" s="1"/>
  <c r="E88"/>
  <c r="E86"/>
  <c r="M86" s="1"/>
  <c r="E84"/>
  <c r="M84" s="1"/>
  <c r="E82"/>
  <c r="M82" s="1"/>
  <c r="E80"/>
  <c r="M80" s="1"/>
  <c r="G49"/>
  <c r="N49" s="1"/>
  <c r="G68"/>
  <c r="N68" s="1"/>
  <c r="G48"/>
  <c r="N48" s="1"/>
  <c r="H76"/>
  <c r="O76" s="1"/>
  <c r="C72"/>
  <c r="L72" s="1"/>
  <c r="C30"/>
  <c r="L30" s="1"/>
  <c r="C67"/>
  <c r="L67" s="1"/>
  <c r="C103"/>
  <c r="L103" s="1"/>
  <c r="C97"/>
  <c r="G104"/>
  <c r="N104" s="1"/>
  <c r="E106"/>
  <c r="M106" s="1"/>
  <c r="E104"/>
  <c r="M104" s="1"/>
  <c r="G90"/>
  <c r="N90" s="1"/>
  <c r="E97"/>
  <c r="E101"/>
  <c r="M101" s="1"/>
  <c r="G93"/>
  <c r="N93" s="1"/>
  <c r="C95"/>
  <c r="L95" s="1"/>
  <c r="H93"/>
  <c r="O93" s="1"/>
  <c r="H90"/>
  <c r="O90" s="1"/>
  <c r="G83"/>
  <c r="N83" s="1"/>
  <c r="G88"/>
  <c r="C82"/>
  <c r="L82" s="1"/>
  <c r="H86"/>
  <c r="O86" s="1"/>
  <c r="H84"/>
  <c r="O84" s="1"/>
  <c r="H82"/>
  <c r="O82" s="1"/>
  <c r="H80"/>
  <c r="O80" s="1"/>
  <c r="G67"/>
  <c r="N67" s="1"/>
  <c r="H79"/>
  <c r="O79" s="1"/>
  <c r="H75"/>
  <c r="O75" s="1"/>
  <c r="H73"/>
  <c r="O73" s="1"/>
  <c r="C68"/>
  <c r="L68" s="1"/>
  <c r="C48"/>
  <c r="L48" s="1"/>
  <c r="H70"/>
  <c r="O70" s="1"/>
  <c r="E67"/>
  <c r="M67" s="1"/>
  <c r="E68"/>
  <c r="M68" s="1"/>
  <c r="E49"/>
  <c r="M49" s="1"/>
  <c r="G46"/>
  <c r="N46" s="1"/>
  <c r="C41"/>
  <c r="L41" s="1"/>
  <c r="C42"/>
  <c r="L42" s="1"/>
  <c r="H46"/>
  <c r="O46" s="1"/>
  <c r="H39"/>
  <c r="O39" s="1"/>
  <c r="E37"/>
  <c r="M37" s="1"/>
  <c r="E30"/>
  <c r="M30" s="1"/>
  <c r="G39"/>
  <c r="N39" s="1"/>
  <c r="E46"/>
  <c r="M46" s="1"/>
  <c r="C38"/>
  <c r="L38" s="1"/>
  <c r="C36"/>
  <c r="L36" s="1"/>
  <c r="H36"/>
  <c r="O36" s="1"/>
  <c r="C27"/>
  <c r="L27" s="1"/>
  <c r="H27"/>
  <c r="O27" s="1"/>
  <c r="H13"/>
  <c r="O13" s="1"/>
  <c r="E64"/>
  <c r="M64" s="1"/>
  <c r="G47"/>
  <c r="N47" s="1"/>
  <c r="E47"/>
  <c r="M47" s="1"/>
  <c r="G36"/>
  <c r="N36" s="1"/>
  <c r="H37"/>
  <c r="O37" s="1"/>
  <c r="G22"/>
  <c r="N22" s="1"/>
  <c r="C22"/>
  <c r="L22" s="1"/>
  <c r="C10"/>
  <c r="L10" s="1"/>
  <c r="H10"/>
  <c r="O10" s="1"/>
  <c r="C13"/>
  <c r="L13" s="1"/>
  <c r="E15"/>
  <c r="M15" s="1"/>
  <c r="G10"/>
  <c r="N10" s="1"/>
  <c r="E11"/>
  <c r="M11" s="1"/>
  <c r="C70"/>
  <c r="L70" s="1"/>
  <c r="C49"/>
  <c r="L49" s="1"/>
  <c r="G105"/>
  <c r="N105" s="1"/>
  <c r="E110"/>
  <c r="M110" s="1"/>
  <c r="G103"/>
  <c r="N103" s="1"/>
  <c r="G107"/>
  <c r="N107" s="1"/>
  <c r="C99"/>
  <c r="E105"/>
  <c r="M105" s="1"/>
  <c r="E107"/>
  <c r="M107" s="1"/>
  <c r="H104"/>
  <c r="O104" s="1"/>
  <c r="H101"/>
  <c r="O101" s="1"/>
  <c r="G95"/>
  <c r="N95" s="1"/>
  <c r="E95"/>
  <c r="M95" s="1"/>
  <c r="G86"/>
  <c r="N86" s="1"/>
  <c r="C81"/>
  <c r="L81" s="1"/>
  <c r="C84"/>
  <c r="L84" s="1"/>
  <c r="E85"/>
  <c r="M85" s="1"/>
  <c r="E83"/>
  <c r="M83" s="1"/>
  <c r="E81"/>
  <c r="M81" s="1"/>
  <c r="H77"/>
  <c r="O77" s="1"/>
  <c r="H74"/>
  <c r="O74" s="1"/>
  <c r="H72"/>
  <c r="O72" s="1"/>
  <c r="H78"/>
  <c r="O78" s="1"/>
  <c r="C74"/>
  <c r="L74" s="1"/>
  <c r="E71"/>
  <c r="M71" s="1"/>
  <c r="E70"/>
  <c r="M70" s="1"/>
  <c r="E65"/>
  <c r="M65" s="1"/>
  <c r="C65"/>
  <c r="L65" s="1"/>
  <c r="C71"/>
  <c r="L71" s="1"/>
  <c r="C106"/>
  <c r="L106" s="1"/>
  <c r="C107"/>
  <c r="L107" s="1"/>
  <c r="H110"/>
  <c r="O110" s="1"/>
  <c r="G106"/>
  <c r="N106" s="1"/>
  <c r="C96"/>
  <c r="L96" s="1"/>
  <c r="H105"/>
  <c r="O105" s="1"/>
  <c r="H107"/>
  <c r="O107" s="1"/>
  <c r="C105"/>
  <c r="L105" s="1"/>
  <c r="H103"/>
  <c r="O103" s="1"/>
  <c r="E98"/>
  <c r="E96"/>
  <c r="M96" s="1"/>
  <c r="E99"/>
  <c r="C93"/>
  <c r="L93" s="1"/>
  <c r="H95"/>
  <c r="O95" s="1"/>
  <c r="G87"/>
  <c r="N87" s="1"/>
  <c r="C87"/>
  <c r="L87" s="1"/>
  <c r="G82"/>
  <c r="N82" s="1"/>
  <c r="G84"/>
  <c r="N84" s="1"/>
  <c r="C86"/>
  <c r="L86" s="1"/>
  <c r="H87"/>
  <c r="O87" s="1"/>
  <c r="H83"/>
  <c r="O83" s="1"/>
  <c r="H81"/>
  <c r="O81" s="1"/>
  <c r="G69"/>
  <c r="N69" s="1"/>
  <c r="E74"/>
  <c r="M74" s="1"/>
  <c r="E72"/>
  <c r="M72" s="1"/>
  <c r="C64"/>
  <c r="L64" s="1"/>
  <c r="H71"/>
  <c r="O71" s="1"/>
  <c r="H69"/>
  <c r="O69" s="1"/>
  <c r="H64"/>
  <c r="O64" s="1"/>
  <c r="H48"/>
  <c r="O48" s="1"/>
  <c r="C46"/>
  <c r="L46" s="1"/>
  <c r="H47"/>
  <c r="O47" s="1"/>
  <c r="G38"/>
  <c r="N38" s="1"/>
  <c r="G37"/>
  <c r="N37" s="1"/>
  <c r="C37"/>
  <c r="L37" s="1"/>
  <c r="E38"/>
  <c r="M38" s="1"/>
  <c r="E36"/>
  <c r="M36" s="1"/>
  <c r="E48"/>
  <c r="M48" s="1"/>
  <c r="C47"/>
  <c r="L47" s="1"/>
  <c r="C39"/>
  <c r="L39" s="1"/>
  <c r="E39"/>
  <c r="M39" s="1"/>
  <c r="H38"/>
  <c r="O38" s="1"/>
  <c r="G30"/>
  <c r="N30" s="1"/>
  <c r="G25"/>
  <c r="N25" s="1"/>
  <c r="E10"/>
  <c r="M10" s="1"/>
  <c r="H49"/>
  <c r="O49" s="1"/>
  <c r="G42"/>
  <c r="N42" s="1"/>
  <c r="G27"/>
  <c r="N27" s="1"/>
  <c r="E27"/>
  <c r="M27" s="1"/>
  <c r="H22"/>
  <c r="O22" s="1"/>
  <c r="C11"/>
  <c r="L11" s="1"/>
  <c r="H11"/>
  <c r="O11" s="1"/>
  <c r="E13"/>
  <c r="M13" s="1"/>
  <c r="E22"/>
  <c r="M22" s="1"/>
  <c r="G15"/>
  <c r="N15" s="1"/>
  <c r="C15"/>
  <c r="L15" s="1"/>
  <c r="C7"/>
  <c r="L7" s="1"/>
  <c r="AN228" i="9"/>
  <c r="AP228" s="1"/>
  <c r="AP221"/>
  <c r="AZ221" s="1"/>
  <c r="AY221"/>
  <c r="AH453"/>
  <c r="AG453"/>
  <c r="S453"/>
  <c r="R453"/>
  <c r="AP453"/>
  <c r="AZ453" s="1"/>
  <c r="AY453"/>
  <c r="AP225"/>
  <c r="AZ225" s="1"/>
  <c r="AY225"/>
  <c r="AP223"/>
  <c r="AZ223" s="1"/>
  <c r="AY223"/>
  <c r="AY307"/>
  <c r="AP307"/>
  <c r="AZ307" s="1"/>
  <c r="S455"/>
  <c r="R455"/>
  <c r="AG457"/>
  <c r="AH457"/>
  <c r="AP455"/>
  <c r="AZ455" s="1"/>
  <c r="AY455"/>
  <c r="S457"/>
  <c r="R457"/>
  <c r="AG455"/>
  <c r="AH455"/>
  <c r="AP457"/>
  <c r="AZ457" s="1"/>
  <c r="AY457"/>
  <c r="AP220"/>
  <c r="AZ220" s="1"/>
  <c r="AY220"/>
  <c r="AP224"/>
  <c r="AZ224" s="1"/>
  <c r="AY224"/>
  <c r="U71"/>
  <c r="BC56"/>
  <c r="BE56"/>
  <c r="D287"/>
  <c r="T383"/>
  <c r="U322"/>
  <c r="U47"/>
  <c r="T47"/>
  <c r="AK47"/>
  <c r="U256"/>
  <c r="BC228"/>
  <c r="BE228"/>
  <c r="AO228"/>
  <c r="BD34"/>
  <c r="BD21" s="1"/>
  <c r="BB34"/>
  <c r="BB21" s="1"/>
  <c r="BE78"/>
  <c r="BC78"/>
  <c r="BE76"/>
  <c r="BC76"/>
  <c r="AO76"/>
  <c r="BE74"/>
  <c r="BC74"/>
  <c r="BE72"/>
  <c r="BC72"/>
  <c r="BE79"/>
  <c r="BC79"/>
  <c r="AO79"/>
  <c r="BE75"/>
  <c r="BC75"/>
  <c r="AO75"/>
  <c r="BE71"/>
  <c r="BC71"/>
  <c r="BE77"/>
  <c r="BC77"/>
  <c r="AO77"/>
  <c r="BE73"/>
  <c r="BC73"/>
  <c r="AO73"/>
  <c r="BE49"/>
  <c r="BC49"/>
  <c r="AO49"/>
  <c r="BE366"/>
  <c r="BC366"/>
  <c r="BE365"/>
  <c r="BC365"/>
  <c r="BC363"/>
  <c r="BE363"/>
  <c r="BC417"/>
  <c r="BE417"/>
  <c r="BC405"/>
  <c r="BE405"/>
  <c r="AO405"/>
  <c r="BE403"/>
  <c r="AO403"/>
  <c r="BC403"/>
  <c r="BE399"/>
  <c r="AO399"/>
  <c r="BC399"/>
  <c r="BC393"/>
  <c r="BE393"/>
  <c r="AO393"/>
  <c r="BC389"/>
  <c r="AO389"/>
  <c r="BE389"/>
  <c r="BE384"/>
  <c r="BC384"/>
  <c r="AO384"/>
  <c r="BE377"/>
  <c r="BE376" s="1"/>
  <c r="BC377"/>
  <c r="BC376" s="1"/>
  <c r="BB376"/>
  <c r="BB356" s="1"/>
  <c r="BD376"/>
  <c r="BD356" s="1"/>
  <c r="BE361"/>
  <c r="BC361"/>
  <c r="BC359"/>
  <c r="BE359"/>
  <c r="BE317"/>
  <c r="BC317"/>
  <c r="BC302"/>
  <c r="BE302"/>
  <c r="BE276"/>
  <c r="AO276"/>
  <c r="BC276"/>
  <c r="BC274"/>
  <c r="BE274"/>
  <c r="AO274"/>
  <c r="BE266"/>
  <c r="BC266"/>
  <c r="AO266"/>
  <c r="BC260"/>
  <c r="BE260"/>
  <c r="AO260"/>
  <c r="BE258"/>
  <c r="AO258"/>
  <c r="BC258"/>
  <c r="BE256"/>
  <c r="BC256"/>
  <c r="BE222"/>
  <c r="BE196"/>
  <c r="BC196"/>
  <c r="AO196"/>
  <c r="BC194"/>
  <c r="BE194"/>
  <c r="AO194"/>
  <c r="BE192"/>
  <c r="AO192"/>
  <c r="BC192"/>
  <c r="BE185"/>
  <c r="BC185"/>
  <c r="AO185"/>
  <c r="BC155"/>
  <c r="BE155"/>
  <c r="BE148"/>
  <c r="BC148"/>
  <c r="BE121"/>
  <c r="AO121"/>
  <c r="BC121"/>
  <c r="BC119"/>
  <c r="BE119"/>
  <c r="AO119"/>
  <c r="BE117"/>
  <c r="AO117"/>
  <c r="BC117"/>
  <c r="BE103"/>
  <c r="BC103"/>
  <c r="AO103"/>
  <c r="BE98"/>
  <c r="BC98"/>
  <c r="BE95"/>
  <c r="BC95"/>
  <c r="AO95"/>
  <c r="BE92"/>
  <c r="BC92"/>
  <c r="BE89"/>
  <c r="BC89"/>
  <c r="AO89"/>
  <c r="BE87"/>
  <c r="BC87"/>
  <c r="AO87"/>
  <c r="BE82"/>
  <c r="BC82"/>
  <c r="BE80"/>
  <c r="BC80"/>
  <c r="AO80"/>
  <c r="BC367"/>
  <c r="BE367"/>
  <c r="BE362"/>
  <c r="BC362"/>
  <c r="BE408"/>
  <c r="BC408"/>
  <c r="AO408"/>
  <c r="BE404"/>
  <c r="BC404"/>
  <c r="AO404"/>
  <c r="BC401"/>
  <c r="BE401"/>
  <c r="AO401"/>
  <c r="BE395"/>
  <c r="AO395"/>
  <c r="BC395"/>
  <c r="BE392"/>
  <c r="BC392"/>
  <c r="AO392"/>
  <c r="BE388"/>
  <c r="BC388"/>
  <c r="AO388"/>
  <c r="BE383"/>
  <c r="AO383"/>
  <c r="BC383"/>
  <c r="BE364"/>
  <c r="BC364"/>
  <c r="BE360"/>
  <c r="BC360"/>
  <c r="BE358"/>
  <c r="BC358"/>
  <c r="BD320"/>
  <c r="BD319" s="1"/>
  <c r="BB320"/>
  <c r="BB319" s="1"/>
  <c r="BC322"/>
  <c r="BE322"/>
  <c r="BE303"/>
  <c r="BC303"/>
  <c r="BE277"/>
  <c r="BC277"/>
  <c r="AO277"/>
  <c r="BE275"/>
  <c r="BC275"/>
  <c r="AO275"/>
  <c r="BE268"/>
  <c r="BC268"/>
  <c r="AO268"/>
  <c r="BC264"/>
  <c r="BE264"/>
  <c r="AO264"/>
  <c r="BE259"/>
  <c r="BC259"/>
  <c r="AO259"/>
  <c r="BE257"/>
  <c r="BC257"/>
  <c r="AO257"/>
  <c r="BE219"/>
  <c r="BC219"/>
  <c r="BE195"/>
  <c r="BC195"/>
  <c r="BE193"/>
  <c r="BC193"/>
  <c r="AO193"/>
  <c r="BE188"/>
  <c r="AO188"/>
  <c r="BC188"/>
  <c r="BE162"/>
  <c r="BC162"/>
  <c r="BE150"/>
  <c r="BC150"/>
  <c r="AO150"/>
  <c r="AO146" s="1"/>
  <c r="BB146"/>
  <c r="BD146"/>
  <c r="BC122"/>
  <c r="BE122"/>
  <c r="AO122"/>
  <c r="BC120"/>
  <c r="BE120"/>
  <c r="BC118"/>
  <c r="BE118"/>
  <c r="BE104"/>
  <c r="BC104"/>
  <c r="AO104"/>
  <c r="BE99"/>
  <c r="BC99"/>
  <c r="BE96"/>
  <c r="BC96"/>
  <c r="AO96"/>
  <c r="BE93"/>
  <c r="BC93"/>
  <c r="AO93"/>
  <c r="BE90"/>
  <c r="BC90"/>
  <c r="AO90"/>
  <c r="BE88"/>
  <c r="BC88"/>
  <c r="AO88"/>
  <c r="BE86"/>
  <c r="BC86"/>
  <c r="BE83"/>
  <c r="BC83"/>
  <c r="AO83"/>
  <c r="BE81"/>
  <c r="BC81"/>
  <c r="AO81"/>
  <c r="BE47"/>
  <c r="BC47"/>
  <c r="BD46"/>
  <c r="BE85"/>
  <c r="BC85"/>
  <c r="V300"/>
  <c r="V146"/>
  <c r="V316"/>
  <c r="AG367"/>
  <c r="V320"/>
  <c r="BC446"/>
  <c r="T167"/>
  <c r="U167"/>
  <c r="U56"/>
  <c r="BE446"/>
  <c r="S447"/>
  <c r="R447"/>
  <c r="S307"/>
  <c r="R307"/>
  <c r="R223"/>
  <c r="S223" s="1"/>
  <c r="S197"/>
  <c r="R197"/>
  <c r="R201"/>
  <c r="S201" s="1"/>
  <c r="R170"/>
  <c r="S170" s="1"/>
  <c r="S163"/>
  <c r="R163"/>
  <c r="R131"/>
  <c r="S131"/>
  <c r="R100"/>
  <c r="S100" s="1"/>
  <c r="R58"/>
  <c r="S58" s="1"/>
  <c r="S420"/>
  <c r="R420"/>
  <c r="S191"/>
  <c r="R191"/>
  <c r="S164"/>
  <c r="R164"/>
  <c r="S132"/>
  <c r="R132"/>
  <c r="S238"/>
  <c r="R238"/>
  <c r="S198"/>
  <c r="R198"/>
  <c r="R190"/>
  <c r="S190" s="1"/>
  <c r="R129"/>
  <c r="S129"/>
  <c r="S202"/>
  <c r="R202"/>
  <c r="S224"/>
  <c r="R224"/>
  <c r="R187"/>
  <c r="S187" s="1"/>
  <c r="S419"/>
  <c r="R419"/>
  <c r="S412"/>
  <c r="R412"/>
  <c r="S281"/>
  <c r="R281"/>
  <c r="R220"/>
  <c r="S220" s="1"/>
  <c r="R225"/>
  <c r="S225" s="1"/>
  <c r="S200"/>
  <c r="R200"/>
  <c r="R186"/>
  <c r="S186" s="1"/>
  <c r="S418"/>
  <c r="R418"/>
  <c r="S308"/>
  <c r="R308"/>
  <c r="R204"/>
  <c r="S204" s="1"/>
  <c r="R226"/>
  <c r="S226" s="1"/>
  <c r="S203"/>
  <c r="R203"/>
  <c r="R189"/>
  <c r="S189" s="1"/>
  <c r="S133"/>
  <c r="R133"/>
  <c r="S411"/>
  <c r="R411"/>
  <c r="S282"/>
  <c r="R282"/>
  <c r="S221"/>
  <c r="R221"/>
  <c r="S199"/>
  <c r="R199"/>
  <c r="R130"/>
  <c r="S130"/>
  <c r="R57"/>
  <c r="S57"/>
  <c r="S179"/>
  <c r="S178" s="1"/>
  <c r="R179"/>
  <c r="R178" s="1"/>
  <c r="S173"/>
  <c r="R173"/>
  <c r="T287"/>
  <c r="U287"/>
  <c r="BC287"/>
  <c r="BE287"/>
  <c r="AD63" i="43"/>
  <c r="AE63"/>
  <c r="AD189"/>
  <c r="AE189"/>
  <c r="AD176"/>
  <c r="AE176"/>
  <c r="AD159"/>
  <c r="AE159"/>
  <c r="AD107"/>
  <c r="AE107"/>
  <c r="AD105"/>
  <c r="AE105"/>
  <c r="D104"/>
  <c r="AD104"/>
  <c r="AE104"/>
  <c r="AE71"/>
  <c r="AD71"/>
  <c r="AD171"/>
  <c r="AE171"/>
  <c r="D108"/>
  <c r="AD108"/>
  <c r="AE108"/>
  <c r="D106"/>
  <c r="AD106"/>
  <c r="AE106"/>
  <c r="AD35"/>
  <c r="AE35"/>
  <c r="AD200"/>
  <c r="AE200"/>
  <c r="AD98"/>
  <c r="AE98"/>
  <c r="AD77"/>
  <c r="AD76" s="1"/>
  <c r="AE77"/>
  <c r="AE76" s="1"/>
  <c r="AE190"/>
  <c r="AD190"/>
  <c r="AE188"/>
  <c r="AD188"/>
  <c r="AD70"/>
  <c r="AE70"/>
  <c r="AD69"/>
  <c r="AE69"/>
  <c r="AD65"/>
  <c r="AE65"/>
  <c r="AD64"/>
  <c r="AE64"/>
  <c r="AD66"/>
  <c r="AE66"/>
  <c r="AE193"/>
  <c r="AD193"/>
  <c r="D228" i="9"/>
  <c r="D35"/>
  <c r="D78"/>
  <c r="D76"/>
  <c r="D74"/>
  <c r="D72"/>
  <c r="D417"/>
  <c r="D403"/>
  <c r="D393"/>
  <c r="D384"/>
  <c r="D276"/>
  <c r="D266"/>
  <c r="D258"/>
  <c r="D222"/>
  <c r="D194"/>
  <c r="D185"/>
  <c r="D148"/>
  <c r="D119"/>
  <c r="D103"/>
  <c r="D95"/>
  <c r="D89"/>
  <c r="D82"/>
  <c r="D408"/>
  <c r="D401"/>
  <c r="D392"/>
  <c r="D383"/>
  <c r="D322"/>
  <c r="D277"/>
  <c r="D268"/>
  <c r="D259"/>
  <c r="D219"/>
  <c r="D193"/>
  <c r="D162"/>
  <c r="D122"/>
  <c r="D118"/>
  <c r="D99"/>
  <c r="D93"/>
  <c r="D88"/>
  <c r="D83"/>
  <c r="D47"/>
  <c r="D79"/>
  <c r="D75"/>
  <c r="D71"/>
  <c r="D77"/>
  <c r="D73"/>
  <c r="D49"/>
  <c r="D405"/>
  <c r="D399"/>
  <c r="D389"/>
  <c r="D302"/>
  <c r="D274"/>
  <c r="D260"/>
  <c r="D256"/>
  <c r="D196"/>
  <c r="D192"/>
  <c r="D155"/>
  <c r="D121"/>
  <c r="D117"/>
  <c r="D98"/>
  <c r="D92"/>
  <c r="D87"/>
  <c r="D80"/>
  <c r="D404"/>
  <c r="D395"/>
  <c r="D388"/>
  <c r="D275"/>
  <c r="D264"/>
  <c r="D257"/>
  <c r="D195"/>
  <c r="D188"/>
  <c r="D150"/>
  <c r="D120"/>
  <c r="D104"/>
  <c r="D96"/>
  <c r="D90"/>
  <c r="D86"/>
  <c r="D81"/>
  <c r="D85"/>
  <c r="B39" i="52"/>
  <c r="D105" i="43"/>
  <c r="T365" i="9"/>
  <c r="T417"/>
  <c r="U403"/>
  <c r="U393"/>
  <c r="T322"/>
  <c r="U277"/>
  <c r="T268"/>
  <c r="U259"/>
  <c r="T219"/>
  <c r="AK219"/>
  <c r="U162"/>
  <c r="AL47"/>
  <c r="U408"/>
  <c r="U401"/>
  <c r="T392"/>
  <c r="U383"/>
  <c r="T360"/>
  <c r="U276"/>
  <c r="T266"/>
  <c r="T258"/>
  <c r="T222"/>
  <c r="AL222"/>
  <c r="AK222"/>
  <c r="AL194"/>
  <c r="AK194"/>
  <c r="U185"/>
  <c r="AL185"/>
  <c r="AK185"/>
  <c r="T148"/>
  <c r="AK78"/>
  <c r="AL78"/>
  <c r="AK74"/>
  <c r="D70" i="43"/>
  <c r="T185" i="9"/>
  <c r="U148"/>
  <c r="AK82"/>
  <c r="AL82"/>
  <c r="AL74"/>
  <c r="AK72"/>
  <c r="AL72"/>
  <c r="U366"/>
  <c r="U363"/>
  <c r="T405"/>
  <c r="T399"/>
  <c r="T389"/>
  <c r="T359"/>
  <c r="T275"/>
  <c r="U264"/>
  <c r="AL195"/>
  <c r="AL188"/>
  <c r="U86"/>
  <c r="AK75"/>
  <c r="AL75"/>
  <c r="AK73"/>
  <c r="T71"/>
  <c r="AK71"/>
  <c r="AL71"/>
  <c r="U362"/>
  <c r="T404"/>
  <c r="U395"/>
  <c r="U364"/>
  <c r="T274"/>
  <c r="U260"/>
  <c r="T256"/>
  <c r="AK196"/>
  <c r="AL192"/>
  <c r="AK192"/>
  <c r="U87"/>
  <c r="AK80"/>
  <c r="AL80"/>
  <c r="AK49"/>
  <c r="I228"/>
  <c r="I78"/>
  <c r="I74"/>
  <c r="I72"/>
  <c r="I222"/>
  <c r="I194"/>
  <c r="I185"/>
  <c r="I82"/>
  <c r="I219"/>
  <c r="I193"/>
  <c r="I47"/>
  <c r="I75"/>
  <c r="I71"/>
  <c r="I73"/>
  <c r="I49"/>
  <c r="I196"/>
  <c r="I192"/>
  <c r="I80"/>
  <c r="I195"/>
  <c r="I188"/>
  <c r="C29" i="44"/>
  <c r="L29" s="1"/>
  <c r="H29"/>
  <c r="O29" s="1"/>
  <c r="E29"/>
  <c r="M29" s="1"/>
  <c r="E33"/>
  <c r="C33"/>
  <c r="G33"/>
  <c r="H33"/>
  <c r="G13"/>
  <c r="N13" s="1"/>
  <c r="C73"/>
  <c r="L73" s="1"/>
  <c r="E73"/>
  <c r="M73" s="1"/>
  <c r="G73"/>
  <c r="N73" s="1"/>
  <c r="G31"/>
  <c r="E31"/>
  <c r="H31"/>
  <c r="C31"/>
  <c r="E75"/>
  <c r="M75" s="1"/>
  <c r="G75"/>
  <c r="N75" s="1"/>
  <c r="C75"/>
  <c r="L75" s="1"/>
  <c r="E32"/>
  <c r="G32"/>
  <c r="H32"/>
  <c r="G23"/>
  <c r="N23" s="1"/>
  <c r="H23"/>
  <c r="O23" s="1"/>
  <c r="E23"/>
  <c r="M23" s="1"/>
  <c r="C23"/>
  <c r="L23" s="1"/>
  <c r="E76"/>
  <c r="M76" s="1"/>
  <c r="G76"/>
  <c r="N76" s="1"/>
  <c r="C76"/>
  <c r="L76" s="1"/>
  <c r="E77"/>
  <c r="M77" s="1"/>
  <c r="C77"/>
  <c r="L77" s="1"/>
  <c r="E78"/>
  <c r="M78" s="1"/>
  <c r="C78"/>
  <c r="L78" s="1"/>
  <c r="E79"/>
  <c r="M79" s="1"/>
  <c r="C79"/>
  <c r="L79" s="1"/>
  <c r="C69"/>
  <c r="L69" s="1"/>
  <c r="E69"/>
  <c r="M69" s="1"/>
  <c r="M107" i="43"/>
  <c r="M63"/>
  <c r="M106"/>
  <c r="M98"/>
  <c r="M65"/>
  <c r="M108"/>
  <c r="M64"/>
  <c r="M104"/>
  <c r="M105"/>
  <c r="D71"/>
  <c r="T193"/>
  <c r="W193" s="1"/>
  <c r="T377" i="9"/>
  <c r="AK228"/>
  <c r="AL228"/>
  <c r="U384"/>
  <c r="U361"/>
  <c r="T257"/>
  <c r="T107" i="43"/>
  <c r="T195" i="9"/>
  <c r="U105" i="43"/>
  <c r="U193" i="9"/>
  <c r="U188"/>
  <c r="U150"/>
  <c r="T122"/>
  <c r="U70" i="43"/>
  <c r="U119" i="9"/>
  <c r="T69" i="43"/>
  <c r="T117" i="9"/>
  <c r="T103"/>
  <c r="U99"/>
  <c r="U96"/>
  <c r="T93"/>
  <c r="T90"/>
  <c r="U88"/>
  <c r="T66" i="43"/>
  <c r="T77" i="9"/>
  <c r="U66" i="43"/>
  <c r="U77" i="9"/>
  <c r="T75"/>
  <c r="U75"/>
  <c r="U73"/>
  <c r="T388"/>
  <c r="U358"/>
  <c r="U302"/>
  <c r="T108" i="43"/>
  <c r="T196" i="9"/>
  <c r="T106" i="43"/>
  <c r="T194" i="9"/>
  <c r="U104" i="43"/>
  <c r="U192" i="9"/>
  <c r="T155"/>
  <c r="U121"/>
  <c r="T71" i="43"/>
  <c r="T120" i="9"/>
  <c r="U118"/>
  <c r="T104"/>
  <c r="T98"/>
  <c r="T95"/>
  <c r="U92"/>
  <c r="U89"/>
  <c r="U85"/>
  <c r="U78"/>
  <c r="T78"/>
  <c r="U49"/>
  <c r="T384"/>
  <c r="T361"/>
  <c r="U159" i="43"/>
  <c r="U157" s="1"/>
  <c r="U303" i="9"/>
  <c r="U257"/>
  <c r="U107" i="43"/>
  <c r="U195" i="9"/>
  <c r="T105" i="43"/>
  <c r="W105" s="1"/>
  <c r="T193" i="9"/>
  <c r="T188"/>
  <c r="T150"/>
  <c r="U122"/>
  <c r="T70" i="43"/>
  <c r="W70" s="1"/>
  <c r="T119" i="9"/>
  <c r="U69" i="43"/>
  <c r="U117" i="9"/>
  <c r="U103"/>
  <c r="T99"/>
  <c r="T96"/>
  <c r="U93"/>
  <c r="U90"/>
  <c r="T88"/>
  <c r="T79"/>
  <c r="U79"/>
  <c r="T73"/>
  <c r="U388"/>
  <c r="T358"/>
  <c r="U317"/>
  <c r="U316" s="1"/>
  <c r="T302"/>
  <c r="U108" i="43"/>
  <c r="U196" i="9"/>
  <c r="U106" i="43"/>
  <c r="U194" i="9"/>
  <c r="T104" i="43"/>
  <c r="W104" s="1"/>
  <c r="T192" i="9"/>
  <c r="U155"/>
  <c r="T121"/>
  <c r="U71" i="43"/>
  <c r="U120" i="9"/>
  <c r="T118"/>
  <c r="U104"/>
  <c r="U98"/>
  <c r="U95"/>
  <c r="T92"/>
  <c r="T89"/>
  <c r="T85"/>
  <c r="U82"/>
  <c r="T82"/>
  <c r="U76"/>
  <c r="T76"/>
  <c r="U65" i="43"/>
  <c r="U74" i="9"/>
  <c r="T65" i="43"/>
  <c r="T74" i="9"/>
  <c r="U64" i="43"/>
  <c r="U72" i="9"/>
  <c r="T64" i="43"/>
  <c r="T72" i="9"/>
  <c r="T49"/>
  <c r="T332"/>
  <c r="U332"/>
  <c r="U328"/>
  <c r="T328"/>
  <c r="U326"/>
  <c r="T326"/>
  <c r="T333"/>
  <c r="U333"/>
  <c r="T331"/>
  <c r="U331"/>
  <c r="U327"/>
  <c r="T327"/>
  <c r="U325"/>
  <c r="T325"/>
  <c r="T228"/>
  <c r="U228"/>
  <c r="U35"/>
  <c r="AC107" i="43"/>
  <c r="AB107"/>
  <c r="AC105"/>
  <c r="AB105"/>
  <c r="AC104"/>
  <c r="AB104"/>
  <c r="AC108"/>
  <c r="AB108"/>
  <c r="AC106"/>
  <c r="AB106"/>
  <c r="AB63"/>
  <c r="AC63"/>
  <c r="AC98"/>
  <c r="AB98"/>
  <c r="T176"/>
  <c r="U176"/>
  <c r="AB65"/>
  <c r="AC65"/>
  <c r="AB64"/>
  <c r="AC64"/>
  <c r="U200"/>
  <c r="U198" s="1"/>
  <c r="T200"/>
  <c r="U98"/>
  <c r="T98"/>
  <c r="D98"/>
  <c r="U189"/>
  <c r="T189"/>
  <c r="U213"/>
  <c r="U171"/>
  <c r="U77"/>
  <c r="U76" s="1"/>
  <c r="T77"/>
  <c r="T190"/>
  <c r="W190" s="1"/>
  <c r="U190"/>
  <c r="T188"/>
  <c r="U188"/>
  <c r="T63"/>
  <c r="U63"/>
  <c r="D35"/>
  <c r="AF32" i="3"/>
  <c r="AF31" s="1"/>
  <c r="Y17" l="1"/>
  <c r="Z17"/>
  <c r="S17"/>
  <c r="AF17"/>
  <c r="T17"/>
  <c r="BE320" i="9"/>
  <c r="BI146"/>
  <c r="Z377"/>
  <c r="BI300"/>
  <c r="V319"/>
  <c r="BI320"/>
  <c r="V309"/>
  <c r="Z35"/>
  <c r="K316"/>
  <c r="AW62" i="44"/>
  <c r="BI62" s="1"/>
  <c r="AU63"/>
  <c r="BG63" s="1"/>
  <c r="AW63"/>
  <c r="BI63" s="1"/>
  <c r="K63"/>
  <c r="AU61"/>
  <c r="BG61" s="1"/>
  <c r="AW61"/>
  <c r="BI61" s="1"/>
  <c r="AU62"/>
  <c r="BG62" s="1"/>
  <c r="K62"/>
  <c r="K61"/>
  <c r="AR152" i="43"/>
  <c r="W63"/>
  <c r="W66"/>
  <c r="W69"/>
  <c r="BC320" i="9"/>
  <c r="H91" i="44"/>
  <c r="O91" s="1"/>
  <c r="W176" i="43"/>
  <c r="M382" i="9"/>
  <c r="O320"/>
  <c r="Q320"/>
  <c r="BL77"/>
  <c r="BL317"/>
  <c r="BL358"/>
  <c r="BL377"/>
  <c r="BL367"/>
  <c r="BL35"/>
  <c r="O382"/>
  <c r="K382"/>
  <c r="K320"/>
  <c r="M46"/>
  <c r="M357"/>
  <c r="M167"/>
  <c r="K357"/>
  <c r="K300"/>
  <c r="Q255"/>
  <c r="O300"/>
  <c r="Q287"/>
  <c r="O167"/>
  <c r="O357"/>
  <c r="K287"/>
  <c r="M255"/>
  <c r="M287"/>
  <c r="K167"/>
  <c r="K255"/>
  <c r="Q167"/>
  <c r="J35"/>
  <c r="L35"/>
  <c r="L34" s="1"/>
  <c r="AR193" i="43"/>
  <c r="Y377" i="9"/>
  <c r="AY106" i="43"/>
  <c r="O194" i="9"/>
  <c r="Q70"/>
  <c r="AX66" i="43"/>
  <c r="M77" i="9"/>
  <c r="AX64" i="43"/>
  <c r="M72" i="9"/>
  <c r="AX176" i="43"/>
  <c r="M322" i="9"/>
  <c r="M320" s="1"/>
  <c r="G64" i="44"/>
  <c r="N64" s="1"/>
  <c r="K64" s="1"/>
  <c r="O226" i="9"/>
  <c r="AR135" i="43"/>
  <c r="Y249" i="9"/>
  <c r="Y248" s="1"/>
  <c r="AR52" i="43"/>
  <c r="Y58" i="9"/>
  <c r="AR190" i="43"/>
  <c r="Y366" i="9"/>
  <c r="AR104" i="43"/>
  <c r="Y192" i="9"/>
  <c r="AR70" i="43"/>
  <c r="Y119" i="9"/>
  <c r="AR105" i="43"/>
  <c r="Y193" i="9"/>
  <c r="E43" i="44"/>
  <c r="M43" s="1"/>
  <c r="M194" i="9"/>
  <c r="AW69" i="43"/>
  <c r="K117" i="9"/>
  <c r="G24" i="44"/>
  <c r="N24" s="1"/>
  <c r="O117" i="9"/>
  <c r="E44" i="44"/>
  <c r="M44" s="1"/>
  <c r="M195" i="9"/>
  <c r="AW98" i="43"/>
  <c r="K185" i="9"/>
  <c r="AZ200" i="43"/>
  <c r="AZ198" s="1"/>
  <c r="Q395" i="9"/>
  <c r="Q382" s="1"/>
  <c r="AW63" i="43"/>
  <c r="K71" i="9"/>
  <c r="G18" i="44"/>
  <c r="N18" s="1"/>
  <c r="O71" i="9"/>
  <c r="AW66" i="43"/>
  <c r="K77" i="9"/>
  <c r="AW64" i="43"/>
  <c r="K72" i="9"/>
  <c r="G20" i="44"/>
  <c r="N20" s="1"/>
  <c r="O74" i="9"/>
  <c r="AR215" i="43"/>
  <c r="Y448" i="9"/>
  <c r="Y446" s="1"/>
  <c r="W64" i="43"/>
  <c r="W65"/>
  <c r="W106"/>
  <c r="W107"/>
  <c r="H102" i="44"/>
  <c r="O102" s="1"/>
  <c r="C21"/>
  <c r="L21" s="1"/>
  <c r="C24"/>
  <c r="L24" s="1"/>
  <c r="C35"/>
  <c r="L35" s="1"/>
  <c r="C19"/>
  <c r="L19" s="1"/>
  <c r="AP110"/>
  <c r="AU110" s="1"/>
  <c r="BG110" s="1"/>
  <c r="U46" i="9"/>
  <c r="W77" i="43"/>
  <c r="T76"/>
  <c r="Z106"/>
  <c r="AZ106"/>
  <c r="C45" i="44"/>
  <c r="L45" s="1"/>
  <c r="AW108" i="43"/>
  <c r="C26" i="44"/>
  <c r="L26" s="1"/>
  <c r="AW71" i="43"/>
  <c r="Y71"/>
  <c r="AY71"/>
  <c r="E24" i="44"/>
  <c r="M24" s="1"/>
  <c r="Z69" i="43"/>
  <c r="AZ69"/>
  <c r="C25" i="44"/>
  <c r="L25" s="1"/>
  <c r="AW70" i="43"/>
  <c r="Z107"/>
  <c r="AZ107"/>
  <c r="Y98"/>
  <c r="AY98"/>
  <c r="Z98"/>
  <c r="AZ98"/>
  <c r="G102" i="44"/>
  <c r="N102" s="1"/>
  <c r="N198" i="43"/>
  <c r="AW200"/>
  <c r="AW198" s="1"/>
  <c r="Z63"/>
  <c r="AZ63"/>
  <c r="Z66"/>
  <c r="AZ66"/>
  <c r="Z64"/>
  <c r="AZ64"/>
  <c r="E20" i="44"/>
  <c r="M20" s="1"/>
  <c r="Z65" i="43"/>
  <c r="AZ65"/>
  <c r="C91" i="44"/>
  <c r="L91" s="1"/>
  <c r="AW176" i="43"/>
  <c r="AW174" s="1"/>
  <c r="C43" i="44"/>
  <c r="L43" s="1"/>
  <c r="AW106" i="43"/>
  <c r="Y108"/>
  <c r="AY108"/>
  <c r="Z108"/>
  <c r="AZ108"/>
  <c r="E26" i="44"/>
  <c r="M26" s="1"/>
  <c r="Z71" i="43"/>
  <c r="AZ71"/>
  <c r="Y69"/>
  <c r="AY69"/>
  <c r="Z70"/>
  <c r="AZ70"/>
  <c r="C44" i="44"/>
  <c r="L44" s="1"/>
  <c r="AW107" i="43"/>
  <c r="X107"/>
  <c r="AX107"/>
  <c r="E102" i="44"/>
  <c r="M102" s="1"/>
  <c r="AX200" i="43"/>
  <c r="Y63"/>
  <c r="AY63"/>
  <c r="G21" i="44"/>
  <c r="N21" s="1"/>
  <c r="G19"/>
  <c r="N19" s="1"/>
  <c r="C20"/>
  <c r="L20" s="1"/>
  <c r="AW65" i="43"/>
  <c r="Y65"/>
  <c r="AY65"/>
  <c r="G91" i="44"/>
  <c r="N91" s="1"/>
  <c r="Z176" i="43"/>
  <c r="AZ176"/>
  <c r="AZ174" s="1"/>
  <c r="AD198"/>
  <c r="AE157"/>
  <c r="AE198"/>
  <c r="AD157"/>
  <c r="AP69" i="44"/>
  <c r="AU69" s="1"/>
  <c r="BG69" s="1"/>
  <c r="AP13"/>
  <c r="AU13" s="1"/>
  <c r="BG13" s="1"/>
  <c r="G45"/>
  <c r="N45" s="1"/>
  <c r="BB46" i="9"/>
  <c r="BG185"/>
  <c r="BG71"/>
  <c r="BG72"/>
  <c r="BG192"/>
  <c r="W71" i="43"/>
  <c r="W108"/>
  <c r="G26" i="44"/>
  <c r="N26" s="1"/>
  <c r="G35"/>
  <c r="N35" s="1"/>
  <c r="C102"/>
  <c r="L102" s="1"/>
  <c r="H18"/>
  <c r="O18" s="1"/>
  <c r="O32"/>
  <c r="N32"/>
  <c r="K93"/>
  <c r="K96"/>
  <c r="K23"/>
  <c r="K22"/>
  <c r="K47"/>
  <c r="K36"/>
  <c r="K37"/>
  <c r="K83"/>
  <c r="K90"/>
  <c r="K75"/>
  <c r="Y31"/>
  <c r="O31" s="1"/>
  <c r="X31"/>
  <c r="N31" s="1"/>
  <c r="K10"/>
  <c r="K27"/>
  <c r="K46"/>
  <c r="K49"/>
  <c r="R97"/>
  <c r="M97" s="1"/>
  <c r="K104"/>
  <c r="K101"/>
  <c r="K28"/>
  <c r="K66"/>
  <c r="K69"/>
  <c r="K76"/>
  <c r="V31"/>
  <c r="L31" s="1"/>
  <c r="W31"/>
  <c r="M31" s="1"/>
  <c r="K73"/>
  <c r="K13"/>
  <c r="K39"/>
  <c r="K38"/>
  <c r="K86"/>
  <c r="R99"/>
  <c r="M99" s="1"/>
  <c r="R98"/>
  <c r="M98" s="1"/>
  <c r="K105"/>
  <c r="K107"/>
  <c r="K84"/>
  <c r="K48"/>
  <c r="K82"/>
  <c r="N88"/>
  <c r="K95"/>
  <c r="K106"/>
  <c r="K103"/>
  <c r="M88"/>
  <c r="K109"/>
  <c r="K40"/>
  <c r="K92"/>
  <c r="K34"/>
  <c r="K94"/>
  <c r="Y33"/>
  <c r="O33" s="1"/>
  <c r="V33"/>
  <c r="L33" s="1"/>
  <c r="X33"/>
  <c r="N33" s="1"/>
  <c r="W33"/>
  <c r="M33" s="1"/>
  <c r="Q99"/>
  <c r="L99" s="1"/>
  <c r="Q97"/>
  <c r="L97" s="1"/>
  <c r="Q98"/>
  <c r="L98" s="1"/>
  <c r="AJ15"/>
  <c r="BE300" i="9"/>
  <c r="AJ34" i="44"/>
  <c r="AJ100"/>
  <c r="AJ92"/>
  <c r="AJ94"/>
  <c r="AJ109"/>
  <c r="AJ98"/>
  <c r="AJ97"/>
  <c r="AJ99"/>
  <c r="AJ108"/>
  <c r="AJ66"/>
  <c r="AJ40"/>
  <c r="AJ28"/>
  <c r="AW86"/>
  <c r="BI86" s="1"/>
  <c r="AV80"/>
  <c r="BH80" s="1"/>
  <c r="AX49"/>
  <c r="BJ49" s="1"/>
  <c r="AV88"/>
  <c r="AW87"/>
  <c r="BI87" s="1"/>
  <c r="AX95"/>
  <c r="BJ95" s="1"/>
  <c r="AX103"/>
  <c r="BJ103" s="1"/>
  <c r="AX107"/>
  <c r="BJ107" s="1"/>
  <c r="AX84"/>
  <c r="BJ84" s="1"/>
  <c r="AU49"/>
  <c r="BG49" s="1"/>
  <c r="AU71"/>
  <c r="BG71" s="1"/>
  <c r="AU77"/>
  <c r="BG77" s="1"/>
  <c r="AU47"/>
  <c r="BG47" s="1"/>
  <c r="AX27"/>
  <c r="BJ27" s="1"/>
  <c r="AU95"/>
  <c r="BG95" s="1"/>
  <c r="AW99"/>
  <c r="AW105"/>
  <c r="BI105" s="1"/>
  <c r="AU83"/>
  <c r="BG83" s="1"/>
  <c r="AV65"/>
  <c r="BH65" s="1"/>
  <c r="AV74"/>
  <c r="BH74" s="1"/>
  <c r="AX39"/>
  <c r="BJ39" s="1"/>
  <c r="AV46"/>
  <c r="BH46" s="1"/>
  <c r="AV33"/>
  <c r="AV75"/>
  <c r="BH75" s="1"/>
  <c r="AV32"/>
  <c r="AV23"/>
  <c r="BH23" s="1"/>
  <c r="AU93"/>
  <c r="BG93" s="1"/>
  <c r="AU73"/>
  <c r="BG73" s="1"/>
  <c r="AU37"/>
  <c r="BG37" s="1"/>
  <c r="AW100"/>
  <c r="AW106"/>
  <c r="BI106" s="1"/>
  <c r="AU81"/>
  <c r="BG81" s="1"/>
  <c r="AX87"/>
  <c r="BJ87" s="1"/>
  <c r="AV72"/>
  <c r="BH72" s="1"/>
  <c r="AV39"/>
  <c r="BH39" s="1"/>
  <c r="AV31"/>
  <c r="AX38"/>
  <c r="BJ38" s="1"/>
  <c r="AV100"/>
  <c r="AW82"/>
  <c r="BI82" s="1"/>
  <c r="AU86"/>
  <c r="BG86" s="1"/>
  <c r="AW49"/>
  <c r="BI49" s="1"/>
  <c r="AU67"/>
  <c r="BG67" s="1"/>
  <c r="AV99"/>
  <c r="AX90"/>
  <c r="BJ90" s="1"/>
  <c r="AX96"/>
  <c r="BJ96" s="1"/>
  <c r="AX104"/>
  <c r="BJ104" s="1"/>
  <c r="AW84"/>
  <c r="BI84" s="1"/>
  <c r="AX48"/>
  <c r="BJ48" s="1"/>
  <c r="AV77"/>
  <c r="BH77" s="1"/>
  <c r="AV47"/>
  <c r="BH47" s="1"/>
  <c r="AV29"/>
  <c r="BH29" s="1"/>
  <c r="AU89"/>
  <c r="AW98"/>
  <c r="AW104"/>
  <c r="BI104" s="1"/>
  <c r="AV83"/>
  <c r="BH83" s="1"/>
  <c r="AW68"/>
  <c r="BI68" s="1"/>
  <c r="AW76"/>
  <c r="BI76" s="1"/>
  <c r="AU46"/>
  <c r="BG46" s="1"/>
  <c r="AW36"/>
  <c r="BI36" s="1"/>
  <c r="AW30"/>
  <c r="BI30" s="1"/>
  <c r="AU75"/>
  <c r="BG75" s="1"/>
  <c r="AW25"/>
  <c r="BI25" s="1"/>
  <c r="AU90"/>
  <c r="BG90" s="1"/>
  <c r="AV73"/>
  <c r="BH73" s="1"/>
  <c r="AW93"/>
  <c r="BI93" s="1"/>
  <c r="AU105"/>
  <c r="BG105" s="1"/>
  <c r="AV81"/>
  <c r="BH81" s="1"/>
  <c r="AW42"/>
  <c r="BI42" s="1"/>
  <c r="AU36"/>
  <c r="BG36" s="1"/>
  <c r="AW75"/>
  <c r="BI75" s="1"/>
  <c r="AW32"/>
  <c r="AU88"/>
  <c r="AV92"/>
  <c r="BH92" s="1"/>
  <c r="AX66"/>
  <c r="BJ66" s="1"/>
  <c r="AW94"/>
  <c r="BI94" s="1"/>
  <c r="AX92"/>
  <c r="BJ92" s="1"/>
  <c r="AV94"/>
  <c r="BH94" s="1"/>
  <c r="AX94"/>
  <c r="BJ94" s="1"/>
  <c r="AU66"/>
  <c r="BG66" s="1"/>
  <c r="AV34"/>
  <c r="BH34" s="1"/>
  <c r="AW40"/>
  <c r="BI40" s="1"/>
  <c r="AX40"/>
  <c r="BJ40" s="1"/>
  <c r="AX109"/>
  <c r="BJ109" s="1"/>
  <c r="AV97"/>
  <c r="AX82"/>
  <c r="BJ82" s="1"/>
  <c r="AV64"/>
  <c r="BH64" s="1"/>
  <c r="AV98"/>
  <c r="AX101"/>
  <c r="BJ101" s="1"/>
  <c r="AX105"/>
  <c r="BJ105" s="1"/>
  <c r="AX110"/>
  <c r="BJ110" s="1"/>
  <c r="AW48"/>
  <c r="BI48" s="1"/>
  <c r="AV67"/>
  <c r="BH67" s="1"/>
  <c r="AW73"/>
  <c r="BI73" s="1"/>
  <c r="AW41"/>
  <c r="BI41" s="1"/>
  <c r="AW37"/>
  <c r="BI37" s="1"/>
  <c r="AU87"/>
  <c r="BG87" s="1"/>
  <c r="AW97"/>
  <c r="AU103"/>
  <c r="BG103" s="1"/>
  <c r="AW85"/>
  <c r="AV70"/>
  <c r="BH70" s="1"/>
  <c r="AV78"/>
  <c r="BH78" s="1"/>
  <c r="AX36"/>
  <c r="BJ36" s="1"/>
  <c r="AV22"/>
  <c r="BH22" s="1"/>
  <c r="AU106"/>
  <c r="BG106" s="1"/>
  <c r="AW67"/>
  <c r="BI67" s="1"/>
  <c r="AW27"/>
  <c r="BI27" s="1"/>
  <c r="AW88"/>
  <c r="AW103"/>
  <c r="BI103" s="1"/>
  <c r="AW83"/>
  <c r="BI83" s="1"/>
  <c r="AV68"/>
  <c r="BH68" s="1"/>
  <c r="AV76"/>
  <c r="BH76" s="1"/>
  <c r="AX42"/>
  <c r="BJ42" s="1"/>
  <c r="AX46"/>
  <c r="BJ46" s="1"/>
  <c r="AV30"/>
  <c r="BH30" s="1"/>
  <c r="AX22"/>
  <c r="BJ22" s="1"/>
  <c r="AV79"/>
  <c r="BH79" s="1"/>
  <c r="AX32"/>
  <c r="AV95"/>
  <c r="BH95" s="1"/>
  <c r="AU80"/>
  <c r="BG80" s="1"/>
  <c r="AU84"/>
  <c r="BG84" s="1"/>
  <c r="AU48"/>
  <c r="BG48" s="1"/>
  <c r="AU64"/>
  <c r="BG64" s="1"/>
  <c r="AV90"/>
  <c r="BH90" s="1"/>
  <c r="AV110"/>
  <c r="BH110" s="1"/>
  <c r="AX93"/>
  <c r="BJ93" s="1"/>
  <c r="AX100"/>
  <c r="AX106"/>
  <c r="BJ106" s="1"/>
  <c r="AU82"/>
  <c r="BG82" s="1"/>
  <c r="AX86"/>
  <c r="BJ86" s="1"/>
  <c r="AX64"/>
  <c r="BJ64" s="1"/>
  <c r="AV71"/>
  <c r="BH71" s="1"/>
  <c r="AX41"/>
  <c r="BJ41" s="1"/>
  <c r="AX37"/>
  <c r="BJ37" s="1"/>
  <c r="AU27"/>
  <c r="BG27" s="1"/>
  <c r="AU96"/>
  <c r="BG96" s="1"/>
  <c r="AW101"/>
  <c r="BI101" s="1"/>
  <c r="AU107"/>
  <c r="AU65"/>
  <c r="BG65" s="1"/>
  <c r="AU70"/>
  <c r="BG70" s="1"/>
  <c r="AU74"/>
  <c r="BG74" s="1"/>
  <c r="AU78"/>
  <c r="BG78" s="1"/>
  <c r="AU33"/>
  <c r="AU38"/>
  <c r="BG38" s="1"/>
  <c r="AU23"/>
  <c r="BG23" s="1"/>
  <c r="AU101"/>
  <c r="BG101" s="1"/>
  <c r="AV69"/>
  <c r="BH69" s="1"/>
  <c r="AX47"/>
  <c r="BJ47" s="1"/>
  <c r="AW96"/>
  <c r="BI96" s="1"/>
  <c r="AW107"/>
  <c r="BI107" s="1"/>
  <c r="AV85"/>
  <c r="AU72"/>
  <c r="BG72" s="1"/>
  <c r="AU39"/>
  <c r="BG39" s="1"/>
  <c r="AU31"/>
  <c r="AW38"/>
  <c r="BI38" s="1"/>
  <c r="AU22"/>
  <c r="BG22" s="1"/>
  <c r="AU79"/>
  <c r="BG79" s="1"/>
  <c r="AU104"/>
  <c r="BG104" s="1"/>
  <c r="AV40"/>
  <c r="BH40" s="1"/>
  <c r="AV66"/>
  <c r="BH66" s="1"/>
  <c r="AW92"/>
  <c r="BI92" s="1"/>
  <c r="AW66"/>
  <c r="BI66" s="1"/>
  <c r="AV109"/>
  <c r="BH109" s="1"/>
  <c r="AW109"/>
  <c r="BI109" s="1"/>
  <c r="AX34"/>
  <c r="BJ34" s="1"/>
  <c r="AV28"/>
  <c r="BH28" s="1"/>
  <c r="AW34"/>
  <c r="BI34" s="1"/>
  <c r="AW28"/>
  <c r="BI28" s="1"/>
  <c r="AX28"/>
  <c r="BJ28" s="1"/>
  <c r="W189" i="43"/>
  <c r="AP99" i="44"/>
  <c r="AP41"/>
  <c r="AP25"/>
  <c r="AP42"/>
  <c r="AP100"/>
  <c r="AD97" i="43"/>
  <c r="W134"/>
  <c r="W188"/>
  <c r="U97"/>
  <c r="U96" s="1"/>
  <c r="G43" i="44"/>
  <c r="N43" s="1"/>
  <c r="Y106" i="43"/>
  <c r="E45" i="44"/>
  <c r="M45" s="1"/>
  <c r="G44"/>
  <c r="N44" s="1"/>
  <c r="P198" i="43"/>
  <c r="E18" i="44"/>
  <c r="M18" s="1"/>
  <c r="E21"/>
  <c r="M21" s="1"/>
  <c r="X66" i="43"/>
  <c r="E19" i="44"/>
  <c r="M19" s="1"/>
  <c r="X64" i="43"/>
  <c r="E91" i="44"/>
  <c r="M91" s="1"/>
  <c r="X176" i="43"/>
  <c r="W98"/>
  <c r="T198"/>
  <c r="W200"/>
  <c r="O198"/>
  <c r="X200"/>
  <c r="Q198"/>
  <c r="Z200"/>
  <c r="AE97"/>
  <c r="U197"/>
  <c r="BG49" i="9"/>
  <c r="BG80"/>
  <c r="BG219"/>
  <c r="BG82"/>
  <c r="BG75"/>
  <c r="BG188"/>
  <c r="BG228"/>
  <c r="BG78"/>
  <c r="BG73"/>
  <c r="O105" i="43"/>
  <c r="M193" i="9" s="1"/>
  <c r="O104" i="43"/>
  <c r="M192" i="9" s="1"/>
  <c r="H42" i="44"/>
  <c r="O42" s="1"/>
  <c r="H19"/>
  <c r="O19" s="1"/>
  <c r="H20"/>
  <c r="O20" s="1"/>
  <c r="H44"/>
  <c r="O44" s="1"/>
  <c r="G99"/>
  <c r="H26"/>
  <c r="O26" s="1"/>
  <c r="C18"/>
  <c r="L18" s="1"/>
  <c r="H25"/>
  <c r="O25" s="1"/>
  <c r="H45"/>
  <c r="O45" s="1"/>
  <c r="H21"/>
  <c r="O21" s="1"/>
  <c r="H43"/>
  <c r="O43" s="1"/>
  <c r="H24"/>
  <c r="O24" s="1"/>
  <c r="G98"/>
  <c r="G97"/>
  <c r="H35"/>
  <c r="O35" s="1"/>
  <c r="E35"/>
  <c r="M35" s="1"/>
  <c r="H41"/>
  <c r="O41" s="1"/>
  <c r="G41"/>
  <c r="N41" s="1"/>
  <c r="BC300" i="9"/>
  <c r="U255"/>
  <c r="U320"/>
  <c r="AX10" i="44"/>
  <c r="BJ10" s="1"/>
  <c r="AV11"/>
  <c r="BH11" s="1"/>
  <c r="AV13"/>
  <c r="BH13" s="1"/>
  <c r="AW10"/>
  <c r="BI10" s="1"/>
  <c r="AU14"/>
  <c r="BG14" s="1"/>
  <c r="AX15"/>
  <c r="BJ15" s="1"/>
  <c r="AV12"/>
  <c r="BH12" s="1"/>
  <c r="AW9"/>
  <c r="BN9" s="1"/>
  <c r="AV15"/>
  <c r="BH15" s="1"/>
  <c r="AU11"/>
  <c r="BG11" s="1"/>
  <c r="AX9"/>
  <c r="BO9" s="1"/>
  <c r="AV14"/>
  <c r="BH14" s="1"/>
  <c r="AB229" i="43"/>
  <c r="AK456" i="9"/>
  <c r="AB227" i="43"/>
  <c r="AK454" i="9"/>
  <c r="AC225" i="43"/>
  <c r="AL452" i="9"/>
  <c r="U225" i="43"/>
  <c r="U452" i="9"/>
  <c r="AL458"/>
  <c r="AC231" i="43"/>
  <c r="T458" i="9"/>
  <c r="T231" i="43"/>
  <c r="AB233"/>
  <c r="AK460" i="9"/>
  <c r="T233" i="43"/>
  <c r="T460" i="9"/>
  <c r="AC232" i="43"/>
  <c r="AL459" i="9"/>
  <c r="AC233" i="43"/>
  <c r="AL460" i="9"/>
  <c r="AB232" i="43"/>
  <c r="AK459" i="9"/>
  <c r="AC229" i="43"/>
  <c r="AL456" i="9"/>
  <c r="AL454"/>
  <c r="AC227" i="43"/>
  <c r="AB231"/>
  <c r="AK458" i="9"/>
  <c r="U231" i="43"/>
  <c r="U458" i="9"/>
  <c r="U233" i="43"/>
  <c r="U460" i="9"/>
  <c r="BG47"/>
  <c r="V357"/>
  <c r="V70"/>
  <c r="V255"/>
  <c r="V382"/>
  <c r="BB382"/>
  <c r="BB381" s="1"/>
  <c r="BD382"/>
  <c r="BD381" s="1"/>
  <c r="BE146"/>
  <c r="BC146"/>
  <c r="BE255"/>
  <c r="BD255"/>
  <c r="BD247" s="1"/>
  <c r="BB255"/>
  <c r="BC255"/>
  <c r="BD70"/>
  <c r="BD45" s="1"/>
  <c r="BB70"/>
  <c r="AO47"/>
  <c r="AM46"/>
  <c r="AO195"/>
  <c r="AO219"/>
  <c r="AY219"/>
  <c r="AO322"/>
  <c r="AO358"/>
  <c r="AO360"/>
  <c r="AO364"/>
  <c r="AO362"/>
  <c r="AO367"/>
  <c r="AO222"/>
  <c r="AM255"/>
  <c r="AO256"/>
  <c r="AO255" s="1"/>
  <c r="AO302"/>
  <c r="AO317"/>
  <c r="AO359"/>
  <c r="AO361"/>
  <c r="AO377"/>
  <c r="AO363"/>
  <c r="AO365"/>
  <c r="AO366"/>
  <c r="V184"/>
  <c r="V46"/>
  <c r="AO35"/>
  <c r="AM34"/>
  <c r="AM146"/>
  <c r="AM357"/>
  <c r="AM300"/>
  <c r="AM70"/>
  <c r="AO70" s="1"/>
  <c r="AM320"/>
  <c r="AM382"/>
  <c r="AM184"/>
  <c r="AM316"/>
  <c r="H34"/>
  <c r="H146"/>
  <c r="T382"/>
  <c r="U357"/>
  <c r="BC70"/>
  <c r="BE70"/>
  <c r="BC382"/>
  <c r="AM376"/>
  <c r="BE382"/>
  <c r="U70"/>
  <c r="T357"/>
  <c r="R195"/>
  <c r="S195" s="1"/>
  <c r="R80"/>
  <c r="S80"/>
  <c r="R192"/>
  <c r="S192" s="1"/>
  <c r="R196"/>
  <c r="S196" s="1"/>
  <c r="R49"/>
  <c r="S49"/>
  <c r="S47"/>
  <c r="R47"/>
  <c r="S219"/>
  <c r="R219"/>
  <c r="R82"/>
  <c r="S82"/>
  <c r="R185"/>
  <c r="S185" s="1"/>
  <c r="S222"/>
  <c r="R222"/>
  <c r="R74"/>
  <c r="S74" s="1"/>
  <c r="S188"/>
  <c r="R188"/>
  <c r="R73"/>
  <c r="S73" s="1"/>
  <c r="R71"/>
  <c r="S71" s="1"/>
  <c r="R75"/>
  <c r="S75"/>
  <c r="R193"/>
  <c r="S193" s="1"/>
  <c r="R194"/>
  <c r="S194" s="1"/>
  <c r="R72"/>
  <c r="S72" s="1"/>
  <c r="R78"/>
  <c r="S78"/>
  <c r="S228"/>
  <c r="R228"/>
  <c r="U300"/>
  <c r="U184"/>
  <c r="U183" s="1"/>
  <c r="U382"/>
  <c r="BE46"/>
  <c r="BC46"/>
  <c r="H46"/>
  <c r="H70"/>
  <c r="H255"/>
  <c r="H300"/>
  <c r="H357"/>
  <c r="H320"/>
  <c r="H382"/>
  <c r="H184"/>
  <c r="BE184"/>
  <c r="AD187" i="43"/>
  <c r="T187"/>
  <c r="U187"/>
  <c r="C89" i="44"/>
  <c r="L89" s="1"/>
  <c r="U141" i="43"/>
  <c r="O134"/>
  <c r="O141"/>
  <c r="Q141"/>
  <c r="E9" i="44"/>
  <c r="E100"/>
  <c r="H100"/>
  <c r="G100"/>
  <c r="N134" i="43"/>
  <c r="N141"/>
  <c r="S98"/>
  <c r="S64"/>
  <c r="S104"/>
  <c r="S65"/>
  <c r="S63"/>
  <c r="AR66" l="1"/>
  <c r="Y117" i="9"/>
  <c r="AR63" i="43"/>
  <c r="AP24" i="44"/>
  <c r="AU24" s="1"/>
  <c r="BG24" s="1"/>
  <c r="AP21"/>
  <c r="AU21" s="1"/>
  <c r="BG21" s="1"/>
  <c r="BL146" i="9"/>
  <c r="BI35"/>
  <c r="BI377"/>
  <c r="BI46"/>
  <c r="BI255"/>
  <c r="BI357"/>
  <c r="BI70"/>
  <c r="V183"/>
  <c r="BI184"/>
  <c r="V381"/>
  <c r="BI382"/>
  <c r="AR69" i="43"/>
  <c r="Y71" i="9"/>
  <c r="BC62" i="44"/>
  <c r="BA62"/>
  <c r="BC61"/>
  <c r="BA61"/>
  <c r="BC63"/>
  <c r="BA63"/>
  <c r="AR134" i="43"/>
  <c r="Y77" i="9"/>
  <c r="Y322"/>
  <c r="AP91" i="44"/>
  <c r="AU91" s="1"/>
  <c r="BG91" s="1"/>
  <c r="AR176" i="43"/>
  <c r="AP19" i="44"/>
  <c r="AS45"/>
  <c r="AX45" s="1"/>
  <c r="BJ45" s="1"/>
  <c r="AS91"/>
  <c r="AX91" s="1"/>
  <c r="BJ91" s="1"/>
  <c r="AP44"/>
  <c r="AU44" s="1"/>
  <c r="BG44" s="1"/>
  <c r="AP20"/>
  <c r="Y196" i="9"/>
  <c r="AR26" i="44"/>
  <c r="AW26" s="1"/>
  <c r="BI26" s="1"/>
  <c r="AP43"/>
  <c r="AU43" s="1"/>
  <c r="BG43" s="1"/>
  <c r="BL184" i="9"/>
  <c r="BL320"/>
  <c r="BL255"/>
  <c r="BL46"/>
  <c r="BL382"/>
  <c r="BL357"/>
  <c r="BL300"/>
  <c r="BL70"/>
  <c r="AS176" i="43"/>
  <c r="AA322" i="9"/>
  <c r="AS64" i="43"/>
  <c r="AA72" i="9"/>
  <c r="AS66" i="43"/>
  <c r="AA77" i="9"/>
  <c r="AT106" i="43"/>
  <c r="AC194" i="9"/>
  <c r="AR188" i="43"/>
  <c r="Y363" i="9"/>
  <c r="AR71" i="43"/>
  <c r="Y120" i="9"/>
  <c r="AU176" i="43"/>
  <c r="AE322" i="9"/>
  <c r="AE320" s="1"/>
  <c r="AU108" i="43"/>
  <c r="AE196" i="9"/>
  <c r="AT108" i="43"/>
  <c r="AC196" i="9"/>
  <c r="AU65" i="43"/>
  <c r="AE74" i="9"/>
  <c r="AU98" i="43"/>
  <c r="AE185" i="9"/>
  <c r="AT98" i="43"/>
  <c r="AC185" i="9"/>
  <c r="AU107" i="43"/>
  <c r="AE195" i="9"/>
  <c r="AU69" i="43"/>
  <c r="AE117" i="9"/>
  <c r="AP30" i="44"/>
  <c r="AU30" s="1"/>
  <c r="BG30" s="1"/>
  <c r="Y148" i="9"/>
  <c r="AR106" i="43"/>
  <c r="Y194" i="9"/>
  <c r="AR64" i="43"/>
  <c r="Y72" i="9"/>
  <c r="AU200" i="43"/>
  <c r="AE395" i="9"/>
  <c r="AS200" i="43"/>
  <c r="AA395" i="9"/>
  <c r="AR200" i="43"/>
  <c r="Y395" i="9"/>
  <c r="AR98" i="43"/>
  <c r="Y185" i="9"/>
  <c r="AR189" i="43"/>
  <c r="Y364" i="9"/>
  <c r="AT65" i="43"/>
  <c r="AC74" i="9"/>
  <c r="AT63" i="43"/>
  <c r="AC71" i="9"/>
  <c r="AS107" i="43"/>
  <c r="AA195" i="9"/>
  <c r="AU70" i="43"/>
  <c r="AE119" i="9"/>
  <c r="AT69" i="43"/>
  <c r="AC117" i="9"/>
  <c r="AU71" i="43"/>
  <c r="AE120" i="9"/>
  <c r="AU64" i="43"/>
  <c r="AE72" i="9"/>
  <c r="AU66" i="43"/>
  <c r="AE77" i="9"/>
  <c r="AU63" i="43"/>
  <c r="AE71" i="9"/>
  <c r="AT71" i="43"/>
  <c r="AC120" i="9"/>
  <c r="AU106" i="43"/>
  <c r="AE194" i="9"/>
  <c r="AR107" i="43"/>
  <c r="Y195" i="9"/>
  <c r="AR65" i="43"/>
  <c r="Y74" i="9"/>
  <c r="K70"/>
  <c r="AR24" i="44"/>
  <c r="AW24" s="1"/>
  <c r="BI24" s="1"/>
  <c r="AS26"/>
  <c r="AX26" s="1"/>
  <c r="BJ26" s="1"/>
  <c r="AS21"/>
  <c r="AX21" s="1"/>
  <c r="BJ21" s="1"/>
  <c r="AS18"/>
  <c r="AX18" s="1"/>
  <c r="BJ18" s="1"/>
  <c r="AR18"/>
  <c r="AW18" s="1"/>
  <c r="BI18" s="1"/>
  <c r="BB45" i="9"/>
  <c r="BB37" s="1"/>
  <c r="BB20" s="1"/>
  <c r="AS24" i="44"/>
  <c r="AX24" s="1"/>
  <c r="BJ24" s="1"/>
  <c r="AR35"/>
  <c r="AW35" s="1"/>
  <c r="BI35" s="1"/>
  <c r="AS43"/>
  <c r="AX43" s="1"/>
  <c r="BJ43" s="1"/>
  <c r="AW62" i="43"/>
  <c r="AR77"/>
  <c r="W76"/>
  <c r="AR45" i="44"/>
  <c r="AW45" s="1"/>
  <c r="BI45" s="1"/>
  <c r="AS35"/>
  <c r="AX35" s="1"/>
  <c r="BJ35" s="1"/>
  <c r="AS20"/>
  <c r="AS44"/>
  <c r="AX44" s="1"/>
  <c r="BJ44" s="1"/>
  <c r="AP45"/>
  <c r="AU45" s="1"/>
  <c r="BG45" s="1"/>
  <c r="AR108" i="43"/>
  <c r="AZ62"/>
  <c r="K24" i="44"/>
  <c r="K20"/>
  <c r="K91"/>
  <c r="K102"/>
  <c r="AQ44"/>
  <c r="AV44" s="1"/>
  <c r="BH44" s="1"/>
  <c r="AS25"/>
  <c r="AX25" s="1"/>
  <c r="BJ25" s="1"/>
  <c r="AR20"/>
  <c r="AD96" i="43"/>
  <c r="AE197"/>
  <c r="AD197"/>
  <c r="AE96"/>
  <c r="AP98" i="44"/>
  <c r="AU98" s="1"/>
  <c r="AP26"/>
  <c r="AU26" s="1"/>
  <c r="BG26" s="1"/>
  <c r="K26"/>
  <c r="K18"/>
  <c r="M32"/>
  <c r="BA106"/>
  <c r="BG107"/>
  <c r="BO32"/>
  <c r="BJ32" s="1"/>
  <c r="BN32"/>
  <c r="BI32" s="1"/>
  <c r="BH32"/>
  <c r="BF66"/>
  <c r="BJ9"/>
  <c r="BI9"/>
  <c r="BI88"/>
  <c r="BN97"/>
  <c r="BI97" s="1"/>
  <c r="BM97"/>
  <c r="BH97" s="1"/>
  <c r="BN98"/>
  <c r="BI98" s="1"/>
  <c r="BM99"/>
  <c r="BH99" s="1"/>
  <c r="BN99"/>
  <c r="BI99" s="1"/>
  <c r="BH88"/>
  <c r="BH85"/>
  <c r="BO100"/>
  <c r="BJ100" s="1"/>
  <c r="BI85"/>
  <c r="BM98"/>
  <c r="BH98" s="1"/>
  <c r="BG88"/>
  <c r="BM100"/>
  <c r="BH100" s="1"/>
  <c r="BN100"/>
  <c r="BI100" s="1"/>
  <c r="BQ31"/>
  <c r="BG31" s="1"/>
  <c r="K21"/>
  <c r="K43"/>
  <c r="BQ33"/>
  <c r="BG33" s="1"/>
  <c r="BR31"/>
  <c r="BH31" s="1"/>
  <c r="BR33"/>
  <c r="BH33" s="1"/>
  <c r="P88"/>
  <c r="K45"/>
  <c r="K35"/>
  <c r="K44"/>
  <c r="K33"/>
  <c r="T100"/>
  <c r="O100" s="1"/>
  <c r="K31"/>
  <c r="R100"/>
  <c r="M100" s="1"/>
  <c r="K19"/>
  <c r="L88"/>
  <c r="U31"/>
  <c r="U33"/>
  <c r="S98"/>
  <c r="N98" s="1"/>
  <c r="S100"/>
  <c r="N100" s="1"/>
  <c r="S97"/>
  <c r="S99"/>
  <c r="N99" s="1"/>
  <c r="R9"/>
  <c r="M9" s="1"/>
  <c r="W187" i="43"/>
  <c r="AQ102" i="44"/>
  <c r="AV102" s="1"/>
  <c r="BH102" s="1"/>
  <c r="AQ91"/>
  <c r="AV91" s="1"/>
  <c r="BH91" s="1"/>
  <c r="AQ19"/>
  <c r="AQ21"/>
  <c r="AV21" s="1"/>
  <c r="BH21" s="1"/>
  <c r="AR43"/>
  <c r="AW43" s="1"/>
  <c r="BI43" s="1"/>
  <c r="AT66"/>
  <c r="BA11"/>
  <c r="BB15"/>
  <c r="BB12"/>
  <c r="BA14"/>
  <c r="BA13"/>
  <c r="BD10"/>
  <c r="AU99"/>
  <c r="BD28"/>
  <c r="BC28"/>
  <c r="BC34"/>
  <c r="BB28"/>
  <c r="BD34"/>
  <c r="BC109"/>
  <c r="BB109"/>
  <c r="BC66"/>
  <c r="BC92"/>
  <c r="BB66"/>
  <c r="BB40"/>
  <c r="BA104"/>
  <c r="BA79"/>
  <c r="BA22"/>
  <c r="BC38"/>
  <c r="BA31"/>
  <c r="BA39"/>
  <c r="BA72"/>
  <c r="BB85"/>
  <c r="BC107"/>
  <c r="BC96"/>
  <c r="BD47"/>
  <c r="BB69"/>
  <c r="BA101"/>
  <c r="BA23"/>
  <c r="BA38"/>
  <c r="BA33"/>
  <c r="BA78"/>
  <c r="BA74"/>
  <c r="BA70"/>
  <c r="BA65"/>
  <c r="BA107"/>
  <c r="BC101"/>
  <c r="BA96"/>
  <c r="BA27"/>
  <c r="BD37"/>
  <c r="BD41"/>
  <c r="BB71"/>
  <c r="BD64"/>
  <c r="BD86"/>
  <c r="BA82"/>
  <c r="BD106"/>
  <c r="BD100"/>
  <c r="BD93"/>
  <c r="BB110"/>
  <c r="BB90"/>
  <c r="BA64"/>
  <c r="BA48"/>
  <c r="BA84"/>
  <c r="BA80"/>
  <c r="BB95"/>
  <c r="BD32"/>
  <c r="BB79"/>
  <c r="BD22"/>
  <c r="BB30"/>
  <c r="BD46"/>
  <c r="BD42"/>
  <c r="BB76"/>
  <c r="BB68"/>
  <c r="BC83"/>
  <c r="BA110"/>
  <c r="BC103"/>
  <c r="BC88"/>
  <c r="BC27"/>
  <c r="BC67"/>
  <c r="BB22"/>
  <c r="BD36"/>
  <c r="BB78"/>
  <c r="BB70"/>
  <c r="BC85"/>
  <c r="BA103"/>
  <c r="BC97"/>
  <c r="BA87"/>
  <c r="BC37"/>
  <c r="BC41"/>
  <c r="BC73"/>
  <c r="BB67"/>
  <c r="BC48"/>
  <c r="BD110"/>
  <c r="BD105"/>
  <c r="BD101"/>
  <c r="BB98"/>
  <c r="BB64"/>
  <c r="BD82"/>
  <c r="BB97"/>
  <c r="BD109"/>
  <c r="BD40"/>
  <c r="BC40"/>
  <c r="BB34"/>
  <c r="BA66"/>
  <c r="BD94"/>
  <c r="BB94"/>
  <c r="BD92"/>
  <c r="BC94"/>
  <c r="BD66"/>
  <c r="BB92"/>
  <c r="BA88"/>
  <c r="BC32"/>
  <c r="BC75"/>
  <c r="BA36"/>
  <c r="BC42"/>
  <c r="BB81"/>
  <c r="BA105"/>
  <c r="BC93"/>
  <c r="BB73"/>
  <c r="BA90"/>
  <c r="BC25"/>
  <c r="BA75"/>
  <c r="BC30"/>
  <c r="BC36"/>
  <c r="BA46"/>
  <c r="BC76"/>
  <c r="BC68"/>
  <c r="BB83"/>
  <c r="BC104"/>
  <c r="BC98"/>
  <c r="BA89"/>
  <c r="BB29"/>
  <c r="BB47"/>
  <c r="BB77"/>
  <c r="BD48"/>
  <c r="BC84"/>
  <c r="BD104"/>
  <c r="BD96"/>
  <c r="BD90"/>
  <c r="BB99"/>
  <c r="BA67"/>
  <c r="BC49"/>
  <c r="BA86"/>
  <c r="BC82"/>
  <c r="BB100"/>
  <c r="BD38"/>
  <c r="BB31"/>
  <c r="BB39"/>
  <c r="BB72"/>
  <c r="BD87"/>
  <c r="BA81"/>
  <c r="BC106"/>
  <c r="BC100"/>
  <c r="BA37"/>
  <c r="BA73"/>
  <c r="BA69"/>
  <c r="BA93"/>
  <c r="BB23"/>
  <c r="BB32"/>
  <c r="BB75"/>
  <c r="BB33"/>
  <c r="BB46"/>
  <c r="BD39"/>
  <c r="BB74"/>
  <c r="BB65"/>
  <c r="BA83"/>
  <c r="BC105"/>
  <c r="BC99"/>
  <c r="BA95"/>
  <c r="BD27"/>
  <c r="BA47"/>
  <c r="BA77"/>
  <c r="BA71"/>
  <c r="BA49"/>
  <c r="BD84"/>
  <c r="BD107"/>
  <c r="BD103"/>
  <c r="BD95"/>
  <c r="BC87"/>
  <c r="BB88"/>
  <c r="BD49"/>
  <c r="BB80"/>
  <c r="BC86"/>
  <c r="BD9"/>
  <c r="BC9"/>
  <c r="BD15"/>
  <c r="BC10"/>
  <c r="BB13"/>
  <c r="BB11"/>
  <c r="AU100"/>
  <c r="AU42"/>
  <c r="BG42" s="1"/>
  <c r="AU25"/>
  <c r="BG25" s="1"/>
  <c r="AU41"/>
  <c r="BG41" s="1"/>
  <c r="AP97"/>
  <c r="E42"/>
  <c r="M42" s="1"/>
  <c r="K42" s="1"/>
  <c r="W198" i="43"/>
  <c r="AP102" i="44"/>
  <c r="AP35"/>
  <c r="E41"/>
  <c r="M41" s="1"/>
  <c r="K41" s="1"/>
  <c r="Z198" i="43"/>
  <c r="AS102" i="44"/>
  <c r="G85"/>
  <c r="N85" s="1"/>
  <c r="C100"/>
  <c r="BB14"/>
  <c r="V45" i="9"/>
  <c r="BD37"/>
  <c r="BD20" s="1"/>
  <c r="BE45"/>
  <c r="AM356"/>
  <c r="AM319"/>
  <c r="AO357"/>
  <c r="AO316"/>
  <c r="AO309" s="1"/>
  <c r="AM309"/>
  <c r="AM381"/>
  <c r="AO300"/>
  <c r="AO247" s="1"/>
  <c r="AM247"/>
  <c r="AO34"/>
  <c r="AO21" s="1"/>
  <c r="AM21"/>
  <c r="AO184"/>
  <c r="AM183"/>
  <c r="AO46"/>
  <c r="AM45"/>
  <c r="AO45" s="1"/>
  <c r="BC45"/>
  <c r="AO382"/>
  <c r="AO320"/>
  <c r="AO319" s="1"/>
  <c r="AO376"/>
  <c r="H45"/>
  <c r="BC26" i="44" l="1"/>
  <c r="BD45"/>
  <c r="AU198" i="43"/>
  <c r="BD91" i="44"/>
  <c r="BI183" i="9"/>
  <c r="AR198" i="43"/>
  <c r="BL45" i="9"/>
  <c r="BD26" i="44"/>
  <c r="BC24"/>
  <c r="BD18"/>
  <c r="BC35"/>
  <c r="BC45"/>
  <c r="BD21"/>
  <c r="BD43"/>
  <c r="BC18"/>
  <c r="BD24"/>
  <c r="BD44"/>
  <c r="BD35"/>
  <c r="AR187" i="43"/>
  <c r="BB44" i="44"/>
  <c r="BD25"/>
  <c r="BG89"/>
  <c r="BL100"/>
  <c r="BK100" s="1"/>
  <c r="BL99"/>
  <c r="BG99" s="1"/>
  <c r="BL98"/>
  <c r="BG98" s="1"/>
  <c r="N97"/>
  <c r="Q100"/>
  <c r="P100" s="1"/>
  <c r="P89"/>
  <c r="BA41"/>
  <c r="BA25"/>
  <c r="BA42"/>
  <c r="BA21"/>
  <c r="BA24"/>
  <c r="BA99"/>
  <c r="BA30"/>
  <c r="BA98"/>
  <c r="BA91"/>
  <c r="AX102"/>
  <c r="BJ102" s="1"/>
  <c r="AU97"/>
  <c r="AT100"/>
  <c r="AZ66"/>
  <c r="AU35"/>
  <c r="BG35" s="1"/>
  <c r="AU102"/>
  <c r="BG102" s="1"/>
  <c r="BA26"/>
  <c r="BA43"/>
  <c r="BA45"/>
  <c r="BA44"/>
  <c r="BA100"/>
  <c r="AZ100" s="1"/>
  <c r="BB102"/>
  <c r="BC43"/>
  <c r="BB21"/>
  <c r="BB91"/>
  <c r="AO356" i="9"/>
  <c r="AO183"/>
  <c r="AO381"/>
  <c r="AM37"/>
  <c r="BG100" i="44" l="1"/>
  <c r="BF100" s="1"/>
  <c r="BL97"/>
  <c r="BG97" s="1"/>
  <c r="L100"/>
  <c r="K100" s="1"/>
  <c r="BD102"/>
  <c r="BA97"/>
  <c r="BA102"/>
  <c r="BA35"/>
  <c r="AM20" i="9"/>
  <c r="AO37"/>
  <c r="AO20" s="1"/>
  <c r="BF173" l="1"/>
  <c r="BF166" s="1"/>
  <c r="BE173"/>
  <c r="BC173"/>
  <c r="AX173"/>
  <c r="AV173"/>
  <c r="AT173"/>
  <c r="AR173"/>
  <c r="AP173"/>
  <c r="AZ173" s="1"/>
  <c r="AN173"/>
  <c r="AY173" s="1"/>
  <c r="AL173"/>
  <c r="AK173"/>
  <c r="AJ173"/>
  <c r="AI173"/>
  <c r="G173"/>
  <c r="F173"/>
  <c r="E173"/>
  <c r="D173"/>
  <c r="AC86" i="43"/>
  <c r="AB86"/>
  <c r="AA86"/>
  <c r="Z86"/>
  <c r="Y86"/>
  <c r="X86"/>
  <c r="S86"/>
  <c r="R86"/>
  <c r="Q86"/>
  <c r="P86"/>
  <c r="O86"/>
  <c r="N86"/>
  <c r="M86"/>
  <c r="L86"/>
  <c r="K86"/>
  <c r="J86"/>
  <c r="I86"/>
  <c r="H86"/>
  <c r="G86"/>
  <c r="AS86" l="1"/>
  <c r="AY86" s="1"/>
  <c r="AU86"/>
  <c r="AT86"/>
  <c r="AZ86" s="1"/>
  <c r="U86"/>
  <c r="T86" l="1"/>
  <c r="W86" l="1"/>
  <c r="AR86" l="1"/>
  <c r="AX86" s="1"/>
  <c r="V86"/>
  <c r="AH86" l="1"/>
  <c r="BD86"/>
  <c r="K40" i="51" l="1"/>
  <c r="B40"/>
  <c r="J33"/>
  <c r="I33"/>
  <c r="H33"/>
  <c r="F33"/>
  <c r="D33"/>
  <c r="E32"/>
  <c r="C32" s="1"/>
  <c r="B32"/>
  <c r="H31"/>
  <c r="B31"/>
  <c r="H30"/>
  <c r="B30"/>
  <c r="H29"/>
  <c r="B29"/>
  <c r="H28"/>
  <c r="B28"/>
  <c r="H27"/>
  <c r="B27"/>
  <c r="M25"/>
  <c r="L25"/>
  <c r="K25"/>
  <c r="J25"/>
  <c r="I25"/>
  <c r="H25"/>
  <c r="F25"/>
  <c r="D25"/>
  <c r="B25"/>
  <c r="L39"/>
  <c r="B39" s="1"/>
  <c r="G19"/>
  <c r="G39" s="1"/>
  <c r="B19"/>
  <c r="L38"/>
  <c r="B38" s="1"/>
  <c r="G18"/>
  <c r="G38" s="1"/>
  <c r="B18"/>
  <c r="L37"/>
  <c r="B37" s="1"/>
  <c r="L36"/>
  <c r="G16"/>
  <c r="G36" s="1"/>
  <c r="E16"/>
  <c r="E36" s="1"/>
  <c r="L35"/>
  <c r="B35" s="1"/>
  <c r="S14"/>
  <c r="T14" s="1"/>
  <c r="M14"/>
  <c r="B14"/>
  <c r="G14"/>
  <c r="E14"/>
  <c r="S13"/>
  <c r="T13" s="1"/>
  <c r="J12"/>
  <c r="I12"/>
  <c r="H12"/>
  <c r="F12"/>
  <c r="D12"/>
  <c r="G11"/>
  <c r="G31" s="1"/>
  <c r="E11"/>
  <c r="E31" s="1"/>
  <c r="B11"/>
  <c r="G10"/>
  <c r="G30" s="1"/>
  <c r="E10"/>
  <c r="B10"/>
  <c r="G9"/>
  <c r="G29" s="1"/>
  <c r="B9"/>
  <c r="G8"/>
  <c r="G28" s="1"/>
  <c r="E8"/>
  <c r="E28" s="1"/>
  <c r="C8"/>
  <c r="B8"/>
  <c r="B7"/>
  <c r="C6"/>
  <c r="B6"/>
  <c r="O4"/>
  <c r="M4"/>
  <c r="L4"/>
  <c r="K4"/>
  <c r="J4"/>
  <c r="I4"/>
  <c r="H4"/>
  <c r="F4"/>
  <c r="D4"/>
  <c r="B4"/>
  <c r="AG62" i="47"/>
  <c r="AF62"/>
  <c r="AE62"/>
  <c r="AD62"/>
  <c r="AC62"/>
  <c r="AG61"/>
  <c r="AF61"/>
  <c r="AE61"/>
  <c r="AD61"/>
  <c r="AC61"/>
  <c r="AG60"/>
  <c r="AF60"/>
  <c r="AE60"/>
  <c r="AD60"/>
  <c r="AC60"/>
  <c r="Z46"/>
  <c r="AG45"/>
  <c r="AG46" s="1"/>
  <c r="AF45"/>
  <c r="AF46" s="1"/>
  <c r="AE45"/>
  <c r="AE46" s="1"/>
  <c r="AD45"/>
  <c r="AD46" s="1"/>
  <c r="AC45"/>
  <c r="AC46" s="1"/>
  <c r="P39"/>
  <c r="P40" s="1"/>
  <c r="N39"/>
  <c r="N40" s="1"/>
  <c r="AB37"/>
  <c r="AA65" s="1"/>
  <c r="AB63"/>
  <c r="AA36"/>
  <c r="AA64" s="1"/>
  <c r="Z63"/>
  <c r="Y36"/>
  <c r="N34"/>
  <c r="M22"/>
  <c r="K26"/>
  <c r="J26"/>
  <c r="I26"/>
  <c r="H26"/>
  <c r="F26"/>
  <c r="E26"/>
  <c r="D26"/>
  <c r="C26"/>
  <c r="K24"/>
  <c r="J24"/>
  <c r="I24"/>
  <c r="H24"/>
  <c r="F24"/>
  <c r="E24"/>
  <c r="D24"/>
  <c r="C24"/>
  <c r="BX146" i="44"/>
  <c r="U122"/>
  <c r="AE19"/>
  <c r="BZ7"/>
  <c r="BU7"/>
  <c r="BP7"/>
  <c r="BK7"/>
  <c r="AE7"/>
  <c r="CD6"/>
  <c r="G132" s="1"/>
  <c r="CC6"/>
  <c r="E132" s="1"/>
  <c r="CB6"/>
  <c r="C132" s="1"/>
  <c r="CA6"/>
  <c r="B132" s="1"/>
  <c r="AI6"/>
  <c r="G123" s="1"/>
  <c r="AH6"/>
  <c r="E123" s="1"/>
  <c r="AG6"/>
  <c r="C123" s="1"/>
  <c r="AF6"/>
  <c r="B123" s="1"/>
  <c r="E272" i="43"/>
  <c r="C272"/>
  <c r="A272"/>
  <c r="A273" s="1"/>
  <c r="A274" s="1"/>
  <c r="A275" s="1"/>
  <c r="V270"/>
  <c r="U270"/>
  <c r="T270"/>
  <c r="S270"/>
  <c r="R270"/>
  <c r="Q270"/>
  <c r="P270"/>
  <c r="O270"/>
  <c r="N270"/>
  <c r="M270"/>
  <c r="B269"/>
  <c r="C260"/>
  <c r="C259"/>
  <c r="C258"/>
  <c r="C257"/>
  <c r="C256"/>
  <c r="C254"/>
  <c r="C253"/>
  <c r="C249"/>
  <c r="C247"/>
  <c r="R206"/>
  <c r="AE194"/>
  <c r="AD194"/>
  <c r="AA194"/>
  <c r="Y194"/>
  <c r="X194"/>
  <c r="W194"/>
  <c r="R194"/>
  <c r="O194"/>
  <c r="N194"/>
  <c r="L194"/>
  <c r="I194"/>
  <c r="H194"/>
  <c r="AA192"/>
  <c r="Y192"/>
  <c r="X192"/>
  <c r="W192"/>
  <c r="R192"/>
  <c r="P192"/>
  <c r="O192"/>
  <c r="N192"/>
  <c r="L192"/>
  <c r="AC182"/>
  <c r="AB182"/>
  <c r="AA182"/>
  <c r="Z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AF182" s="1"/>
  <c r="F182"/>
  <c r="E182"/>
  <c r="D182"/>
  <c r="R174"/>
  <c r="AD174"/>
  <c r="Q174"/>
  <c r="N174"/>
  <c r="AE173"/>
  <c r="AE170"/>
  <c r="AD170"/>
  <c r="R170"/>
  <c r="N170"/>
  <c r="L170"/>
  <c r="AC167"/>
  <c r="AB167"/>
  <c r="AA167"/>
  <c r="Z167"/>
  <c r="Y167"/>
  <c r="X167"/>
  <c r="W167"/>
  <c r="V167"/>
  <c r="U167"/>
  <c r="T167"/>
  <c r="S167"/>
  <c r="R167"/>
  <c r="R163" s="1"/>
  <c r="Q167"/>
  <c r="P167"/>
  <c r="O167"/>
  <c r="N167"/>
  <c r="M167"/>
  <c r="L167"/>
  <c r="L163" s="1"/>
  <c r="K167"/>
  <c r="J167"/>
  <c r="I167"/>
  <c r="H167"/>
  <c r="G167"/>
  <c r="F167"/>
  <c r="E167"/>
  <c r="D167"/>
  <c r="N157"/>
  <c r="Q152"/>
  <c r="O152"/>
  <c r="N152"/>
  <c r="L152"/>
  <c r="AE138"/>
  <c r="AD138"/>
  <c r="AC138"/>
  <c r="AB138"/>
  <c r="AA138"/>
  <c r="Z138"/>
  <c r="Y138"/>
  <c r="X138"/>
  <c r="W138"/>
  <c r="V138"/>
  <c r="U138"/>
  <c r="T138"/>
  <c r="S138"/>
  <c r="R138"/>
  <c r="R133" s="1"/>
  <c r="Q138"/>
  <c r="P138"/>
  <c r="O138"/>
  <c r="N138"/>
  <c r="L138"/>
  <c r="L96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AE91"/>
  <c r="AD91"/>
  <c r="R91"/>
  <c r="P91"/>
  <c r="O91"/>
  <c r="AE80"/>
  <c r="AD80"/>
  <c r="R80"/>
  <c r="P80"/>
  <c r="L80"/>
  <c r="AS76"/>
  <c r="AR76"/>
  <c r="AE62"/>
  <c r="AD62"/>
  <c r="AA62"/>
  <c r="R62"/>
  <c r="N62"/>
  <c r="L62"/>
  <c r="L51"/>
  <c r="A49"/>
  <c r="AD46"/>
  <c r="AA46"/>
  <c r="R46"/>
  <c r="L46"/>
  <c r="AE34"/>
  <c r="AD34"/>
  <c r="O34"/>
  <c r="AC28"/>
  <c r="AB28"/>
  <c r="AA28"/>
  <c r="Z28"/>
  <c r="Y28"/>
  <c r="X28"/>
  <c r="W28"/>
  <c r="V28"/>
  <c r="U28"/>
  <c r="S28"/>
  <c r="R28"/>
  <c r="Q28"/>
  <c r="P28"/>
  <c r="O28"/>
  <c r="N28"/>
  <c r="L28"/>
  <c r="K28"/>
  <c r="J28"/>
  <c r="I28"/>
  <c r="H28"/>
  <c r="G28"/>
  <c r="F28"/>
  <c r="E28"/>
  <c r="D28"/>
  <c r="M15"/>
  <c r="O13"/>
  <c r="K16" i="51"/>
  <c r="K36" s="1"/>
  <c r="K33" s="1"/>
  <c r="K15"/>
  <c r="M15"/>
  <c r="G15"/>
  <c r="BF450" i="9"/>
  <c r="BE378"/>
  <c r="BC378"/>
  <c r="BA378"/>
  <c r="AX378"/>
  <c r="AV378"/>
  <c r="AT378"/>
  <c r="AR378"/>
  <c r="AJ378"/>
  <c r="AJ356" s="1"/>
  <c r="AI378"/>
  <c r="AD378"/>
  <c r="AB378"/>
  <c r="Z378"/>
  <c r="X378"/>
  <c r="P378"/>
  <c r="P356" s="1"/>
  <c r="N378"/>
  <c r="N356" s="1"/>
  <c r="L378"/>
  <c r="L356" s="1"/>
  <c r="J378"/>
  <c r="J356" s="1"/>
  <c r="H378"/>
  <c r="AI376"/>
  <c r="AI356" s="1"/>
  <c r="AD376"/>
  <c r="AD356" s="1"/>
  <c r="AB376"/>
  <c r="AB356" s="1"/>
  <c r="Z376"/>
  <c r="X376"/>
  <c r="X356" s="1"/>
  <c r="H376"/>
  <c r="BE357"/>
  <c r="BE356" s="1"/>
  <c r="BC357"/>
  <c r="BC356" s="1"/>
  <c r="BA357"/>
  <c r="BA356" s="1"/>
  <c r="BG352"/>
  <c r="BE352"/>
  <c r="BE319" s="1"/>
  <c r="BC352"/>
  <c r="BC319" s="1"/>
  <c r="AX352"/>
  <c r="AV352"/>
  <c r="AT352"/>
  <c r="AR352"/>
  <c r="AN352"/>
  <c r="AL352"/>
  <c r="AK352"/>
  <c r="AJ352"/>
  <c r="AJ319" s="1"/>
  <c r="AI352"/>
  <c r="AI319" s="1"/>
  <c r="AE352"/>
  <c r="AE319" s="1"/>
  <c r="AD352"/>
  <c r="AD319" s="1"/>
  <c r="AC352"/>
  <c r="AB352"/>
  <c r="AB319" s="1"/>
  <c r="AA352"/>
  <c r="Z352"/>
  <c r="Z319" s="1"/>
  <c r="Y352"/>
  <c r="X352"/>
  <c r="W352"/>
  <c r="U352"/>
  <c r="U319" s="1"/>
  <c r="T352"/>
  <c r="Q352"/>
  <c r="Q319" s="1"/>
  <c r="P352"/>
  <c r="P319" s="1"/>
  <c r="O352"/>
  <c r="O319" s="1"/>
  <c r="N352"/>
  <c r="N319" s="1"/>
  <c r="M352"/>
  <c r="M319" s="1"/>
  <c r="L352"/>
  <c r="L319" s="1"/>
  <c r="K352"/>
  <c r="K319" s="1"/>
  <c r="J352"/>
  <c r="J319" s="1"/>
  <c r="I352"/>
  <c r="H352"/>
  <c r="BE316"/>
  <c r="BC316"/>
  <c r="BA316"/>
  <c r="BA309" s="1"/>
  <c r="H316"/>
  <c r="BG313"/>
  <c r="BF313"/>
  <c r="AL313"/>
  <c r="AK313"/>
  <c r="AJ313"/>
  <c r="AJ309" s="1"/>
  <c r="AI313"/>
  <c r="AI309" s="1"/>
  <c r="AE313"/>
  <c r="AD313"/>
  <c r="AC313"/>
  <c r="AB313"/>
  <c r="AA313"/>
  <c r="Z313"/>
  <c r="Y313"/>
  <c r="X313"/>
  <c r="U313"/>
  <c r="U309" s="1"/>
  <c r="T313"/>
  <c r="Q313"/>
  <c r="P313"/>
  <c r="P309" s="1"/>
  <c r="O313"/>
  <c r="N313"/>
  <c r="N309" s="1"/>
  <c r="M313"/>
  <c r="L313"/>
  <c r="L309" s="1"/>
  <c r="K313"/>
  <c r="K309" s="1"/>
  <c r="J313"/>
  <c r="J309" s="1"/>
  <c r="I313"/>
  <c r="H313"/>
  <c r="W256"/>
  <c r="BG252"/>
  <c r="AL252"/>
  <c r="AK252"/>
  <c r="AJ252"/>
  <c r="AJ247" s="1"/>
  <c r="AI252"/>
  <c r="AI247" s="1"/>
  <c r="AF252"/>
  <c r="AE252"/>
  <c r="AD252"/>
  <c r="AD247" s="1"/>
  <c r="AC252"/>
  <c r="AB252"/>
  <c r="AB247" s="1"/>
  <c r="AA252"/>
  <c r="Z252"/>
  <c r="Z247" s="1"/>
  <c r="Y252"/>
  <c r="X252"/>
  <c r="U252"/>
  <c r="U247" s="1"/>
  <c r="T252"/>
  <c r="Q252"/>
  <c r="P252"/>
  <c r="P247" s="1"/>
  <c r="O252"/>
  <c r="N252"/>
  <c r="N247" s="1"/>
  <c r="M252"/>
  <c r="L252"/>
  <c r="L247" s="1"/>
  <c r="K252"/>
  <c r="K247" s="1"/>
  <c r="J252"/>
  <c r="J247" s="1"/>
  <c r="I252"/>
  <c r="H252"/>
  <c r="G252"/>
  <c r="F252"/>
  <c r="E252"/>
  <c r="D252"/>
  <c r="BE183"/>
  <c r="BA184"/>
  <c r="BA183" s="1"/>
  <c r="BG180"/>
  <c r="BE180"/>
  <c r="BC180"/>
  <c r="AX180"/>
  <c r="AV180"/>
  <c r="AT180"/>
  <c r="AR180"/>
  <c r="AP180"/>
  <c r="AZ180" s="1"/>
  <c r="AN180"/>
  <c r="AY180" s="1"/>
  <c r="AL180"/>
  <c r="AK180"/>
  <c r="AJ180"/>
  <c r="AJ166" s="1"/>
  <c r="AI180"/>
  <c r="AI166" s="1"/>
  <c r="AF180"/>
  <c r="AE180"/>
  <c r="AD180"/>
  <c r="AD166" s="1"/>
  <c r="AC180"/>
  <c r="AB180"/>
  <c r="AB166" s="1"/>
  <c r="AA180"/>
  <c r="Z180"/>
  <c r="Z166" s="1"/>
  <c r="Y180"/>
  <c r="X180"/>
  <c r="W180"/>
  <c r="U180"/>
  <c r="T180"/>
  <c r="Q180"/>
  <c r="Q166" s="1"/>
  <c r="P180"/>
  <c r="P166" s="1"/>
  <c r="O180"/>
  <c r="O166" s="1"/>
  <c r="N180"/>
  <c r="N166" s="1"/>
  <c r="M180"/>
  <c r="M166" s="1"/>
  <c r="L180"/>
  <c r="L166" s="1"/>
  <c r="K180"/>
  <c r="K166" s="1"/>
  <c r="J180"/>
  <c r="J166" s="1"/>
  <c r="I180"/>
  <c r="H180"/>
  <c r="G180"/>
  <c r="F180"/>
  <c r="E180"/>
  <c r="D180"/>
  <c r="BE167"/>
  <c r="BE166" s="1"/>
  <c r="BC167"/>
  <c r="BC166" s="1"/>
  <c r="H167"/>
  <c r="BA68"/>
  <c r="BA45" s="1"/>
  <c r="R48"/>
  <c r="Y34"/>
  <c r="O34"/>
  <c r="M34"/>
  <c r="BA34"/>
  <c r="BA21" s="1"/>
  <c r="AJ34"/>
  <c r="AI34"/>
  <c r="AD34"/>
  <c r="AB34"/>
  <c r="Z34"/>
  <c r="X34"/>
  <c r="P34"/>
  <c r="N34"/>
  <c r="J34"/>
  <c r="BG28"/>
  <c r="BE28"/>
  <c r="BC28"/>
  <c r="AX28"/>
  <c r="AV28"/>
  <c r="AT28"/>
  <c r="AR28"/>
  <c r="AP28"/>
  <c r="AZ28" s="1"/>
  <c r="AN28"/>
  <c r="AY28" s="1"/>
  <c r="AL28"/>
  <c r="AK28"/>
  <c r="AJ28"/>
  <c r="AI28"/>
  <c r="AF28"/>
  <c r="AE28"/>
  <c r="AD28"/>
  <c r="AC28"/>
  <c r="AB28"/>
  <c r="AA28"/>
  <c r="Z28"/>
  <c r="Y28"/>
  <c r="X28"/>
  <c r="W28"/>
  <c r="V28"/>
  <c r="BI28" s="1"/>
  <c r="U28"/>
  <c r="T28"/>
  <c r="Q28"/>
  <c r="P28"/>
  <c r="O28"/>
  <c r="N28"/>
  <c r="M28"/>
  <c r="L28"/>
  <c r="J28"/>
  <c r="I28"/>
  <c r="H28"/>
  <c r="G28"/>
  <c r="F28"/>
  <c r="E28"/>
  <c r="D28"/>
  <c r="H22"/>
  <c r="A24"/>
  <c r="AJ22"/>
  <c r="AI22"/>
  <c r="AD22"/>
  <c r="AB22"/>
  <c r="Z22"/>
  <c r="X22"/>
  <c r="BE15"/>
  <c r="BC15"/>
  <c r="G15"/>
  <c r="B19" i="5"/>
  <c r="B13"/>
  <c r="BO21" i="4"/>
  <c r="D138" i="43"/>
  <c r="AF28"/>
  <c r="U22"/>
  <c r="E13" i="5" l="1"/>
  <c r="E12" s="1"/>
  <c r="H142" i="78"/>
  <c r="O142" s="1"/>
  <c r="Y142" s="1"/>
  <c r="K142"/>
  <c r="AF93" i="43"/>
  <c r="AF167"/>
  <c r="CA21" i="4" s="1"/>
  <c r="L186" i="43"/>
  <c r="R186"/>
  <c r="AA186"/>
  <c r="E138"/>
  <c r="D142" i="78"/>
  <c r="AT28" i="43"/>
  <c r="AZ28" s="1"/>
  <c r="AS93"/>
  <c r="AY93" s="1"/>
  <c r="AU93"/>
  <c r="AS138"/>
  <c r="AU138"/>
  <c r="AR167"/>
  <c r="BQ21" i="4"/>
  <c r="AT167" i="43"/>
  <c r="AZ167" s="1"/>
  <c r="BS21" i="4"/>
  <c r="AS182" i="43"/>
  <c r="AY182" s="1"/>
  <c r="AU182"/>
  <c r="AS192"/>
  <c r="AS194"/>
  <c r="BR33" i="4"/>
  <c r="AS28" i="43"/>
  <c r="AY28" s="1"/>
  <c r="AU28"/>
  <c r="BA28" s="1"/>
  <c r="AR93"/>
  <c r="AT93"/>
  <c r="AZ93" s="1"/>
  <c r="AZ79" s="1"/>
  <c r="AR138"/>
  <c r="AT138"/>
  <c r="AS167"/>
  <c r="AY167" s="1"/>
  <c r="BR21" i="4"/>
  <c r="AU167" i="43"/>
  <c r="BT21" i="4"/>
  <c r="AR182" i="43"/>
  <c r="AT182"/>
  <c r="AZ182" s="1"/>
  <c r="AZ173" s="1"/>
  <c r="AT192"/>
  <c r="AR194"/>
  <c r="BQ33" i="4"/>
  <c r="AT194" i="43"/>
  <c r="BS33" i="4"/>
  <c r="BQ24"/>
  <c r="BR24"/>
  <c r="BS24"/>
  <c r="BQ19"/>
  <c r="BT24"/>
  <c r="BI22" i="9"/>
  <c r="X166"/>
  <c r="BI166" s="1"/>
  <c r="BI180"/>
  <c r="X247"/>
  <c r="BI252"/>
  <c r="X319"/>
  <c r="BI319" s="1"/>
  <c r="BI352"/>
  <c r="BI313"/>
  <c r="Z356"/>
  <c r="BD28" i="43"/>
  <c r="BD93"/>
  <c r="BD138"/>
  <c r="BD182"/>
  <c r="BD167"/>
  <c r="O216" i="9"/>
  <c r="K218"/>
  <c r="O217"/>
  <c r="O218"/>
  <c r="K217"/>
  <c r="M217"/>
  <c r="Q217"/>
  <c r="M216"/>
  <c r="M218"/>
  <c r="K216"/>
  <c r="Q216"/>
  <c r="Q218"/>
  <c r="BL316"/>
  <c r="AR192" i="43"/>
  <c r="AX138"/>
  <c r="AZ138"/>
  <c r="AD163"/>
  <c r="AD173"/>
  <c r="AE186"/>
  <c r="AX93"/>
  <c r="AX79" s="1"/>
  <c r="AY138"/>
  <c r="AX167"/>
  <c r="AE163"/>
  <c r="AX182"/>
  <c r="AD186"/>
  <c r="AA37" i="47"/>
  <c r="Z65" s="1"/>
  <c r="Z37"/>
  <c r="Y65" s="1"/>
  <c r="L40"/>
  <c r="AH182" i="43"/>
  <c r="X186"/>
  <c r="W186"/>
  <c r="R197"/>
  <c r="AH138"/>
  <c r="AH28"/>
  <c r="AH93"/>
  <c r="AH167"/>
  <c r="AP29" i="44"/>
  <c r="G33" i="52"/>
  <c r="G17"/>
  <c r="G30"/>
  <c r="G25"/>
  <c r="G31"/>
  <c r="G22"/>
  <c r="G12"/>
  <c r="G27"/>
  <c r="G28"/>
  <c r="G18"/>
  <c r="G32"/>
  <c r="G35"/>
  <c r="G20"/>
  <c r="G34"/>
  <c r="G29"/>
  <c r="G19"/>
  <c r="G24"/>
  <c r="G14"/>
  <c r="G36"/>
  <c r="G13"/>
  <c r="G21"/>
  <c r="G26"/>
  <c r="G16"/>
  <c r="G5"/>
  <c r="G23"/>
  <c r="AG93" i="43"/>
  <c r="AG167"/>
  <c r="AG28"/>
  <c r="AG182"/>
  <c r="E16" i="44"/>
  <c r="M16" s="1"/>
  <c r="AP16"/>
  <c r="AU16" s="1"/>
  <c r="BG16" s="1"/>
  <c r="AQ16"/>
  <c r="AV16" s="1"/>
  <c r="BH16" s="1"/>
  <c r="C16"/>
  <c r="L16" s="1"/>
  <c r="H16"/>
  <c r="O16" s="1"/>
  <c r="G313" i="9"/>
  <c r="W252"/>
  <c r="AH252" s="1"/>
  <c r="AY352"/>
  <c r="AP352"/>
  <c r="AZ352" s="1"/>
  <c r="AF352"/>
  <c r="U442"/>
  <c r="U381" s="1"/>
  <c r="BC252"/>
  <c r="BC247" s="1"/>
  <c r="BE252"/>
  <c r="BE247" s="1"/>
  <c r="BC313"/>
  <c r="BC309" s="1"/>
  <c r="BE313"/>
  <c r="BE309" s="1"/>
  <c r="AG180"/>
  <c r="AH180"/>
  <c r="AG256"/>
  <c r="AH256"/>
  <c r="AG352"/>
  <c r="AH352"/>
  <c r="H166"/>
  <c r="S28"/>
  <c r="R28"/>
  <c r="AH28"/>
  <c r="AG28"/>
  <c r="S180"/>
  <c r="R180"/>
  <c r="S252"/>
  <c r="R252"/>
  <c r="S313"/>
  <c r="R313"/>
  <c r="S352"/>
  <c r="R352"/>
  <c r="H247"/>
  <c r="S48"/>
  <c r="J21"/>
  <c r="N21"/>
  <c r="C28" i="51"/>
  <c r="C14"/>
  <c r="O186" i="43"/>
  <c r="N186"/>
  <c r="T28"/>
  <c r="O21" i="9"/>
  <c r="L21"/>
  <c r="P21"/>
  <c r="M21"/>
  <c r="AD133" i="43"/>
  <c r="AE133"/>
  <c r="N133"/>
  <c r="M138"/>
  <c r="B16" i="51"/>
  <c r="O22" i="43"/>
  <c r="O21" s="1"/>
  <c r="P22"/>
  <c r="F86"/>
  <c r="L12" i="51"/>
  <c r="N91" i="43"/>
  <c r="L39" i="47"/>
  <c r="AJ21" i="9"/>
  <c r="J45"/>
  <c r="N45"/>
  <c r="X45"/>
  <c r="AB45"/>
  <c r="AI45"/>
  <c r="BZ6" i="44"/>
  <c r="H123"/>
  <c r="U123" s="1"/>
  <c r="AE6"/>
  <c r="H132"/>
  <c r="P132" s="1"/>
  <c r="R173" i="43"/>
  <c r="AD45"/>
  <c r="AE79"/>
  <c r="R79"/>
  <c r="N163"/>
  <c r="L45"/>
  <c r="C11" i="51"/>
  <c r="C31"/>
  <c r="G25"/>
  <c r="C10"/>
  <c r="E30"/>
  <c r="C30" s="1"/>
  <c r="Q173" i="43"/>
  <c r="N173"/>
  <c r="BA37" i="9"/>
  <c r="BA20" s="1"/>
  <c r="AA45" i="43"/>
  <c r="AE45"/>
  <c r="P79"/>
  <c r="AD79"/>
  <c r="R45"/>
  <c r="C269"/>
  <c r="D269" s="1"/>
  <c r="E269" s="1"/>
  <c r="F269" s="1"/>
  <c r="G269" s="1"/>
  <c r="H269" s="1"/>
  <c r="I269" s="1"/>
  <c r="J269" s="1"/>
  <c r="K269" s="1"/>
  <c r="L269" s="1"/>
  <c r="M269" s="1"/>
  <c r="N269" s="1"/>
  <c r="O269" s="1"/>
  <c r="P269" s="1"/>
  <c r="Q269" s="1"/>
  <c r="R269" s="1"/>
  <c r="S269" s="1"/>
  <c r="T269" s="1"/>
  <c r="U269" s="1"/>
  <c r="V269" s="1"/>
  <c r="Z21" i="9"/>
  <c r="AD21"/>
  <c r="AI21"/>
  <c r="X21"/>
  <c r="AB21"/>
  <c r="L45"/>
  <c r="Z45"/>
  <c r="AD45"/>
  <c r="H309"/>
  <c r="B24" i="47"/>
  <c r="B17" i="51"/>
  <c r="AC34" i="9"/>
  <c r="N224" i="43"/>
  <c r="AN378" i="9"/>
  <c r="AY378" s="1"/>
  <c r="AP378"/>
  <c r="AZ378" s="1"/>
  <c r="B26" i="47"/>
  <c r="G26"/>
  <c r="AH42"/>
  <c r="AH43"/>
  <c r="G24"/>
  <c r="U35" i="43"/>
  <c r="AC91"/>
  <c r="U91"/>
  <c r="M35" i="51"/>
  <c r="E7"/>
  <c r="G35"/>
  <c r="E15"/>
  <c r="I29" i="47"/>
  <c r="I28"/>
  <c r="I27"/>
  <c r="I25"/>
  <c r="I23" s="1"/>
  <c r="K29"/>
  <c r="K28"/>
  <c r="K27"/>
  <c r="K25"/>
  <c r="K23" s="1"/>
  <c r="G7" i="51"/>
  <c r="K35"/>
  <c r="K12"/>
  <c r="D25" i="47"/>
  <c r="D23" s="1"/>
  <c r="D29"/>
  <c r="D28"/>
  <c r="D27"/>
  <c r="C29"/>
  <c r="E28"/>
  <c r="Y46"/>
  <c r="AB46"/>
  <c r="Y64"/>
  <c r="AA46"/>
  <c r="Z36"/>
  <c r="Z64" s="1"/>
  <c r="AB36"/>
  <c r="AB64" s="1"/>
  <c r="AH44"/>
  <c r="Y63"/>
  <c r="AA63"/>
  <c r="B36" i="51"/>
  <c r="B33" s="1"/>
  <c r="L33"/>
  <c r="B15"/>
  <c r="F142" i="78" l="1"/>
  <c r="F137" s="1"/>
  <c r="F37" s="1"/>
  <c r="F20" s="1"/>
  <c r="F13" s="1"/>
  <c r="AV39" i="3"/>
  <c r="K92" i="43"/>
  <c r="I92"/>
  <c r="J92"/>
  <c r="H92"/>
  <c r="I216"/>
  <c r="H216"/>
  <c r="J216"/>
  <c r="BA167"/>
  <c r="J214"/>
  <c r="J84"/>
  <c r="H84"/>
  <c r="K82"/>
  <c r="K85"/>
  <c r="I214"/>
  <c r="I84"/>
  <c r="K84"/>
  <c r="G82"/>
  <c r="I85"/>
  <c r="J113"/>
  <c r="J85"/>
  <c r="H113"/>
  <c r="K214"/>
  <c r="H82"/>
  <c r="G84"/>
  <c r="AF84" s="1"/>
  <c r="K113"/>
  <c r="H214"/>
  <c r="I82"/>
  <c r="J82"/>
  <c r="H85"/>
  <c r="I229"/>
  <c r="K229"/>
  <c r="H229"/>
  <c r="J229"/>
  <c r="H190" i="78"/>
  <c r="O190" s="1"/>
  <c r="E201"/>
  <c r="E142"/>
  <c r="E137" s="1"/>
  <c r="P142"/>
  <c r="D137"/>
  <c r="D37" s="1"/>
  <c r="D20" s="1"/>
  <c r="D13" s="1"/>
  <c r="J142"/>
  <c r="BY33" i="4"/>
  <c r="BI45" i="9"/>
  <c r="G123" i="43"/>
  <c r="G127"/>
  <c r="G126"/>
  <c r="G124"/>
  <c r="G125"/>
  <c r="H47"/>
  <c r="G99"/>
  <c r="J108"/>
  <c r="G63"/>
  <c r="I106"/>
  <c r="I66"/>
  <c r="I64"/>
  <c r="I108"/>
  <c r="G104"/>
  <c r="J69"/>
  <c r="J70"/>
  <c r="G64"/>
  <c r="H66"/>
  <c r="G100"/>
  <c r="G101"/>
  <c r="G112"/>
  <c r="H70"/>
  <c r="H108"/>
  <c r="G48"/>
  <c r="H65"/>
  <c r="G128"/>
  <c r="H69"/>
  <c r="H63"/>
  <c r="K81"/>
  <c r="AT273" i="9"/>
  <c r="K52" i="43"/>
  <c r="I74"/>
  <c r="I81"/>
  <c r="I48"/>
  <c r="AT265" i="9"/>
  <c r="J153" i="43"/>
  <c r="K74"/>
  <c r="I156"/>
  <c r="I68"/>
  <c r="I49"/>
  <c r="AV265" i="9"/>
  <c r="I83" i="43"/>
  <c r="J67"/>
  <c r="I56"/>
  <c r="AV269" i="9"/>
  <c r="I155" i="43"/>
  <c r="I55"/>
  <c r="K73"/>
  <c r="H153"/>
  <c r="AR289" i="9" s="1"/>
  <c r="AR270"/>
  <c r="H67" i="43"/>
  <c r="H155"/>
  <c r="H49"/>
  <c r="H83"/>
  <c r="H215"/>
  <c r="AR265" i="9"/>
  <c r="J215" i="43"/>
  <c r="AV448" i="9" s="1"/>
  <c r="H48" i="43"/>
  <c r="H74"/>
  <c r="H154"/>
  <c r="AR291" i="9" s="1"/>
  <c r="H81" i="43"/>
  <c r="H56"/>
  <c r="G47"/>
  <c r="I47"/>
  <c r="J47"/>
  <c r="J71"/>
  <c r="J63"/>
  <c r="J105"/>
  <c r="J65"/>
  <c r="G65"/>
  <c r="I69"/>
  <c r="I70"/>
  <c r="G105"/>
  <c r="I71"/>
  <c r="I63"/>
  <c r="I105"/>
  <c r="I65"/>
  <c r="J106"/>
  <c r="J66"/>
  <c r="J64"/>
  <c r="H106"/>
  <c r="G102"/>
  <c r="G111"/>
  <c r="G109"/>
  <c r="H64"/>
  <c r="H71"/>
  <c r="G103"/>
  <c r="H105"/>
  <c r="J68"/>
  <c r="AT269" i="9"/>
  <c r="I154" i="43"/>
  <c r="AT291" i="9" s="1"/>
  <c r="I72" i="43"/>
  <c r="I54"/>
  <c r="I53"/>
  <c r="AT271" i="9"/>
  <c r="J155" i="43"/>
  <c r="K83"/>
  <c r="AT270" i="9"/>
  <c r="J156" i="43"/>
  <c r="I67"/>
  <c r="J154"/>
  <c r="J72"/>
  <c r="J53"/>
  <c r="I153"/>
  <c r="AT289" i="9" s="1"/>
  <c r="I52" i="43"/>
  <c r="AT272" i="9"/>
  <c r="AV270"/>
  <c r="AR273"/>
  <c r="H54" i="43"/>
  <c r="H53"/>
  <c r="I215"/>
  <c r="I73"/>
  <c r="AR269" i="9"/>
  <c r="H68" i="43"/>
  <c r="H156"/>
  <c r="H72"/>
  <c r="AR271" i="9"/>
  <c r="H73" i="43"/>
  <c r="H55"/>
  <c r="AR272" i="9"/>
  <c r="H52" i="43"/>
  <c r="AS186"/>
  <c r="BL309" i="9"/>
  <c r="BL166"/>
  <c r="AR186" i="43"/>
  <c r="BB16" i="44"/>
  <c r="AU29"/>
  <c r="BG29" s="1"/>
  <c r="AH65" i="47"/>
  <c r="AG252" i="9"/>
  <c r="BA16" i="44"/>
  <c r="I230" i="43"/>
  <c r="J230"/>
  <c r="K230"/>
  <c r="G226"/>
  <c r="H226"/>
  <c r="I226"/>
  <c r="J226"/>
  <c r="K226"/>
  <c r="G228"/>
  <c r="H228"/>
  <c r="I228"/>
  <c r="J228"/>
  <c r="K228"/>
  <c r="G230"/>
  <c r="H230"/>
  <c r="U459" i="9"/>
  <c r="U232" i="43"/>
  <c r="G12" i="5"/>
  <c r="K12"/>
  <c r="H12"/>
  <c r="AT276" i="9"/>
  <c r="AT274"/>
  <c r="AR266"/>
  <c r="AT260"/>
  <c r="AV196"/>
  <c r="AR194"/>
  <c r="AR155"/>
  <c r="AR276"/>
  <c r="AV274"/>
  <c r="AT266"/>
  <c r="AV260"/>
  <c r="AR258"/>
  <c r="AT258"/>
  <c r="AV194"/>
  <c r="AV155"/>
  <c r="AT155"/>
  <c r="AT277"/>
  <c r="AR275"/>
  <c r="AT268"/>
  <c r="AV264"/>
  <c r="AT259"/>
  <c r="AR257"/>
  <c r="AT193"/>
  <c r="AT188"/>
  <c r="AV99"/>
  <c r="AV277"/>
  <c r="AT275"/>
  <c r="AV268"/>
  <c r="AT264"/>
  <c r="AV259"/>
  <c r="AV193"/>
  <c r="AR188"/>
  <c r="AT442"/>
  <c r="AR313"/>
  <c r="AT176"/>
  <c r="AV313"/>
  <c r="AV276"/>
  <c r="AR274"/>
  <c r="AR260"/>
  <c r="AV258"/>
  <c r="AR196"/>
  <c r="AT194"/>
  <c r="AV266"/>
  <c r="AT196"/>
  <c r="AV275"/>
  <c r="AR268"/>
  <c r="AR259"/>
  <c r="AT257"/>
  <c r="AV188"/>
  <c r="AT99"/>
  <c r="AR99"/>
  <c r="AR277"/>
  <c r="AR264"/>
  <c r="AV257"/>
  <c r="AR193"/>
  <c r="AX313"/>
  <c r="AT252"/>
  <c r="AR261"/>
  <c r="AV292"/>
  <c r="AT238"/>
  <c r="AV278"/>
  <c r="AT267"/>
  <c r="AT261"/>
  <c r="AR279"/>
  <c r="AT292"/>
  <c r="AR262"/>
  <c r="AR280"/>
  <c r="AV293"/>
  <c r="AV308"/>
  <c r="AV262"/>
  <c r="AV280"/>
  <c r="AT295"/>
  <c r="AR308"/>
  <c r="AR449"/>
  <c r="AV442"/>
  <c r="AV252"/>
  <c r="AR442"/>
  <c r="AX252"/>
  <c r="AT156"/>
  <c r="AV156"/>
  <c r="AV281"/>
  <c r="AR288"/>
  <c r="AR294"/>
  <c r="AR290"/>
  <c r="AR252"/>
  <c r="AV176"/>
  <c r="AR156"/>
  <c r="AR238"/>
  <c r="AT278"/>
  <c r="AT263"/>
  <c r="AV288"/>
  <c r="AV294"/>
  <c r="AV290"/>
  <c r="AR267"/>
  <c r="AV263"/>
  <c r="AR281"/>
  <c r="AT447"/>
  <c r="AX447"/>
  <c r="AR282"/>
  <c r="AV282"/>
  <c r="AT293"/>
  <c r="AV449"/>
  <c r="AX442"/>
  <c r="AT313"/>
  <c r="AX176"/>
  <c r="AR176"/>
  <c r="AR278"/>
  <c r="AV267"/>
  <c r="AV261"/>
  <c r="AV279"/>
  <c r="AR292"/>
  <c r="AX449"/>
  <c r="AV295"/>
  <c r="AT282"/>
  <c r="AT294"/>
  <c r="AT279"/>
  <c r="AR263"/>
  <c r="AV238"/>
  <c r="AT449"/>
  <c r="AT308"/>
  <c r="AR295"/>
  <c r="AT262"/>
  <c r="AR293"/>
  <c r="AT280"/>
  <c r="AV447"/>
  <c r="AR447"/>
  <c r="AT290"/>
  <c r="AT288"/>
  <c r="AT281"/>
  <c r="H21"/>
  <c r="F313"/>
  <c r="B12" i="51"/>
  <c r="J382" i="9"/>
  <c r="J381" s="1"/>
  <c r="J37" s="1"/>
  <c r="L382"/>
  <c r="L381" s="1"/>
  <c r="L37" s="1"/>
  <c r="P382"/>
  <c r="P381" s="1"/>
  <c r="N382"/>
  <c r="N381" s="1"/>
  <c r="N37" s="1"/>
  <c r="H319"/>
  <c r="H356"/>
  <c r="J138" i="43"/>
  <c r="H138"/>
  <c r="K138"/>
  <c r="I138"/>
  <c r="G138"/>
  <c r="J217"/>
  <c r="H217"/>
  <c r="K217"/>
  <c r="I217"/>
  <c r="G98"/>
  <c r="AA80"/>
  <c r="Y146" i="9"/>
  <c r="AX20" i="44"/>
  <c r="BJ20" s="1"/>
  <c r="AW20"/>
  <c r="BI20" s="1"/>
  <c r="AU20"/>
  <c r="BG20" s="1"/>
  <c r="AD37" i="43"/>
  <c r="AE37"/>
  <c r="O80"/>
  <c r="O79" s="1"/>
  <c r="R37"/>
  <c r="Y167" i="9"/>
  <c r="U80" i="43"/>
  <c r="U79" s="1"/>
  <c r="U194"/>
  <c r="AC194"/>
  <c r="AH63" i="47"/>
  <c r="C27"/>
  <c r="E378" i="9"/>
  <c r="P34" i="47"/>
  <c r="AH64"/>
  <c r="E25"/>
  <c r="E23" s="1"/>
  <c r="F28"/>
  <c r="F25"/>
  <c r="F23" s="1"/>
  <c r="C25"/>
  <c r="C28"/>
  <c r="K30"/>
  <c r="I30"/>
  <c r="C15" i="51"/>
  <c r="E35"/>
  <c r="C35" s="1"/>
  <c r="E27"/>
  <c r="C7"/>
  <c r="U62" i="43"/>
  <c r="U34"/>
  <c r="U21" s="1"/>
  <c r="U34" i="9"/>
  <c r="U21" s="1"/>
  <c r="P174" i="43"/>
  <c r="P173" s="1"/>
  <c r="F194"/>
  <c r="AB194"/>
  <c r="U174"/>
  <c r="U173" s="1"/>
  <c r="T192"/>
  <c r="R34" i="47"/>
  <c r="M34"/>
  <c r="L33"/>
  <c r="J29"/>
  <c r="D30"/>
  <c r="J25"/>
  <c r="J23" s="1"/>
  <c r="G27" i="51"/>
  <c r="G4"/>
  <c r="F27" i="47"/>
  <c r="F29"/>
  <c r="E27"/>
  <c r="E29"/>
  <c r="U46" i="43"/>
  <c r="N80"/>
  <c r="D34"/>
  <c r="D34" i="9"/>
  <c r="Q91" i="43"/>
  <c r="AA91"/>
  <c r="AB91"/>
  <c r="P157"/>
  <c r="O174"/>
  <c r="O173" s="1"/>
  <c r="AE382" i="9"/>
  <c r="T173"/>
  <c r="AA376"/>
  <c r="AC357"/>
  <c r="Y357"/>
  <c r="Y382"/>
  <c r="Y287"/>
  <c r="AA146"/>
  <c r="U173"/>
  <c r="U166" s="1"/>
  <c r="AC376"/>
  <c r="U146"/>
  <c r="E37" i="78" l="1"/>
  <c r="E20" s="1"/>
  <c r="E15" s="1"/>
  <c r="R142"/>
  <c r="AF138" i="43"/>
  <c r="AF111"/>
  <c r="AF47"/>
  <c r="AF48"/>
  <c r="AF112"/>
  <c r="AF100"/>
  <c r="AF104"/>
  <c r="AF99"/>
  <c r="AF126"/>
  <c r="AF127"/>
  <c r="AF123"/>
  <c r="AF82"/>
  <c r="AF98"/>
  <c r="AF103"/>
  <c r="AF109"/>
  <c r="AF102"/>
  <c r="AF105"/>
  <c r="AF65"/>
  <c r="AF128"/>
  <c r="AF101"/>
  <c r="AF64"/>
  <c r="AF63"/>
  <c r="AF125"/>
  <c r="AF124"/>
  <c r="AF228"/>
  <c r="AF230"/>
  <c r="AF226"/>
  <c r="AG138"/>
  <c r="AG228"/>
  <c r="AG230"/>
  <c r="AG226"/>
  <c r="Q142" i="78"/>
  <c r="BL319" i="9"/>
  <c r="H91" i="43"/>
  <c r="AR179" i="9"/>
  <c r="AR178" s="1"/>
  <c r="AT448"/>
  <c r="AT446" s="1"/>
  <c r="AR448"/>
  <c r="AR446" s="1"/>
  <c r="T454"/>
  <c r="U227" i="43"/>
  <c r="AP252" i="9"/>
  <c r="AZ252" s="1"/>
  <c r="AV446"/>
  <c r="BA29" i="44"/>
  <c r="BA20"/>
  <c r="E12"/>
  <c r="M12" s="1"/>
  <c r="N79" i="43"/>
  <c r="AU19" i="44"/>
  <c r="BG19" s="1"/>
  <c r="U229" i="43"/>
  <c r="U456" i="9"/>
  <c r="T227" i="43"/>
  <c r="U454" i="9"/>
  <c r="T456"/>
  <c r="T229" i="43"/>
  <c r="T232"/>
  <c r="T459" i="9"/>
  <c r="AT256"/>
  <c r="AT255" s="1"/>
  <c r="AR256"/>
  <c r="AR255" s="1"/>
  <c r="AY12" i="5"/>
  <c r="AV256" i="9"/>
  <c r="AX12" i="5"/>
  <c r="AY411" i="9"/>
  <c r="AY80"/>
  <c r="AY192"/>
  <c r="AZ49"/>
  <c r="AP176"/>
  <c r="AY71"/>
  <c r="AY50"/>
  <c r="AZ164"/>
  <c r="AP313"/>
  <c r="AZ57"/>
  <c r="AP442"/>
  <c r="AZ73"/>
  <c r="AY74"/>
  <c r="AZ72"/>
  <c r="AZ75"/>
  <c r="AY78"/>
  <c r="AZ82"/>
  <c r="AZ185"/>
  <c r="AY188"/>
  <c r="AY193"/>
  <c r="AY203"/>
  <c r="AY228"/>
  <c r="T146"/>
  <c r="H213" i="43"/>
  <c r="U133"/>
  <c r="J213"/>
  <c r="H141"/>
  <c r="H152"/>
  <c r="I141"/>
  <c r="I152"/>
  <c r="I213"/>
  <c r="AA79"/>
  <c r="AC378" i="9"/>
  <c r="AC356" s="1"/>
  <c r="AL378"/>
  <c r="O378"/>
  <c r="O356" s="1"/>
  <c r="X6" i="44"/>
  <c r="E121" s="1"/>
  <c r="W6"/>
  <c r="C121" s="1"/>
  <c r="AK378" i="9"/>
  <c r="B29" i="47"/>
  <c r="B27"/>
  <c r="T376" i="9"/>
  <c r="V6" i="44"/>
  <c r="B121" s="1"/>
  <c r="U378" i="9"/>
  <c r="AF378"/>
  <c r="P194" i="43"/>
  <c r="J28" i="47"/>
  <c r="T378" i="9"/>
  <c r="J27" i="47"/>
  <c r="M378" i="9"/>
  <c r="M356" s="1"/>
  <c r="R6" i="44"/>
  <c r="C119" s="1"/>
  <c r="B28" i="47"/>
  <c r="F378" i="9"/>
  <c r="AA378"/>
  <c r="AC6" i="44"/>
  <c r="E120" s="1"/>
  <c r="AB6"/>
  <c r="C120" s="1"/>
  <c r="AA167" i="9"/>
  <c r="AA166" s="1"/>
  <c r="Y376"/>
  <c r="Q378"/>
  <c r="G378"/>
  <c r="Y378"/>
  <c r="Q192" i="43"/>
  <c r="M91"/>
  <c r="Q62"/>
  <c r="U170"/>
  <c r="U163" s="1"/>
  <c r="B25" i="47"/>
  <c r="C23"/>
  <c r="H25"/>
  <c r="H29"/>
  <c r="G29" s="1"/>
  <c r="H28"/>
  <c r="G28" s="1"/>
  <c r="H27"/>
  <c r="D378" i="9"/>
  <c r="K378"/>
  <c r="K356" s="1"/>
  <c r="T194" i="43"/>
  <c r="L34" i="47"/>
  <c r="C27" i="51"/>
  <c r="F30" i="47"/>
  <c r="E30"/>
  <c r="BA138" i="43" l="1"/>
  <c r="AN252" i="9"/>
  <c r="AY252" s="1"/>
  <c r="T186" i="43"/>
  <c r="AZ411" i="9"/>
  <c r="AY185"/>
  <c r="AY72"/>
  <c r="AZ80"/>
  <c r="AY82"/>
  <c r="AZ188"/>
  <c r="AZ192"/>
  <c r="AZ228"/>
  <c r="AZ193"/>
  <c r="AY49"/>
  <c r="AZ78"/>
  <c r="AZ71"/>
  <c r="AY57"/>
  <c r="AZ74"/>
  <c r="AY75"/>
  <c r="AY73"/>
  <c r="AY164"/>
  <c r="AZ176"/>
  <c r="AN176"/>
  <c r="AY176" s="1"/>
  <c r="AZ48"/>
  <c r="AY48"/>
  <c r="AZ308"/>
  <c r="AY308"/>
  <c r="AY130"/>
  <c r="AZ130"/>
  <c r="AY51"/>
  <c r="AZ51"/>
  <c r="AZ442"/>
  <c r="AN442"/>
  <c r="AY442" s="1"/>
  <c r="AZ419"/>
  <c r="AY419"/>
  <c r="AY132"/>
  <c r="AZ132"/>
  <c r="AZ197"/>
  <c r="AY197"/>
  <c r="AN313"/>
  <c r="AY313" s="1"/>
  <c r="AZ313"/>
  <c r="AY100"/>
  <c r="AZ100" s="1"/>
  <c r="AY131"/>
  <c r="AZ131"/>
  <c r="AY129"/>
  <c r="AZ129"/>
  <c r="AY133"/>
  <c r="AZ133"/>
  <c r="AY163"/>
  <c r="AZ163"/>
  <c r="AZ186"/>
  <c r="AY186"/>
  <c r="AZ189"/>
  <c r="AY189"/>
  <c r="AZ187"/>
  <c r="AY187"/>
  <c r="AY198"/>
  <c r="AZ198"/>
  <c r="AZ190"/>
  <c r="AY190"/>
  <c r="AZ199"/>
  <c r="AY199"/>
  <c r="AZ191"/>
  <c r="AY191"/>
  <c r="AY201"/>
  <c r="AZ201" s="1"/>
  <c r="AY200"/>
  <c r="AZ200"/>
  <c r="AZ226"/>
  <c r="AY226"/>
  <c r="AZ238"/>
  <c r="AY238"/>
  <c r="AZ281"/>
  <c r="AY281"/>
  <c r="AZ282"/>
  <c r="AY282"/>
  <c r="AY412"/>
  <c r="AZ412"/>
  <c r="AY418"/>
  <c r="AZ418"/>
  <c r="AY420"/>
  <c r="AZ420"/>
  <c r="Y356"/>
  <c r="T356"/>
  <c r="J30" i="47"/>
  <c r="G27"/>
  <c r="BD20" i="44"/>
  <c r="BC20"/>
  <c r="U45" i="43"/>
  <c r="BA19" i="44"/>
  <c r="BE19"/>
  <c r="U45" i="9"/>
  <c r="H23" i="47"/>
  <c r="G25"/>
  <c r="AA357" i="9"/>
  <c r="AA356" s="1"/>
  <c r="AA6" i="44"/>
  <c r="B120" s="1"/>
  <c r="C30" i="47"/>
  <c r="B23"/>
  <c r="B30" s="1"/>
  <c r="W170" i="43"/>
  <c r="Y316" i="9"/>
  <c r="Y309" s="1"/>
  <c r="AR170" i="43" l="1"/>
  <c r="BQ22" i="4"/>
  <c r="W163" i="43"/>
  <c r="AR163"/>
  <c r="AZ47" i="9"/>
  <c r="AY47"/>
  <c r="I378"/>
  <c r="BQ6" i="44"/>
  <c r="B131" s="1"/>
  <c r="BV6"/>
  <c r="B130" s="1"/>
  <c r="H30" i="47"/>
  <c r="G23"/>
  <c r="G30" s="1"/>
  <c r="AE34" i="9"/>
  <c r="CG19" i="44"/>
  <c r="S378" i="9" l="1"/>
  <c r="R378"/>
  <c r="D261" i="43"/>
  <c r="D250"/>
  <c r="BG15" i="9"/>
  <c r="BF316"/>
  <c r="BF309" s="1"/>
  <c r="D255" i="43" l="1"/>
  <c r="T25" i="47"/>
  <c r="AP15" i="9"/>
  <c r="Y62" i="47"/>
  <c r="D248" i="43"/>
  <c r="M16" i="51" l="1"/>
  <c r="M36" l="1"/>
  <c r="C16"/>
  <c r="C12" s="1"/>
  <c r="M12"/>
  <c r="M33" l="1"/>
  <c r="C36"/>
  <c r="C33" s="1"/>
  <c r="Q224" i="43" l="1"/>
  <c r="R34" l="1"/>
  <c r="R21" s="1"/>
  <c r="R20" s="1"/>
  <c r="Q80" l="1"/>
  <c r="Q79" s="1"/>
  <c r="U6" i="44" l="1"/>
  <c r="Y6"/>
  <c r="G121" s="1"/>
  <c r="H121" s="1"/>
  <c r="U115" l="1"/>
  <c r="U121"/>
  <c r="AD6"/>
  <c r="G120" s="1"/>
  <c r="H120" l="1"/>
  <c r="Z6"/>
  <c r="L120" l="1"/>
  <c r="U120"/>
  <c r="L34" i="43" l="1"/>
  <c r="L21" s="1"/>
  <c r="L174" l="1"/>
  <c r="L173" s="1"/>
  <c r="L157"/>
  <c r="L133" s="1"/>
  <c r="AA174" l="1"/>
  <c r="AA173" s="1"/>
  <c r="W15" i="9" l="1"/>
  <c r="Z174" i="43" l="1"/>
  <c r="AU174" l="1"/>
  <c r="Z173"/>
  <c r="AU173" l="1"/>
  <c r="G17" i="51"/>
  <c r="G12" l="1"/>
  <c r="G37"/>
  <c r="G33" s="1"/>
  <c r="O46" i="43" l="1"/>
  <c r="O224" l="1"/>
  <c r="P224"/>
  <c r="AA34" l="1"/>
  <c r="AB51" i="47" l="1"/>
  <c r="AA51"/>
  <c r="Y51"/>
  <c r="AH50" l="1"/>
  <c r="Z51"/>
  <c r="AH51" s="1"/>
  <c r="M35" l="1"/>
  <c r="P35"/>
  <c r="N35"/>
  <c r="Z91" i="43"/>
  <c r="R35" i="47"/>
  <c r="Y91" i="43"/>
  <c r="X91"/>
  <c r="AV19" i="44"/>
  <c r="BH19" s="1"/>
  <c r="AT91" i="43" l="1"/>
  <c r="AS91"/>
  <c r="AU91"/>
  <c r="AT76"/>
  <c r="AC146" i="9"/>
  <c r="N36" i="47"/>
  <c r="N38" s="1"/>
  <c r="N37"/>
  <c r="AC300" i="9"/>
  <c r="R37" i="47"/>
  <c r="R36"/>
  <c r="R38" s="1"/>
  <c r="W224" i="43"/>
  <c r="AR224" s="1"/>
  <c r="AX224" s="1"/>
  <c r="X80"/>
  <c r="P37" i="47"/>
  <c r="P36"/>
  <c r="P38" s="1"/>
  <c r="M37"/>
  <c r="L35"/>
  <c r="M36"/>
  <c r="Y33" s="1"/>
  <c r="AS80" i="43" l="1"/>
  <c r="AA255" i="9"/>
  <c r="X79" i="43"/>
  <c r="X224"/>
  <c r="AS224" s="1"/>
  <c r="AY224" s="1"/>
  <c r="Y32" i="47"/>
  <c r="L36"/>
  <c r="J36" s="1"/>
  <c r="M38"/>
  <c r="L38" s="1"/>
  <c r="L37"/>
  <c r="AS79" i="43" l="1"/>
  <c r="J38" i="47"/>
  <c r="BB19" i="44"/>
  <c r="Y38" i="47"/>
  <c r="Y224" i="43"/>
  <c r="AT224" s="1"/>
  <c r="AZ224" s="1"/>
  <c r="BX6" i="44" l="1"/>
  <c r="E130" s="1"/>
  <c r="F250" i="43" s="1"/>
  <c r="F248" s="1"/>
  <c r="BR6" i="44"/>
  <c r="C131" s="1"/>
  <c r="BY6"/>
  <c r="G130" s="1"/>
  <c r="G250" i="43" s="1"/>
  <c r="G248" s="1"/>
  <c r="BW6" i="44"/>
  <c r="C130" s="1"/>
  <c r="Y57" i="47"/>
  <c r="E261" i="43" l="1"/>
  <c r="E250"/>
  <c r="H130" i="44"/>
  <c r="BU6"/>
  <c r="E255" i="43" l="1"/>
  <c r="P130" i="44"/>
  <c r="E248" i="43"/>
  <c r="C250"/>
  <c r="C248" s="1"/>
  <c r="H381" i="9" l="1"/>
  <c r="BL381" l="1"/>
  <c r="J20"/>
  <c r="N20"/>
  <c r="L20"/>
  <c r="AI37" l="1"/>
  <c r="AI20" s="1"/>
  <c r="AJ37"/>
  <c r="AJ20" s="1"/>
  <c r="BF381" l="1"/>
  <c r="G272" i="43" l="1"/>
  <c r="J194"/>
  <c r="E24" i="9" l="1"/>
  <c r="L91" i="43" l="1"/>
  <c r="L79" s="1"/>
  <c r="L37" s="1"/>
  <c r="L20" s="1"/>
  <c r="BF378" i="9"/>
  <c r="Z224" i="43"/>
  <c r="AU224" s="1"/>
  <c r="AE378" i="9"/>
  <c r="BF184"/>
  <c r="BF183" s="1"/>
  <c r="D150" i="43" l="1"/>
  <c r="D149"/>
  <c r="W378" i="9"/>
  <c r="BG378"/>
  <c r="AH378" l="1"/>
  <c r="H15" i="44" l="1"/>
  <c r="O15" s="1"/>
  <c r="K15" s="1"/>
  <c r="P45" i="9"/>
  <c r="P37" s="1"/>
  <c r="H183"/>
  <c r="BL183" l="1"/>
  <c r="H14" i="44"/>
  <c r="O14" s="1"/>
  <c r="H37" i="9"/>
  <c r="P20"/>
  <c r="H20" l="1"/>
  <c r="E18" i="51"/>
  <c r="E38" s="1"/>
  <c r="D83" i="43" l="1"/>
  <c r="D145"/>
  <c r="D147"/>
  <c r="D200" l="1"/>
  <c r="D199"/>
  <c r="D201"/>
  <c r="D204"/>
  <c r="D155" l="1"/>
  <c r="D142"/>
  <c r="D144"/>
  <c r="D143"/>
  <c r="D146"/>
  <c r="D161"/>
  <c r="D63" l="1"/>
  <c r="D52" l="1"/>
  <c r="D249" i="9" l="1"/>
  <c r="D135" i="43"/>
  <c r="D248" i="9" l="1"/>
  <c r="D134" i="43"/>
  <c r="D73"/>
  <c r="D180" l="1"/>
  <c r="D153" l="1"/>
  <c r="D151"/>
  <c r="D154"/>
  <c r="D158" l="1"/>
  <c r="D81" l="1"/>
  <c r="D148" l="1"/>
  <c r="D77" l="1"/>
  <c r="D76" s="1"/>
  <c r="D156" l="1"/>
  <c r="AF86" l="1"/>
  <c r="D205"/>
  <c r="F270"/>
  <c r="D202"/>
  <c r="BA86" l="1"/>
  <c r="D203"/>
  <c r="D178"/>
  <c r="D160"/>
  <c r="D181"/>
  <c r="D176"/>
  <c r="D175"/>
  <c r="BF357" i="9"/>
  <c r="D64" i="43"/>
  <c r="BF356" i="9" l="1"/>
  <c r="BF37" s="1"/>
  <c r="BF20" s="1"/>
  <c r="BG173"/>
  <c r="D198" i="43"/>
  <c r="D141"/>
  <c r="D66"/>
  <c r="V376" i="9"/>
  <c r="BL376" s="1"/>
  <c r="D65" i="43"/>
  <c r="D152"/>
  <c r="D86"/>
  <c r="Z192"/>
  <c r="AU192" l="1"/>
  <c r="BI376" i="9"/>
  <c r="AE376"/>
  <c r="D80" i="43"/>
  <c r="D167" i="9"/>
  <c r="D15" l="1"/>
  <c r="AH62" i="47" l="1"/>
  <c r="O12" i="51" l="1"/>
  <c r="D107" i="43" l="1"/>
  <c r="E40" i="51" l="1"/>
  <c r="D129" i="43"/>
  <c r="E19" i="51"/>
  <c r="E39" s="1"/>
  <c r="D53" i="43" l="1"/>
  <c r="M40" i="51" l="1"/>
  <c r="C40" s="1"/>
  <c r="M19" l="1"/>
  <c r="C19" s="1"/>
  <c r="M39" l="1"/>
  <c r="C39" s="1"/>
  <c r="V287" i="9" l="1"/>
  <c r="BL287" s="1"/>
  <c r="V34"/>
  <c r="BI287" l="1"/>
  <c r="BI34"/>
  <c r="AG86" i="43"/>
  <c r="W173" i="9"/>
  <c r="V21"/>
  <c r="V247"/>
  <c r="BL247" s="1"/>
  <c r="D47" i="43"/>
  <c r="N22"/>
  <c r="BI247" i="9" l="1"/>
  <c r="BI21"/>
  <c r="AH173"/>
  <c r="AG173"/>
  <c r="E86" i="43"/>
  <c r="AP233" l="1"/>
  <c r="AM34"/>
  <c r="AE22"/>
  <c r="AO34"/>
  <c r="AU34" s="1"/>
  <c r="AD22"/>
  <c r="F15" i="9"/>
  <c r="AD21" i="43" l="1"/>
  <c r="AE21"/>
  <c r="AO170"/>
  <c r="AS16" i="44"/>
  <c r="AX16" s="1"/>
  <c r="BJ16" s="1"/>
  <c r="AS19"/>
  <c r="AL46" i="43"/>
  <c r="AL45" s="1"/>
  <c r="AN34"/>
  <c r="AT34" s="1"/>
  <c r="E9" i="51"/>
  <c r="M18"/>
  <c r="AE20" i="43" l="1"/>
  <c r="AD20"/>
  <c r="BD16" i="44"/>
  <c r="AR15"/>
  <c r="AW15" s="1"/>
  <c r="BI15" s="1"/>
  <c r="AO163" i="43"/>
  <c r="AS14" i="44"/>
  <c r="AX14" s="1"/>
  <c r="BJ14" s="1"/>
  <c r="AS11"/>
  <c r="AX11" s="1"/>
  <c r="BJ11" s="1"/>
  <c r="AX19"/>
  <c r="BJ19" s="1"/>
  <c r="AP18"/>
  <c r="AU18" s="1"/>
  <c r="BG18" s="1"/>
  <c r="AP10"/>
  <c r="AU10" s="1"/>
  <c r="BG10" s="1"/>
  <c r="AP9"/>
  <c r="W34" i="43"/>
  <c r="AR12" i="44"/>
  <c r="AW12" s="1"/>
  <c r="BI12" s="1"/>
  <c r="E29" i="51"/>
  <c r="E4"/>
  <c r="C9"/>
  <c r="C4" s="1"/>
  <c r="M38"/>
  <c r="C38" s="1"/>
  <c r="C18"/>
  <c r="BD14" i="44" l="1"/>
  <c r="BD11"/>
  <c r="BA10"/>
  <c r="BA18"/>
  <c r="BC15"/>
  <c r="BD19"/>
  <c r="BC12"/>
  <c r="C29" i="51"/>
  <c r="C25" s="1"/>
  <c r="E25"/>
  <c r="M17" l="1"/>
  <c r="M37" s="1"/>
  <c r="E17"/>
  <c r="C17" l="1"/>
  <c r="E12"/>
  <c r="E37"/>
  <c r="C37" l="1"/>
  <c r="E33"/>
  <c r="AR17" i="44" l="1"/>
  <c r="AW17" l="1"/>
  <c r="BC17" l="1"/>
  <c r="BI17"/>
  <c r="AZ150" i="43" l="1"/>
  <c r="AZ146"/>
  <c r="AZ149"/>
  <c r="AZ144"/>
  <c r="AZ151"/>
  <c r="AZ154"/>
  <c r="AZ143"/>
  <c r="AY23"/>
  <c r="AZ142"/>
  <c r="AN78" i="44"/>
  <c r="AN74"/>
  <c r="AN77"/>
  <c r="AN72"/>
  <c r="AZ153" i="43"/>
  <c r="AN79" i="44"/>
  <c r="AN81"/>
  <c r="AN71"/>
  <c r="AW80" i="43" l="1"/>
  <c r="AY22"/>
  <c r="AY21" s="1"/>
  <c r="AS79" i="44"/>
  <c r="AN80"/>
  <c r="AS77"/>
  <c r="AX77" s="1"/>
  <c r="BJ77" s="1"/>
  <c r="AS78"/>
  <c r="AX78" s="1"/>
  <c r="BJ78" s="1"/>
  <c r="AN70"/>
  <c r="AM7"/>
  <c r="AN21" i="43"/>
  <c r="AS71" i="44"/>
  <c r="AS81"/>
  <c r="AX81" s="1"/>
  <c r="BJ81" s="1"/>
  <c r="AL80" i="43"/>
  <c r="AS72" i="44"/>
  <c r="AX72" s="1"/>
  <c r="BJ72" s="1"/>
  <c r="AS74"/>
  <c r="AX71" l="1"/>
  <c r="BJ71" s="1"/>
  <c r="AS70"/>
  <c r="AX70" s="1"/>
  <c r="BJ70" s="1"/>
  <c r="AX74"/>
  <c r="BD72"/>
  <c r="AL79" i="43"/>
  <c r="BD81" i="44"/>
  <c r="BD78"/>
  <c r="BD77"/>
  <c r="AS80"/>
  <c r="AX80" s="1"/>
  <c r="BJ80" s="1"/>
  <c r="AX79"/>
  <c r="BD79" l="1"/>
  <c r="BJ79"/>
  <c r="BD74"/>
  <c r="BJ74"/>
  <c r="BK88"/>
  <c r="G9"/>
  <c r="P34" i="43"/>
  <c r="P21" s="1"/>
  <c r="BD70" i="44"/>
  <c r="BD80"/>
  <c r="BD71"/>
  <c r="X6" i="47" l="1"/>
  <c r="S9" i="44"/>
  <c r="S6" s="1"/>
  <c r="E119" s="1"/>
  <c r="BK85" l="1"/>
  <c r="N9"/>
  <c r="X10" i="47"/>
  <c r="X4"/>
  <c r="BK31" i="44" l="1"/>
  <c r="BK33" l="1"/>
  <c r="BN6"/>
  <c r="E129" s="1"/>
  <c r="F246" i="43" l="1"/>
  <c r="F245" l="1"/>
  <c r="O440" i="9" l="1"/>
  <c r="W206" i="43" l="1"/>
  <c r="K440" i="9"/>
  <c r="K381" s="1"/>
  <c r="AY206" i="43"/>
  <c r="Y206"/>
  <c r="G108" i="44"/>
  <c r="N108" s="1"/>
  <c r="E108"/>
  <c r="AX206" i="43"/>
  <c r="O197"/>
  <c r="AW206"/>
  <c r="C108" i="44"/>
  <c r="N197" i="43"/>
  <c r="AR108" i="44" l="1"/>
  <c r="AW108" s="1"/>
  <c r="Y440" i="9"/>
  <c r="X206" i="43"/>
  <c r="M440" i="9"/>
  <c r="M381" s="1"/>
  <c r="AT206" i="43"/>
  <c r="AC440" i="9"/>
  <c r="AB440" s="1"/>
  <c r="AQ108" i="44"/>
  <c r="M108"/>
  <c r="AR206" i="43"/>
  <c r="AP108" i="44"/>
  <c r="L108"/>
  <c r="AA440" i="9" l="1"/>
  <c r="Z440" s="1"/>
  <c r="AS206" i="43"/>
  <c r="Z206"/>
  <c r="Q440" i="9"/>
  <c r="Q381" s="1"/>
  <c r="AZ206" i="43"/>
  <c r="H108" i="44"/>
  <c r="BI108"/>
  <c r="AV108"/>
  <c r="BB108" s="1"/>
  <c r="BC108"/>
  <c r="AU108"/>
  <c r="AE440" i="9" l="1"/>
  <c r="AD440" s="1"/>
  <c r="AU206" i="43"/>
  <c r="AS108" i="44"/>
  <c r="O108"/>
  <c r="BA206" i="43"/>
  <c r="BH108" i="44"/>
  <c r="BG108"/>
  <c r="BA108"/>
  <c r="AE381" i="9" l="1"/>
  <c r="AD381"/>
  <c r="X440"/>
  <c r="K108" i="44"/>
  <c r="AX108"/>
  <c r="BI440" i="9" l="1"/>
  <c r="X381"/>
  <c r="BD108" i="44"/>
  <c r="BJ108"/>
  <c r="AT108"/>
  <c r="BF108" l="1"/>
  <c r="AZ108"/>
  <c r="AV272" i="9" l="1"/>
  <c r="AV271"/>
  <c r="AV291" l="1"/>
  <c r="AV273"/>
  <c r="AV255" s="1"/>
  <c r="J141" i="43" l="1"/>
  <c r="J152" l="1"/>
  <c r="AV289" i="9"/>
  <c r="BK89" i="44" l="1"/>
  <c r="AG418" i="9" l="1"/>
  <c r="AH418"/>
  <c r="E313" l="1"/>
  <c r="F138" i="43"/>
  <c r="G458" i="9" l="1"/>
  <c r="G449" l="1"/>
  <c r="F217" i="43"/>
  <c r="G170" i="9" l="1"/>
  <c r="F83" i="43"/>
  <c r="G452" i="9" l="1"/>
  <c r="G454" l="1"/>
  <c r="G460" l="1"/>
  <c r="G459" l="1"/>
  <c r="F103" i="43" l="1"/>
  <c r="G191" i="9"/>
  <c r="S103" i="43" l="1"/>
  <c r="BG191" i="9"/>
  <c r="G456"/>
  <c r="AV101" l="1"/>
  <c r="AT105"/>
  <c r="AR109"/>
  <c r="AV111"/>
  <c r="AT113"/>
  <c r="AV124"/>
  <c r="AT127"/>
  <c r="AR131"/>
  <c r="AV133"/>
  <c r="AR84"/>
  <c r="AT101"/>
  <c r="AR107"/>
  <c r="AV109"/>
  <c r="AT111"/>
  <c r="AT124"/>
  <c r="AR129"/>
  <c r="AV131"/>
  <c r="AT133"/>
  <c r="AX170"/>
  <c r="AT91"/>
  <c r="AR100"/>
  <c r="AV102"/>
  <c r="AT106"/>
  <c r="AR110"/>
  <c r="AV112"/>
  <c r="AT114"/>
  <c r="AV125"/>
  <c r="AT128"/>
  <c r="AR61"/>
  <c r="AV84"/>
  <c r="AR105"/>
  <c r="AV107"/>
  <c r="AT109"/>
  <c r="AR113"/>
  <c r="AR127"/>
  <c r="AV129"/>
  <c r="AT131"/>
  <c r="AV57"/>
  <c r="AT84"/>
  <c r="AR101"/>
  <c r="AV105"/>
  <c r="AT107"/>
  <c r="AR111"/>
  <c r="AV113"/>
  <c r="AR124"/>
  <c r="AV127"/>
  <c r="AT129"/>
  <c r="AR133"/>
  <c r="AR91"/>
  <c r="AV94"/>
  <c r="AT100"/>
  <c r="AR106"/>
  <c r="AV108"/>
  <c r="AT110"/>
  <c r="AR114"/>
  <c r="AV116"/>
  <c r="AR128"/>
  <c r="AV130"/>
  <c r="AR50"/>
  <c r="AZ50" s="1"/>
  <c r="AV91"/>
  <c r="AT94"/>
  <c r="AR102"/>
  <c r="AV106"/>
  <c r="AT108"/>
  <c r="AR112"/>
  <c r="AV114"/>
  <c r="AT116"/>
  <c r="AR125"/>
  <c r="AV128"/>
  <c r="AT130"/>
  <c r="AT50"/>
  <c r="AT49"/>
  <c r="AR49"/>
  <c r="AV118"/>
  <c r="AT104"/>
  <c r="AT96"/>
  <c r="AR90"/>
  <c r="AV88"/>
  <c r="AR80"/>
  <c r="AV86"/>
  <c r="AT83"/>
  <c r="AV79"/>
  <c r="AT75"/>
  <c r="AV73"/>
  <c r="AV122"/>
  <c r="AR103"/>
  <c r="AV98"/>
  <c r="AT95"/>
  <c r="AR89"/>
  <c r="AV85"/>
  <c r="AT82"/>
  <c r="AR121"/>
  <c r="AT118"/>
  <c r="AV96"/>
  <c r="AT93"/>
  <c r="AR88"/>
  <c r="AR87"/>
  <c r="AV80"/>
  <c r="AR86"/>
  <c r="AV83"/>
  <c r="AT81"/>
  <c r="AR79"/>
  <c r="AV75"/>
  <c r="AR73"/>
  <c r="AT122"/>
  <c r="AV103"/>
  <c r="AR92"/>
  <c r="AT85"/>
  <c r="AT78"/>
  <c r="AR122"/>
  <c r="AV95"/>
  <c r="AR85"/>
  <c r="AV78"/>
  <c r="AT76"/>
  <c r="AR94"/>
  <c r="AV100"/>
  <c r="AT102"/>
  <c r="AR108"/>
  <c r="AV110"/>
  <c r="AT112"/>
  <c r="AR116"/>
  <c r="AT125"/>
  <c r="AR130"/>
  <c r="AT61"/>
  <c r="AV121"/>
  <c r="AR104"/>
  <c r="AR96"/>
  <c r="AV93"/>
  <c r="AT90"/>
  <c r="AV87"/>
  <c r="AT80"/>
  <c r="AR83"/>
  <c r="AV81"/>
  <c r="AR75"/>
  <c r="AT103"/>
  <c r="AR95"/>
  <c r="AV92"/>
  <c r="AT89"/>
  <c r="AR82"/>
  <c r="AV49"/>
  <c r="AT121"/>
  <c r="AR118"/>
  <c r="AV104"/>
  <c r="AR93"/>
  <c r="AV90"/>
  <c r="AT88"/>
  <c r="AT87"/>
  <c r="AT86"/>
  <c r="AR81"/>
  <c r="AT79"/>
  <c r="AT73"/>
  <c r="AT98"/>
  <c r="AV89"/>
  <c r="AR78"/>
  <c r="AV76"/>
  <c r="AR98"/>
  <c r="AT92"/>
  <c r="AV82"/>
  <c r="AR76"/>
  <c r="AV47"/>
  <c r="AR47" l="1"/>
  <c r="AT48"/>
  <c r="AV24"/>
  <c r="J24" i="43"/>
  <c r="AV74" i="9"/>
  <c r="AT74"/>
  <c r="AV77"/>
  <c r="AR119"/>
  <c r="AT77"/>
  <c r="AT134"/>
  <c r="AV123"/>
  <c r="AT58"/>
  <c r="AT117"/>
  <c r="AR74"/>
  <c r="AV71"/>
  <c r="AR77"/>
  <c r="AR134"/>
  <c r="AT60"/>
  <c r="AX58"/>
  <c r="AT123"/>
  <c r="AR62"/>
  <c r="AT115"/>
  <c r="AT97"/>
  <c r="AV59"/>
  <c r="AX126"/>
  <c r="AT62"/>
  <c r="AX134"/>
  <c r="AR60"/>
  <c r="AR123"/>
  <c r="AR58"/>
  <c r="AR115"/>
  <c r="AR97"/>
  <c r="AT57"/>
  <c r="AT47"/>
  <c r="AT24"/>
  <c r="I24" i="43"/>
  <c r="AV48" i="9"/>
  <c r="AV72"/>
  <c r="AV119"/>
  <c r="AR117"/>
  <c r="AR71"/>
  <c r="AV117"/>
  <c r="AT71"/>
  <c r="AT120"/>
  <c r="H23" i="43"/>
  <c r="AR23" i="9" s="1"/>
  <c r="AR51"/>
  <c r="AR48"/>
  <c r="H24" i="43"/>
  <c r="AR24" i="9"/>
  <c r="AR72"/>
  <c r="AT72"/>
  <c r="AV120"/>
  <c r="AT119"/>
  <c r="AR120"/>
  <c r="I23" i="43"/>
  <c r="AT52" i="9"/>
  <c r="AR168"/>
  <c r="AT59"/>
  <c r="AT170"/>
  <c r="AV115"/>
  <c r="AT168"/>
  <c r="J23" i="43"/>
  <c r="AT51" i="9"/>
  <c r="AV97"/>
  <c r="AR57"/>
  <c r="AR170"/>
  <c r="AR59"/>
  <c r="AT126"/>
  <c r="AR126"/>
  <c r="O55" i="43" l="1"/>
  <c r="M63" i="9" s="1"/>
  <c r="M56" s="1"/>
  <c r="AT63"/>
  <c r="AT56" s="1"/>
  <c r="I22" i="43"/>
  <c r="AT23" i="9"/>
  <c r="AT22" s="1"/>
  <c r="N49" i="43"/>
  <c r="AR52" i="9"/>
  <c r="AR46" s="1"/>
  <c r="K80" i="43"/>
  <c r="AX168" i="9"/>
  <c r="AX167" s="1"/>
  <c r="J22" i="43"/>
  <c r="AV23" i="9"/>
  <c r="AV22" s="1"/>
  <c r="N55" i="43"/>
  <c r="K63" i="9" s="1"/>
  <c r="K56" s="1"/>
  <c r="AR63"/>
  <c r="AR56" s="1"/>
  <c r="I80" i="43"/>
  <c r="AT167" i="9"/>
  <c r="AR167"/>
  <c r="AR166" s="1"/>
  <c r="H46" i="43"/>
  <c r="I62"/>
  <c r="H62"/>
  <c r="AT46" i="9"/>
  <c r="I51" i="43"/>
  <c r="H80"/>
  <c r="H79" s="1"/>
  <c r="AR22" i="9"/>
  <c r="H22" i="43"/>
  <c r="H51"/>
  <c r="I46"/>
  <c r="K52" i="9" l="1"/>
  <c r="K46" s="1"/>
  <c r="K45" s="1"/>
  <c r="C17" i="44"/>
  <c r="L17" s="1"/>
  <c r="N51" i="43"/>
  <c r="AW55"/>
  <c r="AW51" s="1"/>
  <c r="C12" i="44"/>
  <c r="X55" i="43"/>
  <c r="E17" i="44"/>
  <c r="N46" i="43"/>
  <c r="AW49"/>
  <c r="AW46" s="1"/>
  <c r="O51"/>
  <c r="AX55"/>
  <c r="AX51" s="1"/>
  <c r="AA63" i="9" l="1"/>
  <c r="AA56" s="1"/>
  <c r="N45" i="43"/>
  <c r="M17" i="44"/>
  <c r="X51" i="43"/>
  <c r="AQ17" i="44"/>
  <c r="AV17" s="1"/>
  <c r="L12"/>
  <c r="AS55" i="43"/>
  <c r="AS51" l="1"/>
  <c r="BB17" i="44"/>
  <c r="BH17"/>
  <c r="E413" i="9" l="1"/>
  <c r="E301" l="1"/>
  <c r="E362" l="1"/>
  <c r="E361"/>
  <c r="E365"/>
  <c r="E360"/>
  <c r="E460"/>
  <c r="E367"/>
  <c r="E363"/>
  <c r="E366"/>
  <c r="E364"/>
  <c r="E359"/>
  <c r="D359" l="1"/>
  <c r="D366"/>
  <c r="D190" i="43"/>
  <c r="D364" i="9"/>
  <c r="D189" i="43"/>
  <c r="D363" i="9"/>
  <c r="D188" i="43"/>
  <c r="D367" i="9"/>
  <c r="D460"/>
  <c r="D360"/>
  <c r="D365"/>
  <c r="D361"/>
  <c r="D362"/>
  <c r="D187" i="43" l="1"/>
  <c r="E377" i="9" l="1"/>
  <c r="E376" s="1"/>
  <c r="D377" l="1"/>
  <c r="D376" s="1"/>
  <c r="D193" i="43"/>
  <c r="D192" l="1"/>
  <c r="E414" i="9" l="1"/>
  <c r="E417"/>
  <c r="E304"/>
  <c r="E305"/>
  <c r="E321" l="1"/>
  <c r="E411"/>
  <c r="E419"/>
  <c r="E306"/>
  <c r="E412"/>
  <c r="E420"/>
  <c r="D412" l="1"/>
  <c r="D411"/>
  <c r="D420"/>
  <c r="D306"/>
  <c r="D162" i="43"/>
  <c r="D419" i="9"/>
  <c r="D382" l="1"/>
  <c r="Z381" l="1"/>
  <c r="AK452" l="1"/>
  <c r="AB225" i="43"/>
  <c r="T159" l="1"/>
  <c r="T303" i="9"/>
  <c r="T300" s="1"/>
  <c r="T225" i="43" l="1"/>
  <c r="T452" i="9"/>
  <c r="T157" i="43"/>
  <c r="W159"/>
  <c r="Y303" i="9" l="1"/>
  <c r="Y300" s="1"/>
  <c r="AP85" i="44"/>
  <c r="AR159" i="43"/>
  <c r="W157"/>
  <c r="AR157" l="1"/>
  <c r="AU85" i="44"/>
  <c r="BG85" s="1"/>
  <c r="BA85" l="1"/>
  <c r="B7" l="1"/>
  <c r="I23" i="9"/>
  <c r="M23" i="43"/>
  <c r="Q23" l="1"/>
  <c r="M22"/>
  <c r="I22" i="9"/>
  <c r="R23"/>
  <c r="S23" s="1"/>
  <c r="R22" l="1"/>
  <c r="S22" s="1"/>
  <c r="Q23"/>
  <c r="Q22" s="1"/>
  <c r="H7" i="44"/>
  <c r="O7" s="1"/>
  <c r="K7" s="1"/>
  <c r="Q22" i="43"/>
  <c r="Z129" l="1"/>
  <c r="AZ129"/>
  <c r="Q227" i="9"/>
  <c r="H65" i="44"/>
  <c r="O65" s="1"/>
  <c r="AU129" i="43" l="1"/>
  <c r="AE227" i="9"/>
  <c r="AS65" i="44"/>
  <c r="AX65" l="1"/>
  <c r="BJ65" s="1"/>
  <c r="BD65" l="1"/>
  <c r="BX19" i="4" l="1"/>
  <c r="AN23" i="9" l="1"/>
  <c r="AP23" l="1"/>
  <c r="AY23"/>
  <c r="G23" i="43"/>
  <c r="AF23" l="1"/>
  <c r="AZ23" i="9"/>
  <c r="AN204" l="1"/>
  <c r="G110" i="43" l="1"/>
  <c r="S110"/>
  <c r="BG204" i="9"/>
  <c r="AP204"/>
  <c r="AY204"/>
  <c r="AF110" i="43" l="1"/>
  <c r="AZ204" i="9"/>
  <c r="AN170"/>
  <c r="G83" i="43" l="1"/>
  <c r="AP170" i="9"/>
  <c r="AY170"/>
  <c r="BG170"/>
  <c r="AF83" i="43" l="1"/>
  <c r="AZ170" i="9"/>
  <c r="K271" i="43" l="1"/>
  <c r="BE35" i="9"/>
  <c r="BE34" s="1"/>
  <c r="BE21" s="1"/>
  <c r="AV6" i="5" l="1"/>
  <c r="BC35" i="9"/>
  <c r="BC34" s="1"/>
  <c r="BC21" s="1"/>
  <c r="L271" i="43"/>
  <c r="K270"/>
  <c r="I271"/>
  <c r="L270" l="1"/>
  <c r="J271"/>
  <c r="J270" l="1"/>
  <c r="AS6" i="5"/>
  <c r="AN58" i="9" l="1"/>
  <c r="AY58" l="1"/>
  <c r="AP58"/>
  <c r="G52" i="43"/>
  <c r="AF52" l="1"/>
  <c r="AZ58" i="9"/>
  <c r="AN195" l="1"/>
  <c r="S107" i="43" l="1"/>
  <c r="BG195" i="9"/>
  <c r="AY195"/>
  <c r="AP195"/>
  <c r="G107" i="43"/>
  <c r="AF107" l="1"/>
  <c r="AZ195" i="9"/>
  <c r="U377" l="1"/>
  <c r="U376" s="1"/>
  <c r="U356" s="1"/>
  <c r="U37" s="1"/>
  <c r="U20" s="1"/>
  <c r="U193" i="43"/>
  <c r="AE32" i="3"/>
  <c r="AE31" s="1"/>
  <c r="AE17" s="1"/>
  <c r="AN194" i="9"/>
  <c r="AN202"/>
  <c r="AN222"/>
  <c r="AN196"/>
  <c r="G108" i="43" l="1"/>
  <c r="AP222" i="9"/>
  <c r="AZ222" s="1"/>
  <c r="AY222"/>
  <c r="AP202"/>
  <c r="AZ202" s="1"/>
  <c r="AY202"/>
  <c r="AY194"/>
  <c r="AP194"/>
  <c r="U192" i="43"/>
  <c r="U186" s="1"/>
  <c r="U37" s="1"/>
  <c r="U20" s="1"/>
  <c r="S108"/>
  <c r="BG196" i="9"/>
  <c r="AY196"/>
  <c r="AP196"/>
  <c r="AZ196" s="1"/>
  <c r="BG222"/>
  <c r="BG202"/>
  <c r="S106" i="43"/>
  <c r="BG194" i="9"/>
  <c r="G106" i="43"/>
  <c r="J12" i="5"/>
  <c r="BC222" i="9"/>
  <c r="BC184" s="1"/>
  <c r="BC183" s="1"/>
  <c r="AF108" i="43" l="1"/>
  <c r="AF106"/>
  <c r="BG460" i="9"/>
  <c r="S233" i="43"/>
  <c r="AZ194" i="9"/>
  <c r="S231" i="43"/>
  <c r="BG458" i="9"/>
  <c r="S225" i="43"/>
  <c r="BG452" i="9"/>
  <c r="S227" i="43" l="1"/>
  <c r="BG454" i="9"/>
  <c r="S229" i="43"/>
  <c r="BG456" i="9"/>
  <c r="F460"/>
  <c r="AR6" i="5" l="1"/>
  <c r="S232" i="43" l="1"/>
  <c r="BG459" i="9"/>
  <c r="AB381" l="1"/>
  <c r="BI381" l="1"/>
  <c r="BU19" i="4" l="1"/>
  <c r="F234" i="9" l="1"/>
  <c r="AJ127" i="43" l="1"/>
  <c r="AM127" l="1"/>
  <c r="AL63" i="44" s="1"/>
  <c r="AJ63" s="1"/>
  <c r="AJ122" i="43"/>
  <c r="AJ125"/>
  <c r="AJ118"/>
  <c r="AJ123"/>
  <c r="AJ114"/>
  <c r="AJ120"/>
  <c r="AJ117"/>
  <c r="AJ115"/>
  <c r="AJ126"/>
  <c r="AJ121"/>
  <c r="AM121" s="1"/>
  <c r="AJ119"/>
  <c r="AJ116"/>
  <c r="AJ124"/>
  <c r="AM124" s="1"/>
  <c r="AL60" i="44" s="1"/>
  <c r="AJ60" s="1"/>
  <c r="AM23" i="43"/>
  <c r="AJ23"/>
  <c r="AJ24"/>
  <c r="AL24" s="1"/>
  <c r="AJ25"/>
  <c r="AJ31"/>
  <c r="AJ47"/>
  <c r="AJ52"/>
  <c r="AJ57"/>
  <c r="AJ63"/>
  <c r="AJ167"/>
  <c r="AQ167" s="1"/>
  <c r="AP167" s="1"/>
  <c r="AW167" s="1"/>
  <c r="AJ102"/>
  <c r="AN102" s="1"/>
  <c r="AJ86"/>
  <c r="AQ86" s="1"/>
  <c r="AP86" s="1"/>
  <c r="AW86" s="1"/>
  <c r="AJ89"/>
  <c r="AQ89" s="1"/>
  <c r="AP89" s="1"/>
  <c r="AW89" s="1"/>
  <c r="AJ93"/>
  <c r="AQ93" s="1"/>
  <c r="AP93" s="1"/>
  <c r="AW93" s="1"/>
  <c r="AJ182"/>
  <c r="AQ182" s="1"/>
  <c r="AP182" s="1"/>
  <c r="AW182" s="1"/>
  <c r="AW173" s="1"/>
  <c r="AJ28"/>
  <c r="AJ98"/>
  <c r="AJ138"/>
  <c r="AQ138" s="1"/>
  <c r="AP138" s="1"/>
  <c r="AW138" s="1"/>
  <c r="AW133" s="1"/>
  <c r="AJ164"/>
  <c r="AJ211"/>
  <c r="AQ211" s="1"/>
  <c r="AP211" s="1"/>
  <c r="AW211" s="1"/>
  <c r="AW197" s="1"/>
  <c r="AJ106"/>
  <c r="AM106" s="1"/>
  <c r="AJ111"/>
  <c r="AM111" s="1"/>
  <c r="AJ105"/>
  <c r="AM105" s="1"/>
  <c r="AJ104"/>
  <c r="AM104" s="1"/>
  <c r="AJ65"/>
  <c r="AJ108"/>
  <c r="AM108" s="1"/>
  <c r="AJ99"/>
  <c r="AM99" s="1"/>
  <c r="AJ100"/>
  <c r="AM100" s="1"/>
  <c r="AJ44"/>
  <c r="AJ42"/>
  <c r="AJ43"/>
  <c r="AJ92"/>
  <c r="AJ41"/>
  <c r="AJ60"/>
  <c r="AJ64"/>
  <c r="AJ128"/>
  <c r="AN128" s="1"/>
  <c r="AJ101"/>
  <c r="AM101" s="1"/>
  <c r="AJ83"/>
  <c r="AN83" s="1"/>
  <c r="Y83" s="1"/>
  <c r="AJ110"/>
  <c r="AN110" s="1"/>
  <c r="AJ107"/>
  <c r="AN107" s="1"/>
  <c r="AJ112"/>
  <c r="AM112" s="1"/>
  <c r="AJ109"/>
  <c r="AN109" s="1"/>
  <c r="AJ91"/>
  <c r="AJ103"/>
  <c r="AJ172"/>
  <c r="AJ212"/>
  <c r="AJ26"/>
  <c r="AL26" s="1"/>
  <c r="AJ214"/>
  <c r="AJ27"/>
  <c r="AL27" s="1"/>
  <c r="AJ185"/>
  <c r="AJ88"/>
  <c r="AJ59"/>
  <c r="AI59" s="1"/>
  <c r="AJ220"/>
  <c r="AJ30"/>
  <c r="AL30" s="1"/>
  <c r="AJ165"/>
  <c r="AJ223"/>
  <c r="AQ223" s="1"/>
  <c r="AP223" s="1"/>
  <c r="AW223" s="1"/>
  <c r="AJ75"/>
  <c r="AJ136"/>
  <c r="AJ140"/>
  <c r="AJ221"/>
  <c r="AQ221" s="1"/>
  <c r="AP221" s="1"/>
  <c r="AW221" s="1"/>
  <c r="AJ183"/>
  <c r="AJ32"/>
  <c r="AL32" s="1"/>
  <c r="AJ94"/>
  <c r="AJ90"/>
  <c r="AJ168"/>
  <c r="AJ184"/>
  <c r="AJ29"/>
  <c r="AL29" s="1"/>
  <c r="AJ61"/>
  <c r="AI61" s="1"/>
  <c r="AJ169"/>
  <c r="AJ50"/>
  <c r="AI50" s="1"/>
  <c r="AJ218"/>
  <c r="AJ87"/>
  <c r="AJ219"/>
  <c r="AJ84"/>
  <c r="AJ166"/>
  <c r="AJ139"/>
  <c r="AJ137"/>
  <c r="AJ222"/>
  <c r="AQ222" s="1"/>
  <c r="AP222" s="1"/>
  <c r="AW222" s="1"/>
  <c r="AJ33"/>
  <c r="AL33" s="1"/>
  <c r="AJ58"/>
  <c r="AI58" s="1"/>
  <c r="AJ95"/>
  <c r="AJ36"/>
  <c r="AL36" s="1"/>
  <c r="AL57" i="44" l="1"/>
  <c r="AJ57" s="1"/>
  <c r="AX127" i="43"/>
  <c r="BA127" s="1"/>
  <c r="X127"/>
  <c r="AM116"/>
  <c r="AL52" i="44" s="1"/>
  <c r="AJ52" s="1"/>
  <c r="AM115" i="43"/>
  <c r="AL51" i="44" s="1"/>
  <c r="AJ51" s="1"/>
  <c r="AM120" i="43"/>
  <c r="AM123"/>
  <c r="AM125"/>
  <c r="AL61" i="44" s="1"/>
  <c r="AM119" i="43"/>
  <c r="AL55" i="44" s="1"/>
  <c r="AJ55" s="1"/>
  <c r="AM126" i="43"/>
  <c r="AL62" i="44" s="1"/>
  <c r="AJ62" s="1"/>
  <c r="AM117" i="43"/>
  <c r="AL53" i="44" s="1"/>
  <c r="AJ53" s="1"/>
  <c r="AM114" i="43"/>
  <c r="AM118"/>
  <c r="AL54" i="44" s="1"/>
  <c r="AJ54" s="1"/>
  <c r="AM122" i="43"/>
  <c r="W412" i="9"/>
  <c r="W420"/>
  <c r="Y110" i="43"/>
  <c r="AM47" i="44"/>
  <c r="AJ47" s="1"/>
  <c r="AY110" i="43"/>
  <c r="BA110" s="1"/>
  <c r="AX101"/>
  <c r="BA101" s="1"/>
  <c r="X101"/>
  <c r="AL38" i="44"/>
  <c r="AJ38" s="1"/>
  <c r="AQ60" i="43"/>
  <c r="AP60" s="1"/>
  <c r="AW60" s="1"/>
  <c r="AI60"/>
  <c r="AL44"/>
  <c r="AR44" s="1"/>
  <c r="AX44" s="1"/>
  <c r="AQ44"/>
  <c r="X99"/>
  <c r="AL36" i="44"/>
  <c r="AJ36" s="1"/>
  <c r="AX99" i="43"/>
  <c r="BA99" s="1"/>
  <c r="X108"/>
  <c r="AL45" i="44"/>
  <c r="AJ45" s="1"/>
  <c r="AX108" i="43"/>
  <c r="BA108" s="1"/>
  <c r="AM65"/>
  <c r="X105"/>
  <c r="AL42" i="44"/>
  <c r="AJ42" s="1"/>
  <c r="AX105" i="43"/>
  <c r="BA105" s="1"/>
  <c r="AM63"/>
  <c r="AN52"/>
  <c r="AL31"/>
  <c r="AR31" s="1"/>
  <c r="AX31" s="1"/>
  <c r="AQ31"/>
  <c r="AK8" i="44"/>
  <c r="AW24" i="43"/>
  <c r="AL22"/>
  <c r="AO23"/>
  <c r="AJ22"/>
  <c r="W411" i="9"/>
  <c r="W132"/>
  <c r="W129"/>
  <c r="W281"/>
  <c r="W308"/>
  <c r="W307"/>
  <c r="W133"/>
  <c r="W164"/>
  <c r="W419"/>
  <c r="Y109" i="43"/>
  <c r="AM46" i="44"/>
  <c r="AJ46" s="1"/>
  <c r="AY109" i="43"/>
  <c r="BA109" s="1"/>
  <c r="X112"/>
  <c r="AL49" i="44"/>
  <c r="AJ49" s="1"/>
  <c r="AX112" i="43"/>
  <c r="BA112" s="1"/>
  <c r="Y107"/>
  <c r="AM44" i="44"/>
  <c r="AJ44" s="1"/>
  <c r="AY107" i="43"/>
  <c r="BA107" s="1"/>
  <c r="AM33" i="44"/>
  <c r="AJ33" s="1"/>
  <c r="AY83" i="43"/>
  <c r="BA83" s="1"/>
  <c r="Y128"/>
  <c r="AM64" i="44"/>
  <c r="AJ64" s="1"/>
  <c r="AY128" i="43"/>
  <c r="BA128" s="1"/>
  <c r="AN64"/>
  <c r="AL41"/>
  <c r="AR41" s="1"/>
  <c r="AX41" s="1"/>
  <c r="AQ41"/>
  <c r="AL43"/>
  <c r="AR43" s="1"/>
  <c r="AX43" s="1"/>
  <c r="AQ43"/>
  <c r="AL42"/>
  <c r="AR42" s="1"/>
  <c r="AX42" s="1"/>
  <c r="AQ42"/>
  <c r="X100"/>
  <c r="AL37" i="44"/>
  <c r="AJ37" s="1"/>
  <c r="AX100" i="43"/>
  <c r="BA100" s="1"/>
  <c r="X104"/>
  <c r="AL41" i="44"/>
  <c r="AJ41" s="1"/>
  <c r="AX104" i="43"/>
  <c r="BA104" s="1"/>
  <c r="X111"/>
  <c r="AL48" i="44"/>
  <c r="AJ48" s="1"/>
  <c r="AX111" i="43"/>
  <c r="BA111" s="1"/>
  <c r="X106"/>
  <c r="AL43" i="44"/>
  <c r="AJ43" s="1"/>
  <c r="AX106" i="43"/>
  <c r="BA106" s="1"/>
  <c r="AQ164"/>
  <c r="AP164" s="1"/>
  <c r="AW164" s="1"/>
  <c r="AW163" s="1"/>
  <c r="AM98"/>
  <c r="AL28"/>
  <c r="AR28" s="1"/>
  <c r="AX28" s="1"/>
  <c r="AQ28"/>
  <c r="AW79"/>
  <c r="Y102"/>
  <c r="AY102"/>
  <c r="AM39" i="44"/>
  <c r="AJ39" s="1"/>
  <c r="AI57" i="43"/>
  <c r="AQ57"/>
  <c r="AP57" s="1"/>
  <c r="AW57" s="1"/>
  <c r="AW45" s="1"/>
  <c r="AM47"/>
  <c r="AQ25"/>
  <c r="AL25"/>
  <c r="AR25" s="1"/>
  <c r="AX25" s="1"/>
  <c r="Y23"/>
  <c r="X23"/>
  <c r="AM22"/>
  <c r="AM21" s="1"/>
  <c r="AL7" i="44"/>
  <c r="AX23" i="43"/>
  <c r="W131" i="9"/>
  <c r="W282"/>
  <c r="W163"/>
  <c r="W130"/>
  <c r="AL58" i="44" l="1"/>
  <c r="AJ58" s="1"/>
  <c r="AJ61"/>
  <c r="AL56"/>
  <c r="AL59"/>
  <c r="AJ59" s="1"/>
  <c r="AQ63"/>
  <c r="AS127" i="43"/>
  <c r="AX126"/>
  <c r="BA126" s="1"/>
  <c r="X126"/>
  <c r="AX125"/>
  <c r="BA125" s="1"/>
  <c r="X125"/>
  <c r="AP31"/>
  <c r="AW31" s="1"/>
  <c r="AP28"/>
  <c r="AW28" s="1"/>
  <c r="AP44"/>
  <c r="AW44" s="1"/>
  <c r="AF130" i="9"/>
  <c r="F130"/>
  <c r="AG163"/>
  <c r="AH163"/>
  <c r="AH282"/>
  <c r="AG282"/>
  <c r="AF131"/>
  <c r="F131"/>
  <c r="AR7" i="44"/>
  <c r="Y22" i="43"/>
  <c r="AT23"/>
  <c r="AC23" i="9"/>
  <c r="AC22" s="1"/>
  <c r="AC21" s="1"/>
  <c r="AP25" i="43"/>
  <c r="AW25" s="1"/>
  <c r="BA102"/>
  <c r="AS111"/>
  <c r="AA223" i="9"/>
  <c r="AQ48" i="44"/>
  <c r="AS100" i="43"/>
  <c r="AQ37" i="44"/>
  <c r="AA187" i="9"/>
  <c r="AP42" i="43"/>
  <c r="AW42" s="1"/>
  <c r="AP43"/>
  <c r="AW43" s="1"/>
  <c r="AP41"/>
  <c r="AW41" s="1"/>
  <c r="AL50" i="44"/>
  <c r="AR44"/>
  <c r="AC195" i="9"/>
  <c r="AT107" i="43"/>
  <c r="AR46" i="44"/>
  <c r="AC201" i="9"/>
  <c r="AT109" i="43"/>
  <c r="F419" i="9"/>
  <c r="AF419"/>
  <c r="AH164"/>
  <c r="AG164"/>
  <c r="F133"/>
  <c r="AF133"/>
  <c r="AH307"/>
  <c r="AG307"/>
  <c r="AF308"/>
  <c r="F308"/>
  <c r="AH281"/>
  <c r="AG281"/>
  <c r="AF129"/>
  <c r="F129"/>
  <c r="AG132"/>
  <c r="AH132"/>
  <c r="F411"/>
  <c r="AF411"/>
  <c r="AW22" i="43"/>
  <c r="BA24"/>
  <c r="X65"/>
  <c r="AL20" i="44"/>
  <c r="AJ20" s="1"/>
  <c r="AX65" i="43"/>
  <c r="BA65" s="1"/>
  <c r="AS108"/>
  <c r="AQ45" i="44"/>
  <c r="AA196" i="9"/>
  <c r="AG412"/>
  <c r="AH412"/>
  <c r="AG130"/>
  <c r="AH130"/>
  <c r="F163"/>
  <c r="AF163"/>
  <c r="F282"/>
  <c r="AF282"/>
  <c r="AG131"/>
  <c r="AH131"/>
  <c r="AX22" i="43"/>
  <c r="AX21" s="1"/>
  <c r="X22"/>
  <c r="AQ7" i="44"/>
  <c r="AS23" i="43"/>
  <c r="AA23" i="9"/>
  <c r="AA22" s="1"/>
  <c r="AM46" i="43"/>
  <c r="X47"/>
  <c r="AX47"/>
  <c r="AL10" i="44"/>
  <c r="AJ10" s="1"/>
  <c r="AT102" i="43"/>
  <c r="AC190" i="9"/>
  <c r="AR39" i="44"/>
  <c r="X98" i="43"/>
  <c r="AX98"/>
  <c r="AM97"/>
  <c r="AM96" s="1"/>
  <c r="AL35" i="44"/>
  <c r="AJ35" s="1"/>
  <c r="AS106" i="43"/>
  <c r="AQ43" i="44"/>
  <c r="AA194" i="9"/>
  <c r="AQ41" i="44"/>
  <c r="AS104" i="43"/>
  <c r="AA192" i="9"/>
  <c r="AM19" i="44"/>
  <c r="AJ19" s="1"/>
  <c r="Y64" i="43"/>
  <c r="AY64"/>
  <c r="AM50" i="44"/>
  <c r="AR64"/>
  <c r="AT128" i="43"/>
  <c r="AC226" i="9"/>
  <c r="AR33" i="44"/>
  <c r="AT83" i="43"/>
  <c r="AC170" i="9"/>
  <c r="AQ49" i="44"/>
  <c r="AA225" i="9"/>
  <c r="AS112" i="43"/>
  <c r="AG419" i="9"/>
  <c r="AH419"/>
  <c r="AF164"/>
  <c r="F164"/>
  <c r="AH133"/>
  <c r="AG133"/>
  <c r="AF307"/>
  <c r="F307"/>
  <c r="AG308"/>
  <c r="AH308"/>
  <c r="F281"/>
  <c r="AF281"/>
  <c r="AG129"/>
  <c r="AH129"/>
  <c r="F132"/>
  <c r="AF132"/>
  <c r="AG411"/>
  <c r="AH411"/>
  <c r="AN7" i="44"/>
  <c r="AJ7" s="1"/>
  <c r="AO22" i="43"/>
  <c r="AO21" s="1"/>
  <c r="AZ23"/>
  <c r="BA23" s="1"/>
  <c r="AJ8" i="44"/>
  <c r="AM13"/>
  <c r="AJ13" s="1"/>
  <c r="AY52" i="43"/>
  <c r="Y52"/>
  <c r="X63"/>
  <c r="AX63"/>
  <c r="AL18" i="44"/>
  <c r="AJ18" s="1"/>
  <c r="AA193" i="9"/>
  <c r="AQ42" i="44"/>
  <c r="AS105" i="43"/>
  <c r="AS99"/>
  <c r="AQ36" i="44"/>
  <c r="AA186" i="9"/>
  <c r="AQ38" i="44"/>
  <c r="AS101" i="43"/>
  <c r="AA189" i="9"/>
  <c r="AR47" i="44"/>
  <c r="AT110" i="43"/>
  <c r="AC204" i="9"/>
  <c r="AG420"/>
  <c r="AH420"/>
  <c r="AF420"/>
  <c r="F420"/>
  <c r="F412"/>
  <c r="AF412"/>
  <c r="AQ61" i="44" l="1"/>
  <c r="AQ62"/>
  <c r="AJ56"/>
  <c r="AV63"/>
  <c r="BB63" s="1"/>
  <c r="AS126" i="43"/>
  <c r="AS125"/>
  <c r="AN50" i="44"/>
  <c r="AW47"/>
  <c r="AV38"/>
  <c r="AT52" i="43"/>
  <c r="AR13" i="44"/>
  <c r="AC58" i="9"/>
  <c r="AV49" i="44"/>
  <c r="AW33"/>
  <c r="AV41"/>
  <c r="BA98" i="43"/>
  <c r="BA47"/>
  <c r="AX46"/>
  <c r="AS22"/>
  <c r="BA22"/>
  <c r="C9" i="44"/>
  <c r="N34" i="43"/>
  <c r="N21" s="1"/>
  <c r="K35" i="9"/>
  <c r="K34" s="1"/>
  <c r="K21" s="1"/>
  <c r="AV37" i="44"/>
  <c r="BB37" s="1"/>
  <c r="AZ37" s="1"/>
  <c r="AV48"/>
  <c r="BB48" s="1"/>
  <c r="AZ48" s="1"/>
  <c r="AW7"/>
  <c r="BC7" s="1"/>
  <c r="AV36"/>
  <c r="BB36" s="1"/>
  <c r="AZ36" s="1"/>
  <c r="AV42"/>
  <c r="BB42" s="1"/>
  <c r="AZ42" s="1"/>
  <c r="BA63" i="43"/>
  <c r="AQ18" i="44"/>
  <c r="AS63" i="43"/>
  <c r="AA71" i="9"/>
  <c r="BA52" i="43"/>
  <c r="AZ22"/>
  <c r="AW64" i="44"/>
  <c r="BC64" s="1"/>
  <c r="AZ64" s="1"/>
  <c r="BA64" i="43"/>
  <c r="AT64"/>
  <c r="AR19" i="44"/>
  <c r="AC72" i="9"/>
  <c r="AV43" i="44"/>
  <c r="AA185" i="9"/>
  <c r="AQ35" i="44"/>
  <c r="AS98" i="43"/>
  <c r="AW39" i="44"/>
  <c r="BC39" s="1"/>
  <c r="AZ39" s="1"/>
  <c r="X46" i="43"/>
  <c r="AQ10" i="44"/>
  <c r="AA48" i="9"/>
  <c r="AA46" s="1"/>
  <c r="AS47" i="43"/>
  <c r="AV7" i="44"/>
  <c r="BB7" s="1"/>
  <c r="AV45"/>
  <c r="AS65" i="43"/>
  <c r="AQ20" i="44"/>
  <c r="AA74" i="9"/>
  <c r="AW46" i="44"/>
  <c r="BC46" s="1"/>
  <c r="AZ46" s="1"/>
  <c r="AW44"/>
  <c r="BC44" s="1"/>
  <c r="AZ44" s="1"/>
  <c r="AT22" i="43"/>
  <c r="Y21"/>
  <c r="AV62" i="44" l="1"/>
  <c r="AV61"/>
  <c r="BB61" s="1"/>
  <c r="BH63"/>
  <c r="AJ50"/>
  <c r="BI44"/>
  <c r="BF44" s="1"/>
  <c r="AT44"/>
  <c r="BI46"/>
  <c r="BF46" s="1"/>
  <c r="AT46"/>
  <c r="F452" i="9"/>
  <c r="AT45" i="44"/>
  <c r="BH45"/>
  <c r="BF45" s="1"/>
  <c r="BH7"/>
  <c r="AV10"/>
  <c r="BB10" s="1"/>
  <c r="AZ10" s="1"/>
  <c r="AV35"/>
  <c r="BB35" s="1"/>
  <c r="AZ35" s="1"/>
  <c r="AT43"/>
  <c r="BH43"/>
  <c r="BF43" s="1"/>
  <c r="AV18"/>
  <c r="BB18" s="1"/>
  <c r="AZ18" s="1"/>
  <c r="F454" i="9"/>
  <c r="Q9" i="44"/>
  <c r="L9" s="1"/>
  <c r="BH41"/>
  <c r="BF41" s="1"/>
  <c r="AT41"/>
  <c r="BS33"/>
  <c r="BI33" s="1"/>
  <c r="BH49"/>
  <c r="BF49" s="1"/>
  <c r="AT49"/>
  <c r="AW13"/>
  <c r="BH38"/>
  <c r="BF38" s="1"/>
  <c r="AT38"/>
  <c r="BI47"/>
  <c r="BF47" s="1"/>
  <c r="AT47"/>
  <c r="AT21" i="43"/>
  <c r="BB213"/>
  <c r="AV20" i="44"/>
  <c r="BB20" s="1"/>
  <c r="AZ20" s="1"/>
  <c r="BB45"/>
  <c r="AZ45" s="1"/>
  <c r="F459" i="9"/>
  <c r="AS46" i="43"/>
  <c r="BI39" i="44"/>
  <c r="BF39" s="1"/>
  <c r="AT39"/>
  <c r="BB43"/>
  <c r="AZ43" s="1"/>
  <c r="AW19"/>
  <c r="BC19" s="1"/>
  <c r="AZ19" s="1"/>
  <c r="BI64"/>
  <c r="BF64" s="1"/>
  <c r="AT64"/>
  <c r="BH42"/>
  <c r="BF42" s="1"/>
  <c r="AT42"/>
  <c r="BH36"/>
  <c r="BF36" s="1"/>
  <c r="AT36"/>
  <c r="BI7"/>
  <c r="AT48"/>
  <c r="BH48"/>
  <c r="BF48" s="1"/>
  <c r="BH37"/>
  <c r="BF37" s="1"/>
  <c r="AT37"/>
  <c r="F456" i="9"/>
  <c r="F458"/>
  <c r="BB41" i="44"/>
  <c r="AZ41" s="1"/>
  <c r="BC33"/>
  <c r="BB49"/>
  <c r="AZ49" s="1"/>
  <c r="BB38"/>
  <c r="AZ38" s="1"/>
  <c r="BC47"/>
  <c r="AZ47" s="1"/>
  <c r="BH62" l="1"/>
  <c r="BH61"/>
  <c r="BB62"/>
  <c r="BI13"/>
  <c r="BH18"/>
  <c r="BF18" s="1"/>
  <c r="AT18"/>
  <c r="AT35"/>
  <c r="BH35"/>
  <c r="BF35" s="1"/>
  <c r="AT10"/>
  <c r="BH10"/>
  <c r="BF10" s="1"/>
  <c r="BI19"/>
  <c r="BF19" s="1"/>
  <c r="AT19"/>
  <c r="AT20"/>
  <c r="BH20"/>
  <c r="BF20" s="1"/>
  <c r="BC13"/>
  <c r="AY19" l="1"/>
  <c r="AY10"/>
  <c r="AY18"/>
  <c r="D154" i="63" l="1"/>
  <c r="E154" l="1"/>
  <c r="D153" l="1"/>
  <c r="D152" l="1"/>
  <c r="D148"/>
  <c r="E153"/>
  <c r="E152" l="1"/>
  <c r="E148"/>
  <c r="J122" l="1"/>
  <c r="C121"/>
  <c r="J121" l="1"/>
  <c r="C120"/>
  <c r="J120" l="1"/>
  <c r="C29"/>
  <c r="J29" l="1"/>
  <c r="C19"/>
  <c r="C12" l="1"/>
  <c r="I15"/>
  <c r="J19"/>
  <c r="G154" l="1"/>
  <c r="F154" l="1"/>
  <c r="C155"/>
  <c r="C154" s="1"/>
  <c r="C161"/>
  <c r="G153" l="1"/>
  <c r="F153"/>
  <c r="F152" l="1"/>
  <c r="F148"/>
  <c r="G152"/>
  <c r="G148"/>
  <c r="C160"/>
  <c r="C153" s="1"/>
  <c r="C148" s="1"/>
  <c r="C152" l="1"/>
  <c r="E458" i="9" l="1"/>
  <c r="E459"/>
  <c r="D459" l="1"/>
  <c r="D458"/>
  <c r="D456"/>
  <c r="E456" l="1"/>
  <c r="E452"/>
  <c r="D454"/>
  <c r="D452" l="1"/>
  <c r="E454"/>
  <c r="AR154" l="1"/>
  <c r="AV149"/>
  <c r="AT160"/>
  <c r="AR158"/>
  <c r="H112" i="43"/>
  <c r="AR203" i="9"/>
  <c r="AZ203" s="1"/>
  <c r="AT203"/>
  <c r="AR199"/>
  <c r="AT199"/>
  <c r="AT236"/>
  <c r="AV153"/>
  <c r="AV161"/>
  <c r="AV157"/>
  <c r="I110" i="43"/>
  <c r="AT204" i="9" s="1"/>
  <c r="AV132"/>
  <c r="AT163"/>
  <c r="AV154"/>
  <c r="AV152"/>
  <c r="AT149"/>
  <c r="AV160"/>
  <c r="AV158"/>
  <c r="I112" i="43"/>
  <c r="I111"/>
  <c r="AT164" i="9"/>
  <c r="AR153"/>
  <c r="AR151"/>
  <c r="AR161"/>
  <c r="AR159"/>
  <c r="AR157"/>
  <c r="H110" i="43"/>
  <c r="AV200" i="9"/>
  <c r="AR200"/>
  <c r="AV163"/>
  <c r="AR152"/>
  <c r="AR160"/>
  <c r="H111" i="43"/>
  <c r="AR197" i="9"/>
  <c r="AT197"/>
  <c r="AR164"/>
  <c r="AV151"/>
  <c r="AV159"/>
  <c r="K110" i="43"/>
  <c r="AX204" i="9" s="1"/>
  <c r="AT202"/>
  <c r="AT200"/>
  <c r="AT198"/>
  <c r="AR163"/>
  <c r="AT154"/>
  <c r="AT152"/>
  <c r="AR149"/>
  <c r="AT158"/>
  <c r="J112" i="43"/>
  <c r="J111"/>
  <c r="AV203" i="9"/>
  <c r="AV199"/>
  <c r="AV197"/>
  <c r="AV236"/>
  <c r="AV164"/>
  <c r="AT153"/>
  <c r="AT151"/>
  <c r="AT161"/>
  <c r="AT159"/>
  <c r="AT157"/>
  <c r="AV202"/>
  <c r="AR202"/>
  <c r="AV198"/>
  <c r="AR198"/>
  <c r="K107" i="43"/>
  <c r="AX195" i="9" s="1"/>
  <c r="AT162"/>
  <c r="AR162"/>
  <c r="AV150"/>
  <c r="H107" i="43"/>
  <c r="I107"/>
  <c r="AT195" i="9" s="1"/>
  <c r="AV162"/>
  <c r="AR150"/>
  <c r="AT150"/>
  <c r="AR195" l="1"/>
  <c r="AR204"/>
  <c r="AR236"/>
  <c r="AR185"/>
  <c r="H98" i="43"/>
  <c r="I99"/>
  <c r="AT186" i="9"/>
  <c r="AT192"/>
  <c r="I104" i="43"/>
  <c r="AV192" i="9"/>
  <c r="J104" i="43"/>
  <c r="AV190" i="9"/>
  <c r="J102" i="43"/>
  <c r="I98"/>
  <c r="AT185" i="9"/>
  <c r="AT147"/>
  <c r="AV148"/>
  <c r="J77" i="43"/>
  <c r="J76" s="1"/>
  <c r="H128"/>
  <c r="AR226" i="9"/>
  <c r="AV189"/>
  <c r="J101" i="43"/>
  <c r="AT132" i="9"/>
  <c r="AT70" s="1"/>
  <c r="AT190"/>
  <c r="I102" i="43"/>
  <c r="J128"/>
  <c r="AV226" i="9"/>
  <c r="I128" i="43"/>
  <c r="AT226" i="9"/>
  <c r="AR189"/>
  <c r="H101" i="43"/>
  <c r="AR201" i="9"/>
  <c r="H109" i="43"/>
  <c r="AT189" i="9"/>
  <c r="I101" i="43"/>
  <c r="AR190" i="9"/>
  <c r="H102" i="43"/>
  <c r="H103"/>
  <c r="AR191" i="9"/>
  <c r="J98" i="43"/>
  <c r="AV185" i="9"/>
  <c r="AR147"/>
  <c r="AT148"/>
  <c r="I77" i="43"/>
  <c r="I76" s="1"/>
  <c r="I45" s="1"/>
  <c r="H77"/>
  <c r="AR148" i="9"/>
  <c r="H99" i="43"/>
  <c r="AR186" i="9"/>
  <c r="J99" i="43"/>
  <c r="AV186" i="9"/>
  <c r="AV147"/>
  <c r="H104" i="43"/>
  <c r="AR192" i="9"/>
  <c r="AR187"/>
  <c r="H100" i="43"/>
  <c r="AV191" i="9"/>
  <c r="J103" i="43"/>
  <c r="AV201" i="9"/>
  <c r="J109" i="43"/>
  <c r="J100"/>
  <c r="AV187" i="9"/>
  <c r="AT201"/>
  <c r="I109" i="43"/>
  <c r="AT191" i="9"/>
  <c r="I103" i="43"/>
  <c r="I100"/>
  <c r="AT187" i="9"/>
  <c r="AR132"/>
  <c r="AR70" s="1"/>
  <c r="AV146" l="1"/>
  <c r="AR146"/>
  <c r="AR45" s="1"/>
  <c r="H76" i="43"/>
  <c r="AT146" i="9"/>
  <c r="AT45" s="1"/>
  <c r="H45" i="43" l="1"/>
  <c r="H116" l="1"/>
  <c r="H119"/>
  <c r="J161"/>
  <c r="AT396" i="9"/>
  <c r="AV412"/>
  <c r="J179" i="43"/>
  <c r="AR409" i="9"/>
  <c r="J180" i="43"/>
  <c r="AV338" i="9" s="1"/>
  <c r="J178" i="43"/>
  <c r="AV330" i="9" s="1"/>
  <c r="H179" i="43"/>
  <c r="AV387" i="9"/>
  <c r="AT421"/>
  <c r="AR401"/>
  <c r="AV417"/>
  <c r="AV404"/>
  <c r="I189" i="43"/>
  <c r="AT364" i="9" s="1"/>
  <c r="AV405"/>
  <c r="H177" i="43"/>
  <c r="J181"/>
  <c r="AV344" i="9" s="1"/>
  <c r="H180" i="43"/>
  <c r="H162"/>
  <c r="H178"/>
  <c r="AR411" i="9"/>
  <c r="AR232"/>
  <c r="I181" i="43"/>
  <c r="AT344" i="9" s="1"/>
  <c r="AV390"/>
  <c r="AV402"/>
  <c r="AR230"/>
  <c r="J162" i="43"/>
  <c r="AV306" i="9" s="1"/>
  <c r="AT411"/>
  <c r="AR406"/>
  <c r="I190" i="43"/>
  <c r="AT366" i="9" s="1"/>
  <c r="J159" i="43"/>
  <c r="AV303" i="9" s="1"/>
  <c r="AV392"/>
  <c r="AT399"/>
  <c r="H122" i="43"/>
  <c r="H120"/>
  <c r="H121"/>
  <c r="AR231" i="9"/>
  <c r="AV232"/>
  <c r="AT390"/>
  <c r="AR422"/>
  <c r="AV420"/>
  <c r="AV237"/>
  <c r="AV233"/>
  <c r="J160" i="43"/>
  <c r="AV304" i="9" s="1"/>
  <c r="I178" i="43"/>
  <c r="AT330" i="9" s="1"/>
  <c r="AR413"/>
  <c r="AV409"/>
  <c r="AV406"/>
  <c r="AT422"/>
  <c r="AT233"/>
  <c r="H160" i="43"/>
  <c r="AV401" i="9"/>
  <c r="I188" i="43"/>
  <c r="I206"/>
  <c r="AT440" i="9" s="1"/>
  <c r="H206" i="43"/>
  <c r="H126"/>
  <c r="H124"/>
  <c r="H117"/>
  <c r="H125"/>
  <c r="AR396" i="9"/>
  <c r="AT412"/>
  <c r="AT230"/>
  <c r="AT387"/>
  <c r="AR415"/>
  <c r="AR419"/>
  <c r="AR412"/>
  <c r="AV410"/>
  <c r="I162" i="43"/>
  <c r="AT306" i="9" s="1"/>
  <c r="AR387"/>
  <c r="AT415"/>
  <c r="AV411"/>
  <c r="AT419"/>
  <c r="AT408"/>
  <c r="AV228"/>
  <c r="AT404"/>
  <c r="AT392"/>
  <c r="AT388"/>
  <c r="AR408"/>
  <c r="AT393"/>
  <c r="AV399"/>
  <c r="AV384"/>
  <c r="H118" i="43"/>
  <c r="H127"/>
  <c r="I180"/>
  <c r="AT338" i="9" s="1"/>
  <c r="AR402"/>
  <c r="I160" i="43"/>
  <c r="AT304" i="9" s="1"/>
  <c r="AV413"/>
  <c r="AR421"/>
  <c r="AT386"/>
  <c r="AT402"/>
  <c r="AT409"/>
  <c r="AV408"/>
  <c r="AR393"/>
  <c r="H159" i="43"/>
  <c r="AR389" i="9"/>
  <c r="AR388"/>
  <c r="AT401"/>
  <c r="AT403"/>
  <c r="I159" i="43"/>
  <c r="AT303" i="9" s="1"/>
  <c r="AT389"/>
  <c r="AT384"/>
  <c r="H123" i="43"/>
  <c r="I161"/>
  <c r="AR390" i="9"/>
  <c r="AV386"/>
  <c r="AT420"/>
  <c r="AT397"/>
  <c r="AV231"/>
  <c r="AR420"/>
  <c r="AV415"/>
  <c r="AR397"/>
  <c r="AV419"/>
  <c r="AR399"/>
  <c r="AR228"/>
  <c r="AT417"/>
  <c r="H189" i="43"/>
  <c r="H188"/>
  <c r="AT232" i="9"/>
  <c r="AR410"/>
  <c r="AT237"/>
  <c r="AR391"/>
  <c r="AV421"/>
  <c r="H161" i="43"/>
  <c r="H181"/>
  <c r="AT410" i="9"/>
  <c r="AR237"/>
  <c r="I179" i="43"/>
  <c r="AT391" i="9"/>
  <c r="AT413"/>
  <c r="AV388"/>
  <c r="AR417"/>
  <c r="AV393"/>
  <c r="AR392"/>
  <c r="J189" i="43"/>
  <c r="AR405" i="9"/>
  <c r="AV389"/>
  <c r="H190" i="43"/>
  <c r="AV403" i="9"/>
  <c r="AR404"/>
  <c r="AT405"/>
  <c r="H115" i="43"/>
  <c r="AT231" i="9"/>
  <c r="I177" i="43"/>
  <c r="AV230" i="9"/>
  <c r="AV391"/>
  <c r="AT406"/>
  <c r="J177" i="43"/>
  <c r="AR386" i="9"/>
  <c r="AV396"/>
  <c r="AV422"/>
  <c r="AR233"/>
  <c r="AV397"/>
  <c r="AT228"/>
  <c r="J190" i="43"/>
  <c r="AV366" i="9" s="1"/>
  <c r="AR403"/>
  <c r="J188" i="43"/>
  <c r="J206"/>
  <c r="AV440" i="9" s="1"/>
  <c r="K206" i="43"/>
  <c r="AX440" i="9" s="1"/>
  <c r="AR384"/>
  <c r="AR217" l="1"/>
  <c r="AR440"/>
  <c r="AR330"/>
  <c r="AR338"/>
  <c r="AR366"/>
  <c r="AR344"/>
  <c r="AR364"/>
  <c r="AR303"/>
  <c r="AR218"/>
  <c r="AR216"/>
  <c r="AR304"/>
  <c r="AR306"/>
  <c r="H35" i="43"/>
  <c r="K135"/>
  <c r="H233"/>
  <c r="AV363" i="9"/>
  <c r="J187" i="43"/>
  <c r="H201"/>
  <c r="AR398" i="9"/>
  <c r="H40" i="43"/>
  <c r="I176"/>
  <c r="AT322" i="9" s="1"/>
  <c r="I231" i="43"/>
  <c r="AV364" i="9"/>
  <c r="AV229"/>
  <c r="J130" i="43"/>
  <c r="AR235" i="9"/>
  <c r="H131" i="43"/>
  <c r="J233"/>
  <c r="H187"/>
  <c r="AR363" i="9"/>
  <c r="J129" i="43"/>
  <c r="AV227" i="9"/>
  <c r="J204" i="43"/>
  <c r="AV414" i="9"/>
  <c r="I205" i="43"/>
  <c r="AT416" i="9"/>
  <c r="AR214"/>
  <c r="N123" i="43"/>
  <c r="H158"/>
  <c r="J193"/>
  <c r="AR383" i="9"/>
  <c r="J200" i="43"/>
  <c r="AV395" i="9"/>
  <c r="J199" i="43"/>
  <c r="AV385" i="9"/>
  <c r="AV296"/>
  <c r="AV287" s="1"/>
  <c r="J227" i="43"/>
  <c r="AV398" i="9"/>
  <c r="J201" i="43"/>
  <c r="N118"/>
  <c r="AR209" i="9"/>
  <c r="AV383"/>
  <c r="J35" i="43"/>
  <c r="AT443" i="9"/>
  <c r="I209" i="43"/>
  <c r="I208" s="1"/>
  <c r="AP12" i="5"/>
  <c r="I129" i="43"/>
  <c r="I232"/>
  <c r="AT227" i="9"/>
  <c r="AR443"/>
  <c r="H209" i="43"/>
  <c r="N120"/>
  <c r="AR211" i="9"/>
  <c r="N122" i="43"/>
  <c r="AR213" i="9"/>
  <c r="AT383"/>
  <c r="I200" i="43"/>
  <c r="AT395" i="9"/>
  <c r="J202" i="43"/>
  <c r="AV400" i="9"/>
  <c r="I227" i="43"/>
  <c r="AT296" i="9"/>
  <c r="AT287" s="1"/>
  <c r="AR407"/>
  <c r="H203" i="43"/>
  <c r="J176"/>
  <c r="AV322" i="9" s="1"/>
  <c r="J231" i="43"/>
  <c r="I175"/>
  <c r="H204"/>
  <c r="AR414" i="9"/>
  <c r="H114" i="43"/>
  <c r="N119"/>
  <c r="AR210" i="9"/>
  <c r="N116" i="43"/>
  <c r="AR207" i="9"/>
  <c r="I35" i="43"/>
  <c r="J175"/>
  <c r="AM12" i="5"/>
  <c r="J158" i="43"/>
  <c r="I233"/>
  <c r="I203"/>
  <c r="AT407" i="9"/>
  <c r="AT398"/>
  <c r="I201" i="43"/>
  <c r="AR206" i="9"/>
  <c r="N115" i="43"/>
  <c r="AL12" i="5"/>
  <c r="I158" i="43"/>
  <c r="I193"/>
  <c r="I171"/>
  <c r="H225"/>
  <c r="H171"/>
  <c r="J209"/>
  <c r="J208" s="1"/>
  <c r="AV443" i="9"/>
  <c r="J40" i="43"/>
  <c r="I131"/>
  <c r="AT235" i="9"/>
  <c r="AR416"/>
  <c r="H205" i="43"/>
  <c r="H232"/>
  <c r="H129"/>
  <c r="AR227" i="9"/>
  <c r="I40" i="43"/>
  <c r="H135"/>
  <c r="H227"/>
  <c r="AR296" i="9"/>
  <c r="AR287" s="1"/>
  <c r="AT385"/>
  <c r="I199" i="43"/>
  <c r="AR229" i="9"/>
  <c r="H130" i="43"/>
  <c r="H231"/>
  <c r="H176"/>
  <c r="AF12" i="5"/>
  <c r="J171" i="43"/>
  <c r="AR208" i="9"/>
  <c r="N117" i="43"/>
  <c r="AR215" i="9"/>
  <c r="N124" i="43"/>
  <c r="H175"/>
  <c r="AT363" i="9"/>
  <c r="AT357" s="1"/>
  <c r="I187" i="43"/>
  <c r="AT400" i="9"/>
  <c r="I202" i="43"/>
  <c r="AR385" i="9"/>
  <c r="H199" i="43"/>
  <c r="J205"/>
  <c r="AV416" i="9"/>
  <c r="N121" i="43"/>
  <c r="AR212" i="9"/>
  <c r="I135" i="43"/>
  <c r="H200"/>
  <c r="AR395" i="9"/>
  <c r="J131" i="43"/>
  <c r="AV235" i="9"/>
  <c r="J203" i="43"/>
  <c r="AV407" i="9"/>
  <c r="I130" i="43"/>
  <c r="AT229" i="9"/>
  <c r="AG12" i="5"/>
  <c r="AT414" i="9"/>
  <c r="I204" i="43"/>
  <c r="AR400" i="9"/>
  <c r="H202" i="43"/>
  <c r="H97" l="1"/>
  <c r="AR322" i="9"/>
  <c r="H208" i="43"/>
  <c r="AR357" i="9"/>
  <c r="H198" i="43"/>
  <c r="H174"/>
  <c r="AR321" i="9"/>
  <c r="AV317"/>
  <c r="AV316" s="1"/>
  <c r="AV309" s="1"/>
  <c r="J170" i="43"/>
  <c r="J163" s="1"/>
  <c r="J39"/>
  <c r="J38" s="1"/>
  <c r="AV40" i="9"/>
  <c r="AV39" s="1"/>
  <c r="AV38" s="1"/>
  <c r="AR317"/>
  <c r="AR316" s="1"/>
  <c r="AR309" s="1"/>
  <c r="H170" i="43"/>
  <c r="AT317" i="9"/>
  <c r="AT316" s="1"/>
  <c r="AT309" s="1"/>
  <c r="I170" i="43"/>
  <c r="I163" s="1"/>
  <c r="I34"/>
  <c r="I21" s="1"/>
  <c r="AT35" i="9"/>
  <c r="AT34" s="1"/>
  <c r="AT21" s="1"/>
  <c r="AW116" i="43"/>
  <c r="W116"/>
  <c r="C52" i="44"/>
  <c r="L52" s="1"/>
  <c r="K207" i="9"/>
  <c r="W119" i="43"/>
  <c r="K210" i="9"/>
  <c r="C55" i="44"/>
  <c r="L55" s="1"/>
  <c r="AW119" i="43"/>
  <c r="N114"/>
  <c r="AR205" i="9"/>
  <c r="AR184" s="1"/>
  <c r="AR183" s="1"/>
  <c r="AT382"/>
  <c r="AT381" s="1"/>
  <c r="K213"/>
  <c r="AW122" i="43"/>
  <c r="C58" i="44"/>
  <c r="L58" s="1"/>
  <c r="W122" i="43"/>
  <c r="W120"/>
  <c r="K211" i="9"/>
  <c r="C56" i="44"/>
  <c r="L56" s="1"/>
  <c r="AW120" i="43"/>
  <c r="G271"/>
  <c r="AV35" i="9"/>
  <c r="AV34" s="1"/>
  <c r="AV21" s="1"/>
  <c r="J34" i="43"/>
  <c r="J21" s="1"/>
  <c r="H271"/>
  <c r="W118"/>
  <c r="K209" i="9"/>
  <c r="C54" i="44"/>
  <c r="L54" s="1"/>
  <c r="AW118" i="43"/>
  <c r="J198"/>
  <c r="J197" s="1"/>
  <c r="AV377" i="9"/>
  <c r="AV376" s="1"/>
  <c r="J192" i="43"/>
  <c r="J186" s="1"/>
  <c r="H157"/>
  <c r="AR301" i="9"/>
  <c r="AR300" s="1"/>
  <c r="AV357"/>
  <c r="AT249"/>
  <c r="AT248" s="1"/>
  <c r="I134" i="43"/>
  <c r="K212" i="9"/>
  <c r="AW121" i="43"/>
  <c r="C57" i="44"/>
  <c r="L57" s="1"/>
  <c r="W121" i="43"/>
  <c r="AW124"/>
  <c r="W124"/>
  <c r="C60" i="44"/>
  <c r="L60" s="1"/>
  <c r="K215" i="9"/>
  <c r="W117" i="43"/>
  <c r="K208" i="9"/>
  <c r="C53" i="44"/>
  <c r="L53" s="1"/>
  <c r="AW117" i="43"/>
  <c r="I198"/>
  <c r="I197" s="1"/>
  <c r="E270" s="1"/>
  <c r="AR249" i="9"/>
  <c r="AR248" s="1"/>
  <c r="H134" i="43"/>
  <c r="I39"/>
  <c r="I38" s="1"/>
  <c r="AT40" i="9"/>
  <c r="AT39" s="1"/>
  <c r="AT38" s="1"/>
  <c r="H224" i="43"/>
  <c r="AT377" i="9"/>
  <c r="AT376" s="1"/>
  <c r="AT356" s="1"/>
  <c r="I192" i="43"/>
  <c r="I186" s="1"/>
  <c r="I157"/>
  <c r="AT301" i="9"/>
  <c r="AT300" s="1"/>
  <c r="AW115" i="43"/>
  <c r="W115"/>
  <c r="C51" i="44"/>
  <c r="L51" s="1"/>
  <c r="K206" i="9"/>
  <c r="AV301"/>
  <c r="AV300" s="1"/>
  <c r="J157" i="43"/>
  <c r="AV321" i="9"/>
  <c r="AV320" s="1"/>
  <c r="AV319" s="1"/>
  <c r="J174" i="43"/>
  <c r="J173" s="1"/>
  <c r="AT321" i="9"/>
  <c r="AT320" s="1"/>
  <c r="AT319" s="1"/>
  <c r="I174" i="43"/>
  <c r="I173" s="1"/>
  <c r="AV382" i="9"/>
  <c r="AV381" s="1"/>
  <c r="AR382"/>
  <c r="AR381" s="1"/>
  <c r="C59" i="44"/>
  <c r="L59" s="1"/>
  <c r="AW123" i="43"/>
  <c r="K214" i="9"/>
  <c r="W123" i="43"/>
  <c r="H39"/>
  <c r="AR40" i="9"/>
  <c r="AR39" s="1"/>
  <c r="AR38" s="1"/>
  <c r="K134" i="43"/>
  <c r="AX249" i="9"/>
  <c r="AX248" s="1"/>
  <c r="H34" i="43"/>
  <c r="H21" s="1"/>
  <c r="D271"/>
  <c r="AR35" i="9"/>
  <c r="AR34" s="1"/>
  <c r="AR21" s="1"/>
  <c r="C271" i="43"/>
  <c r="H38" l="1"/>
  <c r="H96"/>
  <c r="H163"/>
  <c r="H173"/>
  <c r="AR320" i="9"/>
  <c r="AR319" s="1"/>
  <c r="H133" i="43"/>
  <c r="H270"/>
  <c r="D270"/>
  <c r="AR247" i="9"/>
  <c r="G270" i="43"/>
  <c r="AP59" i="44"/>
  <c r="AR123" i="43"/>
  <c r="Y214" i="9"/>
  <c r="AR115" i="43"/>
  <c r="Y206" i="9"/>
  <c r="AP51" i="44"/>
  <c r="AP60"/>
  <c r="Y215" i="9"/>
  <c r="AR124" i="43"/>
  <c r="Y212" i="9"/>
  <c r="AP57" i="44"/>
  <c r="AR121" i="43"/>
  <c r="I133"/>
  <c r="AV356" i="9"/>
  <c r="AP58" i="44"/>
  <c r="AR122" i="43"/>
  <c r="Y213" i="9"/>
  <c r="AP52" i="44"/>
  <c r="AR116" i="43"/>
  <c r="Y207" i="9"/>
  <c r="C275" i="43"/>
  <c r="C270" s="1"/>
  <c r="H197"/>
  <c r="AP53" i="44"/>
  <c r="AR117" i="43"/>
  <c r="Y208" i="9"/>
  <c r="AT247"/>
  <c r="AP54" i="44"/>
  <c r="AR118" i="43"/>
  <c r="Y209" i="9"/>
  <c r="Y211"/>
  <c r="AP56" i="44"/>
  <c r="AR120" i="43"/>
  <c r="C50" i="44"/>
  <c r="N97" i="43"/>
  <c r="N96" s="1"/>
  <c r="W114"/>
  <c r="AW114"/>
  <c r="K205" i="9"/>
  <c r="K184" s="1"/>
  <c r="K183" s="1"/>
  <c r="AP55" i="44"/>
  <c r="AR119" i="43"/>
  <c r="Y210" i="9"/>
  <c r="L50" i="44" l="1"/>
  <c r="AU55"/>
  <c r="BG55" s="1"/>
  <c r="AW97" i="43"/>
  <c r="AW96" s="1"/>
  <c r="AU53" i="44"/>
  <c r="BG53" s="1"/>
  <c r="L12" i="5"/>
  <c r="F12"/>
  <c r="I12"/>
  <c r="AU57" i="44"/>
  <c r="BG57" s="1"/>
  <c r="AU60"/>
  <c r="BG60" s="1"/>
  <c r="AU59"/>
  <c r="BG59" s="1"/>
  <c r="Y205" i="9"/>
  <c r="AP50" i="44"/>
  <c r="AR114" i="43"/>
  <c r="AU56" i="44"/>
  <c r="BG56" s="1"/>
  <c r="AU54"/>
  <c r="BG54" s="1"/>
  <c r="AU52"/>
  <c r="BG52" s="1"/>
  <c r="AU58"/>
  <c r="BG58" s="1"/>
  <c r="AU51"/>
  <c r="BG51" s="1"/>
  <c r="BA54" l="1"/>
  <c r="BA56"/>
  <c r="BA53"/>
  <c r="BA57"/>
  <c r="BA59"/>
  <c r="BA60"/>
  <c r="BA55"/>
  <c r="BA51"/>
  <c r="BA58"/>
  <c r="BA52"/>
  <c r="AU50"/>
  <c r="BA50" s="1"/>
  <c r="AW12" i="5"/>
  <c r="BG50" i="44" l="1"/>
  <c r="CE20" i="4" l="1"/>
  <c r="CE21"/>
  <c r="AX422" i="9" l="1"/>
  <c r="AX421"/>
  <c r="AX415"/>
  <c r="AX412"/>
  <c r="AX411"/>
  <c r="AX420"/>
  <c r="AX419"/>
  <c r="AX417"/>
  <c r="AX413"/>
  <c r="AX408"/>
  <c r="AX406"/>
  <c r="AX405"/>
  <c r="AX404"/>
  <c r="AX403"/>
  <c r="AX402"/>
  <c r="AX401"/>
  <c r="AX396"/>
  <c r="AX393"/>
  <c r="AX389"/>
  <c r="AX384"/>
  <c r="K177" i="43"/>
  <c r="K161"/>
  <c r="AX410" i="9"/>
  <c r="AX392"/>
  <c r="AX387"/>
  <c r="AX386"/>
  <c r="K203" i="43" l="1"/>
  <c r="AX407" i="9"/>
  <c r="AX383"/>
  <c r="K199" i="43"/>
  <c r="AX385" i="9"/>
  <c r="AX398"/>
  <c r="K201" i="43"/>
  <c r="K205"/>
  <c r="AX416" i="9"/>
  <c r="AO12" i="5"/>
  <c r="AX395" i="9"/>
  <c r="K200" i="43"/>
  <c r="AX400" i="9"/>
  <c r="K202" i="43"/>
  <c r="AX414" i="9"/>
  <c r="K204" i="43"/>
  <c r="AX443" i="9"/>
  <c r="AP443" s="1"/>
  <c r="AZ443" s="1"/>
  <c r="O12" i="5" l="1"/>
  <c r="K198" i="43"/>
  <c r="E323" i="9" l="1"/>
  <c r="AX237" l="1"/>
  <c r="AX233"/>
  <c r="AX230"/>
  <c r="AX228"/>
  <c r="AX232"/>
  <c r="AX231"/>
  <c r="AX224"/>
  <c r="AX203"/>
  <c r="AX200"/>
  <c r="AX199"/>
  <c r="AX198"/>
  <c r="AX197"/>
  <c r="AX164"/>
  <c r="AX162"/>
  <c r="AX163"/>
  <c r="AX132"/>
  <c r="AX161"/>
  <c r="AX160"/>
  <c r="AX159"/>
  <c r="AX158"/>
  <c r="AX157"/>
  <c r="AX154"/>
  <c r="AX153"/>
  <c r="AX152"/>
  <c r="AX151"/>
  <c r="AX149"/>
  <c r="AX131"/>
  <c r="AX130"/>
  <c r="AX128"/>
  <c r="AX125"/>
  <c r="AX124"/>
  <c r="AX133"/>
  <c r="AX122"/>
  <c r="AX121"/>
  <c r="AX116"/>
  <c r="AX114"/>
  <c r="AX113"/>
  <c r="AX111"/>
  <c r="AX110"/>
  <c r="AX109"/>
  <c r="AX108"/>
  <c r="AX106"/>
  <c r="AX105"/>
  <c r="AX103"/>
  <c r="AX102"/>
  <c r="AX100"/>
  <c r="AX129"/>
  <c r="AX98"/>
  <c r="AX96"/>
  <c r="AX95"/>
  <c r="AX93"/>
  <c r="AX92"/>
  <c r="AX91"/>
  <c r="AX90"/>
  <c r="AX89"/>
  <c r="AX88"/>
  <c r="AX87"/>
  <c r="AX83"/>
  <c r="AX82"/>
  <c r="AX81"/>
  <c r="AX80"/>
  <c r="AX79"/>
  <c r="AX78"/>
  <c r="AX75"/>
  <c r="AX73"/>
  <c r="AX61"/>
  <c r="AV61"/>
  <c r="AX49"/>
  <c r="K156" i="43"/>
  <c r="K155"/>
  <c r="AX280" i="9"/>
  <c r="AX279"/>
  <c r="AX278"/>
  <c r="AX277"/>
  <c r="AX276"/>
  <c r="AX275"/>
  <c r="AX282"/>
  <c r="AX281"/>
  <c r="AX308"/>
  <c r="AX274"/>
  <c r="AX268"/>
  <c r="AX264"/>
  <c r="AX260"/>
  <c r="AX259"/>
  <c r="AX257"/>
  <c r="AX238"/>
  <c r="AX221"/>
  <c r="AX220"/>
  <c r="AX219"/>
  <c r="AX188"/>
  <c r="AX155"/>
  <c r="AX193" l="1"/>
  <c r="K105" i="43"/>
  <c r="AX256" i="9"/>
  <c r="K48" i="43"/>
  <c r="AX51" i="9"/>
  <c r="AV50"/>
  <c r="AX62"/>
  <c r="K56" i="43"/>
  <c r="AX97" i="9"/>
  <c r="K67" i="43"/>
  <c r="AX119" i="9"/>
  <c r="K70" i="43"/>
  <c r="AX120" i="9"/>
  <c r="K71" i="43"/>
  <c r="AX201" i="9"/>
  <c r="K109" i="43"/>
  <c r="K142"/>
  <c r="AX261" i="9"/>
  <c r="AX262"/>
  <c r="AX263"/>
  <c r="AX47"/>
  <c r="AX48"/>
  <c r="K47" i="43"/>
  <c r="AV51" i="9"/>
  <c r="J48" i="43"/>
  <c r="AX50" i="9"/>
  <c r="J56" i="43"/>
  <c r="AV62" i="9"/>
  <c r="AX57"/>
  <c r="AX59"/>
  <c r="K53" i="43"/>
  <c r="AX71" i="9"/>
  <c r="K63" i="43"/>
  <c r="AX72" i="9"/>
  <c r="K64" i="43"/>
  <c r="AX74" i="9"/>
  <c r="K65" i="43"/>
  <c r="AX77" i="9"/>
  <c r="K66" i="43"/>
  <c r="AX117" i="9"/>
  <c r="K69" i="43"/>
  <c r="AX123" i="9"/>
  <c r="K72" i="43"/>
  <c r="AX147" i="9"/>
  <c r="K77" i="43"/>
  <c r="AX148" i="9"/>
  <c r="K98" i="43"/>
  <c r="AX185" i="9"/>
  <c r="K99" i="43"/>
  <c r="AX186" i="9"/>
  <c r="K100" i="43"/>
  <c r="AX187" i="9"/>
  <c r="K101" i="43"/>
  <c r="AX189" i="9"/>
  <c r="K102" i="43"/>
  <c r="AX190" i="9"/>
  <c r="K128" i="43"/>
  <c r="AX226" i="9"/>
  <c r="K104" i="43"/>
  <c r="AX192" i="9"/>
  <c r="K111" i="43"/>
  <c r="AX223" i="9"/>
  <c r="K112" i="43"/>
  <c r="AX225" i="9"/>
  <c r="AX227"/>
  <c r="K129" i="43"/>
  <c r="AX235" i="9"/>
  <c r="K131" i="43"/>
  <c r="K76" l="1"/>
  <c r="BA57"/>
  <c r="AX60" i="9" l="1"/>
  <c r="K54" i="43"/>
  <c r="AX24" i="9"/>
  <c r="K24" i="43"/>
  <c r="AX191" i="9"/>
  <c r="K103" i="43"/>
  <c r="AV60" i="9"/>
  <c r="J54" i="43"/>
  <c r="AX229" i="9"/>
  <c r="K130" i="43"/>
  <c r="BA25" l="1"/>
  <c r="AW6" i="5" l="1"/>
  <c r="AG20" i="3"/>
  <c r="AG17" s="1"/>
  <c r="U20"/>
  <c r="U17" s="1"/>
  <c r="AA20"/>
  <c r="AA17" s="1"/>
  <c r="E388" i="9" l="1"/>
  <c r="E409"/>
  <c r="E387"/>
  <c r="E406"/>
  <c r="E168" l="1"/>
  <c r="E386"/>
  <c r="E410"/>
  <c r="E291" l="1"/>
  <c r="E289"/>
  <c r="E273"/>
  <c r="E156"/>
  <c r="E292"/>
  <c r="E271"/>
  <c r="E272"/>
  <c r="E105"/>
  <c r="E84"/>
  <c r="E100"/>
  <c r="E57" l="1"/>
  <c r="E249"/>
  <c r="E248" s="1"/>
  <c r="E193"/>
  <c r="E58"/>
  <c r="E198"/>
  <c r="E79"/>
  <c r="E302" l="1"/>
  <c r="E99"/>
  <c r="E118"/>
  <c r="C17" i="59" l="1"/>
  <c r="E40" i="9"/>
  <c r="E39" l="1"/>
  <c r="E38" s="1"/>
  <c r="E77" l="1"/>
  <c r="C17" i="20" l="1"/>
  <c r="E35" i="9"/>
  <c r="E34" s="1"/>
  <c r="E155"/>
  <c r="AX266" l="1"/>
  <c r="E91" l="1"/>
  <c r="AT6" i="5" l="1"/>
  <c r="BC6" l="1"/>
  <c r="AM20" i="3" l="1"/>
  <c r="AM17" s="1"/>
  <c r="J127" i="43" l="1"/>
  <c r="AV218" i="9" s="1"/>
  <c r="K127" i="43"/>
  <c r="AX218" i="9" s="1"/>
  <c r="I127" i="43"/>
  <c r="I126"/>
  <c r="K126"/>
  <c r="AX217" i="9" s="1"/>
  <c r="J126" i="43"/>
  <c r="AV217" i="9" s="1"/>
  <c r="K125" i="43"/>
  <c r="AX216" i="9" s="1"/>
  <c r="I125" i="43"/>
  <c r="J125"/>
  <c r="AV216" i="9" s="1"/>
  <c r="I123" i="43"/>
  <c r="J123"/>
  <c r="K123"/>
  <c r="AT216" i="9" l="1"/>
  <c r="AT217"/>
  <c r="AT218"/>
  <c r="Q123" i="43"/>
  <c r="AX214" i="9"/>
  <c r="O123" i="43"/>
  <c r="AT214" i="9"/>
  <c r="AV214"/>
  <c r="P123" i="43"/>
  <c r="Y123" l="1"/>
  <c r="O214" i="9"/>
  <c r="AY123" i="43"/>
  <c r="G59" i="44"/>
  <c r="N59" s="1"/>
  <c r="E59"/>
  <c r="M59" s="1"/>
  <c r="AX123" i="43"/>
  <c r="M214" i="9"/>
  <c r="X123" i="43"/>
  <c r="AZ123"/>
  <c r="H59" i="44"/>
  <c r="O59" s="1"/>
  <c r="Q214" i="9"/>
  <c r="AQ59" i="44" l="1"/>
  <c r="AV59" s="1"/>
  <c r="AS123" i="43"/>
  <c r="AA214" i="9"/>
  <c r="BA123" i="43"/>
  <c r="K59" i="44"/>
  <c r="AR59"/>
  <c r="AT123" i="43"/>
  <c r="AC214" i="9"/>
  <c r="J114" i="43"/>
  <c r="K114"/>
  <c r="Q114" l="1"/>
  <c r="AX205" i="9"/>
  <c r="I114" i="43"/>
  <c r="AW59" i="44"/>
  <c r="BI59" s="1"/>
  <c r="BB59"/>
  <c r="BH59"/>
  <c r="AV205" i="9"/>
  <c r="P114" i="43"/>
  <c r="BC59" i="44" l="1"/>
  <c r="O205" i="9"/>
  <c r="Y114" i="43"/>
  <c r="G50" i="44"/>
  <c r="N50" s="1"/>
  <c r="AY114" i="43"/>
  <c r="AT205" i="9"/>
  <c r="O114" i="43"/>
  <c r="Q205" i="9"/>
  <c r="H50" i="44"/>
  <c r="O50" s="1"/>
  <c r="AZ114" i="43"/>
  <c r="M205" i="9" l="1"/>
  <c r="E50" i="44"/>
  <c r="AX114" i="43"/>
  <c r="X114"/>
  <c r="AT114"/>
  <c r="AR50" i="44"/>
  <c r="AC205" i="9"/>
  <c r="AQ50" i="44" l="1"/>
  <c r="AS114" i="43"/>
  <c r="AA205" i="9"/>
  <c r="M50" i="44"/>
  <c r="AW50"/>
  <c r="BC50" s="1"/>
  <c r="BA114" i="43"/>
  <c r="BI50" i="44" l="1"/>
  <c r="K50"/>
  <c r="AV50"/>
  <c r="BB50" l="1"/>
  <c r="BH50"/>
  <c r="K23" i="43" l="1"/>
  <c r="AX23" i="9" l="1"/>
  <c r="AX22" s="1"/>
  <c r="K22" i="43"/>
  <c r="J110" l="1"/>
  <c r="AV204" i="9" l="1"/>
  <c r="K68" i="43"/>
  <c r="J83"/>
  <c r="AV170" i="9" l="1"/>
  <c r="AX115"/>
  <c r="K62" i="43"/>
  <c r="J52" l="1"/>
  <c r="AV58" i="9" l="1"/>
  <c r="K178" i="43" l="1"/>
  <c r="AX330" i="9" l="1"/>
  <c r="K176" i="43"/>
  <c r="AX322" i="9" l="1"/>
  <c r="AV126"/>
  <c r="J73" i="43"/>
  <c r="J135"/>
  <c r="J134" l="1"/>
  <c r="AV249" i="9"/>
  <c r="AV248" s="1"/>
  <c r="AV247" s="1"/>
  <c r="J133" i="43" l="1"/>
  <c r="K162"/>
  <c r="K180"/>
  <c r="K179"/>
  <c r="AX338" i="9" l="1"/>
  <c r="AX306"/>
  <c r="K160" i="43"/>
  <c r="AX304" i="9" l="1"/>
  <c r="BA41" i="43" l="1"/>
  <c r="J74"/>
  <c r="J107"/>
  <c r="K175"/>
  <c r="AV195" i="9" l="1"/>
  <c r="AX321"/>
  <c r="AV134"/>
  <c r="AV70" s="1"/>
  <c r="J62" i="43"/>
  <c r="K158" l="1"/>
  <c r="J81"/>
  <c r="AX301" i="9" l="1"/>
  <c r="AV168"/>
  <c r="AV167" s="1"/>
  <c r="J80" i="43"/>
  <c r="K190" l="1"/>
  <c r="AX366" i="9" l="1"/>
  <c r="K188" i="43"/>
  <c r="AX363" i="9" l="1"/>
  <c r="J225" i="43" l="1"/>
  <c r="I225"/>
  <c r="I224" s="1"/>
  <c r="K91" l="1"/>
  <c r="K79" s="1"/>
  <c r="AX179" i="9"/>
  <c r="AX178" s="1"/>
  <c r="AX166" s="1"/>
  <c r="I91" i="43"/>
  <c r="I79" s="1"/>
  <c r="AT179" i="9"/>
  <c r="AT178" s="1"/>
  <c r="AT166" s="1"/>
  <c r="J91" i="43"/>
  <c r="J79" s="1"/>
  <c r="AV179" i="9"/>
  <c r="AV178" s="1"/>
  <c r="AV166" s="1"/>
  <c r="AX222" l="1"/>
  <c r="AX202"/>
  <c r="AX94"/>
  <c r="AX101"/>
  <c r="AX112"/>
  <c r="AX107"/>
  <c r="AX84"/>
  <c r="AX86"/>
  <c r="AX104"/>
  <c r="AX127"/>
  <c r="AX156"/>
  <c r="AX267"/>
  <c r="AX390"/>
  <c r="AX391"/>
  <c r="AX399"/>
  <c r="AX409"/>
  <c r="AX397"/>
  <c r="K181" i="43"/>
  <c r="K189"/>
  <c r="BA182" l="1"/>
  <c r="AX364" i="9"/>
  <c r="AX357" s="1"/>
  <c r="K233" i="43"/>
  <c r="K193"/>
  <c r="AX196" i="9"/>
  <c r="K108" i="43"/>
  <c r="K231"/>
  <c r="AX344" i="9"/>
  <c r="AX320" s="1"/>
  <c r="AX319" s="1"/>
  <c r="K174" i="43"/>
  <c r="AX388" i="9"/>
  <c r="AX382" s="1"/>
  <c r="AX258"/>
  <c r="AX150"/>
  <c r="AX146" s="1"/>
  <c r="K225" i="43"/>
  <c r="AX99" i="9"/>
  <c r="K106" i="43"/>
  <c r="AX194" i="9"/>
  <c r="K227" i="43"/>
  <c r="AX85" i="9"/>
  <c r="AX118"/>
  <c r="K173" i="43" l="1"/>
  <c r="AX377" i="9"/>
  <c r="AX376" s="1"/>
  <c r="AX356" s="1"/>
  <c r="K192" i="43"/>
  <c r="AX76" i="9"/>
  <c r="AX70" s="1"/>
  <c r="CA23" i="4" l="1"/>
  <c r="BA164" i="43" l="1"/>
  <c r="CA20" i="4"/>
  <c r="AX236" i="9"/>
  <c r="J55" i="43" l="1"/>
  <c r="J49"/>
  <c r="J232"/>
  <c r="K232"/>
  <c r="K224" s="1"/>
  <c r="J224" l="1"/>
  <c r="P49"/>
  <c r="AV52" i="9"/>
  <c r="AV46" s="1"/>
  <c r="J46" i="43"/>
  <c r="P55"/>
  <c r="AV63" i="9"/>
  <c r="AV56" s="1"/>
  <c r="J51" i="43"/>
  <c r="AX63" i="9"/>
  <c r="AX56" s="1"/>
  <c r="K51" i="43"/>
  <c r="G12" i="44" l="1"/>
  <c r="O52" i="9"/>
  <c r="AY49" i="43"/>
  <c r="O63" i="9"/>
  <c r="AY55" i="43"/>
  <c r="G17" i="44"/>
  <c r="N17" s="1"/>
  <c r="J45" i="43"/>
  <c r="AV45" i="9"/>
  <c r="N12" i="44" l="1"/>
  <c r="K124" i="43" l="1"/>
  <c r="I124"/>
  <c r="J124"/>
  <c r="J119"/>
  <c r="K119"/>
  <c r="I119"/>
  <c r="J120"/>
  <c r="I120"/>
  <c r="K120"/>
  <c r="K121"/>
  <c r="J121"/>
  <c r="I121"/>
  <c r="J116"/>
  <c r="I116"/>
  <c r="K116"/>
  <c r="J117"/>
  <c r="I117"/>
  <c r="K117"/>
  <c r="J122"/>
  <c r="I122"/>
  <c r="K122"/>
  <c r="J118"/>
  <c r="K118"/>
  <c r="I118"/>
  <c r="O118" l="1"/>
  <c r="AT209" i="9"/>
  <c r="P118" i="43"/>
  <c r="AV209" i="9"/>
  <c r="AX213"/>
  <c r="Q122" i="43"/>
  <c r="P122"/>
  <c r="AV213" i="9"/>
  <c r="Q117" i="43"/>
  <c r="AX208" i="9"/>
  <c r="AV208"/>
  <c r="P117" i="43"/>
  <c r="Q116"/>
  <c r="AX207" i="9"/>
  <c r="P116" i="43"/>
  <c r="AV207" i="9"/>
  <c r="K115" i="43"/>
  <c r="K97" s="1"/>
  <c r="I115"/>
  <c r="P121"/>
  <c r="AV212" i="9"/>
  <c r="AX211"/>
  <c r="Q120" i="43"/>
  <c r="P120"/>
  <c r="AV211" i="9"/>
  <c r="O119" i="43"/>
  <c r="AT210" i="9"/>
  <c r="AV210"/>
  <c r="P119" i="43"/>
  <c r="O124"/>
  <c r="AT215" i="9"/>
  <c r="Q118" i="43"/>
  <c r="AX209" i="9"/>
  <c r="O122" i="43"/>
  <c r="AT213" i="9"/>
  <c r="O117" i="43"/>
  <c r="AT208" i="9"/>
  <c r="O116" i="43"/>
  <c r="AT207" i="9"/>
  <c r="J115" i="43"/>
  <c r="J97" s="1"/>
  <c r="O121"/>
  <c r="AT212" i="9"/>
  <c r="Q121" i="43"/>
  <c r="AX212" i="9"/>
  <c r="O120" i="43"/>
  <c r="AT211" i="9"/>
  <c r="AX210"/>
  <c r="Q119" i="43"/>
  <c r="P124"/>
  <c r="AV215" i="9"/>
  <c r="Q124" i="43"/>
  <c r="AX215" i="9"/>
  <c r="H55" i="44" l="1"/>
  <c r="O55" s="1"/>
  <c r="Q210" i="9"/>
  <c r="AZ119" i="43"/>
  <c r="G55" i="44"/>
  <c r="N55" s="1"/>
  <c r="Y119" i="43"/>
  <c r="AY119"/>
  <c r="O210" i="9"/>
  <c r="H56" i="44"/>
  <c r="O56" s="1"/>
  <c r="Q211" i="9"/>
  <c r="AZ120" i="43"/>
  <c r="O208" i="9"/>
  <c r="AY117" i="43"/>
  <c r="Y117"/>
  <c r="G53" i="44"/>
  <c r="N53" s="1"/>
  <c r="H58"/>
  <c r="O58" s="1"/>
  <c r="AZ122" i="43"/>
  <c r="Q213" i="9"/>
  <c r="H60" i="44"/>
  <c r="O60" s="1"/>
  <c r="AZ124" i="43"/>
  <c r="Q215" i="9"/>
  <c r="G60" i="44"/>
  <c r="N60" s="1"/>
  <c r="Y124" i="43"/>
  <c r="AY124"/>
  <c r="O215" i="9"/>
  <c r="E56" i="44"/>
  <c r="M56" s="1"/>
  <c r="M211" i="9"/>
  <c r="AX120" i="43"/>
  <c r="X120"/>
  <c r="H57" i="44"/>
  <c r="O57" s="1"/>
  <c r="AZ121" i="43"/>
  <c r="Q212" i="9"/>
  <c r="AX121" i="43"/>
  <c r="X121"/>
  <c r="M212" i="9"/>
  <c r="E57" i="44"/>
  <c r="M57" s="1"/>
  <c r="AV206" i="9"/>
  <c r="AV184" s="1"/>
  <c r="AV183" s="1"/>
  <c r="AV37" s="1"/>
  <c r="AV20" s="1"/>
  <c r="P115" i="43"/>
  <c r="J96"/>
  <c r="J37" s="1"/>
  <c r="J20" s="1"/>
  <c r="E52" i="44"/>
  <c r="M52" s="1"/>
  <c r="M207" i="9"/>
  <c r="AX116" i="43"/>
  <c r="X116"/>
  <c r="E53" i="44"/>
  <c r="M53" s="1"/>
  <c r="M208" i="9"/>
  <c r="X117" i="43"/>
  <c r="AX117"/>
  <c r="E58" i="44"/>
  <c r="M58" s="1"/>
  <c r="M213" i="9"/>
  <c r="X122" i="43"/>
  <c r="AX122"/>
  <c r="H54" i="44"/>
  <c r="O54" s="1"/>
  <c r="Q209" i="9"/>
  <c r="AZ118" i="43"/>
  <c r="AX124"/>
  <c r="X124"/>
  <c r="M215" i="9"/>
  <c r="E60" i="44"/>
  <c r="M60" s="1"/>
  <c r="X119" i="43"/>
  <c r="AX119"/>
  <c r="M210" i="9"/>
  <c r="E55" i="44"/>
  <c r="M55" s="1"/>
  <c r="AY120" i="43"/>
  <c r="O211" i="9"/>
  <c r="Y120" i="43"/>
  <c r="G56" i="44"/>
  <c r="N56" s="1"/>
  <c r="AY121" i="43"/>
  <c r="O212" i="9"/>
  <c r="G57" i="44"/>
  <c r="N57" s="1"/>
  <c r="Y121" i="43"/>
  <c r="AT206" i="9"/>
  <c r="AT184" s="1"/>
  <c r="AT183" s="1"/>
  <c r="AT37" s="1"/>
  <c r="AT20" s="1"/>
  <c r="O115" i="43"/>
  <c r="AX206" i="9"/>
  <c r="AX184" s="1"/>
  <c r="AX183" s="1"/>
  <c r="Q115" i="43"/>
  <c r="K96"/>
  <c r="O207" i="9"/>
  <c r="AY116" i="43"/>
  <c r="Y116"/>
  <c r="G52" i="44"/>
  <c r="N52" s="1"/>
  <c r="H52"/>
  <c r="O52" s="1"/>
  <c r="Q207" i="9"/>
  <c r="AZ116" i="43"/>
  <c r="H53" i="44"/>
  <c r="O53" s="1"/>
  <c r="Q208" i="9"/>
  <c r="AZ117" i="43"/>
  <c r="AY122"/>
  <c r="Y122"/>
  <c r="O213" i="9"/>
  <c r="G58" i="44"/>
  <c r="N58" s="1"/>
  <c r="Y118" i="43"/>
  <c r="O209" i="9"/>
  <c r="AY118" i="43"/>
  <c r="G54" i="44"/>
  <c r="N54" s="1"/>
  <c r="AX118" i="43"/>
  <c r="X118"/>
  <c r="M209" i="9"/>
  <c r="E54" i="44"/>
  <c r="M54" s="1"/>
  <c r="K54" l="1"/>
  <c r="BA124" i="43"/>
  <c r="K55" i="44"/>
  <c r="BA119" i="43"/>
  <c r="BA118"/>
  <c r="K60" i="44"/>
  <c r="AA209" i="9"/>
  <c r="AQ54" i="44"/>
  <c r="AS118" i="43"/>
  <c r="AC213" i="9"/>
  <c r="AT122" i="43"/>
  <c r="AR58" i="44"/>
  <c r="X115" i="43"/>
  <c r="AX115"/>
  <c r="E51" i="44"/>
  <c r="M206" i="9"/>
  <c r="M184" s="1"/>
  <c r="M183" s="1"/>
  <c r="O97" i="43"/>
  <c r="O96" s="1"/>
  <c r="AT121"/>
  <c r="AR57" i="44"/>
  <c r="AC212" i="9"/>
  <c r="AS124" i="43"/>
  <c r="AA215" i="9"/>
  <c r="AQ60" i="44"/>
  <c r="AS122" i="43"/>
  <c r="AA213" i="9"/>
  <c r="AQ58" i="44"/>
  <c r="K58"/>
  <c r="AA208" i="9"/>
  <c r="AQ53" i="44"/>
  <c r="AS117" i="43"/>
  <c r="K53" i="44"/>
  <c r="BA116" i="43"/>
  <c r="K52" i="44"/>
  <c r="G51"/>
  <c r="AY115" i="43"/>
  <c r="O206" i="9"/>
  <c r="Y115" i="43"/>
  <c r="K57" i="44"/>
  <c r="AA212" i="9"/>
  <c r="AQ57" i="44"/>
  <c r="AS121" i="43"/>
  <c r="BA120"/>
  <c r="K56" i="44"/>
  <c r="AC209" i="9"/>
  <c r="AR54" i="44"/>
  <c r="AT118" i="43"/>
  <c r="AT116"/>
  <c r="AR52" i="44"/>
  <c r="AC207" i="9"/>
  <c r="H51" i="44"/>
  <c r="Q206" i="9"/>
  <c r="AZ115" i="43"/>
  <c r="AT120"/>
  <c r="AR56" i="44"/>
  <c r="AC211" i="9"/>
  <c r="AQ55" i="44"/>
  <c r="AS119" i="43"/>
  <c r="AA210" i="9"/>
  <c r="BA122" i="43"/>
  <c r="BA117"/>
  <c r="AA207" i="9"/>
  <c r="AQ52" i="44"/>
  <c r="AS116" i="43"/>
  <c r="BA121"/>
  <c r="AS120"/>
  <c r="AA211" i="9"/>
  <c r="AQ56" i="44"/>
  <c r="AT124" i="43"/>
  <c r="AR60" i="44"/>
  <c r="AC215" i="9"/>
  <c r="AC208"/>
  <c r="AT117" i="43"/>
  <c r="AR53" i="44"/>
  <c r="AC210" i="9"/>
  <c r="AR55" i="44"/>
  <c r="AT119" i="43"/>
  <c r="AV52" i="44" l="1"/>
  <c r="BB52" s="1"/>
  <c r="AV55"/>
  <c r="BB55" s="1"/>
  <c r="O51"/>
  <c r="AW52"/>
  <c r="BI52" s="1"/>
  <c r="AW54"/>
  <c r="BI54" s="1"/>
  <c r="AV57"/>
  <c r="AC206" i="9"/>
  <c r="AR51" i="44"/>
  <c r="AT115" i="43"/>
  <c r="AW57" i="44"/>
  <c r="BI57" s="1"/>
  <c r="M51"/>
  <c r="AQ51"/>
  <c r="AA206" i="9"/>
  <c r="AA184" s="1"/>
  <c r="AA183" s="1"/>
  <c r="AS115" i="43"/>
  <c r="X97"/>
  <c r="AV54" i="44"/>
  <c r="BB54" s="1"/>
  <c r="E234" i="9"/>
  <c r="AW55" i="44"/>
  <c r="BI55" s="1"/>
  <c r="AW53"/>
  <c r="BI53" s="1"/>
  <c r="AW60"/>
  <c r="BI60" s="1"/>
  <c r="AV56"/>
  <c r="BB56" s="1"/>
  <c r="AW56"/>
  <c r="BI56" s="1"/>
  <c r="N51"/>
  <c r="AV53"/>
  <c r="BB53" s="1"/>
  <c r="AV58"/>
  <c r="BB58" s="1"/>
  <c r="AV60"/>
  <c r="BB60" s="1"/>
  <c r="BA115" i="43"/>
  <c r="AX97"/>
  <c r="AX96" s="1"/>
  <c r="AW58" i="44"/>
  <c r="BI58" s="1"/>
  <c r="BC57" l="1"/>
  <c r="BC58"/>
  <c r="BC56"/>
  <c r="BC60"/>
  <c r="BC53"/>
  <c r="BC55"/>
  <c r="BH54"/>
  <c r="AV51"/>
  <c r="BB51" s="1"/>
  <c r="K51"/>
  <c r="AW51"/>
  <c r="BH57"/>
  <c r="BH60"/>
  <c r="BH58"/>
  <c r="BH53"/>
  <c r="BH56"/>
  <c r="D234" i="9"/>
  <c r="AS97" i="43"/>
  <c r="X96"/>
  <c r="BB57" i="44"/>
  <c r="BC54"/>
  <c r="BC52"/>
  <c r="BH55"/>
  <c r="BH52"/>
  <c r="AS96" i="43" l="1"/>
  <c r="BH51" i="44"/>
  <c r="BC51"/>
  <c r="BI51"/>
  <c r="E259" i="9" l="1"/>
  <c r="E263"/>
  <c r="E294"/>
  <c r="E159"/>
  <c r="E152"/>
  <c r="E104"/>
  <c r="E112"/>
  <c r="E277"/>
  <c r="E270"/>
  <c r="E295"/>
  <c r="E158"/>
  <c r="E90"/>
  <c r="E73"/>
  <c r="E200"/>
  <c r="E85"/>
  <c r="E276"/>
  <c r="E266"/>
  <c r="E278"/>
  <c r="E149"/>
  <c r="E113"/>
  <c r="E275"/>
  <c r="E258"/>
  <c r="E293"/>
  <c r="E151"/>
  <c r="E95"/>
  <c r="E89"/>
  <c r="E76"/>
  <c r="E125"/>
  <c r="E222"/>
  <c r="E94"/>
  <c r="E268"/>
  <c r="E269"/>
  <c r="E280"/>
  <c r="E150"/>
  <c r="E96"/>
  <c r="E121"/>
  <c r="E267"/>
  <c r="E279"/>
  <c r="E153"/>
  <c r="E127"/>
  <c r="E128"/>
  <c r="E87"/>
  <c r="E86"/>
  <c r="E78"/>
  <c r="E83"/>
  <c r="E290"/>
  <c r="E262"/>
  <c r="E103"/>
  <c r="E93"/>
  <c r="E102"/>
  <c r="E261"/>
  <c r="E162"/>
  <c r="E92"/>
  <c r="E82"/>
  <c r="E199"/>
  <c r="E328"/>
  <c r="E332"/>
  <c r="E324"/>
  <c r="E393"/>
  <c r="E327"/>
  <c r="E402"/>
  <c r="E391"/>
  <c r="E390"/>
  <c r="E415"/>
  <c r="E274"/>
  <c r="E265"/>
  <c r="E161"/>
  <c r="E98"/>
  <c r="E88"/>
  <c r="E260"/>
  <c r="E264"/>
  <c r="E160"/>
  <c r="E124"/>
  <c r="E157"/>
  <c r="E384"/>
  <c r="E346"/>
  <c r="E331"/>
  <c r="E334"/>
  <c r="E296"/>
  <c r="E336"/>
  <c r="E399"/>
  <c r="E389"/>
  <c r="E397"/>
  <c r="E405"/>
  <c r="E81"/>
  <c r="E75"/>
  <c r="E396"/>
  <c r="E404"/>
  <c r="E340"/>
  <c r="E154"/>
  <c r="E257"/>
  <c r="E122"/>
  <c r="E80"/>
  <c r="E401"/>
  <c r="E403"/>
  <c r="E394"/>
  <c r="E335"/>
  <c r="E333"/>
  <c r="E347"/>
  <c r="E408"/>
  <c r="E339"/>
  <c r="E392"/>
  <c r="E326"/>
  <c r="E345"/>
  <c r="E342"/>
  <c r="E307" l="1"/>
  <c r="E47"/>
  <c r="E202"/>
  <c r="E288"/>
  <c r="E287" s="1"/>
  <c r="E221"/>
  <c r="E282"/>
  <c r="E163"/>
  <c r="E281"/>
  <c r="E228"/>
  <c r="E132"/>
  <c r="E232"/>
  <c r="E61"/>
  <c r="E231"/>
  <c r="E50"/>
  <c r="E230"/>
  <c r="E191"/>
  <c r="E229"/>
  <c r="E214"/>
  <c r="E383"/>
  <c r="E220"/>
  <c r="E188"/>
  <c r="E203"/>
  <c r="E308"/>
  <c r="E197"/>
  <c r="E238"/>
  <c r="E219"/>
  <c r="E49"/>
  <c r="E147"/>
  <c r="E129"/>
  <c r="E130"/>
  <c r="E233"/>
  <c r="E237"/>
  <c r="E224"/>
  <c r="E133"/>
  <c r="E131"/>
  <c r="E416"/>
  <c r="E338"/>
  <c r="E97"/>
  <c r="E225"/>
  <c r="E74"/>
  <c r="E123"/>
  <c r="E344"/>
  <c r="E407"/>
  <c r="E395"/>
  <c r="E398"/>
  <c r="E72"/>
  <c r="E385"/>
  <c r="E400"/>
  <c r="E120"/>
  <c r="E126"/>
  <c r="E192"/>
  <c r="E187"/>
  <c r="E119"/>
  <c r="E115"/>
  <c r="E117"/>
  <c r="E148"/>
  <c r="E337" l="1"/>
  <c r="E212"/>
  <c r="E210"/>
  <c r="E208"/>
  <c r="E206"/>
  <c r="E213"/>
  <c r="E211"/>
  <c r="E209"/>
  <c r="E207"/>
  <c r="E205"/>
  <c r="E217"/>
  <c r="E216"/>
  <c r="E218"/>
  <c r="E215"/>
  <c r="E235"/>
  <c r="E59"/>
  <c r="E227"/>
  <c r="E62"/>
  <c r="E60"/>
  <c r="E443"/>
  <c r="E63"/>
  <c r="E170"/>
  <c r="E167" s="1"/>
  <c r="E194"/>
  <c r="E201"/>
  <c r="E189"/>
  <c r="E51"/>
  <c r="E236"/>
  <c r="E71"/>
  <c r="E186"/>
  <c r="E223"/>
  <c r="E185"/>
  <c r="E196"/>
  <c r="E204"/>
  <c r="E195"/>
  <c r="E190"/>
  <c r="E322"/>
  <c r="E226"/>
  <c r="E329"/>
  <c r="E48"/>
  <c r="E52"/>
  <c r="D233"/>
  <c r="D129"/>
  <c r="D123" i="43"/>
  <c r="D214" i="9"/>
  <c r="D130" i="43"/>
  <c r="D229" i="9"/>
  <c r="D231"/>
  <c r="D61"/>
  <c r="D232"/>
  <c r="D163"/>
  <c r="D146" s="1"/>
  <c r="D282"/>
  <c r="D131"/>
  <c r="D133"/>
  <c r="D130"/>
  <c r="E146"/>
  <c r="D308"/>
  <c r="E382"/>
  <c r="D103" i="43"/>
  <c r="D191" i="9"/>
  <c r="D50"/>
  <c r="D132"/>
  <c r="D281"/>
  <c r="D307"/>
  <c r="E46" l="1"/>
  <c r="D337"/>
  <c r="D179" i="43"/>
  <c r="L20" i="3"/>
  <c r="L17" s="1"/>
  <c r="E317" i="9"/>
  <c r="E316" s="1"/>
  <c r="E309" s="1"/>
  <c r="E256"/>
  <c r="E255" s="1"/>
  <c r="E179"/>
  <c r="E178" s="1"/>
  <c r="E166" s="1"/>
  <c r="D255"/>
  <c r="D177" i="43"/>
  <c r="D329" i="9"/>
  <c r="D110" i="43"/>
  <c r="D204" i="9"/>
  <c r="D132" i="43"/>
  <c r="D236" i="9"/>
  <c r="D201"/>
  <c r="D109" i="43"/>
  <c r="D443" i="9"/>
  <c r="D209" i="43"/>
  <c r="D56"/>
  <c r="D62" i="9"/>
  <c r="E56"/>
  <c r="D131" i="43"/>
  <c r="D235" i="9"/>
  <c r="D116" i="43"/>
  <c r="D207" i="9"/>
  <c r="D118" i="43"/>
  <c r="D209" i="9"/>
  <c r="D120" i="43"/>
  <c r="D211" i="9"/>
  <c r="D210"/>
  <c r="D119" i="43"/>
  <c r="D70" i="9"/>
  <c r="D49" i="43"/>
  <c r="D52" i="9"/>
  <c r="D128" i="43"/>
  <c r="D226" i="9"/>
  <c r="E184"/>
  <c r="E183" s="1"/>
  <c r="D51"/>
  <c r="D48" i="43"/>
  <c r="D55"/>
  <c r="D63" i="9"/>
  <c r="E303"/>
  <c r="E300" s="1"/>
  <c r="D54" i="43"/>
  <c r="D60" i="9"/>
  <c r="D124" i="43"/>
  <c r="D215" i="9"/>
  <c r="D127" i="43"/>
  <c r="D218" i="9"/>
  <c r="D125" i="43"/>
  <c r="D216" i="9"/>
  <c r="D126" i="43"/>
  <c r="D217" i="9"/>
  <c r="D114" i="43"/>
  <c r="D205" i="9"/>
  <c r="D122" i="43"/>
  <c r="D213" i="9"/>
  <c r="D115" i="43"/>
  <c r="D206" i="9"/>
  <c r="D117" i="43"/>
  <c r="D208" i="9"/>
  <c r="D121" i="43"/>
  <c r="D212" i="9"/>
  <c r="D46" i="43" l="1"/>
  <c r="D320" i="9"/>
  <c r="D319" s="1"/>
  <c r="D56"/>
  <c r="D51" i="43"/>
  <c r="D46" i="9"/>
  <c r="D174" i="43"/>
  <c r="D173" s="1"/>
  <c r="E247" i="9"/>
  <c r="D159" i="43"/>
  <c r="D303" i="9"/>
  <c r="D300" s="1"/>
  <c r="D247" s="1"/>
  <c r="D184"/>
  <c r="D183" s="1"/>
  <c r="D179"/>
  <c r="D178" s="1"/>
  <c r="D166" s="1"/>
  <c r="D92" i="43"/>
  <c r="D91" s="1"/>
  <c r="D79" s="1"/>
  <c r="D45" i="9" l="1"/>
  <c r="D157" i="43"/>
  <c r="D133" s="1"/>
  <c r="E164" i="9" l="1"/>
  <c r="D164" l="1"/>
  <c r="BO24" i="4" l="1"/>
  <c r="BO29" l="1"/>
  <c r="BO32"/>
  <c r="BO26"/>
  <c r="BO28"/>
  <c r="BO25"/>
  <c r="BO31"/>
  <c r="AN179" i="9" l="1"/>
  <c r="G92" i="43"/>
  <c r="AF92" l="1"/>
  <c r="AP179" i="9"/>
  <c r="AY179"/>
  <c r="AN178"/>
  <c r="BA93" i="43" l="1"/>
  <c r="AY178" i="9"/>
  <c r="AZ179"/>
  <c r="AP178"/>
  <c r="G91" i="43"/>
  <c r="AF91" l="1"/>
  <c r="AZ178" i="9"/>
  <c r="BL356" l="1"/>
  <c r="BL37" l="1"/>
  <c r="D208" i="43" l="1"/>
  <c r="E134" i="9"/>
  <c r="D134" l="1"/>
  <c r="D74" i="43"/>
  <c r="D62" s="1"/>
  <c r="D45" s="1"/>
  <c r="E358" i="9" l="1"/>
  <c r="E357" s="1"/>
  <c r="E356" s="1"/>
  <c r="D358" l="1"/>
  <c r="D357" s="1"/>
  <c r="D356" s="1"/>
  <c r="AK31" i="3" l="1"/>
  <c r="AK17" s="1"/>
  <c r="S25" i="51" l="1"/>
  <c r="T25" s="1"/>
  <c r="BA6" i="5" l="1"/>
  <c r="AU6"/>
  <c r="N191" i="78" l="1"/>
  <c r="N196" l="1"/>
  <c r="X210" l="1"/>
  <c r="S210" l="1"/>
  <c r="AV19" i="3" l="1"/>
  <c r="BP20" i="4" l="1"/>
  <c r="W313" i="9"/>
  <c r="AG313" l="1"/>
  <c r="AH313" s="1"/>
  <c r="AF313"/>
  <c r="N62" i="78"/>
  <c r="N51"/>
  <c r="N145"/>
  <c r="N34"/>
  <c r="N178"/>
  <c r="N217"/>
  <c r="N138"/>
  <c r="N156"/>
  <c r="N76"/>
  <c r="N174"/>
  <c r="N161"/>
  <c r="N91"/>
  <c r="N46"/>
  <c r="N212"/>
  <c r="N22"/>
  <c r="N202"/>
  <c r="N80" l="1"/>
  <c r="N79" s="1"/>
  <c r="N97"/>
  <c r="N201"/>
  <c r="N21"/>
  <c r="N45"/>
  <c r="N167"/>
  <c r="N137"/>
  <c r="N177"/>
  <c r="N96" l="1"/>
  <c r="AX19" i="3" l="1"/>
  <c r="AN208" i="9" l="1"/>
  <c r="J121" i="78"/>
  <c r="Q121" s="1"/>
  <c r="AN206" i="9"/>
  <c r="J119" i="78"/>
  <c r="Q119" s="1"/>
  <c r="AN213" i="9"/>
  <c r="J126" i="78"/>
  <c r="Q126" s="1"/>
  <c r="AN211" i="9"/>
  <c r="J124" i="78"/>
  <c r="Q124" s="1"/>
  <c r="AN209" i="9"/>
  <c r="J122" i="78"/>
  <c r="Q122" s="1"/>
  <c r="AN207" i="9"/>
  <c r="J120" i="78"/>
  <c r="Q120" s="1"/>
  <c r="AN205" i="9"/>
  <c r="J118" i="78"/>
  <c r="Q118" s="1"/>
  <c r="AN212" i="9"/>
  <c r="J125" i="78"/>
  <c r="Q125" s="1"/>
  <c r="AN210" i="9"/>
  <c r="J123" i="78"/>
  <c r="Q123" s="1"/>
  <c r="S119" i="43" l="1"/>
  <c r="BG210" i="9"/>
  <c r="AY210"/>
  <c r="AP210"/>
  <c r="S121" i="43"/>
  <c r="BG212" i="9"/>
  <c r="AY212"/>
  <c r="AP212"/>
  <c r="G114" i="43"/>
  <c r="AF114" s="1"/>
  <c r="AP205" i="9"/>
  <c r="AY205"/>
  <c r="G116" i="43"/>
  <c r="AF116" s="1"/>
  <c r="AP207" i="9"/>
  <c r="AY207"/>
  <c r="G118" i="43"/>
  <c r="AF118" s="1"/>
  <c r="AP209" i="9"/>
  <c r="AY209"/>
  <c r="BG211"/>
  <c r="S120" i="43"/>
  <c r="AP211" i="9"/>
  <c r="AY211"/>
  <c r="S122" i="43"/>
  <c r="BG213" i="9"/>
  <c r="AP213"/>
  <c r="AY213"/>
  <c r="G115" i="43"/>
  <c r="AF115" s="1"/>
  <c r="AY206" i="9"/>
  <c r="AP206"/>
  <c r="G117" i="43"/>
  <c r="AF117" s="1"/>
  <c r="AP208" i="9"/>
  <c r="AY208"/>
  <c r="G119" i="43"/>
  <c r="AF119" s="1"/>
  <c r="G121"/>
  <c r="AF121" s="1"/>
  <c r="S114"/>
  <c r="BG205" i="9"/>
  <c r="S116" i="43"/>
  <c r="BG207" i="9"/>
  <c r="S118" i="43"/>
  <c r="BG209" i="9"/>
  <c r="G120" i="43"/>
  <c r="AF120" s="1"/>
  <c r="G122"/>
  <c r="AF122" s="1"/>
  <c r="S115"/>
  <c r="BG206" i="9"/>
  <c r="BG208"/>
  <c r="S117" i="43"/>
  <c r="AZ206" i="9" l="1"/>
  <c r="AZ212"/>
  <c r="AZ211"/>
  <c r="AZ205"/>
  <c r="AZ210"/>
  <c r="AZ208"/>
  <c r="AZ213"/>
  <c r="AZ209"/>
  <c r="AZ207"/>
  <c r="T191" l="1"/>
  <c r="T103" i="43"/>
  <c r="W103" s="1"/>
  <c r="H103" i="78"/>
  <c r="O103" s="1"/>
  <c r="T179" i="9"/>
  <c r="T178" s="1"/>
  <c r="T166" s="1"/>
  <c r="T92" i="43"/>
  <c r="H92" i="78"/>
  <c r="T23" i="9"/>
  <c r="H23" i="78"/>
  <c r="T23" i="43"/>
  <c r="W23" l="1"/>
  <c r="O92" i="78"/>
  <c r="H91"/>
  <c r="O91" s="1"/>
  <c r="Y191" i="9"/>
  <c r="AP40" i="44"/>
  <c r="AR103" i="43"/>
  <c r="O23" i="78"/>
  <c r="T91" i="43"/>
  <c r="W92"/>
  <c r="Y179" i="9" l="1"/>
  <c r="Y178" s="1"/>
  <c r="Y166" s="1"/>
  <c r="W91" i="43"/>
  <c r="AP34" i="44"/>
  <c r="AR92" i="43"/>
  <c r="AU40" i="44"/>
  <c r="BA40" s="1"/>
  <c r="AZ40" s="1"/>
  <c r="AP7"/>
  <c r="Y23" i="9"/>
  <c r="AR23" i="43"/>
  <c r="AU34" i="44" l="1"/>
  <c r="BA34" s="1"/>
  <c r="AZ34" s="1"/>
  <c r="AU7"/>
  <c r="BA7" s="1"/>
  <c r="AT40"/>
  <c r="BG40"/>
  <c r="BF40" s="1"/>
  <c r="AR91" i="43"/>
  <c r="BG7" i="44" l="1"/>
  <c r="CG7" s="1"/>
  <c r="AT34"/>
  <c r="BG34"/>
  <c r="BF34" s="1"/>
  <c r="H113" i="78"/>
  <c r="T113" i="43"/>
  <c r="BE7" i="44" l="1"/>
  <c r="O113" i="78"/>
  <c r="W113" i="43"/>
  <c r="AC216" l="1"/>
  <c r="AL422" i="9"/>
  <c r="AL417"/>
  <c r="AL421"/>
  <c r="AL415"/>
  <c r="AL413"/>
  <c r="AL409"/>
  <c r="AK405"/>
  <c r="AK403"/>
  <c r="AK401"/>
  <c r="AK399"/>
  <c r="AK397"/>
  <c r="AK390"/>
  <c r="AK388"/>
  <c r="AK386"/>
  <c r="AK384"/>
  <c r="AK421"/>
  <c r="AK410"/>
  <c r="AK408"/>
  <c r="AK391"/>
  <c r="AL393"/>
  <c r="AL406"/>
  <c r="AL404"/>
  <c r="AL402"/>
  <c r="AL396"/>
  <c r="AK394"/>
  <c r="AL389"/>
  <c r="AL387"/>
  <c r="AK362"/>
  <c r="AK360"/>
  <c r="AL349"/>
  <c r="AL347"/>
  <c r="AL362"/>
  <c r="AL360"/>
  <c r="AL295"/>
  <c r="AL280"/>
  <c r="AL278"/>
  <c r="AK276"/>
  <c r="AL257"/>
  <c r="AL410"/>
  <c r="AL408"/>
  <c r="AK406"/>
  <c r="AK404"/>
  <c r="AK402"/>
  <c r="AK396"/>
  <c r="AL391"/>
  <c r="AK389"/>
  <c r="AK387"/>
  <c r="AB216" i="43"/>
  <c r="AK422" i="9"/>
  <c r="AK417"/>
  <c r="AK415"/>
  <c r="AK413"/>
  <c r="AK409"/>
  <c r="AL392"/>
  <c r="AL394"/>
  <c r="AK392"/>
  <c r="AL405"/>
  <c r="AL403"/>
  <c r="AL401"/>
  <c r="AL399"/>
  <c r="AL397"/>
  <c r="AK393"/>
  <c r="AL390"/>
  <c r="AL388"/>
  <c r="AL386"/>
  <c r="AL384"/>
  <c r="AK367"/>
  <c r="AK365"/>
  <c r="AK359"/>
  <c r="AL348"/>
  <c r="AL367"/>
  <c r="AL365"/>
  <c r="AL359"/>
  <c r="AL296"/>
  <c r="AL292"/>
  <c r="AL290"/>
  <c r="AL279"/>
  <c r="AL277"/>
  <c r="AL258"/>
  <c r="AK348"/>
  <c r="AL346"/>
  <c r="AL342"/>
  <c r="AL340"/>
  <c r="AL335"/>
  <c r="AL333"/>
  <c r="AL331"/>
  <c r="AL327"/>
  <c r="AL325"/>
  <c r="AL323"/>
  <c r="AK302"/>
  <c r="AL275"/>
  <c r="AK267"/>
  <c r="AK259"/>
  <c r="AK345"/>
  <c r="AK343"/>
  <c r="AK341"/>
  <c r="AK339"/>
  <c r="AK336"/>
  <c r="AK334"/>
  <c r="AK332"/>
  <c r="AK328"/>
  <c r="AL276"/>
  <c r="AL231"/>
  <c r="AK161"/>
  <c r="AK159"/>
  <c r="AK157"/>
  <c r="AK155"/>
  <c r="AK153"/>
  <c r="AK151"/>
  <c r="AK149"/>
  <c r="AK128"/>
  <c r="AK124"/>
  <c r="AK122"/>
  <c r="AK118"/>
  <c r="AK116"/>
  <c r="AK114"/>
  <c r="AK112"/>
  <c r="AK110"/>
  <c r="AK108"/>
  <c r="AK106"/>
  <c r="AK104"/>
  <c r="AK102"/>
  <c r="AK99"/>
  <c r="AK95"/>
  <c r="AK93"/>
  <c r="AK91"/>
  <c r="AK89"/>
  <c r="AK87"/>
  <c r="AK85"/>
  <c r="AK83"/>
  <c r="AK326"/>
  <c r="AK324"/>
  <c r="AK349"/>
  <c r="AK347"/>
  <c r="AL345"/>
  <c r="AL343"/>
  <c r="AL341"/>
  <c r="AL339"/>
  <c r="AL336"/>
  <c r="AL334"/>
  <c r="AL332"/>
  <c r="AL328"/>
  <c r="AL326"/>
  <c r="AL324"/>
  <c r="AK274"/>
  <c r="AK268"/>
  <c r="AK264"/>
  <c r="AK260"/>
  <c r="AK346"/>
  <c r="AK342"/>
  <c r="AK340"/>
  <c r="AK335"/>
  <c r="AK333"/>
  <c r="AK331"/>
  <c r="AK275"/>
  <c r="AL232"/>
  <c r="AL230"/>
  <c r="AC85" i="43"/>
  <c r="AK162" i="9"/>
  <c r="AK160"/>
  <c r="AK158"/>
  <c r="AK156"/>
  <c r="AK154"/>
  <c r="AK152"/>
  <c r="AK150"/>
  <c r="AK127"/>
  <c r="AK125"/>
  <c r="AK121"/>
  <c r="AK113"/>
  <c r="AK111"/>
  <c r="AK109"/>
  <c r="AK107"/>
  <c r="AK105"/>
  <c r="AK103"/>
  <c r="AK101"/>
  <c r="AK98"/>
  <c r="AK96"/>
  <c r="AK94"/>
  <c r="AK92"/>
  <c r="AK90"/>
  <c r="AK88"/>
  <c r="AK86"/>
  <c r="AK84"/>
  <c r="AK81"/>
  <c r="AK327"/>
  <c r="AK323"/>
  <c r="AK296"/>
  <c r="AK292"/>
  <c r="AK290"/>
  <c r="AK279"/>
  <c r="AK277"/>
  <c r="AL274"/>
  <c r="AL268"/>
  <c r="AL264"/>
  <c r="AL260"/>
  <c r="AK258"/>
  <c r="AL237"/>
  <c r="AL79"/>
  <c r="AK232"/>
  <c r="AK230"/>
  <c r="AB85" i="43"/>
  <c r="AK50" i="9"/>
  <c r="AL162"/>
  <c r="AL160"/>
  <c r="AL158"/>
  <c r="AL156"/>
  <c r="AL154"/>
  <c r="AL152"/>
  <c r="AL150"/>
  <c r="AL127"/>
  <c r="AL125"/>
  <c r="AL121"/>
  <c r="AL113"/>
  <c r="AL111"/>
  <c r="AL109"/>
  <c r="AL107"/>
  <c r="AL105"/>
  <c r="AL103"/>
  <c r="AL101"/>
  <c r="AL98"/>
  <c r="AL96"/>
  <c r="AL94"/>
  <c r="AL92"/>
  <c r="AL90"/>
  <c r="AL88"/>
  <c r="AL86"/>
  <c r="AL84"/>
  <c r="AL81"/>
  <c r="AL61"/>
  <c r="AK325"/>
  <c r="AL302"/>
  <c r="AK295"/>
  <c r="AK280"/>
  <c r="AK278"/>
  <c r="AL267"/>
  <c r="AL259"/>
  <c r="AK257"/>
  <c r="AK233"/>
  <c r="AL233"/>
  <c r="AK231"/>
  <c r="AK61"/>
  <c r="AK237"/>
  <c r="AL161"/>
  <c r="AL159"/>
  <c r="AL157"/>
  <c r="AL155"/>
  <c r="AL153"/>
  <c r="AL151"/>
  <c r="AL149"/>
  <c r="AL128"/>
  <c r="AL124"/>
  <c r="AL122"/>
  <c r="AL118"/>
  <c r="AL116"/>
  <c r="AL114"/>
  <c r="AL112"/>
  <c r="AL110"/>
  <c r="AL108"/>
  <c r="AL106"/>
  <c r="AL104"/>
  <c r="AL102"/>
  <c r="AL99"/>
  <c r="AL95"/>
  <c r="AL93"/>
  <c r="AL91"/>
  <c r="AL89"/>
  <c r="AL87"/>
  <c r="AL85"/>
  <c r="AL83"/>
  <c r="AK79"/>
  <c r="I155" l="1"/>
  <c r="R155" s="1"/>
  <c r="I410"/>
  <c r="R410" s="1"/>
  <c r="B85" i="44"/>
  <c r="K163" i="78"/>
  <c r="R163" s="1"/>
  <c r="M159" i="43"/>
  <c r="I303" i="9"/>
  <c r="R303" s="1"/>
  <c r="S303" s="1"/>
  <c r="G116"/>
  <c r="G158"/>
  <c r="AN90"/>
  <c r="AN108"/>
  <c r="AN124"/>
  <c r="AN161"/>
  <c r="H73" i="78"/>
  <c r="T73" i="43"/>
  <c r="T126" i="9"/>
  <c r="T70" s="1"/>
  <c r="AN24"/>
  <c r="J24" i="78"/>
  <c r="AL51" i="9"/>
  <c r="AC48" i="43"/>
  <c r="G91" i="9"/>
  <c r="G110"/>
  <c r="G127"/>
  <c r="G151"/>
  <c r="AN81"/>
  <c r="J67" i="78"/>
  <c r="Q67" s="1"/>
  <c r="AN97" i="9"/>
  <c r="AN113"/>
  <c r="AN154"/>
  <c r="AK76"/>
  <c r="AL120"/>
  <c r="AC71" i="43"/>
  <c r="AL147" i="9"/>
  <c r="G230"/>
  <c r="G274"/>
  <c r="AN260"/>
  <c r="AN276"/>
  <c r="AN302"/>
  <c r="AL24"/>
  <c r="AL22" s="1"/>
  <c r="AC24" i="43"/>
  <c r="AC22" s="1"/>
  <c r="AN60" i="9"/>
  <c r="J54" i="78"/>
  <c r="Q54" s="1"/>
  <c r="T171" i="43"/>
  <c r="T170" s="1"/>
  <c r="T163" s="1"/>
  <c r="H175" i="78"/>
  <c r="T317" i="9"/>
  <c r="G88"/>
  <c r="G105"/>
  <c r="G122"/>
  <c r="AN96"/>
  <c r="AN114"/>
  <c r="AN151"/>
  <c r="J85" i="78"/>
  <c r="Q85" s="1"/>
  <c r="H183"/>
  <c r="O183" s="1"/>
  <c r="T179" i="43"/>
  <c r="W179" s="1"/>
  <c r="T337" i="9"/>
  <c r="T442"/>
  <c r="T443"/>
  <c r="H213" i="78"/>
  <c r="T209" i="43"/>
  <c r="G50" i="9"/>
  <c r="AB53" i="43"/>
  <c r="AK59" i="9"/>
  <c r="AL63"/>
  <c r="AC55" i="43"/>
  <c r="AN63" i="9"/>
  <c r="J55" i="78"/>
  <c r="Q55" s="1"/>
  <c r="F67" i="43"/>
  <c r="I67" i="78"/>
  <c r="P67" s="1"/>
  <c r="G97" i="9"/>
  <c r="F69" i="43"/>
  <c r="G117" i="9"/>
  <c r="I69" i="78"/>
  <c r="P69" s="1"/>
  <c r="G159" i="9"/>
  <c r="AN87"/>
  <c r="AN103"/>
  <c r="AN119"/>
  <c r="J70" i="78"/>
  <c r="Q70" s="1"/>
  <c r="AN160" i="9"/>
  <c r="AB81" i="43"/>
  <c r="AB80" s="1"/>
  <c r="AB79" s="1"/>
  <c r="AK168" i="9"/>
  <c r="AK167" s="1"/>
  <c r="AK166" s="1"/>
  <c r="G237"/>
  <c r="AK229"/>
  <c r="AB130" i="43"/>
  <c r="G258" i="9"/>
  <c r="G280"/>
  <c r="F159" i="43"/>
  <c r="I163" i="78"/>
  <c r="P163" s="1"/>
  <c r="G303" i="9"/>
  <c r="AN266"/>
  <c r="J150" i="78"/>
  <c r="Q150" s="1"/>
  <c r="AC66" i="43"/>
  <c r="AL77" i="9"/>
  <c r="AN236"/>
  <c r="J136" i="78"/>
  <c r="Q136" s="1"/>
  <c r="AF132" i="43"/>
  <c r="AL236" i="9"/>
  <c r="AC132" i="43"/>
  <c r="F146"/>
  <c r="I150" i="78"/>
  <c r="P150" s="1"/>
  <c r="G266" i="9"/>
  <c r="G295"/>
  <c r="AN257"/>
  <c r="AN273"/>
  <c r="J155" i="78"/>
  <c r="Q155" s="1"/>
  <c r="AN294" i="9"/>
  <c r="J160" i="78"/>
  <c r="Q160" s="1"/>
  <c r="AC142" i="43"/>
  <c r="AL261" i="9"/>
  <c r="AC145" i="43"/>
  <c r="AL265" i="9"/>
  <c r="AC147" i="43"/>
  <c r="AL269" i="9"/>
  <c r="AC151" i="43"/>
  <c r="AL273" i="9"/>
  <c r="AK289"/>
  <c r="AB153" i="43"/>
  <c r="AB155"/>
  <c r="AK293" i="9"/>
  <c r="AC158" i="43"/>
  <c r="AL301" i="9"/>
  <c r="AL304"/>
  <c r="AC160" i="43"/>
  <c r="AL317" i="9"/>
  <c r="AL316" s="1"/>
  <c r="AL309" s="1"/>
  <c r="AC171" i="43"/>
  <c r="AC170" s="1"/>
  <c r="AC163" s="1"/>
  <c r="G326" i="9"/>
  <c r="G341"/>
  <c r="AN323"/>
  <c r="AN338"/>
  <c r="J184" i="78"/>
  <c r="Q184" s="1"/>
  <c r="AB175" i="43"/>
  <c r="AK321" i="9"/>
  <c r="AK51"/>
  <c r="AB48" i="43"/>
  <c r="G98" i="9"/>
  <c r="AK63"/>
  <c r="AB55" i="43"/>
  <c r="F54"/>
  <c r="I54" i="78"/>
  <c r="P54" s="1"/>
  <c r="G60" i="9"/>
  <c r="G103"/>
  <c r="F71" i="43"/>
  <c r="I71" i="78"/>
  <c r="P71" s="1"/>
  <c r="G120" i="9"/>
  <c r="G162"/>
  <c r="AN94"/>
  <c r="AN112"/>
  <c r="AN128"/>
  <c r="AN149"/>
  <c r="AN168"/>
  <c r="J81" i="78"/>
  <c r="T63" i="9"/>
  <c r="H55" i="78"/>
  <c r="O55" s="1"/>
  <c r="T55" i="43"/>
  <c r="W55" s="1"/>
  <c r="T329" i="9"/>
  <c r="T320" s="1"/>
  <c r="T319" s="1"/>
  <c r="H181" i="78"/>
  <c r="T177" i="43"/>
  <c r="AL50" i="9"/>
  <c r="AN61"/>
  <c r="G95"/>
  <c r="G114"/>
  <c r="G157"/>
  <c r="AN85"/>
  <c r="AN101"/>
  <c r="AN117"/>
  <c r="J69" i="78"/>
  <c r="Q69" s="1"/>
  <c r="AN158" i="9"/>
  <c r="AC68" i="43"/>
  <c r="AL115" i="9"/>
  <c r="AL119"/>
  <c r="AC70" i="43"/>
  <c r="AL123" i="9"/>
  <c r="AC72" i="43"/>
  <c r="AL134" i="9"/>
  <c r="AC74" i="43"/>
  <c r="F131"/>
  <c r="G235" i="9"/>
  <c r="I135" i="78"/>
  <c r="P135" s="1"/>
  <c r="J139"/>
  <c r="AN249" i="9"/>
  <c r="G256"/>
  <c r="G278"/>
  <c r="AN264"/>
  <c r="AN280"/>
  <c r="AL62"/>
  <c r="AC56" i="43"/>
  <c r="G86" i="9"/>
  <c r="T206" i="43"/>
  <c r="T440" i="9"/>
  <c r="H210" i="78"/>
  <c r="J49"/>
  <c r="AN52" i="9"/>
  <c r="AN459"/>
  <c r="G92"/>
  <c r="G109"/>
  <c r="F73" i="43"/>
  <c r="I73" i="78"/>
  <c r="P73" s="1"/>
  <c r="G126" i="9"/>
  <c r="G150"/>
  <c r="AN84"/>
  <c r="AN102"/>
  <c r="AN118"/>
  <c r="AN155"/>
  <c r="AB24" i="43"/>
  <c r="AK24" i="9"/>
  <c r="AK22" s="1"/>
  <c r="AC35" i="43"/>
  <c r="AC34" s="1"/>
  <c r="AL35" i="9"/>
  <c r="AL34" s="1"/>
  <c r="AC40" i="43"/>
  <c r="AC39" s="1"/>
  <c r="AC38" s="1"/>
  <c r="AL40" i="9"/>
  <c r="AL39" s="1"/>
  <c r="AL38" s="1"/>
  <c r="G61"/>
  <c r="AB56" i="43"/>
  <c r="AK62" i="9"/>
  <c r="G85"/>
  <c r="G104"/>
  <c r="G121"/>
  <c r="AN91"/>
  <c r="AN107"/>
  <c r="AN123"/>
  <c r="J72" i="78"/>
  <c r="Q72" s="1"/>
  <c r="J77"/>
  <c r="AN148" i="9"/>
  <c r="AN232"/>
  <c r="AK227"/>
  <c r="AB129" i="43"/>
  <c r="I147" i="78"/>
  <c r="P147" s="1"/>
  <c r="G262" i="9"/>
  <c r="F143" i="43"/>
  <c r="G290" i="9"/>
  <c r="J152" i="78"/>
  <c r="Q152" s="1"/>
  <c r="AN270" i="9"/>
  <c r="AN291"/>
  <c r="J158" i="78"/>
  <c r="Q158" s="1"/>
  <c r="AL76" i="9"/>
  <c r="G233"/>
  <c r="AK235"/>
  <c r="AB131" i="43"/>
  <c r="G275" i="9"/>
  <c r="AN261"/>
  <c r="J146" i="78"/>
  <c r="AN277" i="9"/>
  <c r="AK256"/>
  <c r="AC150" i="43"/>
  <c r="AL272" i="9"/>
  <c r="AK288"/>
  <c r="AC159" i="43"/>
  <c r="AL303" i="9"/>
  <c r="F178" i="43"/>
  <c r="G330" i="9"/>
  <c r="I182" i="78"/>
  <c r="P182" s="1"/>
  <c r="G345" i="9"/>
  <c r="AN327"/>
  <c r="AN342"/>
  <c r="J162" i="78"/>
  <c r="AN301" i="9"/>
  <c r="AB69" i="43"/>
  <c r="AK117" i="9"/>
  <c r="AK148"/>
  <c r="AB77" i="43"/>
  <c r="AB76" s="1"/>
  <c r="AN233" i="9"/>
  <c r="AC129" i="43"/>
  <c r="AL227" i="9"/>
  <c r="I148" i="78"/>
  <c r="P148" s="1"/>
  <c r="G263" i="9"/>
  <c r="F144" i="43"/>
  <c r="G293" i="9"/>
  <c r="I159" i="78"/>
  <c r="P159" s="1"/>
  <c r="F155" i="43"/>
  <c r="AN271" i="9"/>
  <c r="J153" i="78"/>
  <c r="Q153" s="1"/>
  <c r="AN292" i="9"/>
  <c r="AI20" i="3"/>
  <c r="G324" i="9"/>
  <c r="C13" i="61"/>
  <c r="G339" i="9"/>
  <c r="AN321"/>
  <c r="J179" i="78"/>
  <c r="AB177" i="43"/>
  <c r="AK329" i="9"/>
  <c r="AB181" i="43"/>
  <c r="AK344" i="9"/>
  <c r="AB143" i="43"/>
  <c r="AK262" i="9"/>
  <c r="AK266"/>
  <c r="AB146" i="43"/>
  <c r="AB148"/>
  <c r="AK270" i="9"/>
  <c r="AK305"/>
  <c r="AB161" i="43"/>
  <c r="AN317" i="9"/>
  <c r="J175" i="78"/>
  <c r="G335" i="9"/>
  <c r="AN332"/>
  <c r="AN347"/>
  <c r="AC176" i="43"/>
  <c r="AL322" i="9"/>
  <c r="AC178" i="43"/>
  <c r="AL330" i="9"/>
  <c r="AL337"/>
  <c r="AC179" i="43"/>
  <c r="F190"/>
  <c r="I194" i="78"/>
  <c r="P194" s="1"/>
  <c r="G366" i="9"/>
  <c r="AN365"/>
  <c r="G383"/>
  <c r="G402"/>
  <c r="G421"/>
  <c r="AN393"/>
  <c r="AN409"/>
  <c r="J159" i="78"/>
  <c r="Q159" s="1"/>
  <c r="AN293" i="9"/>
  <c r="AK97"/>
  <c r="AB67" i="43"/>
  <c r="AK126" i="9"/>
  <c r="AB73" i="43"/>
  <c r="AL168" i="9"/>
  <c r="AL167" s="1"/>
  <c r="AL166" s="1"/>
  <c r="AC81" i="43"/>
  <c r="AC80" s="1"/>
  <c r="AC79" s="1"/>
  <c r="J134" i="78"/>
  <c r="Q134" s="1"/>
  <c r="AN229" i="9"/>
  <c r="AC130" i="43"/>
  <c r="AL229" i="9"/>
  <c r="G259"/>
  <c r="F160" i="43"/>
  <c r="G304" i="9"/>
  <c r="I164" i="78"/>
  <c r="P164" s="1"/>
  <c r="AN267" i="9"/>
  <c r="AN288"/>
  <c r="AN303"/>
  <c r="G159" i="43"/>
  <c r="J163" i="78"/>
  <c r="Q163" s="1"/>
  <c r="G336" i="9"/>
  <c r="AN333"/>
  <c r="AN348"/>
  <c r="AB178" i="43"/>
  <c r="AK330" i="9"/>
  <c r="AK337"/>
  <c r="AB179" i="43"/>
  <c r="AB144"/>
  <c r="AK263" i="9"/>
  <c r="AK271"/>
  <c r="AB149" i="43"/>
  <c r="AB162"/>
  <c r="AK306" i="9"/>
  <c r="G331"/>
  <c r="G346"/>
  <c r="AN328"/>
  <c r="AN343"/>
  <c r="AL338"/>
  <c r="AC180" i="43"/>
  <c r="G362" i="9"/>
  <c r="AN361"/>
  <c r="J195" i="78"/>
  <c r="Q195" s="1"/>
  <c r="F201" i="43"/>
  <c r="G398" i="9"/>
  <c r="I205" i="78"/>
  <c r="P205" s="1"/>
  <c r="AN389" i="9"/>
  <c r="AN405"/>
  <c r="AL256"/>
  <c r="AL288"/>
  <c r="G333"/>
  <c r="G348"/>
  <c r="J182" i="78"/>
  <c r="Q182" s="1"/>
  <c r="AN330" i="9"/>
  <c r="AN345"/>
  <c r="I193" i="78"/>
  <c r="P193" s="1"/>
  <c r="G364" i="9"/>
  <c r="F189" i="43"/>
  <c r="AN363" i="9"/>
  <c r="J192" i="78"/>
  <c r="AL361" i="9"/>
  <c r="AC191" i="43"/>
  <c r="F202"/>
  <c r="G400" i="9"/>
  <c r="I206" i="78"/>
  <c r="P206" s="1"/>
  <c r="AN391" i="9"/>
  <c r="AN407"/>
  <c r="J207" i="78"/>
  <c r="Q207" s="1"/>
  <c r="AN422" i="9"/>
  <c r="AK363"/>
  <c r="AB188" i="43"/>
  <c r="AB193"/>
  <c r="G384" i="9"/>
  <c r="G403"/>
  <c r="G422"/>
  <c r="AN394"/>
  <c r="AN410"/>
  <c r="G401"/>
  <c r="AN392"/>
  <c r="AN408"/>
  <c r="J213" i="78"/>
  <c r="AN443" i="9"/>
  <c r="AY443" s="1"/>
  <c r="AK383"/>
  <c r="AB201" i="43"/>
  <c r="AK398" i="9"/>
  <c r="AC204" i="43"/>
  <c r="AL414" i="9"/>
  <c r="AC154" i="43"/>
  <c r="AL291" i="9"/>
  <c r="F175" i="43"/>
  <c r="G321" i="9"/>
  <c r="I179" i="78"/>
  <c r="AN334" i="9"/>
  <c r="AN349"/>
  <c r="AN367"/>
  <c r="AI31" i="3"/>
  <c r="AC189" i="43"/>
  <c r="AL364" i="9"/>
  <c r="I203" i="78"/>
  <c r="G385" i="9"/>
  <c r="F199" i="43"/>
  <c r="G404" i="9"/>
  <c r="AN395"/>
  <c r="J204" i="78"/>
  <c r="Q204" s="1"/>
  <c r="AN440" i="9"/>
  <c r="G359"/>
  <c r="AN358"/>
  <c r="AN460"/>
  <c r="AK358"/>
  <c r="AK366"/>
  <c r="AB190" i="43"/>
  <c r="G391" i="9"/>
  <c r="G408"/>
  <c r="I210" i="78"/>
  <c r="P210" s="1"/>
  <c r="F206" i="43"/>
  <c r="G440" i="9" s="1"/>
  <c r="AN398"/>
  <c r="J205" i="78"/>
  <c r="Q205" s="1"/>
  <c r="AN414" i="9"/>
  <c r="J208" i="78"/>
  <c r="Q208" s="1"/>
  <c r="AL385" i="9"/>
  <c r="AC199" i="43"/>
  <c r="AL400" i="9"/>
  <c r="AC202" i="43"/>
  <c r="AN447" i="9"/>
  <c r="G405"/>
  <c r="AN396"/>
  <c r="AK416"/>
  <c r="AB205" i="43"/>
  <c r="I219" i="78"/>
  <c r="P219" s="1"/>
  <c r="G448" i="9"/>
  <c r="F215" i="43"/>
  <c r="AB215"/>
  <c r="AK448" i="9"/>
  <c r="AL416"/>
  <c r="AC205" i="43"/>
  <c r="AN448" i="9"/>
  <c r="J219" i="78"/>
  <c r="Q219" s="1"/>
  <c r="I84" i="9"/>
  <c r="I92"/>
  <c r="I101"/>
  <c r="I109"/>
  <c r="K69" i="78"/>
  <c r="R69" s="1"/>
  <c r="I117" i="9"/>
  <c r="R117" s="1"/>
  <c r="S117" s="1"/>
  <c r="B24" i="44"/>
  <c r="M69" i="43"/>
  <c r="AJ69" s="1"/>
  <c r="AM69" s="1"/>
  <c r="I125" i="9"/>
  <c r="I50"/>
  <c r="I76"/>
  <c r="I160"/>
  <c r="F216" i="43"/>
  <c r="I220" i="78"/>
  <c r="P220" s="1"/>
  <c r="AL448" i="9"/>
  <c r="AC215" i="43"/>
  <c r="I79" i="9"/>
  <c r="I89"/>
  <c r="K67" i="78"/>
  <c r="R67" s="1"/>
  <c r="I97" i="9"/>
  <c r="R97" s="1"/>
  <c r="S97" s="1"/>
  <c r="B22" i="44"/>
  <c r="M67" i="43"/>
  <c r="AJ67" s="1"/>
  <c r="AN67" s="1"/>
  <c r="I106" i="9"/>
  <c r="I114"/>
  <c r="I122"/>
  <c r="I61"/>
  <c r="I157"/>
  <c r="I168"/>
  <c r="K81" i="78"/>
  <c r="M81" i="43"/>
  <c r="B31" i="44"/>
  <c r="I81" i="9"/>
  <c r="I90"/>
  <c r="I98"/>
  <c r="I107"/>
  <c r="B23" i="44"/>
  <c r="K68" i="78"/>
  <c r="R68" s="1"/>
  <c r="I115" i="9"/>
  <c r="R115" s="1"/>
  <c r="S115" s="1"/>
  <c r="M68" i="43"/>
  <c r="AJ68" s="1"/>
  <c r="AN68" s="1"/>
  <c r="K72" i="78"/>
  <c r="R72" s="1"/>
  <c r="M72" i="43"/>
  <c r="AJ72" s="1"/>
  <c r="AM72" s="1"/>
  <c r="I123" i="9"/>
  <c r="R123" s="1"/>
  <c r="S123" s="1"/>
  <c r="B27" i="44"/>
  <c r="M74" i="43"/>
  <c r="B29" i="44"/>
  <c r="K74" i="78"/>
  <c r="R74" s="1"/>
  <c r="I134" i="9"/>
  <c r="R134" s="1"/>
  <c r="S134" s="1"/>
  <c r="I35"/>
  <c r="K35" i="78"/>
  <c r="M35" i="43"/>
  <c r="B9" i="44"/>
  <c r="I62" i="9"/>
  <c r="R62" s="1"/>
  <c r="S62" s="1"/>
  <c r="K56" i="78"/>
  <c r="R56" s="1"/>
  <c r="B16" i="44"/>
  <c r="M56" i="43"/>
  <c r="I158" i="9"/>
  <c r="AL447"/>
  <c r="AC214" i="43"/>
  <c r="I87" i="9"/>
  <c r="I95"/>
  <c r="I104"/>
  <c r="I112"/>
  <c r="K71" i="78"/>
  <c r="R71" s="1"/>
  <c r="B26" i="44"/>
  <c r="I120" i="9"/>
  <c r="R120" s="1"/>
  <c r="S120" s="1"/>
  <c r="M71" i="43"/>
  <c r="AJ71" s="1"/>
  <c r="AM71" s="1"/>
  <c r="I128" i="9"/>
  <c r="M53" i="43"/>
  <c r="K53" i="78"/>
  <c r="I59" i="9"/>
  <c r="B14" i="44"/>
  <c r="I150" i="9"/>
  <c r="I227"/>
  <c r="K133" i="78"/>
  <c r="R133" s="1"/>
  <c r="M129" i="43"/>
  <c r="B65" i="44"/>
  <c r="I237" i="9"/>
  <c r="M143" i="43"/>
  <c r="I262" i="9"/>
  <c r="R262" s="1"/>
  <c r="S262" s="1"/>
  <c r="K147" i="78"/>
  <c r="R147" s="1"/>
  <c r="B71" i="44"/>
  <c r="B76"/>
  <c r="K152" i="78"/>
  <c r="R152" s="1"/>
  <c r="M148" i="43"/>
  <c r="AJ148" s="1"/>
  <c r="AO148" s="1"/>
  <c r="I270" i="9"/>
  <c r="R270" s="1"/>
  <c r="S270" s="1"/>
  <c r="I278"/>
  <c r="I296"/>
  <c r="I151"/>
  <c r="K134" i="78"/>
  <c r="R134" s="1"/>
  <c r="R232" s="1"/>
  <c r="I229" i="9"/>
  <c r="R229" s="1"/>
  <c r="S229" s="1"/>
  <c r="M130" i="43"/>
  <c r="AJ130" s="1"/>
  <c r="B66" i="44"/>
  <c r="B72"/>
  <c r="K148" i="78"/>
  <c r="R148" s="1"/>
  <c r="M144" i="43"/>
  <c r="I263" i="9"/>
  <c r="R263" s="1"/>
  <c r="S263" s="1"/>
  <c r="I279"/>
  <c r="AS20" i="3"/>
  <c r="I328" i="9"/>
  <c r="I343"/>
  <c r="K192" i="78"/>
  <c r="B97" i="44"/>
  <c r="M188" i="43"/>
  <c r="I363" i="9"/>
  <c r="R363" s="1"/>
  <c r="S363" s="1"/>
  <c r="I148"/>
  <c r="R148" s="1"/>
  <c r="S148" s="1"/>
  <c r="M77" i="43"/>
  <c r="K77" i="78"/>
  <c r="B30" i="44"/>
  <c r="K135" i="78"/>
  <c r="R135" s="1"/>
  <c r="I235" i="9"/>
  <c r="R235" s="1"/>
  <c r="S235" s="1"/>
  <c r="B67" i="44"/>
  <c r="M131" i="43"/>
  <c r="I260" i="9"/>
  <c r="I268"/>
  <c r="I276"/>
  <c r="I289"/>
  <c r="R289" s="1"/>
  <c r="S289" s="1"/>
  <c r="K157" i="78"/>
  <c r="B80" i="44"/>
  <c r="M153" i="43"/>
  <c r="K160" i="78"/>
  <c r="R160" s="1"/>
  <c r="I294" i="9"/>
  <c r="R294" s="1"/>
  <c r="S294" s="1"/>
  <c r="M156" i="43"/>
  <c r="AJ156" s="1"/>
  <c r="AO156" s="1"/>
  <c r="B83" i="44"/>
  <c r="AQ20" i="3"/>
  <c r="I259" i="9"/>
  <c r="I275"/>
  <c r="I324"/>
  <c r="I339"/>
  <c r="I358"/>
  <c r="I359"/>
  <c r="K199" i="78"/>
  <c r="M195" i="43"/>
  <c r="I323" i="9"/>
  <c r="B95" i="44"/>
  <c r="I338" i="9"/>
  <c r="R338" s="1"/>
  <c r="S338" s="1"/>
  <c r="M180" i="43"/>
  <c r="AJ180" s="1"/>
  <c r="AN180" s="1"/>
  <c r="K184" i="78"/>
  <c r="R184" s="1"/>
  <c r="I402" i="9"/>
  <c r="I409"/>
  <c r="I335"/>
  <c r="AQ31" i="3"/>
  <c r="AQ17" s="1"/>
  <c r="I394" i="9"/>
  <c r="I401"/>
  <c r="I149"/>
  <c r="I236"/>
  <c r="R236" s="1"/>
  <c r="S236" s="1"/>
  <c r="K136" i="78"/>
  <c r="R136" s="1"/>
  <c r="M132" i="43"/>
  <c r="B68" i="44"/>
  <c r="I261" i="9"/>
  <c r="R261" s="1"/>
  <c r="S261" s="1"/>
  <c r="B70" i="44"/>
  <c r="K146" i="78"/>
  <c r="M142" i="43"/>
  <c r="M147"/>
  <c r="AJ147" s="1"/>
  <c r="AO147" s="1"/>
  <c r="I269" i="9"/>
  <c r="R269" s="1"/>
  <c r="S269" s="1"/>
  <c r="B75" i="44"/>
  <c r="K151" i="78"/>
  <c r="R151" s="1"/>
  <c r="I277" i="9"/>
  <c r="I295"/>
  <c r="I302"/>
  <c r="I326"/>
  <c r="I334"/>
  <c r="I341"/>
  <c r="I349"/>
  <c r="AR31" i="3"/>
  <c r="I361" i="9"/>
  <c r="R361" s="1"/>
  <c r="S361" s="1"/>
  <c r="K195" i="78"/>
  <c r="R195" s="1"/>
  <c r="M191" i="43"/>
  <c r="I384" i="9"/>
  <c r="I306"/>
  <c r="R306" s="1"/>
  <c r="S306" s="1"/>
  <c r="B88" i="44"/>
  <c r="M162" i="43"/>
  <c r="K166" i="78"/>
  <c r="R166" s="1"/>
  <c r="I325" i="9"/>
  <c r="I333"/>
  <c r="I340"/>
  <c r="I348"/>
  <c r="I360"/>
  <c r="I383"/>
  <c r="I390"/>
  <c r="I406"/>
  <c r="I397"/>
  <c r="I421"/>
  <c r="I388"/>
  <c r="I396"/>
  <c r="I404"/>
  <c r="I413"/>
  <c r="I387"/>
  <c r="B102" i="44"/>
  <c r="K204" i="78"/>
  <c r="R204" s="1"/>
  <c r="I395" i="9"/>
  <c r="R395" s="1"/>
  <c r="S395" s="1"/>
  <c r="M200" i="43"/>
  <c r="AJ200" s="1"/>
  <c r="AN200" s="1"/>
  <c r="I403" i="9"/>
  <c r="I414"/>
  <c r="R414" s="1"/>
  <c r="S414" s="1"/>
  <c r="B106" i="44"/>
  <c r="K208" i="78"/>
  <c r="R208" s="1"/>
  <c r="M204" i="43"/>
  <c r="AJ204" s="1"/>
  <c r="AM204" s="1"/>
  <c r="I422" i="9"/>
  <c r="K220" i="78"/>
  <c r="M216" i="43"/>
  <c r="M209"/>
  <c r="M208" s="1"/>
  <c r="I443" i="9"/>
  <c r="R443" s="1"/>
  <c r="S443" s="1"/>
  <c r="B109" i="44"/>
  <c r="K213" i="78"/>
  <c r="K85"/>
  <c r="R85" s="1"/>
  <c r="M85" i="43"/>
  <c r="AK52" i="9"/>
  <c r="AK46" s="1"/>
  <c r="AB49" i="43"/>
  <c r="G124" i="9"/>
  <c r="F77" i="43"/>
  <c r="F76" s="1"/>
  <c r="G148" i="9"/>
  <c r="I77" i="78"/>
  <c r="AN76" i="9"/>
  <c r="AN98"/>
  <c r="AN116"/>
  <c r="J74" i="78"/>
  <c r="Q74" s="1"/>
  <c r="AN134" i="9"/>
  <c r="AN153"/>
  <c r="T214" i="43"/>
  <c r="H218" i="78"/>
  <c r="H49"/>
  <c r="T49" i="43"/>
  <c r="T52" i="9"/>
  <c r="T46" s="1"/>
  <c r="F53" i="43"/>
  <c r="G59" i="9"/>
  <c r="I53" i="78"/>
  <c r="P53" s="1"/>
  <c r="G76" i="9"/>
  <c r="G102"/>
  <c r="G119"/>
  <c r="I70" i="78"/>
  <c r="P70" s="1"/>
  <c r="F70" i="43"/>
  <c r="G161" i="9"/>
  <c r="AN89"/>
  <c r="AN105"/>
  <c r="AN121"/>
  <c r="AN162"/>
  <c r="AL97"/>
  <c r="AC67" i="43"/>
  <c r="AC73"/>
  <c r="AL126" i="9"/>
  <c r="AN230"/>
  <c r="AK249"/>
  <c r="AK248" s="1"/>
  <c r="AB135" i="43"/>
  <c r="AB134" s="1"/>
  <c r="G260" i="9"/>
  <c r="G305"/>
  <c r="I165" i="78"/>
  <c r="P165" s="1"/>
  <c r="F161" i="43"/>
  <c r="AN268" i="9"/>
  <c r="AN289"/>
  <c r="J157" i="78"/>
  <c r="H85"/>
  <c r="T85" i="43"/>
  <c r="AL52" i="9"/>
  <c r="AC49" i="43"/>
  <c r="AL60" i="9"/>
  <c r="AC54" i="43"/>
  <c r="G94" i="9"/>
  <c r="J40" i="78"/>
  <c r="AN40" i="9"/>
  <c r="G51"/>
  <c r="F48" i="43"/>
  <c r="I48" i="78"/>
  <c r="P48" s="1"/>
  <c r="J56"/>
  <c r="Q56" s="1"/>
  <c r="AN62" i="9"/>
  <c r="G96"/>
  <c r="G113"/>
  <c r="G154"/>
  <c r="AN88"/>
  <c r="AN106"/>
  <c r="AN122"/>
  <c r="AN159"/>
  <c r="T60"/>
  <c r="T56" s="1"/>
  <c r="H54" i="78"/>
  <c r="T54" i="43"/>
  <c r="AN456" i="9"/>
  <c r="G89"/>
  <c r="G108"/>
  <c r="G125"/>
  <c r="G149"/>
  <c r="AN79"/>
  <c r="AN95"/>
  <c r="AN111"/>
  <c r="AN127"/>
  <c r="AN152"/>
  <c r="I133" i="78"/>
  <c r="P133" s="1"/>
  <c r="F129" i="43"/>
  <c r="G227" i="9"/>
  <c r="AN237"/>
  <c r="G267"/>
  <c r="G296"/>
  <c r="AN258"/>
  <c r="AN274"/>
  <c r="AN227"/>
  <c r="J133" i="78"/>
  <c r="Q133" s="1"/>
  <c r="G257" i="9"/>
  <c r="G279"/>
  <c r="G302"/>
  <c r="J149" i="78"/>
  <c r="Q149" s="1"/>
  <c r="AN265" i="9"/>
  <c r="AC144" i="43"/>
  <c r="AL263" i="9"/>
  <c r="AC149" i="43"/>
  <c r="AL271" i="9"/>
  <c r="AB154" i="43"/>
  <c r="AK291" i="9"/>
  <c r="AC162" i="43"/>
  <c r="AL306" i="9"/>
  <c r="G334"/>
  <c r="G349"/>
  <c r="AN331"/>
  <c r="AN346"/>
  <c r="T132" i="43"/>
  <c r="H136" i="78"/>
  <c r="T236" i="9"/>
  <c r="T184" s="1"/>
  <c r="T183" s="1"/>
  <c r="AC53" i="43"/>
  <c r="AL59" i="9"/>
  <c r="G81"/>
  <c r="G107"/>
  <c r="G90"/>
  <c r="G111"/>
  <c r="G128"/>
  <c r="G152"/>
  <c r="AN86"/>
  <c r="AN104"/>
  <c r="AN120"/>
  <c r="J71" i="78"/>
  <c r="Q71" s="1"/>
  <c r="AN157" i="9"/>
  <c r="T35"/>
  <c r="T34" s="1"/>
  <c r="H35" i="78"/>
  <c r="T35" i="43"/>
  <c r="T34" s="1"/>
  <c r="I24" i="78"/>
  <c r="P24" s="1"/>
  <c r="G24" i="9"/>
  <c r="F24" i="43"/>
  <c r="G87" i="9"/>
  <c r="G106"/>
  <c r="G123"/>
  <c r="I72" i="78"/>
  <c r="P72" s="1"/>
  <c r="F72" i="43"/>
  <c r="G147" i="9"/>
  <c r="J66" i="78"/>
  <c r="AN77" i="9"/>
  <c r="AN93"/>
  <c r="AN109"/>
  <c r="AN125"/>
  <c r="AN150"/>
  <c r="AK77"/>
  <c r="AB66" i="43"/>
  <c r="AC69"/>
  <c r="AL117" i="9"/>
  <c r="AL148"/>
  <c r="AC77" i="43"/>
  <c r="AC76" s="1"/>
  <c r="AN235" i="9"/>
  <c r="J135" i="78"/>
  <c r="Q135" s="1"/>
  <c r="AB132" i="43"/>
  <c r="AK236" i="9"/>
  <c r="G264"/>
  <c r="G294"/>
  <c r="F156" i="43"/>
  <c r="I160" i="78"/>
  <c r="P160" s="1"/>
  <c r="AN454" i="9"/>
  <c r="AN256"/>
  <c r="AN272"/>
  <c r="J154" i="78"/>
  <c r="Q154" s="1"/>
  <c r="AN295" i="9"/>
  <c r="H24" i="78"/>
  <c r="T24" i="43"/>
  <c r="T24" i="9"/>
  <c r="T22" s="1"/>
  <c r="AK35"/>
  <c r="AK34" s="1"/>
  <c r="AB35" i="43"/>
  <c r="AB34" s="1"/>
  <c r="AB40"/>
  <c r="AB39" s="1"/>
  <c r="AB38" s="1"/>
  <c r="AK40" i="9"/>
  <c r="AK39" s="1"/>
  <c r="AK38" s="1"/>
  <c r="F56" i="43"/>
  <c r="I56" i="78"/>
  <c r="P56" s="1"/>
  <c r="G62" i="9"/>
  <c r="G83"/>
  <c r="G101"/>
  <c r="G118"/>
  <c r="G160"/>
  <c r="AN92"/>
  <c r="AN110"/>
  <c r="AN126"/>
  <c r="J73" i="78"/>
  <c r="Q73" s="1"/>
  <c r="AN147" i="9"/>
  <c r="T40"/>
  <c r="T39" s="1"/>
  <c r="T38" s="1"/>
  <c r="H40" i="78"/>
  <c r="T40" i="43"/>
  <c r="T39" s="1"/>
  <c r="T38" s="1"/>
  <c r="T148"/>
  <c r="H152" i="78"/>
  <c r="T270" i="9"/>
  <c r="T255" s="1"/>
  <c r="T247" s="1"/>
  <c r="AB54" i="43"/>
  <c r="AK60" i="9"/>
  <c r="AN59"/>
  <c r="J53" i="78"/>
  <c r="G93" i="9"/>
  <c r="G112"/>
  <c r="G153"/>
  <c r="AN83"/>
  <c r="AN99"/>
  <c r="AN115"/>
  <c r="J68" i="78"/>
  <c r="Q68" s="1"/>
  <c r="AN156" i="9"/>
  <c r="G232"/>
  <c r="AL235"/>
  <c r="AC131" i="43"/>
  <c r="G276" i="9"/>
  <c r="AN262"/>
  <c r="J147" i="78"/>
  <c r="Q147" s="1"/>
  <c r="AN278" i="9"/>
  <c r="J166" i="78"/>
  <c r="Q166" s="1"/>
  <c r="AN306" i="9"/>
  <c r="AN231"/>
  <c r="AC135" i="43"/>
  <c r="AC134" s="1"/>
  <c r="AL249" i="9"/>
  <c r="AL248" s="1"/>
  <c r="I146" i="78"/>
  <c r="P146" s="1"/>
  <c r="G261" i="9"/>
  <c r="F142" i="43"/>
  <c r="G288" i="9"/>
  <c r="G306"/>
  <c r="I166" i="78"/>
  <c r="P166" s="1"/>
  <c r="F162" i="43"/>
  <c r="J151" i="78"/>
  <c r="Q151" s="1"/>
  <c r="AN269" i="9"/>
  <c r="AN290"/>
  <c r="J165" i="78"/>
  <c r="Q165" s="1"/>
  <c r="AN305" i="9"/>
  <c r="AL262"/>
  <c r="AC143" i="43"/>
  <c r="AL266" i="9"/>
  <c r="AC146" i="43"/>
  <c r="AC148"/>
  <c r="AL270" i="9"/>
  <c r="AB156" i="43"/>
  <c r="AK294" i="9"/>
  <c r="AC161" i="43"/>
  <c r="AL305" i="9"/>
  <c r="W20" i="3"/>
  <c r="W17" s="1"/>
  <c r="F176" i="43"/>
  <c r="G322" i="9"/>
  <c r="I180" i="78"/>
  <c r="P180" s="1"/>
  <c r="F179" i="43"/>
  <c r="I183" i="78"/>
  <c r="P183" s="1"/>
  <c r="G337" i="9"/>
  <c r="AN335"/>
  <c r="AN304"/>
  <c r="J164" i="78"/>
  <c r="Q164" s="1"/>
  <c r="AB68" i="43"/>
  <c r="AK115" i="9"/>
  <c r="AB70" i="43"/>
  <c r="AK119" i="9"/>
  <c r="AB72" i="43"/>
  <c r="AK123" i="9"/>
  <c r="AB74" i="43"/>
  <c r="AK134" i="9"/>
  <c r="F132" i="43"/>
  <c r="I136" i="78"/>
  <c r="P136" s="1"/>
  <c r="G236" i="9"/>
  <c r="G277"/>
  <c r="AN263"/>
  <c r="J148" i="78"/>
  <c r="Q148" s="1"/>
  <c r="AN279" i="9"/>
  <c r="G332"/>
  <c r="G347"/>
  <c r="AN329"/>
  <c r="J181" i="78"/>
  <c r="Q181" s="1"/>
  <c r="AN344" i="9"/>
  <c r="J185" i="78"/>
  <c r="Q185" s="1"/>
  <c r="AB180" i="43"/>
  <c r="AK338" i="9"/>
  <c r="AB150" i="43"/>
  <c r="AK272" i="9"/>
  <c r="AB159" i="43"/>
  <c r="AK303" i="9"/>
  <c r="G327"/>
  <c r="G342"/>
  <c r="AN324"/>
  <c r="AN339"/>
  <c r="G358"/>
  <c r="G394"/>
  <c r="F204" i="43"/>
  <c r="I208" i="78"/>
  <c r="P208" s="1"/>
  <c r="G414" i="9"/>
  <c r="AN385"/>
  <c r="J203" i="78"/>
  <c r="AN401" i="9"/>
  <c r="AN417"/>
  <c r="G365"/>
  <c r="J193" i="78"/>
  <c r="Q193" s="1"/>
  <c r="AN364" i="9"/>
  <c r="AK322"/>
  <c r="AB176" i="43"/>
  <c r="AK120" i="9"/>
  <c r="AB71" i="43"/>
  <c r="AK147" i="9"/>
  <c r="G231"/>
  <c r="G268"/>
  <c r="I162" i="78"/>
  <c r="G301" i="9"/>
  <c r="F158" i="43"/>
  <c r="AN259" i="9"/>
  <c r="AN275"/>
  <c r="AN296"/>
  <c r="G328"/>
  <c r="G343"/>
  <c r="AN325"/>
  <c r="AN340"/>
  <c r="AK261"/>
  <c r="AB142" i="43"/>
  <c r="AK265" i="9"/>
  <c r="AB145" i="43"/>
  <c r="AB147"/>
  <c r="AK269" i="9"/>
  <c r="AB151" i="43"/>
  <c r="AK273" i="9"/>
  <c r="AB158" i="43"/>
  <c r="AK301" i="9"/>
  <c r="AB160" i="43"/>
  <c r="AK304" i="9"/>
  <c r="C12" i="61"/>
  <c r="G323" i="9"/>
  <c r="I184" i="78"/>
  <c r="P184" s="1"/>
  <c r="F180" i="43"/>
  <c r="G338" i="9"/>
  <c r="AN336"/>
  <c r="AC175" i="43"/>
  <c r="AL321" i="9"/>
  <c r="AC177" i="43"/>
  <c r="AL329" i="9"/>
  <c r="AC181" i="43"/>
  <c r="AL344" i="9"/>
  <c r="G390"/>
  <c r="G407"/>
  <c r="F203" i="43"/>
  <c r="I207" i="78"/>
  <c r="P207" s="1"/>
  <c r="AN397" i="9"/>
  <c r="AN413"/>
  <c r="F191" i="43"/>
  <c r="G361" i="9"/>
  <c r="I195" i="78"/>
  <c r="P195" s="1"/>
  <c r="AN360" i="9"/>
  <c r="J199" i="78"/>
  <c r="AC156" i="43"/>
  <c r="AL294" i="9"/>
  <c r="AC20" i="3"/>
  <c r="AC17" s="1"/>
  <c r="G325" i="9"/>
  <c r="G340"/>
  <c r="AN322"/>
  <c r="J180" i="78"/>
  <c r="Q180" s="1"/>
  <c r="AN458" i="9"/>
  <c r="J183" i="78"/>
  <c r="Q183" s="1"/>
  <c r="AN337" i="9"/>
  <c r="AC188" i="43"/>
  <c r="AL363" i="9"/>
  <c r="G392"/>
  <c r="AN383"/>
  <c r="AN399"/>
  <c r="AN415"/>
  <c r="I192" i="78"/>
  <c r="F188" i="43"/>
  <c r="G363" i="9"/>
  <c r="AN362"/>
  <c r="AB191" i="43"/>
  <c r="AK361" i="9"/>
  <c r="G395"/>
  <c r="I204" i="78"/>
  <c r="P204" s="1"/>
  <c r="F200" i="43"/>
  <c r="G415" i="9"/>
  <c r="AN386"/>
  <c r="AN402"/>
  <c r="AC200" i="43"/>
  <c r="AL395" i="9"/>
  <c r="G393"/>
  <c r="AN384"/>
  <c r="AN400"/>
  <c r="J206" i="78"/>
  <c r="Q206" s="1"/>
  <c r="J209"/>
  <c r="Q209" s="1"/>
  <c r="AN416" i="9"/>
  <c r="AB203" i="43"/>
  <c r="AK407" i="9"/>
  <c r="AL440"/>
  <c r="AC206" i="43"/>
  <c r="J220" i="78"/>
  <c r="Q220" s="1"/>
  <c r="AB214" i="43"/>
  <c r="AK447" i="9"/>
  <c r="AK385"/>
  <c r="AB199" i="43"/>
  <c r="AB202"/>
  <c r="AK400" i="9"/>
  <c r="AC153" i="43"/>
  <c r="AL289" i="9"/>
  <c r="AC155" i="43"/>
  <c r="AL293" i="9"/>
  <c r="I181" i="78"/>
  <c r="P181" s="1"/>
  <c r="F177" i="43"/>
  <c r="G329" i="9"/>
  <c r="G344"/>
  <c r="F181" i="43"/>
  <c r="I185" i="78"/>
  <c r="P185" s="1"/>
  <c r="AN326" i="9"/>
  <c r="AN341"/>
  <c r="G360"/>
  <c r="AN359"/>
  <c r="AN377"/>
  <c r="J197" i="78"/>
  <c r="AL358" i="9"/>
  <c r="AL366"/>
  <c r="AC190" i="43"/>
  <c r="G396" i="9"/>
  <c r="G416"/>
  <c r="I209" i="78"/>
  <c r="P209" s="1"/>
  <c r="F205" i="43"/>
  <c r="AN387" i="9"/>
  <c r="AN403"/>
  <c r="G367"/>
  <c r="J194" i="78"/>
  <c r="Q194" s="1"/>
  <c r="AN366" i="9"/>
  <c r="AK364"/>
  <c r="AB189" i="43"/>
  <c r="G389" i="9"/>
  <c r="G399"/>
  <c r="AN390"/>
  <c r="AN406"/>
  <c r="AN421"/>
  <c r="AL383"/>
  <c r="AL398"/>
  <c r="AC201" i="43"/>
  <c r="G443" i="9"/>
  <c r="I213" i="78"/>
  <c r="F209" i="43"/>
  <c r="F208" s="1"/>
  <c r="G442" i="9" s="1"/>
  <c r="G397"/>
  <c r="G417"/>
  <c r="AN388"/>
  <c r="AN404"/>
  <c r="AK414"/>
  <c r="AB204" i="43"/>
  <c r="AB209"/>
  <c r="AB208" s="1"/>
  <c r="AK443" i="9"/>
  <c r="AB200" i="43"/>
  <c r="AK395" i="9"/>
  <c r="AL407"/>
  <c r="AC203" i="43"/>
  <c r="I88" i="9"/>
  <c r="I96"/>
  <c r="I105"/>
  <c r="I113"/>
  <c r="I121"/>
  <c r="K54" i="78"/>
  <c r="R54" s="1"/>
  <c r="B15" i="44"/>
  <c r="M54" i="43"/>
  <c r="AJ54" s="1"/>
  <c r="I60" i="9"/>
  <c r="I156"/>
  <c r="AL443"/>
  <c r="AC209" i="43"/>
  <c r="AC208" s="1"/>
  <c r="I85" i="9"/>
  <c r="I93"/>
  <c r="I102"/>
  <c r="I110"/>
  <c r="I118"/>
  <c r="I126"/>
  <c r="K73" i="78"/>
  <c r="R73" s="1"/>
  <c r="B28" i="44"/>
  <c r="M73" i="43"/>
  <c r="AJ73" s="1"/>
  <c r="I51" i="9"/>
  <c r="R51" s="1"/>
  <c r="S51" s="1"/>
  <c r="M48" i="43"/>
  <c r="K48" i="78"/>
  <c r="B11" i="44"/>
  <c r="M66" i="43"/>
  <c r="B21" i="44"/>
  <c r="K66" i="78"/>
  <c r="I77" i="9"/>
  <c r="R77" s="1"/>
  <c r="S77" s="1"/>
  <c r="I161"/>
  <c r="I86"/>
  <c r="I94"/>
  <c r="I103"/>
  <c r="I111"/>
  <c r="M70" i="43"/>
  <c r="B25" i="44"/>
  <c r="I119" i="9"/>
  <c r="R119" s="1"/>
  <c r="S119" s="1"/>
  <c r="K70" i="78"/>
  <c r="R70" s="1"/>
  <c r="I127" i="9"/>
  <c r="B12" i="44"/>
  <c r="M49" i="43"/>
  <c r="I52" i="9"/>
  <c r="R52" s="1"/>
  <c r="S52" s="1"/>
  <c r="K49" i="78"/>
  <c r="R49" s="1"/>
  <c r="I162" i="9"/>
  <c r="I83"/>
  <c r="I91"/>
  <c r="I99"/>
  <c r="I108"/>
  <c r="I116"/>
  <c r="I124"/>
  <c r="I147"/>
  <c r="K40" i="78"/>
  <c r="I40" i="9"/>
  <c r="M40" i="43"/>
  <c r="B32" i="44"/>
  <c r="K55" i="78"/>
  <c r="R55" s="1"/>
  <c r="M55" i="43"/>
  <c r="B17" i="44"/>
  <c r="I63" i="9"/>
  <c r="R63" s="1"/>
  <c r="S63" s="1"/>
  <c r="I159"/>
  <c r="I154"/>
  <c r="I232"/>
  <c r="I258"/>
  <c r="K150" i="78"/>
  <c r="R150" s="1"/>
  <c r="M146" i="43"/>
  <c r="I266" i="9"/>
  <c r="R266" s="1"/>
  <c r="S266" s="1"/>
  <c r="B74" i="44"/>
  <c r="I274" i="9"/>
  <c r="I292"/>
  <c r="I249"/>
  <c r="K139" i="78"/>
  <c r="M135" i="43"/>
  <c r="B69" i="44"/>
  <c r="I271" i="9"/>
  <c r="R271" s="1"/>
  <c r="S271" s="1"/>
  <c r="B77" i="44"/>
  <c r="K153" i="78"/>
  <c r="R153" s="1"/>
  <c r="M149" i="43"/>
  <c r="K162" i="78"/>
  <c r="M158" i="43"/>
  <c r="I301" i="9"/>
  <c r="B84" i="44"/>
  <c r="I317" i="9"/>
  <c r="B89" i="44"/>
  <c r="K175" i="78"/>
  <c r="M171" i="43"/>
  <c r="I336" i="9"/>
  <c r="I152"/>
  <c r="I230"/>
  <c r="I256"/>
  <c r="I264"/>
  <c r="K154" i="78"/>
  <c r="R154" s="1"/>
  <c r="I272" i="9"/>
  <c r="R272" s="1"/>
  <c r="S272" s="1"/>
  <c r="B78" i="44"/>
  <c r="M150" i="43"/>
  <c r="I280" i="9"/>
  <c r="I290"/>
  <c r="I233"/>
  <c r="I267"/>
  <c r="R267" s="1"/>
  <c r="S267" s="1"/>
  <c r="I288"/>
  <c r="M155" i="43"/>
  <c r="AJ155" s="1"/>
  <c r="AM155" s="1"/>
  <c r="I293" i="9"/>
  <c r="R293" s="1"/>
  <c r="S293" s="1"/>
  <c r="B82" i="44"/>
  <c r="K159" i="78"/>
  <c r="R159" s="1"/>
  <c r="B87" i="44"/>
  <c r="I305" i="9"/>
  <c r="R305" s="1"/>
  <c r="S305" s="1"/>
  <c r="M161" i="43"/>
  <c r="K165" i="78"/>
  <c r="R165" s="1"/>
  <c r="I332" i="9"/>
  <c r="I347"/>
  <c r="I367"/>
  <c r="B86" i="44"/>
  <c r="M160" i="43"/>
  <c r="AJ160" s="1"/>
  <c r="AM160" s="1"/>
  <c r="K164" i="78"/>
  <c r="R164" s="1"/>
  <c r="I304" i="9"/>
  <c r="R304" s="1"/>
  <c r="S304" s="1"/>
  <c r="AR20" i="3"/>
  <c r="I331" i="9"/>
  <c r="I346"/>
  <c r="M190" i="43"/>
  <c r="Q190" s="1"/>
  <c r="K194" i="78"/>
  <c r="R194" s="1"/>
  <c r="B99" i="44"/>
  <c r="I366" i="9"/>
  <c r="R366" s="1"/>
  <c r="S366" s="1"/>
  <c r="I386"/>
  <c r="I393"/>
  <c r="I415"/>
  <c r="I327"/>
  <c r="I342"/>
  <c r="I362"/>
  <c r="I385"/>
  <c r="R385" s="1"/>
  <c r="S385" s="1"/>
  <c r="K203" i="78"/>
  <c r="B101" i="44"/>
  <c r="M199" i="43"/>
  <c r="I153" i="9"/>
  <c r="I231"/>
  <c r="I257"/>
  <c r="K149" i="78"/>
  <c r="R149" s="1"/>
  <c r="I265" i="9"/>
  <c r="R265" s="1"/>
  <c r="S265" s="1"/>
  <c r="M145" i="43"/>
  <c r="AJ145" s="1"/>
  <c r="AO145" s="1"/>
  <c r="B73" i="44"/>
  <c r="I273" i="9"/>
  <c r="R273" s="1"/>
  <c r="S273" s="1"/>
  <c r="K155" i="78"/>
  <c r="R155" s="1"/>
  <c r="M151" i="43"/>
  <c r="B79" i="44"/>
  <c r="M154" i="43"/>
  <c r="B81" i="44"/>
  <c r="K158" i="78"/>
  <c r="R158" s="1"/>
  <c r="I291" i="9"/>
  <c r="R291" s="1"/>
  <c r="S291" s="1"/>
  <c r="K180" i="78"/>
  <c r="R180" s="1"/>
  <c r="M176" i="43"/>
  <c r="AJ176" s="1"/>
  <c r="AN176" s="1"/>
  <c r="B91" i="44"/>
  <c r="I322" i="9"/>
  <c r="R322" s="1"/>
  <c r="S322" s="1"/>
  <c r="I330"/>
  <c r="R330" s="1"/>
  <c r="S330" s="1"/>
  <c r="K182" i="78"/>
  <c r="R182" s="1"/>
  <c r="M178" i="43"/>
  <c r="AJ178" s="1"/>
  <c r="AM178" s="1"/>
  <c r="B93" i="44"/>
  <c r="I337" i="9"/>
  <c r="B94" i="44"/>
  <c r="K183" i="78"/>
  <c r="R183" s="1"/>
  <c r="M179" i="43"/>
  <c r="AJ179" s="1"/>
  <c r="I345" i="9"/>
  <c r="I365"/>
  <c r="K179" i="78"/>
  <c r="I321" i="9"/>
  <c r="M175" i="43"/>
  <c r="B90" i="44"/>
  <c r="I329" i="9"/>
  <c r="K181" i="78"/>
  <c r="R181" s="1"/>
  <c r="M177" i="43"/>
  <c r="AJ177" s="1"/>
  <c r="B92" i="44"/>
  <c r="I344" i="9"/>
  <c r="R344" s="1"/>
  <c r="S344" s="1"/>
  <c r="M181" i="43"/>
  <c r="AJ181" s="1"/>
  <c r="AM181" s="1"/>
  <c r="K185" i="78"/>
  <c r="R185" s="1"/>
  <c r="B96" i="44"/>
  <c r="I364" i="9"/>
  <c r="R364" s="1"/>
  <c r="S364" s="1"/>
  <c r="M189" i="43"/>
  <c r="Q189" s="1"/>
  <c r="K193" i="78"/>
  <c r="R193" s="1"/>
  <c r="B98" i="44"/>
  <c r="I398" i="9"/>
  <c r="R398" s="1"/>
  <c r="S398" s="1"/>
  <c r="M201" i="43"/>
  <c r="AJ201" s="1"/>
  <c r="AM201" s="1"/>
  <c r="B103" i="44"/>
  <c r="K205" i="78"/>
  <c r="R205" s="1"/>
  <c r="I389" i="9"/>
  <c r="I405"/>
  <c r="I417"/>
  <c r="I448"/>
  <c r="R448" s="1"/>
  <c r="S448" s="1"/>
  <c r="M215" i="43"/>
  <c r="K219" i="78"/>
  <c r="R219" s="1"/>
  <c r="B110" i="44"/>
  <c r="I392" i="9"/>
  <c r="I400"/>
  <c r="R400" s="1"/>
  <c r="S400" s="1"/>
  <c r="M202" i="43"/>
  <c r="AJ202" s="1"/>
  <c r="AM202" s="1"/>
  <c r="K206" i="78"/>
  <c r="R206" s="1"/>
  <c r="B104" i="44"/>
  <c r="I408" i="9"/>
  <c r="I391"/>
  <c r="I399"/>
  <c r="B105" i="44"/>
  <c r="M203" i="43"/>
  <c r="AJ203" s="1"/>
  <c r="AM203" s="1"/>
  <c r="I407" i="9"/>
  <c r="R407" s="1"/>
  <c r="S407" s="1"/>
  <c r="K207" i="78"/>
  <c r="R207" s="1"/>
  <c r="I440" i="9"/>
  <c r="R440" s="1"/>
  <c r="S440" s="1"/>
  <c r="M206" i="43"/>
  <c r="K210" i="78"/>
  <c r="R210" s="1"/>
  <c r="B108" i="44"/>
  <c r="K209" i="78"/>
  <c r="R209" s="1"/>
  <c r="M205" i="43"/>
  <c r="AJ205" s="1"/>
  <c r="AM205" s="1"/>
  <c r="I416" i="9"/>
  <c r="R416" s="1"/>
  <c r="S416" s="1"/>
  <c r="B107" i="44"/>
  <c r="I377" i="9"/>
  <c r="B100" i="44"/>
  <c r="M193" i="43"/>
  <c r="M192" s="1"/>
  <c r="K197" i="78"/>
  <c r="AK317" i="9"/>
  <c r="AK316" s="1"/>
  <c r="AK309" s="1"/>
  <c r="AB171" i="43"/>
  <c r="AR17" i="3" l="1"/>
  <c r="AI17"/>
  <c r="X31"/>
  <c r="X17" s="1"/>
  <c r="AD32"/>
  <c r="AD31" s="1"/>
  <c r="S410" i="9"/>
  <c r="S155"/>
  <c r="T381"/>
  <c r="AK146"/>
  <c r="AB46" i="43"/>
  <c r="F157"/>
  <c r="G300" i="9"/>
  <c r="T21"/>
  <c r="AC51" i="43"/>
  <c r="F187"/>
  <c r="AL56" i="9"/>
  <c r="AD20" i="3"/>
  <c r="AJ20"/>
  <c r="T45" i="9"/>
  <c r="I376"/>
  <c r="R376" s="1"/>
  <c r="S376" s="1"/>
  <c r="R377"/>
  <c r="S377" s="1"/>
  <c r="AL107" i="44"/>
  <c r="AJ107" s="1"/>
  <c r="X205" i="43"/>
  <c r="AX205"/>
  <c r="BA205" s="1"/>
  <c r="X203"/>
  <c r="AX203"/>
  <c r="BA203" s="1"/>
  <c r="AL105" i="44"/>
  <c r="AJ105" s="1"/>
  <c r="R399" i="9"/>
  <c r="S399" s="1"/>
  <c r="R391"/>
  <c r="S391"/>
  <c r="R408"/>
  <c r="S408"/>
  <c r="S392"/>
  <c r="R392"/>
  <c r="AJ215" i="43"/>
  <c r="AN215" s="1"/>
  <c r="P215"/>
  <c r="S417" i="9"/>
  <c r="R417"/>
  <c r="R389"/>
  <c r="S389"/>
  <c r="AL96" i="44"/>
  <c r="AJ96" s="1"/>
  <c r="X181" i="43"/>
  <c r="AX181"/>
  <c r="BA181" s="1"/>
  <c r="R321" i="9"/>
  <c r="I320"/>
  <c r="I319" s="1"/>
  <c r="S365"/>
  <c r="R365"/>
  <c r="S345"/>
  <c r="R345"/>
  <c r="S337"/>
  <c r="R337"/>
  <c r="I458"/>
  <c r="R458" s="1"/>
  <c r="S458" s="1"/>
  <c r="M231" i="43"/>
  <c r="Y176"/>
  <c r="AY176"/>
  <c r="BA176" s="1"/>
  <c r="AM91" i="44"/>
  <c r="AJ91" s="1"/>
  <c r="P154" i="43"/>
  <c r="AJ154"/>
  <c r="AN154" s="1"/>
  <c r="AM81" i="44" s="1"/>
  <c r="AJ81" s="1"/>
  <c r="P151" i="43"/>
  <c r="AJ151"/>
  <c r="AN151" s="1"/>
  <c r="AM79" i="44" s="1"/>
  <c r="AJ79" s="1"/>
  <c r="R153" i="9"/>
  <c r="S153"/>
  <c r="R362"/>
  <c r="S362"/>
  <c r="S342"/>
  <c r="R342"/>
  <c r="S327"/>
  <c r="R327"/>
  <c r="S386"/>
  <c r="R386"/>
  <c r="Q366"/>
  <c r="H99" i="44"/>
  <c r="AZ190" i="43"/>
  <c r="BA190" s="1"/>
  <c r="Z190"/>
  <c r="R346" i="9"/>
  <c r="S346"/>
  <c r="S331"/>
  <c r="R331"/>
  <c r="AX160" i="43"/>
  <c r="BA160" s="1"/>
  <c r="AL86" i="44"/>
  <c r="AJ86" s="1"/>
  <c r="X160" i="43"/>
  <c r="S332" i="9"/>
  <c r="R332"/>
  <c r="O161" i="43"/>
  <c r="AJ161"/>
  <c r="AM161" s="1"/>
  <c r="AL87" i="44" s="1"/>
  <c r="AJ87" s="1"/>
  <c r="X155" i="43"/>
  <c r="AX155"/>
  <c r="AM152"/>
  <c r="AL82" i="44"/>
  <c r="AJ82" s="1"/>
  <c r="S233" i="9"/>
  <c r="R233"/>
  <c r="R290"/>
  <c r="S290" s="1"/>
  <c r="S280"/>
  <c r="R280"/>
  <c r="R256"/>
  <c r="S256"/>
  <c r="I255"/>
  <c r="R255" s="1"/>
  <c r="S255" s="1"/>
  <c r="S230"/>
  <c r="R230"/>
  <c r="K174" i="78"/>
  <c r="R175"/>
  <c r="I316" i="9"/>
  <c r="R317"/>
  <c r="S317" s="1"/>
  <c r="AJ158" i="43"/>
  <c r="M157"/>
  <c r="AJ149"/>
  <c r="AN149" s="1"/>
  <c r="AM77" i="44" s="1"/>
  <c r="AJ77" s="1"/>
  <c r="P149" i="43"/>
  <c r="M134"/>
  <c r="AJ134" s="1"/>
  <c r="AJ135"/>
  <c r="AN135" s="1"/>
  <c r="R249" i="9"/>
  <c r="S249" s="1"/>
  <c r="I248"/>
  <c r="R274"/>
  <c r="S274"/>
  <c r="P146" i="43"/>
  <c r="AJ146"/>
  <c r="AN146" s="1"/>
  <c r="AM74" i="44" s="1"/>
  <c r="AJ74" s="1"/>
  <c r="S258" i="9"/>
  <c r="R258"/>
  <c r="AJ55" i="43"/>
  <c r="AO55" s="1"/>
  <c r="Q55"/>
  <c r="N40"/>
  <c r="AJ40"/>
  <c r="AL40" s="1"/>
  <c r="AK32" i="44" s="1"/>
  <c r="AJ32" s="1"/>
  <c r="M39" i="43"/>
  <c r="K39" i="78"/>
  <c r="R40"/>
  <c r="R230" s="1"/>
  <c r="I146" i="9"/>
  <c r="R146" s="1"/>
  <c r="S146" s="1"/>
  <c r="S147"/>
  <c r="R147"/>
  <c r="R124"/>
  <c r="S124"/>
  <c r="S116"/>
  <c r="R116"/>
  <c r="R108"/>
  <c r="S108"/>
  <c r="M225" i="43"/>
  <c r="I452" i="9"/>
  <c r="R452" s="1"/>
  <c r="S452" s="1"/>
  <c r="S91"/>
  <c r="R91"/>
  <c r="R83"/>
  <c r="S83"/>
  <c r="AJ49" i="43"/>
  <c r="AO49" s="1"/>
  <c r="Q49"/>
  <c r="R127" i="9"/>
  <c r="S127"/>
  <c r="S111"/>
  <c r="R111"/>
  <c r="S103"/>
  <c r="R103"/>
  <c r="R94"/>
  <c r="S94"/>
  <c r="S86"/>
  <c r="R86"/>
  <c r="S161"/>
  <c r="R161"/>
  <c r="R66" i="78"/>
  <c r="K62"/>
  <c r="R62" s="1"/>
  <c r="AJ66" i="43"/>
  <c r="M62"/>
  <c r="K46" i="78"/>
  <c r="R48"/>
  <c r="R126" i="9"/>
  <c r="S126"/>
  <c r="S93"/>
  <c r="R93"/>
  <c r="R85"/>
  <c r="S85"/>
  <c r="R156"/>
  <c r="S156"/>
  <c r="R121"/>
  <c r="S121"/>
  <c r="R113"/>
  <c r="S113"/>
  <c r="S105"/>
  <c r="R105"/>
  <c r="S96"/>
  <c r="R96"/>
  <c r="S88"/>
  <c r="R88"/>
  <c r="AP404"/>
  <c r="AZ404" s="1"/>
  <c r="AY404"/>
  <c r="BG417"/>
  <c r="P213" i="78"/>
  <c r="I212"/>
  <c r="P212" s="1"/>
  <c r="S209" i="43"/>
  <c r="S208" s="1"/>
  <c r="BG443" i="9"/>
  <c r="AL382"/>
  <c r="AP421"/>
  <c r="AZ421" s="1"/>
  <c r="AY421"/>
  <c r="AY390"/>
  <c r="AP390"/>
  <c r="AZ390" s="1"/>
  <c r="BG399"/>
  <c r="G190" i="43"/>
  <c r="AF190" s="1"/>
  <c r="BG416" i="9"/>
  <c r="S205" i="43"/>
  <c r="AL357" i="9"/>
  <c r="G193" i="43"/>
  <c r="Q197" i="78"/>
  <c r="J196"/>
  <c r="Q196" s="1"/>
  <c r="AP341" i="9"/>
  <c r="AZ341" s="1"/>
  <c r="AY341"/>
  <c r="BG329"/>
  <c r="S177" i="43"/>
  <c r="AC152"/>
  <c r="AP416" i="9"/>
  <c r="AZ416" s="1"/>
  <c r="AY416"/>
  <c r="G202" i="43"/>
  <c r="AF202" s="1"/>
  <c r="AP400" i="9"/>
  <c r="AZ400" s="1"/>
  <c r="AY400"/>
  <c r="AP402"/>
  <c r="AZ402" s="1"/>
  <c r="AY402"/>
  <c r="AY415"/>
  <c r="AP415"/>
  <c r="AP399"/>
  <c r="AZ399" s="1"/>
  <c r="AY399"/>
  <c r="AP383"/>
  <c r="AY383"/>
  <c r="AN382"/>
  <c r="AY382" s="1"/>
  <c r="BG392"/>
  <c r="G179" i="43"/>
  <c r="AF179" s="1"/>
  <c r="G176"/>
  <c r="AF176" s="1"/>
  <c r="G231"/>
  <c r="AF231" s="1"/>
  <c r="BG325" i="9"/>
  <c r="Q199" i="78"/>
  <c r="Q198" s="1"/>
  <c r="J198"/>
  <c r="G195" i="43"/>
  <c r="S191"/>
  <c r="BG361" i="9"/>
  <c r="AP397"/>
  <c r="AZ397" s="1"/>
  <c r="AY397"/>
  <c r="BG407"/>
  <c r="S203" i="43"/>
  <c r="BG390" i="9"/>
  <c r="AL320"/>
  <c r="AL319" s="1"/>
  <c r="AC174" i="43"/>
  <c r="AC173" s="1"/>
  <c r="AY336" i="9"/>
  <c r="AP336"/>
  <c r="AZ336" s="1"/>
  <c r="BG338"/>
  <c r="S180" i="43"/>
  <c r="BG323" i="9"/>
  <c r="AK300"/>
  <c r="AY340"/>
  <c r="AP340"/>
  <c r="AZ340" s="1"/>
  <c r="BG343"/>
  <c r="BG328"/>
  <c r="AP296"/>
  <c r="AY296"/>
  <c r="AY275"/>
  <c r="AP275"/>
  <c r="AZ275" s="1"/>
  <c r="AY259"/>
  <c r="AP259"/>
  <c r="AZ259" s="1"/>
  <c r="I161" i="78"/>
  <c r="P161" s="1"/>
  <c r="P162"/>
  <c r="BG268" i="9"/>
  <c r="BG231"/>
  <c r="AY364"/>
  <c r="AP364"/>
  <c r="AY417"/>
  <c r="AP417"/>
  <c r="AZ417" s="1"/>
  <c r="J202" i="78"/>
  <c r="Q202" s="1"/>
  <c r="Q203"/>
  <c r="G199" i="43"/>
  <c r="BG394" i="9"/>
  <c r="G357"/>
  <c r="AY324"/>
  <c r="AP324"/>
  <c r="AZ324" s="1"/>
  <c r="AP344"/>
  <c r="AY344"/>
  <c r="AY329"/>
  <c r="AP329"/>
  <c r="AZ329" s="1"/>
  <c r="BG347"/>
  <c r="BG332"/>
  <c r="AP279"/>
  <c r="AY279"/>
  <c r="AP263"/>
  <c r="AZ263" s="1"/>
  <c r="AY263"/>
  <c r="BG277"/>
  <c r="G160" i="43"/>
  <c r="AF160" s="1"/>
  <c r="AP335" i="9"/>
  <c r="AZ335" s="1"/>
  <c r="AY335"/>
  <c r="BG337"/>
  <c r="S179" i="43"/>
  <c r="S176"/>
  <c r="BG322" i="9"/>
  <c r="AY305"/>
  <c r="AP305"/>
  <c r="AZ305" s="1"/>
  <c r="AP290"/>
  <c r="AZ290" s="1"/>
  <c r="AY290"/>
  <c r="AP269"/>
  <c r="AY269"/>
  <c r="G147" i="43"/>
  <c r="S162"/>
  <c r="BG306" i="9"/>
  <c r="BG288"/>
  <c r="AY231"/>
  <c r="AP231"/>
  <c r="AZ231" s="1"/>
  <c r="AY306"/>
  <c r="AP306"/>
  <c r="G143" i="43"/>
  <c r="BG276" i="9"/>
  <c r="G68" i="43"/>
  <c r="AF68" s="1"/>
  <c r="G225"/>
  <c r="AY83" i="9"/>
  <c r="AP83"/>
  <c r="AZ83" s="1"/>
  <c r="AN56"/>
  <c r="AY56" s="1"/>
  <c r="AP59"/>
  <c r="AY59"/>
  <c r="O152" i="78"/>
  <c r="H145"/>
  <c r="T141" i="43"/>
  <c r="T133" s="1"/>
  <c r="W148"/>
  <c r="O40" i="78"/>
  <c r="H39"/>
  <c r="G73" i="43"/>
  <c r="AF73" s="1"/>
  <c r="AY110" i="9"/>
  <c r="AP110"/>
  <c r="AZ110" s="1"/>
  <c r="AP92"/>
  <c r="AZ92" s="1"/>
  <c r="AY92"/>
  <c r="BG83"/>
  <c r="S56" i="43"/>
  <c r="BG62" i="9"/>
  <c r="W24" i="43"/>
  <c r="T22"/>
  <c r="T21" s="1"/>
  <c r="G150"/>
  <c r="AP256" i="9"/>
  <c r="AY256"/>
  <c r="AN255"/>
  <c r="AY255" s="1"/>
  <c r="AP454"/>
  <c r="AY454"/>
  <c r="S156" i="43"/>
  <c r="BG294" i="9"/>
  <c r="BG264"/>
  <c r="G131" i="43"/>
  <c r="AF131" s="1"/>
  <c r="AY125" i="9"/>
  <c r="AP125"/>
  <c r="AZ125" s="1"/>
  <c r="AP93"/>
  <c r="AZ93" s="1"/>
  <c r="AY93"/>
  <c r="G66" i="43"/>
  <c r="S72"/>
  <c r="BG123" i="9"/>
  <c r="BG106"/>
  <c r="BG87"/>
  <c r="AP157"/>
  <c r="AZ157" s="1"/>
  <c r="AY157"/>
  <c r="G71" i="43"/>
  <c r="AF71" s="1"/>
  <c r="AY120" i="9"/>
  <c r="AP120"/>
  <c r="AZ120" s="1"/>
  <c r="AY86"/>
  <c r="AP86"/>
  <c r="AZ86" s="1"/>
  <c r="BG152"/>
  <c r="BG128"/>
  <c r="BG111"/>
  <c r="BG90"/>
  <c r="BG107"/>
  <c r="BG81"/>
  <c r="O136" i="78"/>
  <c r="H97"/>
  <c r="AY346" i="9"/>
  <c r="AP346"/>
  <c r="AZ346" s="1"/>
  <c r="BG349"/>
  <c r="BG334"/>
  <c r="AY265"/>
  <c r="AP265"/>
  <c r="BG302"/>
  <c r="AY227"/>
  <c r="AP227"/>
  <c r="AN184"/>
  <c r="AP274"/>
  <c r="AZ274" s="1"/>
  <c r="AY274"/>
  <c r="AP127"/>
  <c r="AZ127" s="1"/>
  <c r="AY127"/>
  <c r="AP95"/>
  <c r="AZ95" s="1"/>
  <c r="AY95"/>
  <c r="AY79"/>
  <c r="AP79"/>
  <c r="AZ79" s="1"/>
  <c r="BG89"/>
  <c r="AY456"/>
  <c r="AP456"/>
  <c r="O54" i="78"/>
  <c r="H51"/>
  <c r="O51" s="1"/>
  <c r="AY159" i="9"/>
  <c r="AP159"/>
  <c r="AZ159" s="1"/>
  <c r="BG113"/>
  <c r="BG96"/>
  <c r="G56" i="43"/>
  <c r="AF56" s="1"/>
  <c r="BG51" i="9"/>
  <c r="S48" i="43"/>
  <c r="J39" i="78"/>
  <c r="Q40"/>
  <c r="BG94" i="9"/>
  <c r="W85" i="43"/>
  <c r="T80"/>
  <c r="T79" s="1"/>
  <c r="H80" i="78"/>
  <c r="O85"/>
  <c r="J156"/>
  <c r="Q156" s="1"/>
  <c r="Q157"/>
  <c r="G153" i="43"/>
  <c r="AY268" i="9"/>
  <c r="AP268"/>
  <c r="AZ268" s="1"/>
  <c r="BG305"/>
  <c r="S161" i="43"/>
  <c r="BG260" i="9"/>
  <c r="AP105"/>
  <c r="AZ105" s="1"/>
  <c r="AY105"/>
  <c r="AP89"/>
  <c r="AZ89" s="1"/>
  <c r="AY89"/>
  <c r="BG161"/>
  <c r="S70" i="43"/>
  <c r="BG119" i="9"/>
  <c r="BG102"/>
  <c r="BG76"/>
  <c r="S53" i="43"/>
  <c r="BG59" i="9"/>
  <c r="H46" i="78"/>
  <c r="O49"/>
  <c r="AP116" i="9"/>
  <c r="AZ116" s="1"/>
  <c r="AY116"/>
  <c r="AY98"/>
  <c r="AP98"/>
  <c r="AZ98" s="1"/>
  <c r="AP76"/>
  <c r="AN70"/>
  <c r="AY70" s="1"/>
  <c r="AY76"/>
  <c r="I76" i="78"/>
  <c r="P76" s="1"/>
  <c r="P77"/>
  <c r="BG124" i="9"/>
  <c r="AH85" i="43"/>
  <c r="AJ85"/>
  <c r="Q216"/>
  <c r="AJ216"/>
  <c r="AN216" s="1"/>
  <c r="R220" i="78"/>
  <c r="K228"/>
  <c r="R422" i="9"/>
  <c r="S422" s="1"/>
  <c r="S403"/>
  <c r="R403"/>
  <c r="R396"/>
  <c r="S396"/>
  <c r="S388"/>
  <c r="R388"/>
  <c r="S421"/>
  <c r="R421"/>
  <c r="R397"/>
  <c r="S397"/>
  <c r="R406"/>
  <c r="S406"/>
  <c r="I382"/>
  <c r="R382" s="1"/>
  <c r="S382" s="1"/>
  <c r="S383"/>
  <c r="R383"/>
  <c r="S348"/>
  <c r="R348"/>
  <c r="R340"/>
  <c r="S340"/>
  <c r="R384"/>
  <c r="S384" s="1"/>
  <c r="P191" i="43"/>
  <c r="Q191"/>
  <c r="Z191" s="1"/>
  <c r="R295" i="9"/>
  <c r="S295" s="1"/>
  <c r="M141" i="43"/>
  <c r="AJ142"/>
  <c r="P142"/>
  <c r="K145" i="78"/>
  <c r="R145" s="1"/>
  <c r="R146"/>
  <c r="S401" i="9"/>
  <c r="R401"/>
  <c r="S402"/>
  <c r="R402"/>
  <c r="S195" i="43"/>
  <c r="S194" s="1"/>
  <c r="K198" i="78"/>
  <c r="R199"/>
  <c r="I357" i="9"/>
  <c r="S358"/>
  <c r="R358"/>
  <c r="AN83" i="44"/>
  <c r="AJ83" s="1"/>
  <c r="AO152" i="43"/>
  <c r="AZ156"/>
  <c r="Z156"/>
  <c r="R276" i="9"/>
  <c r="S276"/>
  <c r="Q77" i="43"/>
  <c r="AJ77"/>
  <c r="AO77" s="1"/>
  <c r="M76"/>
  <c r="AJ76" s="1"/>
  <c r="R192" i="78"/>
  <c r="K191"/>
  <c r="R343" i="9"/>
  <c r="S343"/>
  <c r="R328"/>
  <c r="S328" s="1"/>
  <c r="R279"/>
  <c r="S279" s="1"/>
  <c r="P144" i="43"/>
  <c r="AJ144"/>
  <c r="AN144" s="1"/>
  <c r="AM72" i="44" s="1"/>
  <c r="AJ72" s="1"/>
  <c r="R151" i="9"/>
  <c r="S151"/>
  <c r="R296"/>
  <c r="S296" s="1"/>
  <c r="P143" i="43"/>
  <c r="AJ143"/>
  <c r="AN143" s="1"/>
  <c r="AM71" i="44" s="1"/>
  <c r="AJ71" s="1"/>
  <c r="R59" i="9"/>
  <c r="S59" s="1"/>
  <c r="I56"/>
  <c r="K51" i="78"/>
  <c r="R51" s="1"/>
  <c r="R53"/>
  <c r="P53" i="43"/>
  <c r="M51"/>
  <c r="AJ53"/>
  <c r="R128" i="9"/>
  <c r="S128"/>
  <c r="X71" i="43"/>
  <c r="AX71"/>
  <c r="BA71" s="1"/>
  <c r="AL26" i="44"/>
  <c r="AJ26" s="1"/>
  <c r="S112" i="9"/>
  <c r="R112"/>
  <c r="S104"/>
  <c r="R104"/>
  <c r="R158"/>
  <c r="S158"/>
  <c r="AJ56" i="43"/>
  <c r="AN56" s="1"/>
  <c r="AM16" i="44" s="1"/>
  <c r="AJ16" s="1"/>
  <c r="P56" i="43"/>
  <c r="M34"/>
  <c r="M21" s="1"/>
  <c r="AJ35"/>
  <c r="Q35"/>
  <c r="R35" i="78"/>
  <c r="K34"/>
  <c r="P74" i="43"/>
  <c r="AJ74"/>
  <c r="AN74" s="1"/>
  <c r="AM23" i="44"/>
  <c r="AJ23" s="1"/>
  <c r="AY68" i="43"/>
  <c r="BA68" s="1"/>
  <c r="Y68"/>
  <c r="R81" i="78"/>
  <c r="K80"/>
  <c r="R61" i="9"/>
  <c r="S61" s="1"/>
  <c r="S114"/>
  <c r="R114"/>
  <c r="S106"/>
  <c r="R106"/>
  <c r="Y67" i="43"/>
  <c r="AY67"/>
  <c r="BA67" s="1"/>
  <c r="AM22" i="44"/>
  <c r="AJ22" s="1"/>
  <c r="S89" i="9"/>
  <c r="R89"/>
  <c r="R79"/>
  <c r="S79"/>
  <c r="S160"/>
  <c r="R160"/>
  <c r="S125"/>
  <c r="R125"/>
  <c r="R109"/>
  <c r="S109"/>
  <c r="R101"/>
  <c r="S101" s="1"/>
  <c r="S92"/>
  <c r="R92"/>
  <c r="R84"/>
  <c r="S84"/>
  <c r="AY448"/>
  <c r="AP448"/>
  <c r="S215" i="43"/>
  <c r="BG448" i="9"/>
  <c r="AY396"/>
  <c r="AP396"/>
  <c r="AZ396" s="1"/>
  <c r="BG405"/>
  <c r="G214" i="43"/>
  <c r="AF214" s="1"/>
  <c r="AP414" i="9"/>
  <c r="AZ414" s="1"/>
  <c r="AY414"/>
  <c r="G201" i="43"/>
  <c r="AF201" s="1"/>
  <c r="BG440" i="9"/>
  <c r="S206" i="43"/>
  <c r="AK357" i="9"/>
  <c r="G233" i="43"/>
  <c r="AF233" s="1"/>
  <c r="AP460" i="9"/>
  <c r="AY460"/>
  <c r="AO31" i="3"/>
  <c r="J210" i="78"/>
  <c r="Q210" s="1"/>
  <c r="G206" i="43"/>
  <c r="AF206" s="1"/>
  <c r="AY395" i="9"/>
  <c r="AP395"/>
  <c r="AZ395" s="1"/>
  <c r="BG404"/>
  <c r="F198" i="43"/>
  <c r="P203" i="78"/>
  <c r="I202"/>
  <c r="P202" s="1"/>
  <c r="AY349" i="9"/>
  <c r="AP349"/>
  <c r="AZ349" s="1"/>
  <c r="G320"/>
  <c r="G319" s="1"/>
  <c r="F174" i="43"/>
  <c r="F173" s="1"/>
  <c r="Q213" i="78"/>
  <c r="J212"/>
  <c r="Q212" s="1"/>
  <c r="AP392" i="9"/>
  <c r="AZ392" s="1"/>
  <c r="AY392"/>
  <c r="BG401"/>
  <c r="AP410"/>
  <c r="AZ410" s="1"/>
  <c r="AY410"/>
  <c r="BG403"/>
  <c r="BG384"/>
  <c r="AP407"/>
  <c r="AZ407" s="1"/>
  <c r="AY407"/>
  <c r="J191" i="78"/>
  <c r="Q192"/>
  <c r="AP345" i="9"/>
  <c r="AZ345" s="1"/>
  <c r="AY345"/>
  <c r="AP330"/>
  <c r="AY330"/>
  <c r="G178" i="43"/>
  <c r="AF178" s="1"/>
  <c r="BG348" i="9"/>
  <c r="AL287"/>
  <c r="AL255"/>
  <c r="AP389"/>
  <c r="AZ389" s="1"/>
  <c r="AY389"/>
  <c r="BG398"/>
  <c r="S201" i="43"/>
  <c r="AY361" i="9"/>
  <c r="AP361"/>
  <c r="BG336"/>
  <c r="AY303"/>
  <c r="AP303"/>
  <c r="S160" i="43"/>
  <c r="BG304" i="9"/>
  <c r="BG259"/>
  <c r="G130" i="43"/>
  <c r="AF130" s="1"/>
  <c r="G155"/>
  <c r="AF155" s="1"/>
  <c r="BG421" i="9"/>
  <c r="BG402"/>
  <c r="BG383"/>
  <c r="AY365"/>
  <c r="AP365"/>
  <c r="AZ365" s="1"/>
  <c r="AY332"/>
  <c r="AP332"/>
  <c r="AZ332" s="1"/>
  <c r="BG335"/>
  <c r="AP317"/>
  <c r="AN316"/>
  <c r="AY317"/>
  <c r="J178" i="78"/>
  <c r="Q179"/>
  <c r="G175" i="43"/>
  <c r="G149"/>
  <c r="BG293" i="9"/>
  <c r="S155" i="43"/>
  <c r="S144"/>
  <c r="BG263" i="9"/>
  <c r="AC97" i="43"/>
  <c r="AC96" s="1"/>
  <c r="AP233" i="9"/>
  <c r="AZ233" s="1"/>
  <c r="AY233"/>
  <c r="G158" i="43"/>
  <c r="AP342" i="9"/>
  <c r="AZ342" s="1"/>
  <c r="AY342"/>
  <c r="AP327"/>
  <c r="AZ327" s="1"/>
  <c r="AY327"/>
  <c r="AK255"/>
  <c r="J145" i="78"/>
  <c r="Q145" s="1"/>
  <c r="Q146"/>
  <c r="G142" i="43"/>
  <c r="G154"/>
  <c r="AY291" i="9"/>
  <c r="AP291"/>
  <c r="AY270"/>
  <c r="AP270"/>
  <c r="BG290"/>
  <c r="AK184"/>
  <c r="AK183" s="1"/>
  <c r="AY148"/>
  <c r="AP148"/>
  <c r="AZ148" s="1"/>
  <c r="Q77" i="78"/>
  <c r="J76"/>
  <c r="Q76" s="1"/>
  <c r="BG61" i="9"/>
  <c r="AB22" i="43"/>
  <c r="AB21" s="1"/>
  <c r="AA24"/>
  <c r="AA22" s="1"/>
  <c r="AA21" s="1"/>
  <c r="AY155" i="9"/>
  <c r="AP155"/>
  <c r="AZ155" s="1"/>
  <c r="AP118"/>
  <c r="AZ118" s="1"/>
  <c r="AY118"/>
  <c r="AP84"/>
  <c r="AZ84" s="1"/>
  <c r="AY84"/>
  <c r="BG150"/>
  <c r="BG109"/>
  <c r="BG92"/>
  <c r="AN46"/>
  <c r="AP52"/>
  <c r="AY52"/>
  <c r="G49" i="43"/>
  <c r="G232"/>
  <c r="AF232" s="1"/>
  <c r="BG86" i="9"/>
  <c r="AY264"/>
  <c r="AP264"/>
  <c r="AZ264" s="1"/>
  <c r="Q139" i="78"/>
  <c r="J138"/>
  <c r="AP158" i="9"/>
  <c r="AZ158" s="1"/>
  <c r="AY158"/>
  <c r="G69" i="43"/>
  <c r="AF69" s="1"/>
  <c r="BG114" i="9"/>
  <c r="BG95"/>
  <c r="H178" i="78"/>
  <c r="O181"/>
  <c r="AY168" i="9"/>
  <c r="AP168"/>
  <c r="AN167"/>
  <c r="AY149"/>
  <c r="AP149"/>
  <c r="AZ149" s="1"/>
  <c r="BG103"/>
  <c r="S54" i="43"/>
  <c r="BG60" i="9"/>
  <c r="AP338"/>
  <c r="AY338"/>
  <c r="AY323"/>
  <c r="AP323"/>
  <c r="AZ323" s="1"/>
  <c r="BG341"/>
  <c r="BG326"/>
  <c r="AL300"/>
  <c r="AB152" i="43"/>
  <c r="AP294" i="9"/>
  <c r="AZ294" s="1"/>
  <c r="AY294"/>
  <c r="G151" i="43"/>
  <c r="AP257" i="9"/>
  <c r="AZ257" s="1"/>
  <c r="AY257"/>
  <c r="BG295"/>
  <c r="BG266"/>
  <c r="S146" i="43"/>
  <c r="AY236" i="9"/>
  <c r="AP236"/>
  <c r="AZ236" s="1"/>
  <c r="AC62" i="43"/>
  <c r="G146"/>
  <c r="AY266" i="9"/>
  <c r="AP266"/>
  <c r="AZ266" s="1"/>
  <c r="BG280"/>
  <c r="BG258"/>
  <c r="AP160"/>
  <c r="AZ160" s="1"/>
  <c r="AY160"/>
  <c r="G70" i="43"/>
  <c r="AF70" s="1"/>
  <c r="AB51"/>
  <c r="W209"/>
  <c r="T208"/>
  <c r="G85"/>
  <c r="AF85" s="1"/>
  <c r="AY96" i="9"/>
  <c r="AP96"/>
  <c r="AZ96" s="1"/>
  <c r="BG122"/>
  <c r="BG105"/>
  <c r="BG88"/>
  <c r="X317"/>
  <c r="T316"/>
  <c r="T309" s="1"/>
  <c r="AY60"/>
  <c r="AP60"/>
  <c r="AZ60" s="1"/>
  <c r="AC21" i="43"/>
  <c r="AY276" i="9"/>
  <c r="AP276"/>
  <c r="AZ276" s="1"/>
  <c r="BG230"/>
  <c r="AL146"/>
  <c r="AY154"/>
  <c r="AP154"/>
  <c r="AZ154" s="1"/>
  <c r="AY113"/>
  <c r="AP113"/>
  <c r="AZ113" s="1"/>
  <c r="AP97"/>
  <c r="AZ97" s="1"/>
  <c r="AY97"/>
  <c r="G67" i="43"/>
  <c r="AF67" s="1"/>
  <c r="BG151" i="9"/>
  <c r="AP24"/>
  <c r="AY24"/>
  <c r="AN22"/>
  <c r="AY22" s="1"/>
  <c r="O73" i="78"/>
  <c r="H62"/>
  <c r="O62" s="1"/>
  <c r="AP124" i="9"/>
  <c r="AZ124" s="1"/>
  <c r="AY124"/>
  <c r="BG158"/>
  <c r="BG116"/>
  <c r="Q159" i="43"/>
  <c r="AJ159"/>
  <c r="AO159" s="1"/>
  <c r="AB170"/>
  <c r="AB163" s="1"/>
  <c r="AA171"/>
  <c r="AA170" s="1"/>
  <c r="AA163" s="1"/>
  <c r="R197" i="78"/>
  <c r="K196"/>
  <c r="R196" s="1"/>
  <c r="AL104" i="44"/>
  <c r="AJ104" s="1"/>
  <c r="X202" i="43"/>
  <c r="AX202"/>
  <c r="BA202" s="1"/>
  <c r="S405" i="9"/>
  <c r="R405"/>
  <c r="X201" i="43"/>
  <c r="AX201"/>
  <c r="BA201" s="1"/>
  <c r="AL103" i="44"/>
  <c r="AJ103" s="1"/>
  <c r="Q364" i="9"/>
  <c r="H98" i="44"/>
  <c r="AZ189" i="43"/>
  <c r="BA189" s="1"/>
  <c r="Z189"/>
  <c r="R329" i="9"/>
  <c r="S329"/>
  <c r="AJ175" i="43"/>
  <c r="AN175" s="1"/>
  <c r="M174"/>
  <c r="K178" i="78"/>
  <c r="R179"/>
  <c r="AL93" i="44"/>
  <c r="AJ93" s="1"/>
  <c r="AX178" i="43"/>
  <c r="X178"/>
  <c r="AM174"/>
  <c r="AM173" s="1"/>
  <c r="Z145"/>
  <c r="AN73" i="44"/>
  <c r="AJ73" s="1"/>
  <c r="AO141" i="43"/>
  <c r="AZ145"/>
  <c r="S257" i="9"/>
  <c r="R257"/>
  <c r="S231"/>
  <c r="R231"/>
  <c r="AJ199" i="43"/>
  <c r="M198"/>
  <c r="K202" i="78"/>
  <c r="R202" s="1"/>
  <c r="R203"/>
  <c r="R415" i="9"/>
  <c r="S415" s="1"/>
  <c r="R393"/>
  <c r="S393"/>
  <c r="S367"/>
  <c r="R367"/>
  <c r="R347"/>
  <c r="S347"/>
  <c r="R288"/>
  <c r="S288" s="1"/>
  <c r="I287"/>
  <c r="R287" s="1"/>
  <c r="S287" s="1"/>
  <c r="P150" i="43"/>
  <c r="AJ150"/>
  <c r="AN150" s="1"/>
  <c r="AM78" i="44" s="1"/>
  <c r="AJ78" s="1"/>
  <c r="R264" i="9"/>
  <c r="S264" s="1"/>
  <c r="M227" i="43"/>
  <c r="I454" i="9"/>
  <c r="R454" s="1"/>
  <c r="S454" s="1"/>
  <c r="S152"/>
  <c r="R152"/>
  <c r="R336"/>
  <c r="S336"/>
  <c r="O171" i="43"/>
  <c r="AJ171"/>
  <c r="P171"/>
  <c r="M170"/>
  <c r="M163" s="1"/>
  <c r="D317" i="9"/>
  <c r="D316" s="1"/>
  <c r="D309" s="1"/>
  <c r="K20" i="3"/>
  <c r="K17" s="1"/>
  <c r="D171" i="43"/>
  <c r="D170" s="1"/>
  <c r="D163" s="1"/>
  <c r="BO23" i="4"/>
  <c r="R301" i="9"/>
  <c r="S301" s="1"/>
  <c r="I300"/>
  <c r="R300" s="1"/>
  <c r="S300" s="1"/>
  <c r="R162" i="78"/>
  <c r="K161"/>
  <c r="R161" s="1"/>
  <c r="R139"/>
  <c r="K138"/>
  <c r="S292" i="9"/>
  <c r="R292"/>
  <c r="R232"/>
  <c r="S232" s="1"/>
  <c r="R154"/>
  <c r="S154"/>
  <c r="S159"/>
  <c r="R159"/>
  <c r="I39"/>
  <c r="I38" s="1"/>
  <c r="R40"/>
  <c r="R39" s="1"/>
  <c r="R38" s="1"/>
  <c r="R99"/>
  <c r="S99"/>
  <c r="S162"/>
  <c r="R162"/>
  <c r="AJ70" i="43"/>
  <c r="AM70" s="1"/>
  <c r="AL25" i="44" s="1"/>
  <c r="AJ25" s="1"/>
  <c r="O70" i="43"/>
  <c r="P48"/>
  <c r="M46"/>
  <c r="AJ48"/>
  <c r="R118" i="9"/>
  <c r="S118" s="1"/>
  <c r="S110"/>
  <c r="R110"/>
  <c r="R102"/>
  <c r="S102"/>
  <c r="I456"/>
  <c r="R456" s="1"/>
  <c r="S456" s="1"/>
  <c r="M229" i="43"/>
  <c r="R60" i="9"/>
  <c r="S60"/>
  <c r="AY388"/>
  <c r="AP388"/>
  <c r="AZ388" s="1"/>
  <c r="BG397"/>
  <c r="AY406"/>
  <c r="AP406"/>
  <c r="AZ406" s="1"/>
  <c r="BG389"/>
  <c r="AP366"/>
  <c r="AY366"/>
  <c r="BG367"/>
  <c r="AP403"/>
  <c r="AZ403" s="1"/>
  <c r="AY403"/>
  <c r="AY387"/>
  <c r="AP387"/>
  <c r="AZ387" s="1"/>
  <c r="BG396"/>
  <c r="AN376"/>
  <c r="AY376" s="1"/>
  <c r="AP377"/>
  <c r="AY377"/>
  <c r="AP359"/>
  <c r="AZ359" s="1"/>
  <c r="AY359"/>
  <c r="BG360"/>
  <c r="AP326"/>
  <c r="AY326"/>
  <c r="S181" i="43"/>
  <c r="BG344" i="9"/>
  <c r="AB198" i="43"/>
  <c r="K216"/>
  <c r="G216"/>
  <c r="G205"/>
  <c r="AF205" s="1"/>
  <c r="AY384" i="9"/>
  <c r="AP384"/>
  <c r="AZ384" s="1"/>
  <c r="BG393"/>
  <c r="AY386"/>
  <c r="AP386"/>
  <c r="AZ386" s="1"/>
  <c r="BG415"/>
  <c r="BG395"/>
  <c r="S200" i="43"/>
  <c r="AY362" i="9"/>
  <c r="AP362"/>
  <c r="AZ362" s="1"/>
  <c r="S188" i="43"/>
  <c r="BG363" i="9"/>
  <c r="P192" i="78"/>
  <c r="I191"/>
  <c r="P191" s="1"/>
  <c r="AC187" i="43"/>
  <c r="AP337" i="9"/>
  <c r="AZ337" s="1"/>
  <c r="AY337"/>
  <c r="AP458"/>
  <c r="AY458"/>
  <c r="AY322"/>
  <c r="AP322"/>
  <c r="BG340"/>
  <c r="AP360"/>
  <c r="AZ360" s="1"/>
  <c r="AY360"/>
  <c r="AY413"/>
  <c r="AP413"/>
  <c r="AZ413" s="1"/>
  <c r="AB157" i="43"/>
  <c r="AA142"/>
  <c r="AA141" s="1"/>
  <c r="AA133" s="1"/>
  <c r="AB141"/>
  <c r="AY325" i="9"/>
  <c r="AP325"/>
  <c r="AZ325" s="1"/>
  <c r="BG301"/>
  <c r="S158" i="43"/>
  <c r="G189"/>
  <c r="AF189" s="1"/>
  <c r="BG365" i="9"/>
  <c r="AY401"/>
  <c r="AP401"/>
  <c r="AZ401" s="1"/>
  <c r="AY385"/>
  <c r="AP385"/>
  <c r="BG414"/>
  <c r="S204" i="43"/>
  <c r="BG358" i="9"/>
  <c r="AP339"/>
  <c r="AY339"/>
  <c r="BG342"/>
  <c r="BG327"/>
  <c r="G181" i="43"/>
  <c r="AF181" s="1"/>
  <c r="G177"/>
  <c r="AF177" s="1"/>
  <c r="G144"/>
  <c r="BG236" i="9"/>
  <c r="S132" i="43"/>
  <c r="AY304" i="9"/>
  <c r="AP304"/>
  <c r="G161" i="43"/>
  <c r="AF161" s="1"/>
  <c r="S142"/>
  <c r="BG261" i="9"/>
  <c r="G162" i="43"/>
  <c r="AF162" s="1"/>
  <c r="AP278" i="9"/>
  <c r="AZ278" s="1"/>
  <c r="AY278"/>
  <c r="AY262"/>
  <c r="AP262"/>
  <c r="AZ262" s="1"/>
  <c r="BG232"/>
  <c r="AP156"/>
  <c r="AZ156" s="1"/>
  <c r="AY156"/>
  <c r="AP115"/>
  <c r="AY115"/>
  <c r="AY99"/>
  <c r="AP99"/>
  <c r="AZ99" s="1"/>
  <c r="AN452"/>
  <c r="BG153"/>
  <c r="BG112"/>
  <c r="BG93"/>
  <c r="Q53" i="78"/>
  <c r="J51"/>
  <c r="Q51" s="1"/>
  <c r="G53" i="43"/>
  <c r="AN146" i="9"/>
  <c r="AY146" s="1"/>
  <c r="AP147"/>
  <c r="AY147"/>
  <c r="AP126"/>
  <c r="AZ126" s="1"/>
  <c r="AY126"/>
  <c r="BG160"/>
  <c r="BG118"/>
  <c r="BG101"/>
  <c r="O24" i="78"/>
  <c r="H22"/>
  <c r="AY295" i="9"/>
  <c r="AP295"/>
  <c r="AZ295" s="1"/>
  <c r="AY272"/>
  <c r="AP272"/>
  <c r="G227" i="43"/>
  <c r="AF227" s="1"/>
  <c r="AP235" i="9"/>
  <c r="AZ235" s="1"/>
  <c r="AY235"/>
  <c r="AB62" i="43"/>
  <c r="AP150" i="9"/>
  <c r="AY150"/>
  <c r="AP109"/>
  <c r="AZ109" s="1"/>
  <c r="AY109"/>
  <c r="AP77"/>
  <c r="AZ77" s="1"/>
  <c r="AY77"/>
  <c r="Q66" i="78"/>
  <c r="J62"/>
  <c r="Q62" s="1"/>
  <c r="BG147" i="9"/>
  <c r="BG24"/>
  <c r="S24" i="43"/>
  <c r="H34" i="78"/>
  <c r="O34" s="1"/>
  <c r="O35"/>
  <c r="AY104" i="9"/>
  <c r="AP104"/>
  <c r="AZ104" s="1"/>
  <c r="W132" i="43"/>
  <c r="T97"/>
  <c r="T96" s="1"/>
  <c r="AP331" i="9"/>
  <c r="AZ331" s="1"/>
  <c r="AY331"/>
  <c r="G145" i="43"/>
  <c r="BG279" i="9"/>
  <c r="BG257"/>
  <c r="G129" i="43"/>
  <c r="AF129" s="1"/>
  <c r="AY258" i="9"/>
  <c r="AP258"/>
  <c r="AZ258" s="1"/>
  <c r="BG296"/>
  <c r="BG267"/>
  <c r="AY237"/>
  <c r="AP237"/>
  <c r="AZ237" s="1"/>
  <c r="BG227"/>
  <c r="S129" i="43"/>
  <c r="AP152" i="9"/>
  <c r="AZ152" s="1"/>
  <c r="AY152"/>
  <c r="AY111"/>
  <c r="AP111"/>
  <c r="AZ111" s="1"/>
  <c r="BG149"/>
  <c r="BG125"/>
  <c r="BG108"/>
  <c r="T51" i="43"/>
  <c r="W54"/>
  <c r="AY122" i="9"/>
  <c r="AP122"/>
  <c r="AZ122" s="1"/>
  <c r="AY106"/>
  <c r="AP106"/>
  <c r="AZ106" s="1"/>
  <c r="AP88"/>
  <c r="AZ88" s="1"/>
  <c r="AY88"/>
  <c r="BG154"/>
  <c r="AP62"/>
  <c r="AY62"/>
  <c r="G40" i="43"/>
  <c r="AN39" i="9"/>
  <c r="AN38" s="1"/>
  <c r="AY40"/>
  <c r="AY39" s="1"/>
  <c r="AY38" s="1"/>
  <c r="AP40"/>
  <c r="AP289"/>
  <c r="AY289"/>
  <c r="AP230"/>
  <c r="AZ230" s="1"/>
  <c r="AY230"/>
  <c r="AY162"/>
  <c r="AP162"/>
  <c r="AZ162" s="1"/>
  <c r="AY121"/>
  <c r="AP121"/>
  <c r="AZ121" s="1"/>
  <c r="T46" i="43"/>
  <c r="W49"/>
  <c r="O218" i="78"/>
  <c r="H217"/>
  <c r="O217" s="1"/>
  <c r="W214" i="43"/>
  <c r="T213"/>
  <c r="AY153" i="9"/>
  <c r="AP153"/>
  <c r="AZ153" s="1"/>
  <c r="G74" i="43"/>
  <c r="AF74" s="1"/>
  <c r="AP134" i="9"/>
  <c r="AY134"/>
  <c r="S77" i="43"/>
  <c r="S76" s="1"/>
  <c r="BG148" i="9"/>
  <c r="S85" i="43"/>
  <c r="R213" i="78"/>
  <c r="K212"/>
  <c r="R212" s="1"/>
  <c r="AX204" i="43"/>
  <c r="BA204" s="1"/>
  <c r="AL106" i="44"/>
  <c r="AJ106" s="1"/>
  <c r="X204" i="43"/>
  <c r="Y200"/>
  <c r="AM102" i="44"/>
  <c r="AJ102" s="1"/>
  <c r="AN198" i="43"/>
  <c r="AY200"/>
  <c r="S387" i="9"/>
  <c r="R387"/>
  <c r="R413"/>
  <c r="S413"/>
  <c r="R404"/>
  <c r="S404"/>
  <c r="S390"/>
  <c r="R390"/>
  <c r="R360"/>
  <c r="S360"/>
  <c r="R333"/>
  <c r="S333"/>
  <c r="S325"/>
  <c r="R325"/>
  <c r="Q162" i="43"/>
  <c r="AJ162"/>
  <c r="AO162" s="1"/>
  <c r="AN88" i="44" s="1"/>
  <c r="AJ88" s="1"/>
  <c r="S349" i="9"/>
  <c r="R349"/>
  <c r="R341"/>
  <c r="S341"/>
  <c r="S334"/>
  <c r="R334"/>
  <c r="R326"/>
  <c r="S326" s="1"/>
  <c r="R302"/>
  <c r="S302"/>
  <c r="S277"/>
  <c r="R277"/>
  <c r="AN75" i="44"/>
  <c r="AJ75" s="1"/>
  <c r="Z147" i="43"/>
  <c r="AZ147"/>
  <c r="BA147" s="1"/>
  <c r="AJ132"/>
  <c r="AO132" s="1"/>
  <c r="AN68" i="44" s="1"/>
  <c r="AJ68" s="1"/>
  <c r="Q132" i="43"/>
  <c r="R149" i="9"/>
  <c r="S149" s="1"/>
  <c r="R394"/>
  <c r="S394"/>
  <c r="S335"/>
  <c r="R335"/>
  <c r="R409"/>
  <c r="S409"/>
  <c r="AM95" i="44"/>
  <c r="AJ95" s="1"/>
  <c r="Y180" i="43"/>
  <c r="AY180"/>
  <c r="BA180" s="1"/>
  <c r="S323" i="9"/>
  <c r="R323"/>
  <c r="M194" i="43"/>
  <c r="Q195"/>
  <c r="R359" i="9"/>
  <c r="S359"/>
  <c r="M233" i="43"/>
  <c r="I460" i="9"/>
  <c r="R460" s="1"/>
  <c r="S460" s="1"/>
  <c r="R339"/>
  <c r="S339" s="1"/>
  <c r="R324"/>
  <c r="S324"/>
  <c r="R275"/>
  <c r="S275" s="1"/>
  <c r="R259"/>
  <c r="S259" s="1"/>
  <c r="AJ153" i="43"/>
  <c r="P153"/>
  <c r="M152"/>
  <c r="R157" i="78"/>
  <c r="K156"/>
  <c r="R156" s="1"/>
  <c r="S268" i="9"/>
  <c r="R268"/>
  <c r="R260"/>
  <c r="S260"/>
  <c r="Q131" i="43"/>
  <c r="AJ131"/>
  <c r="AO131" s="1"/>
  <c r="K76" i="78"/>
  <c r="R76" s="1"/>
  <c r="R77"/>
  <c r="M187" i="43"/>
  <c r="Q188"/>
  <c r="S278" i="9"/>
  <c r="R278"/>
  <c r="AZ148" i="43"/>
  <c r="BA148" s="1"/>
  <c r="AN76" i="44"/>
  <c r="AJ76" s="1"/>
  <c r="Z148" i="43"/>
  <c r="S237" i="9"/>
  <c r="R237"/>
  <c r="AJ129" i="43"/>
  <c r="P129"/>
  <c r="R227" i="9"/>
  <c r="S227" s="1"/>
  <c r="I184"/>
  <c r="R150"/>
  <c r="S150"/>
  <c r="R95"/>
  <c r="S95"/>
  <c r="S87"/>
  <c r="R87"/>
  <c r="R35"/>
  <c r="S35" s="1"/>
  <c r="I34"/>
  <c r="X72" i="43"/>
  <c r="AX72"/>
  <c r="BA72" s="1"/>
  <c r="AL27" i="44"/>
  <c r="AJ27" s="1"/>
  <c r="S107" i="9"/>
  <c r="R107"/>
  <c r="S98"/>
  <c r="R98"/>
  <c r="S90"/>
  <c r="R90"/>
  <c r="S81"/>
  <c r="R81"/>
  <c r="M80" i="43"/>
  <c r="AJ81"/>
  <c r="AN81" s="1"/>
  <c r="I167" i="9"/>
  <c r="R168"/>
  <c r="S168" s="1"/>
  <c r="S157"/>
  <c r="R157"/>
  <c r="R122"/>
  <c r="S122"/>
  <c r="S216" i="43"/>
  <c r="R76" i="9"/>
  <c r="I70"/>
  <c r="R70" s="1"/>
  <c r="S70" s="1"/>
  <c r="S76"/>
  <c r="S50"/>
  <c r="I46"/>
  <c r="R50"/>
  <c r="M232" i="43"/>
  <c r="I459" i="9"/>
  <c r="R459" s="1"/>
  <c r="S459" s="1"/>
  <c r="X69" i="43"/>
  <c r="AX69"/>
  <c r="AL24" i="44"/>
  <c r="G215" i="43"/>
  <c r="AP447" i="9"/>
  <c r="AZ447" s="1"/>
  <c r="AY447"/>
  <c r="AC198" i="43"/>
  <c r="G204"/>
  <c r="AF204" s="1"/>
  <c r="AP398" i="9"/>
  <c r="AZ398" s="1"/>
  <c r="AY398"/>
  <c r="BG408"/>
  <c r="BG391"/>
  <c r="AY358"/>
  <c r="AP358"/>
  <c r="AZ358" s="1"/>
  <c r="AN357"/>
  <c r="BG359"/>
  <c r="AP440"/>
  <c r="AY440"/>
  <c r="G200" i="43"/>
  <c r="AF200" s="1"/>
  <c r="S199"/>
  <c r="BG385" i="9"/>
  <c r="AJ32" i="3"/>
  <c r="AJ31" s="1"/>
  <c r="AP367" i="9"/>
  <c r="AZ367" s="1"/>
  <c r="AY367"/>
  <c r="AP334"/>
  <c r="AZ334" s="1"/>
  <c r="AY334"/>
  <c r="I178" i="78"/>
  <c r="P179"/>
  <c r="S175" i="43"/>
  <c r="BG321" i="9"/>
  <c r="AK382"/>
  <c r="G209" i="43"/>
  <c r="AP408" i="9"/>
  <c r="AZ408" s="1"/>
  <c r="AY408"/>
  <c r="AY394"/>
  <c r="AP394"/>
  <c r="AZ394" s="1"/>
  <c r="BG422"/>
  <c r="AK377"/>
  <c r="AK376" s="1"/>
  <c r="AB192" i="43"/>
  <c r="AB187"/>
  <c r="AY422" i="9"/>
  <c r="AP422"/>
  <c r="G203" i="43"/>
  <c r="AF203" s="1"/>
  <c r="AP391" i="9"/>
  <c r="AZ391" s="1"/>
  <c r="AY391"/>
  <c r="S202" i="43"/>
  <c r="BG400" i="9"/>
  <c r="G188" i="43"/>
  <c r="AY363" i="9"/>
  <c r="AP363"/>
  <c r="BG364"/>
  <c r="S189" i="43"/>
  <c r="BG333" i="9"/>
  <c r="AP405"/>
  <c r="AZ405" s="1"/>
  <c r="AY405"/>
  <c r="G191" i="43"/>
  <c r="BG362" i="9"/>
  <c r="AY343"/>
  <c r="AP343"/>
  <c r="AZ343" s="1"/>
  <c r="AY328"/>
  <c r="AP328"/>
  <c r="AZ328" s="1"/>
  <c r="BG346"/>
  <c r="BG331"/>
  <c r="AY348"/>
  <c r="AP348"/>
  <c r="AZ348" s="1"/>
  <c r="AY333"/>
  <c r="AP333"/>
  <c r="AZ333" s="1"/>
  <c r="K159" i="43"/>
  <c r="AF159" s="1"/>
  <c r="AY288" i="9"/>
  <c r="AN287"/>
  <c r="AY287" s="1"/>
  <c r="AP288"/>
  <c r="AY267"/>
  <c r="AP267"/>
  <c r="AZ267" s="1"/>
  <c r="AY229"/>
  <c r="AP229"/>
  <c r="AZ229" s="1"/>
  <c r="AY293"/>
  <c r="AP293"/>
  <c r="AZ293" s="1"/>
  <c r="AP409"/>
  <c r="AZ409" s="1"/>
  <c r="AY409"/>
  <c r="AY393"/>
  <c r="AP393"/>
  <c r="AZ393" s="1"/>
  <c r="S190" i="43"/>
  <c r="BG366" i="9"/>
  <c r="AY347"/>
  <c r="AP347"/>
  <c r="AZ347" s="1"/>
  <c r="J174" i="78"/>
  <c r="Q175"/>
  <c r="G171" i="43"/>
  <c r="AN320" i="9"/>
  <c r="AP321"/>
  <c r="AY321"/>
  <c r="BG339"/>
  <c r="BG324"/>
  <c r="AP292"/>
  <c r="AZ292" s="1"/>
  <c r="AY292"/>
  <c r="AY271"/>
  <c r="AP271"/>
  <c r="AL184"/>
  <c r="AL183" s="1"/>
  <c r="AY301"/>
  <c r="AN300"/>
  <c r="AY300" s="1"/>
  <c r="AP301"/>
  <c r="J161" i="78"/>
  <c r="Q161" s="1"/>
  <c r="Q162"/>
  <c r="BG345" i="9"/>
  <c r="BG330"/>
  <c r="S178" i="43"/>
  <c r="AK287" i="9"/>
  <c r="AP277"/>
  <c r="AZ277" s="1"/>
  <c r="AY277"/>
  <c r="AP261"/>
  <c r="AZ261" s="1"/>
  <c r="AY261"/>
  <c r="BG275"/>
  <c r="BG233"/>
  <c r="AL70"/>
  <c r="G148" i="43"/>
  <c r="BG262" i="9"/>
  <c r="S143" i="43"/>
  <c r="AB97"/>
  <c r="AB96" s="1"/>
  <c r="AY232" i="9"/>
  <c r="AP232"/>
  <c r="AZ232" s="1"/>
  <c r="G77" i="43"/>
  <c r="G72"/>
  <c r="AF72" s="1"/>
  <c r="AY123" i="9"/>
  <c r="AP123"/>
  <c r="AZ123" s="1"/>
  <c r="AY107"/>
  <c r="AP107"/>
  <c r="AZ107" s="1"/>
  <c r="AP91"/>
  <c r="AZ91" s="1"/>
  <c r="AY91"/>
  <c r="BG121"/>
  <c r="BG104"/>
  <c r="BG85"/>
  <c r="AK21"/>
  <c r="AY102"/>
  <c r="AP102"/>
  <c r="AZ102" s="1"/>
  <c r="S73" i="43"/>
  <c r="BG126" i="9"/>
  <c r="AP459"/>
  <c r="AY459"/>
  <c r="Q49" i="78"/>
  <c r="J46"/>
  <c r="O210"/>
  <c r="Y210" s="1"/>
  <c r="AP280" i="9"/>
  <c r="AY280"/>
  <c r="BG278"/>
  <c r="BG256"/>
  <c r="AY249"/>
  <c r="AP249"/>
  <c r="AN248"/>
  <c r="G135" i="43"/>
  <c r="S131"/>
  <c r="BG235" i="9"/>
  <c r="AY117"/>
  <c r="AP117"/>
  <c r="AY101"/>
  <c r="AP101"/>
  <c r="AZ101" s="1"/>
  <c r="AY85"/>
  <c r="AP85"/>
  <c r="AZ85" s="1"/>
  <c r="BG157"/>
  <c r="AY61"/>
  <c r="AP61"/>
  <c r="AZ61" s="1"/>
  <c r="AL46"/>
  <c r="W177" i="43"/>
  <c r="T174"/>
  <c r="T173" s="1"/>
  <c r="Y63" i="9"/>
  <c r="AR55" i="43"/>
  <c r="AP17" i="44"/>
  <c r="J80" i="78"/>
  <c r="Q81"/>
  <c r="G81" i="43"/>
  <c r="AY128" i="9"/>
  <c r="AP128"/>
  <c r="AZ128" s="1"/>
  <c r="AP112"/>
  <c r="AZ112" s="1"/>
  <c r="AY112"/>
  <c r="AP94"/>
  <c r="AZ94" s="1"/>
  <c r="AY94"/>
  <c r="BG162"/>
  <c r="BG120"/>
  <c r="S71" i="43"/>
  <c r="BG98" i="9"/>
  <c r="AK320"/>
  <c r="AK319" s="1"/>
  <c r="AB174" i="43"/>
  <c r="AB173" s="1"/>
  <c r="G180"/>
  <c r="AF180" s="1"/>
  <c r="AC157"/>
  <c r="AC141"/>
  <c r="G156"/>
  <c r="AF156" s="1"/>
  <c r="AP273" i="9"/>
  <c r="AY273"/>
  <c r="BG303"/>
  <c r="S159" i="43"/>
  <c r="BG237" i="9"/>
  <c r="AP119"/>
  <c r="AZ119" s="1"/>
  <c r="AY119"/>
  <c r="AY103"/>
  <c r="AP103"/>
  <c r="AZ103" s="1"/>
  <c r="AP87"/>
  <c r="AZ87" s="1"/>
  <c r="AY87"/>
  <c r="BG159"/>
  <c r="BG117"/>
  <c r="S69" i="43"/>
  <c r="BG97" i="9"/>
  <c r="S67" i="43"/>
  <c r="G55"/>
  <c r="AF55" s="1"/>
  <c r="AP63" i="9"/>
  <c r="AY63"/>
  <c r="AK56"/>
  <c r="BG50"/>
  <c r="O213" i="78"/>
  <c r="H212"/>
  <c r="O212" s="1"/>
  <c r="AP94" i="44"/>
  <c r="AU94" s="1"/>
  <c r="AR179" i="43"/>
  <c r="Y337" i="9"/>
  <c r="AY151"/>
  <c r="AP151"/>
  <c r="AZ151" s="1"/>
  <c r="AP114"/>
  <c r="AZ114" s="1"/>
  <c r="AY114"/>
  <c r="H174" i="78"/>
  <c r="O175"/>
  <c r="G54" i="43"/>
  <c r="AF54" s="1"/>
  <c r="AL21" i="9"/>
  <c r="AP302"/>
  <c r="AZ302" s="1"/>
  <c r="AY302"/>
  <c r="AP260"/>
  <c r="AY260"/>
  <c r="BG274"/>
  <c r="AK70"/>
  <c r="AP81"/>
  <c r="AZ81" s="1"/>
  <c r="AY81"/>
  <c r="BG127"/>
  <c r="BG110"/>
  <c r="BG91"/>
  <c r="AC46" i="43"/>
  <c r="G24"/>
  <c r="G229"/>
  <c r="AF229" s="1"/>
  <c r="Q24" i="78"/>
  <c r="J22"/>
  <c r="Q22" s="1"/>
  <c r="W73" i="43"/>
  <c r="T62"/>
  <c r="AP161" i="9"/>
  <c r="AZ161" s="1"/>
  <c r="AY161"/>
  <c r="AP108"/>
  <c r="AZ108" s="1"/>
  <c r="AY108"/>
  <c r="AY90"/>
  <c r="AP90"/>
  <c r="AZ90" s="1"/>
  <c r="B6" i="44"/>
  <c r="AD17" i="3" l="1"/>
  <c r="AJ17"/>
  <c r="AS32"/>
  <c r="AS31" s="1"/>
  <c r="AS17" s="1"/>
  <c r="T197" i="43"/>
  <c r="Q171"/>
  <c r="Q317" i="9" s="1"/>
  <c r="Q316" s="1"/>
  <c r="Q309" s="1"/>
  <c r="AL247"/>
  <c r="AA37" i="43"/>
  <c r="AA20" s="1"/>
  <c r="AB45"/>
  <c r="T37" i="9"/>
  <c r="T20" s="1"/>
  <c r="AB133" i="43"/>
  <c r="AC45"/>
  <c r="AF216"/>
  <c r="AZ62" i="9"/>
  <c r="AZ339"/>
  <c r="AZ385"/>
  <c r="AZ279"/>
  <c r="AZ296"/>
  <c r="AZ415"/>
  <c r="AZ260"/>
  <c r="AZ117"/>
  <c r="AZ280"/>
  <c r="AZ422"/>
  <c r="AZ150"/>
  <c r="AZ326"/>
  <c r="W80" i="43"/>
  <c r="M186"/>
  <c r="BG300" i="9"/>
  <c r="S157" i="43"/>
  <c r="AM62"/>
  <c r="AM45" s="1"/>
  <c r="M45"/>
  <c r="AZ303" i="9"/>
  <c r="AZ306"/>
  <c r="S40"/>
  <c r="S39" s="1"/>
  <c r="S38" s="1"/>
  <c r="AC133" i="43"/>
  <c r="AK45" i="9"/>
  <c r="AZ63"/>
  <c r="AZ273"/>
  <c r="AB186" i="43"/>
  <c r="AZ134" i="9"/>
  <c r="AZ322"/>
  <c r="AZ458"/>
  <c r="AZ366"/>
  <c r="AZ270"/>
  <c r="AZ291"/>
  <c r="AZ456"/>
  <c r="AZ454"/>
  <c r="AZ269"/>
  <c r="AZ344"/>
  <c r="AK247"/>
  <c r="G22" i="43"/>
  <c r="AF22" s="1"/>
  <c r="AF24"/>
  <c r="BA94" i="44"/>
  <c r="AZ94" s="1"/>
  <c r="BG94"/>
  <c r="BF94" s="1"/>
  <c r="AT94"/>
  <c r="G80" i="43"/>
  <c r="AF81"/>
  <c r="J79" i="78"/>
  <c r="Q79" s="1"/>
  <c r="Q80"/>
  <c r="AU17" i="44"/>
  <c r="BG17" s="1"/>
  <c r="AP92"/>
  <c r="W174" i="43"/>
  <c r="Y329" i="9"/>
  <c r="Y320" s="1"/>
  <c r="Y319" s="1"/>
  <c r="AR177" i="43"/>
  <c r="AL45" i="9"/>
  <c r="G134" i="43"/>
  <c r="AF135"/>
  <c r="AY248" i="9"/>
  <c r="AN247"/>
  <c r="AY247" s="1"/>
  <c r="AZ459"/>
  <c r="G76" i="43"/>
  <c r="AF76" s="1"/>
  <c r="AF77"/>
  <c r="K148"/>
  <c r="AX270" i="9" s="1"/>
  <c r="AF148" i="43"/>
  <c r="AZ271" i="9"/>
  <c r="AY320"/>
  <c r="AN319"/>
  <c r="AY319" s="1"/>
  <c r="G170" i="43"/>
  <c r="K171"/>
  <c r="J167" i="78"/>
  <c r="Q167" s="1"/>
  <c r="Q174"/>
  <c r="AP287" i="9"/>
  <c r="AZ287" s="1"/>
  <c r="AZ288"/>
  <c r="AZ363"/>
  <c r="AF188" i="43"/>
  <c r="G187"/>
  <c r="G208"/>
  <c r="K209"/>
  <c r="K208" s="1"/>
  <c r="BG320" i="9"/>
  <c r="BG319" s="1"/>
  <c r="S198" i="43"/>
  <c r="AZ440" i="9"/>
  <c r="AP357"/>
  <c r="AY357"/>
  <c r="AN356"/>
  <c r="AJ24" i="44"/>
  <c r="AS69" i="43"/>
  <c r="AQ24" i="44"/>
  <c r="AA117" i="9"/>
  <c r="AM31" i="44"/>
  <c r="AJ31" s="1"/>
  <c r="AN80" i="43"/>
  <c r="AN79" s="1"/>
  <c r="Y81"/>
  <c r="AY81"/>
  <c r="AQ27" i="44"/>
  <c r="AS72" i="43"/>
  <c r="AA123" i="9"/>
  <c r="AN129" i="43"/>
  <c r="AY129" s="1"/>
  <c r="AJ97"/>
  <c r="AJ96" s="1"/>
  <c r="Q187"/>
  <c r="H97" i="44"/>
  <c r="Q363" i="9"/>
  <c r="Q357" s="1"/>
  <c r="Q356" s="1"/>
  <c r="Z188" i="43"/>
  <c r="AZ188"/>
  <c r="AN67" i="44"/>
  <c r="AJ67" s="1"/>
  <c r="AO97" i="43"/>
  <c r="AO96" s="1"/>
  <c r="AN153"/>
  <c r="AY153" s="1"/>
  <c r="AJ152"/>
  <c r="Q194"/>
  <c r="AH195"/>
  <c r="Z195"/>
  <c r="H68" i="44"/>
  <c r="O68" s="1"/>
  <c r="K68" s="1"/>
  <c r="Q236" i="9"/>
  <c r="AZ132" i="43"/>
  <c r="BA132" s="1"/>
  <c r="Z132"/>
  <c r="Q306" i="9"/>
  <c r="H88" i="44"/>
  <c r="O88" s="1"/>
  <c r="K88" s="1"/>
  <c r="AZ162" i="43"/>
  <c r="BA162" s="1"/>
  <c r="Z162"/>
  <c r="AY198"/>
  <c r="BA200"/>
  <c r="AA414" i="9"/>
  <c r="AS204" i="43"/>
  <c r="AQ106" i="44"/>
  <c r="AV106" s="1"/>
  <c r="AR214" i="43"/>
  <c r="W213"/>
  <c r="T45"/>
  <c r="AZ289" i="9"/>
  <c r="AZ40"/>
  <c r="AZ39" s="1"/>
  <c r="AZ38" s="1"/>
  <c r="AP39"/>
  <c r="AP38" s="1"/>
  <c r="K40" i="43"/>
  <c r="G39"/>
  <c r="AF40"/>
  <c r="AR54"/>
  <c r="Y60" i="9"/>
  <c r="Y56" s="1"/>
  <c r="W51" i="43"/>
  <c r="AP15" i="44"/>
  <c r="AU15" s="1"/>
  <c r="AZ272" i="9"/>
  <c r="H21" i="78"/>
  <c r="O22"/>
  <c r="AZ147" i="9"/>
  <c r="AP146"/>
  <c r="AZ146" s="1"/>
  <c r="AZ115"/>
  <c r="AZ304"/>
  <c r="K144" i="43"/>
  <c r="AF144"/>
  <c r="S187"/>
  <c r="AJ46"/>
  <c r="AN48"/>
  <c r="Y48" s="1"/>
  <c r="G11" i="44"/>
  <c r="P46" i="43"/>
  <c r="O51" i="9"/>
  <c r="O46" s="1"/>
  <c r="AM171" i="43"/>
  <c r="AX171" s="1"/>
  <c r="AJ170"/>
  <c r="AJ163" s="1"/>
  <c r="AM199"/>
  <c r="AJ198"/>
  <c r="Z141"/>
  <c r="AU145"/>
  <c r="AE265" i="9"/>
  <c r="AS73" i="44"/>
  <c r="AX73" s="1"/>
  <c r="X174" i="43"/>
  <c r="AQ93" i="44"/>
  <c r="AV93" s="1"/>
  <c r="AS178" i="43"/>
  <c r="AA330" i="9"/>
  <c r="M173" i="43"/>
  <c r="AJ173" s="1"/>
  <c r="AJ174"/>
  <c r="AS98" i="44"/>
  <c r="AX98" s="1"/>
  <c r="AU189" i="43"/>
  <c r="AE364" i="9"/>
  <c r="T98" i="44"/>
  <c r="P98" s="1"/>
  <c r="AA398" i="9"/>
  <c r="AS201" i="43"/>
  <c r="AQ103" i="44"/>
  <c r="AV103" s="1"/>
  <c r="AQ104"/>
  <c r="AA400" i="9"/>
  <c r="AS202" i="43"/>
  <c r="AZ159"/>
  <c r="AO157"/>
  <c r="AO133" s="1"/>
  <c r="AN85" i="44"/>
  <c r="AJ85" s="1"/>
  <c r="AZ24" i="9"/>
  <c r="AP22"/>
  <c r="AZ22" s="1"/>
  <c r="AR209" i="43"/>
  <c r="Y443" i="9"/>
  <c r="Y442" s="1"/>
  <c r="Y381" s="1"/>
  <c r="AP109" i="44"/>
  <c r="W208" i="43"/>
  <c r="K146"/>
  <c r="AF146"/>
  <c r="K151"/>
  <c r="AX273" i="9" s="1"/>
  <c r="AF151" i="43"/>
  <c r="AZ338" i="9"/>
  <c r="AY167"/>
  <c r="AN166"/>
  <c r="AY166" s="1"/>
  <c r="O178" i="78"/>
  <c r="H177"/>
  <c r="O177" s="1"/>
  <c r="AN45" i="9"/>
  <c r="AY45" s="1"/>
  <c r="AY46"/>
  <c r="K154" i="43"/>
  <c r="AX291" i="9" s="1"/>
  <c r="G174" i="43"/>
  <c r="AF175"/>
  <c r="AY316" i="9"/>
  <c r="AN309"/>
  <c r="AY309" s="1"/>
  <c r="AZ361"/>
  <c r="AZ330"/>
  <c r="AZ460"/>
  <c r="AK356"/>
  <c r="AZ448"/>
  <c r="AT67" i="43"/>
  <c r="AC97" i="9"/>
  <c r="AR22" i="44"/>
  <c r="AM29"/>
  <c r="AJ29" s="1"/>
  <c r="Y74" i="43"/>
  <c r="K21" i="78"/>
  <c r="R21" s="1"/>
  <c r="R34"/>
  <c r="Q34" i="43"/>
  <c r="Q21" s="1"/>
  <c r="Q35" i="9"/>
  <c r="Q34" s="1"/>
  <c r="Q21" s="1"/>
  <c r="AZ35" i="43"/>
  <c r="AZ34" s="1"/>
  <c r="AZ21" s="1"/>
  <c r="H9" i="44"/>
  <c r="AJ51" i="43"/>
  <c r="AN53"/>
  <c r="Y53" s="1"/>
  <c r="O59" i="9"/>
  <c r="G14" i="44"/>
  <c r="N14" s="1"/>
  <c r="K14" s="1"/>
  <c r="P51" i="43"/>
  <c r="O262" i="9"/>
  <c r="G71" i="44"/>
  <c r="N71" s="1"/>
  <c r="K71" s="1"/>
  <c r="AY143" i="43"/>
  <c r="BA143" s="1"/>
  <c r="G72" i="44"/>
  <c r="N72" s="1"/>
  <c r="K72" s="1"/>
  <c r="AY144" i="43"/>
  <c r="BA144" s="1"/>
  <c r="O263" i="9"/>
  <c r="AO76" i="43"/>
  <c r="AN30" i="44"/>
  <c r="AJ30" s="1"/>
  <c r="Z152" i="43"/>
  <c r="AS83" i="44"/>
  <c r="AE294" i="9"/>
  <c r="AE287" s="1"/>
  <c r="AU156" i="43"/>
  <c r="AN142"/>
  <c r="AY142" s="1"/>
  <c r="AJ141"/>
  <c r="Y191"/>
  <c r="AH191"/>
  <c r="P187"/>
  <c r="P186" s="1"/>
  <c r="AY216"/>
  <c r="Y216"/>
  <c r="G152"/>
  <c r="AF152" s="1"/>
  <c r="K153"/>
  <c r="AF153"/>
  <c r="O80" i="78"/>
  <c r="H79"/>
  <c r="O79" s="1"/>
  <c r="AY184" i="9"/>
  <c r="AN183"/>
  <c r="AY183" s="1"/>
  <c r="AZ265"/>
  <c r="G62" i="43"/>
  <c r="AF62" s="1"/>
  <c r="AF66"/>
  <c r="AZ256" i="9"/>
  <c r="AP255"/>
  <c r="AZ255" s="1"/>
  <c r="K150" i="43"/>
  <c r="AX272" i="9" s="1"/>
  <c r="AF150" i="43"/>
  <c r="AP8" i="44"/>
  <c r="AU8" s="1"/>
  <c r="AR24" i="43"/>
  <c r="Y24" i="9"/>
  <c r="Y22" s="1"/>
  <c r="Y21" s="1"/>
  <c r="W22" i="43"/>
  <c r="H38" i="78"/>
  <c r="O39"/>
  <c r="W141" i="43"/>
  <c r="AP76" i="44"/>
  <c r="AU76" s="1"/>
  <c r="AR148" i="43"/>
  <c r="Y270" i="9"/>
  <c r="Y255" s="1"/>
  <c r="Y247" s="1"/>
  <c r="H137" i="78"/>
  <c r="O137" s="1"/>
  <c r="O145"/>
  <c r="AF225" i="43"/>
  <c r="G224"/>
  <c r="AF224" s="1"/>
  <c r="BA224" s="1"/>
  <c r="K143"/>
  <c r="AF143"/>
  <c r="K147"/>
  <c r="AX269" i="9" s="1"/>
  <c r="AF147" i="43"/>
  <c r="AZ364" i="9"/>
  <c r="AP382"/>
  <c r="AZ382" s="1"/>
  <c r="AZ383"/>
  <c r="Q46" i="43"/>
  <c r="AZ49"/>
  <c r="H12" i="44"/>
  <c r="O12" s="1"/>
  <c r="K12" s="1"/>
  <c r="Q52" i="9"/>
  <c r="Q46" s="1"/>
  <c r="M224" i="43"/>
  <c r="M38"/>
  <c r="AJ38" s="1"/>
  <c r="AL38" s="1"/>
  <c r="AL37" s="1"/>
  <c r="AJ39"/>
  <c r="AL39" s="1"/>
  <c r="N39"/>
  <c r="AW40"/>
  <c r="BA40" s="1"/>
  <c r="C32" i="44"/>
  <c r="K40" i="9"/>
  <c r="AO51" i="43"/>
  <c r="AN17" i="44"/>
  <c r="AJ17" s="1"/>
  <c r="O266" i="9"/>
  <c r="AY146" i="43"/>
  <c r="BA146" s="1"/>
  <c r="G74" i="44"/>
  <c r="N74" s="1"/>
  <c r="K74" s="1"/>
  <c r="R248" i="9"/>
  <c r="S248" s="1"/>
  <c r="I247"/>
  <c r="R247" s="1"/>
  <c r="S247" s="1"/>
  <c r="Y135" i="43"/>
  <c r="AY135"/>
  <c r="AN134"/>
  <c r="AM69" i="44"/>
  <c r="AJ69" s="1"/>
  <c r="O271" i="9"/>
  <c r="G77" i="44"/>
  <c r="N77" s="1"/>
  <c r="K77" s="1"/>
  <c r="AY149" i="43"/>
  <c r="BA149" s="1"/>
  <c r="M133"/>
  <c r="R316" i="9"/>
  <c r="S316" s="1"/>
  <c r="I309"/>
  <c r="R309" s="1"/>
  <c r="S309" s="1"/>
  <c r="K167" i="78"/>
  <c r="R167" s="1"/>
  <c r="R174"/>
  <c r="X152" i="43"/>
  <c r="AQ82" i="44"/>
  <c r="AS155" i="43"/>
  <c r="AA293" i="9"/>
  <c r="AA287" s="1"/>
  <c r="M305"/>
  <c r="M300" s="1"/>
  <c r="M247" s="1"/>
  <c r="X161" i="43"/>
  <c r="AX161"/>
  <c r="BA161" s="1"/>
  <c r="O157"/>
  <c r="O133" s="1"/>
  <c r="E87" i="44"/>
  <c r="M87" s="1"/>
  <c r="K87" s="1"/>
  <c r="AE366" i="9"/>
  <c r="AS99" i="44"/>
  <c r="AX99" s="1"/>
  <c r="AU190" i="43"/>
  <c r="T99" i="44"/>
  <c r="P99" s="1"/>
  <c r="AR91"/>
  <c r="AC322" i="9"/>
  <c r="AT176" i="43"/>
  <c r="S321" i="9"/>
  <c r="S320" s="1"/>
  <c r="S319" s="1"/>
  <c r="R320"/>
  <c r="R319" s="1"/>
  <c r="AS181" i="43"/>
  <c r="AQ96" i="44"/>
  <c r="AV96" s="1"/>
  <c r="AA344" i="9"/>
  <c r="AN213" i="43"/>
  <c r="AN197" s="1"/>
  <c r="AM110" i="44"/>
  <c r="AJ110" s="1"/>
  <c r="AS205" i="43"/>
  <c r="AA416" i="9"/>
  <c r="AQ107" i="44"/>
  <c r="AV107" s="1"/>
  <c r="Y126" i="9"/>
  <c r="Y70" s="1"/>
  <c r="W62" i="43"/>
  <c r="AR73"/>
  <c r="AP28" i="44"/>
  <c r="AU28" s="1"/>
  <c r="O174" i="78"/>
  <c r="H167"/>
  <c r="O167" s="1"/>
  <c r="AZ249" i="9"/>
  <c r="AP248"/>
  <c r="H201" i="78"/>
  <c r="O201" s="1"/>
  <c r="Q46"/>
  <c r="J45"/>
  <c r="Q45" s="1"/>
  <c r="AZ301" i="9"/>
  <c r="AP300"/>
  <c r="AZ300" s="1"/>
  <c r="AZ321"/>
  <c r="AP320"/>
  <c r="K157" i="43"/>
  <c r="AX303" i="9"/>
  <c r="AX300" s="1"/>
  <c r="K191" i="43"/>
  <c r="K187" s="1"/>
  <c r="S174"/>
  <c r="S173" s="1"/>
  <c r="I177" i="78"/>
  <c r="P177" s="1"/>
  <c r="P178"/>
  <c r="AP31" i="3"/>
  <c r="K215" i="43"/>
  <c r="BA69"/>
  <c r="R46" i="9"/>
  <c r="S46" s="1"/>
  <c r="I45"/>
  <c r="R45" s="1"/>
  <c r="S45" s="1"/>
  <c r="R167"/>
  <c r="S167" s="1"/>
  <c r="I166"/>
  <c r="R166" s="1"/>
  <c r="S166" s="1"/>
  <c r="AJ80" i="43"/>
  <c r="M79"/>
  <c r="I21" i="9"/>
  <c r="R21" s="1"/>
  <c r="S21" s="1"/>
  <c r="R34"/>
  <c r="S34" s="1"/>
  <c r="R184"/>
  <c r="S184" s="1"/>
  <c r="I183"/>
  <c r="R183" s="1"/>
  <c r="S183" s="1"/>
  <c r="O227"/>
  <c r="O184" s="1"/>
  <c r="O183" s="1"/>
  <c r="G65" i="44"/>
  <c r="N65" s="1"/>
  <c r="K65" s="1"/>
  <c r="P97" i="43"/>
  <c r="P96" s="1"/>
  <c r="AU148"/>
  <c r="AE270" i="9"/>
  <c r="AS76" i="44"/>
  <c r="H67"/>
  <c r="O67" s="1"/>
  <c r="K67" s="1"/>
  <c r="Q97" i="43"/>
  <c r="Q96" s="1"/>
  <c r="AZ131"/>
  <c r="Z131"/>
  <c r="Q235" i="9"/>
  <c r="Q184" s="1"/>
  <c r="Q183" s="1"/>
  <c r="P152" i="43"/>
  <c r="O289" i="9"/>
  <c r="G80" i="44"/>
  <c r="N80" s="1"/>
  <c r="K80" s="1"/>
  <c r="AT180" i="43"/>
  <c r="AC338" i="9"/>
  <c r="AR95" i="44"/>
  <c r="AU147" i="43"/>
  <c r="AE269" i="9"/>
  <c r="AS75" i="44"/>
  <c r="AX75" s="1"/>
  <c r="AC395" i="9"/>
  <c r="AC382" s="1"/>
  <c r="AR102" i="44"/>
  <c r="Y198" i="43"/>
  <c r="AT200"/>
  <c r="AR49"/>
  <c r="AP12" i="44"/>
  <c r="W46" i="43"/>
  <c r="Y52" i="9"/>
  <c r="Y46" s="1"/>
  <c r="K145" i="43"/>
  <c r="AX265" i="9" s="1"/>
  <c r="AF145" i="43"/>
  <c r="Y236" i="9"/>
  <c r="Y184" s="1"/>
  <c r="Y183" s="1"/>
  <c r="AP68" i="44"/>
  <c r="AR132" i="43"/>
  <c r="W97"/>
  <c r="G51"/>
  <c r="AF51" s="1"/>
  <c r="AF53"/>
  <c r="AP452" i="9"/>
  <c r="AY452"/>
  <c r="BG357"/>
  <c r="BB6" i="5"/>
  <c r="AP376" i="9"/>
  <c r="AZ376" s="1"/>
  <c r="AZ377"/>
  <c r="O62" i="43"/>
  <c r="O45" s="1"/>
  <c r="E25" i="44"/>
  <c r="M119" i="9"/>
  <c r="M70" s="1"/>
  <c r="M45" s="1"/>
  <c r="AX70" i="43"/>
  <c r="BA70" s="1"/>
  <c r="X70"/>
  <c r="R138" i="78"/>
  <c r="K137"/>
  <c r="R137" s="1"/>
  <c r="BO22" i="4"/>
  <c r="AY171" i="43"/>
  <c r="AY170" s="1"/>
  <c r="AY163" s="1"/>
  <c r="G89" i="44"/>
  <c r="N89" s="1"/>
  <c r="O317" i="9"/>
  <c r="P170" i="43"/>
  <c r="P163" s="1"/>
  <c r="M317" i="9"/>
  <c r="O170" i="43"/>
  <c r="O163" s="1"/>
  <c r="X171"/>
  <c r="E89" i="44"/>
  <c r="M89" s="1"/>
  <c r="AY150" i="43"/>
  <c r="BA150" s="1"/>
  <c r="O272" i="9"/>
  <c r="G78" i="44"/>
  <c r="N78" s="1"/>
  <c r="K78" s="1"/>
  <c r="AZ141" i="43"/>
  <c r="BA145"/>
  <c r="BA178"/>
  <c r="AX174"/>
  <c r="AX173" s="1"/>
  <c r="R178" i="78"/>
  <c r="K177"/>
  <c r="R177" s="1"/>
  <c r="AM90" i="44"/>
  <c r="AJ90" s="1"/>
  <c r="AN174" i="43"/>
  <c r="AN173" s="1"/>
  <c r="AY175"/>
  <c r="Y175"/>
  <c r="H85" i="44"/>
  <c r="O85" s="1"/>
  <c r="K85" s="1"/>
  <c r="Q157" i="43"/>
  <c r="Q133" s="1"/>
  <c r="Q303" i="9"/>
  <c r="Q300" s="1"/>
  <c r="Q247" s="1"/>
  <c r="X316"/>
  <c r="AZ168"/>
  <c r="AP167"/>
  <c r="J137" i="78"/>
  <c r="Q137" s="1"/>
  <c r="Q138"/>
  <c r="K49" i="43"/>
  <c r="G46"/>
  <c r="AF49"/>
  <c r="AP46" i="9"/>
  <c r="AZ52"/>
  <c r="G141" i="43"/>
  <c r="AF141" s="1"/>
  <c r="AF142"/>
  <c r="AF158"/>
  <c r="G157"/>
  <c r="K149"/>
  <c r="AX271" i="9" s="1"/>
  <c r="AF149" i="43"/>
  <c r="J177" i="78"/>
  <c r="Q177" s="1"/>
  <c r="Q178"/>
  <c r="AZ317" i="9"/>
  <c r="AP316"/>
  <c r="Q191" i="78"/>
  <c r="J190"/>
  <c r="Q190" s="1"/>
  <c r="R80"/>
  <c r="K79"/>
  <c r="R79" s="1"/>
  <c r="AR23" i="44"/>
  <c r="AC115" i="9"/>
  <c r="AT68" i="43"/>
  <c r="AY74"/>
  <c r="BA74" s="1"/>
  <c r="P62"/>
  <c r="O134" i="9"/>
  <c r="O70" s="1"/>
  <c r="G29" i="44"/>
  <c r="N29" s="1"/>
  <c r="K29" s="1"/>
  <c r="AJ34" i="43"/>
  <c r="AJ21" s="1"/>
  <c r="AL35"/>
  <c r="Y56"/>
  <c r="AY56"/>
  <c r="BA56" s="1"/>
  <c r="G16" i="44"/>
  <c r="N16" s="1"/>
  <c r="K16" s="1"/>
  <c r="O62" i="9"/>
  <c r="AQ26" i="44"/>
  <c r="AS71" i="43"/>
  <c r="AA120" i="9"/>
  <c r="S56"/>
  <c r="R56"/>
  <c r="R191" i="78"/>
  <c r="K190"/>
  <c r="R190" s="1"/>
  <c r="Q148" i="9"/>
  <c r="Q146" s="1"/>
  <c r="AZ77" i="43"/>
  <c r="Z77"/>
  <c r="H30" i="44"/>
  <c r="O30" s="1"/>
  <c r="K30" s="1"/>
  <c r="Q76" i="43"/>
  <c r="AZ152"/>
  <c r="BA156"/>
  <c r="I356" i="9"/>
  <c r="R356" s="1"/>
  <c r="S356" s="1"/>
  <c r="R357"/>
  <c r="S357" s="1"/>
  <c r="R234" i="78"/>
  <c r="R198"/>
  <c r="G70" i="44"/>
  <c r="N70" s="1"/>
  <c r="K70" s="1"/>
  <c r="O261" i="9"/>
  <c r="P141" i="43"/>
  <c r="AZ216"/>
  <c r="AZ213" s="1"/>
  <c r="AZ197" s="1"/>
  <c r="Z216"/>
  <c r="Q213"/>
  <c r="Q197" s="1"/>
  <c r="AZ76" i="9"/>
  <c r="AP70"/>
  <c r="AZ70" s="1"/>
  <c r="O46" i="78"/>
  <c r="H45"/>
  <c r="O45" s="1"/>
  <c r="Q39"/>
  <c r="J38"/>
  <c r="Q38" s="1"/>
  <c r="AZ227" i="9"/>
  <c r="AP184"/>
  <c r="H96" i="78"/>
  <c r="O96" s="1"/>
  <c r="O97"/>
  <c r="AZ59" i="9"/>
  <c r="AP56"/>
  <c r="AZ56" s="1"/>
  <c r="AF199" i="43"/>
  <c r="G198"/>
  <c r="AF198" s="1"/>
  <c r="G194"/>
  <c r="K195"/>
  <c r="G192"/>
  <c r="H193"/>
  <c r="R46" i="78"/>
  <c r="K45"/>
  <c r="R45" s="1"/>
  <c r="AJ62" i="43"/>
  <c r="AN66"/>
  <c r="AO46"/>
  <c r="AN12" i="44"/>
  <c r="K38" i="78"/>
  <c r="R38" s="1"/>
  <c r="R39"/>
  <c r="Q63" i="9"/>
  <c r="Q56" s="1"/>
  <c r="AZ55" i="43"/>
  <c r="Q51"/>
  <c r="H17" i="44"/>
  <c r="O17" s="1"/>
  <c r="K17" s="1"/>
  <c r="AM158" i="43"/>
  <c r="AJ157"/>
  <c r="AX152"/>
  <c r="BA155"/>
  <c r="AQ86" i="44"/>
  <c r="AA304" i="9"/>
  <c r="AS160" i="43"/>
  <c r="G79" i="44"/>
  <c r="N79" s="1"/>
  <c r="K79" s="1"/>
  <c r="AY151" i="43"/>
  <c r="BA151" s="1"/>
  <c r="O273" i="9"/>
  <c r="AY154" i="43"/>
  <c r="BA154" s="1"/>
  <c r="O291" i="9"/>
  <c r="G81" i="44"/>
  <c r="N81" s="1"/>
  <c r="K81" s="1"/>
  <c r="Y215" i="43"/>
  <c r="G110" i="44"/>
  <c r="N110" s="1"/>
  <c r="K110" s="1"/>
  <c r="P213" i="43"/>
  <c r="P197" s="1"/>
  <c r="O448" i="9"/>
  <c r="O446" s="1"/>
  <c r="O381" s="1"/>
  <c r="AY215" i="43"/>
  <c r="AS203"/>
  <c r="AQ105" i="44"/>
  <c r="AA407" i="9"/>
  <c r="AY53" i="43" l="1"/>
  <c r="BA53" s="1"/>
  <c r="BA51" s="1"/>
  <c r="T37"/>
  <c r="T20" s="1"/>
  <c r="T16" s="1"/>
  <c r="Q170"/>
  <c r="Q163" s="1"/>
  <c r="AZ171"/>
  <c r="AZ170" s="1"/>
  <c r="AZ163" s="1"/>
  <c r="H89" i="44"/>
  <c r="O89" s="1"/>
  <c r="Y129" i="43"/>
  <c r="AT129" s="1"/>
  <c r="AF157"/>
  <c r="W79"/>
  <c r="AO45"/>
  <c r="AO37" s="1"/>
  <c r="AO20" s="1"/>
  <c r="AO18" s="1"/>
  <c r="AJ133"/>
  <c r="AR80"/>
  <c r="AY48"/>
  <c r="AY46" s="1"/>
  <c r="P133"/>
  <c r="AT216"/>
  <c r="Z194"/>
  <c r="BT33" i="4" s="1"/>
  <c r="BO33"/>
  <c r="CC33"/>
  <c r="O98" i="44"/>
  <c r="K98" s="1"/>
  <c r="AF154" i="43"/>
  <c r="Q186"/>
  <c r="CC23" i="4"/>
  <c r="O99" i="44"/>
  <c r="K99" s="1"/>
  <c r="AZ452" i="9"/>
  <c r="Y45"/>
  <c r="AF191" i="43"/>
  <c r="AX255" i="9"/>
  <c r="AZ184"/>
  <c r="AP183"/>
  <c r="AZ183" s="1"/>
  <c r="Z213" i="43"/>
  <c r="AU216"/>
  <c r="BA142"/>
  <c r="BA141" s="1"/>
  <c r="AY141"/>
  <c r="AZ316" i="9"/>
  <c r="AP309"/>
  <c r="AZ309" s="1"/>
  <c r="K46" i="43"/>
  <c r="K45" s="1"/>
  <c r="AX52" i="9"/>
  <c r="AX46" s="1"/>
  <c r="AX45" s="1"/>
  <c r="AZ167"/>
  <c r="AP166"/>
  <c r="AZ166" s="1"/>
  <c r="X309"/>
  <c r="Y174" i="43"/>
  <c r="AT175"/>
  <c r="AC321" i="9"/>
  <c r="AC320" s="1"/>
  <c r="AC319" s="1"/>
  <c r="AR90" i="44"/>
  <c r="AW90" s="1"/>
  <c r="E6"/>
  <c r="M25"/>
  <c r="AR97" i="43"/>
  <c r="W96"/>
  <c r="W45"/>
  <c r="AR46"/>
  <c r="AW102" i="44"/>
  <c r="BC102" s="1"/>
  <c r="AZ102" s="1"/>
  <c r="BD75"/>
  <c r="AZ75" s="1"/>
  <c r="BJ75"/>
  <c r="BF75" s="1"/>
  <c r="AT75"/>
  <c r="AW95"/>
  <c r="BC95" s="1"/>
  <c r="AZ95" s="1"/>
  <c r="BA153" i="43"/>
  <c r="BA152" s="1"/>
  <c r="AY152"/>
  <c r="O287" i="9"/>
  <c r="AZ97" i="43"/>
  <c r="AZ96" s="1"/>
  <c r="BA131"/>
  <c r="AR65" i="44"/>
  <c r="Y97" i="43"/>
  <c r="AC227" i="9"/>
  <c r="AC184" s="1"/>
  <c r="AC183" s="1"/>
  <c r="AX62" i="43"/>
  <c r="AX45" s="1"/>
  <c r="AX448" i="9"/>
  <c r="AX446" s="1"/>
  <c r="AX381" s="1"/>
  <c r="K213" i="43"/>
  <c r="K197" s="1"/>
  <c r="AP319" i="9"/>
  <c r="AZ319" s="1"/>
  <c r="AZ320"/>
  <c r="AR62" i="43"/>
  <c r="BB107" i="44"/>
  <c r="AZ107" s="1"/>
  <c r="BH107"/>
  <c r="BF107" s="1"/>
  <c r="AT107"/>
  <c r="BB96"/>
  <c r="AZ96" s="1"/>
  <c r="BH96"/>
  <c r="BF96" s="1"/>
  <c r="AT96"/>
  <c r="AW91"/>
  <c r="AT135" i="43"/>
  <c r="Y134"/>
  <c r="AR69" i="44"/>
  <c r="AC249" i="9"/>
  <c r="AC248" s="1"/>
  <c r="Q45"/>
  <c r="Q37" s="1"/>
  <c r="Q20" s="1"/>
  <c r="BA49" i="43"/>
  <c r="AZ46"/>
  <c r="BA76" i="44"/>
  <c r="BG76"/>
  <c r="AR141" i="43"/>
  <c r="W133"/>
  <c r="O38" i="78"/>
  <c r="H37"/>
  <c r="O37" s="1"/>
  <c r="AX83" i="44"/>
  <c r="BD83" s="1"/>
  <c r="AZ83" s="1"/>
  <c r="AU152" i="43"/>
  <c r="AR14" i="44"/>
  <c r="Y51" i="43"/>
  <c r="AC59" i="9"/>
  <c r="AT53" i="43"/>
  <c r="O56" i="9"/>
  <c r="O45" s="1"/>
  <c r="AF174" i="43"/>
  <c r="G173"/>
  <c r="AF173" s="1"/>
  <c r="AU109" i="44"/>
  <c r="BA109" s="1"/>
  <c r="AZ109" s="1"/>
  <c r="AZ157" i="43"/>
  <c r="AZ133" s="1"/>
  <c r="BA159"/>
  <c r="AV104" i="44"/>
  <c r="BB103"/>
  <c r="AZ103" s="1"/>
  <c r="BH103"/>
  <c r="BF103" s="1"/>
  <c r="AT103"/>
  <c r="BD98"/>
  <c r="AZ98" s="1"/>
  <c r="BO98"/>
  <c r="BK98" s="1"/>
  <c r="AT98"/>
  <c r="AA320" i="9"/>
  <c r="AA319" s="1"/>
  <c r="BB93" i="44"/>
  <c r="AZ93" s="1"/>
  <c r="AT93"/>
  <c r="BH93"/>
  <c r="BF93" s="1"/>
  <c r="BD73"/>
  <c r="AZ73" s="1"/>
  <c r="AT73"/>
  <c r="BJ73"/>
  <c r="BF73" s="1"/>
  <c r="AU141" i="43"/>
  <c r="AX199"/>
  <c r="X199"/>
  <c r="AL101" i="44"/>
  <c r="AJ101" s="1"/>
  <c r="AM198" i="43"/>
  <c r="AM197" s="1"/>
  <c r="Y46"/>
  <c r="AC51" i="9"/>
  <c r="AC46" s="1"/>
  <c r="AR11" i="44"/>
  <c r="AT48" i="43"/>
  <c r="G6" i="44"/>
  <c r="N11"/>
  <c r="AJ45" i="43"/>
  <c r="O21" i="78"/>
  <c r="AR51" i="43"/>
  <c r="K39"/>
  <c r="K38" s="1"/>
  <c r="AX40" i="9"/>
  <c r="AX39" s="1"/>
  <c r="AX38" s="1"/>
  <c r="AM80" i="44"/>
  <c r="AJ80" s="1"/>
  <c r="AN152" i="43"/>
  <c r="AE363" i="9"/>
  <c r="AE357" s="1"/>
  <c r="AE356" s="1"/>
  <c r="AU188" i="43"/>
  <c r="AS97" i="44"/>
  <c r="Z187" i="43"/>
  <c r="T97" i="44"/>
  <c r="P97" s="1"/>
  <c r="AN97" i="43"/>
  <c r="AN96" s="1"/>
  <c r="AM65" i="44"/>
  <c r="AJ65" s="1"/>
  <c r="BA81" i="43"/>
  <c r="BA80" s="1"/>
  <c r="BA79" s="1"/>
  <c r="AY80"/>
  <c r="AY79" s="1"/>
  <c r="AY356" i="9"/>
  <c r="AP356"/>
  <c r="AZ357"/>
  <c r="AF209" i="43"/>
  <c r="AF208"/>
  <c r="AF187"/>
  <c r="AY32" i="3" s="1"/>
  <c r="G186" i="43"/>
  <c r="AF171"/>
  <c r="AX317" i="9"/>
  <c r="AX316" s="1"/>
  <c r="AX309" s="1"/>
  <c r="K170" i="43"/>
  <c r="K163" s="1"/>
  <c r="AU92" i="44"/>
  <c r="BA92" s="1"/>
  <c r="AZ92" s="1"/>
  <c r="G79" i="43"/>
  <c r="AF79" s="1"/>
  <c r="AF80"/>
  <c r="AV105" i="44"/>
  <c r="BB105" s="1"/>
  <c r="AZ105" s="1"/>
  <c r="AV86"/>
  <c r="AM157" i="43"/>
  <c r="AM133" s="1"/>
  <c r="AL84" i="44"/>
  <c r="X158" i="43"/>
  <c r="AX158"/>
  <c r="BA55"/>
  <c r="AZ51"/>
  <c r="AJ12" i="44"/>
  <c r="AN6"/>
  <c r="H192" i="43"/>
  <c r="H186" s="1"/>
  <c r="H37" s="1"/>
  <c r="H20" s="1"/>
  <c r="AR377" i="9"/>
  <c r="AR376" s="1"/>
  <c r="AR356" s="1"/>
  <c r="AR37" s="1"/>
  <c r="AR20" s="1"/>
  <c r="O255"/>
  <c r="AE148"/>
  <c r="AE146" s="1"/>
  <c r="AS30" i="44"/>
  <c r="AX30" s="1"/>
  <c r="AU77" i="43"/>
  <c r="Z76"/>
  <c r="AV26" i="44"/>
  <c r="BB26" s="1"/>
  <c r="AZ26" s="1"/>
  <c r="AT56" i="43"/>
  <c r="AR16" i="44"/>
  <c r="AC62" i="9"/>
  <c r="AW23" i="44"/>
  <c r="BI23" s="1"/>
  <c r="AY213" i="43"/>
  <c r="AY197" s="1"/>
  <c r="BA215"/>
  <c r="Y213"/>
  <c r="Y197" s="1"/>
  <c r="AT215"/>
  <c r="AC448" i="9"/>
  <c r="AC446" s="1"/>
  <c r="AC381" s="1"/>
  <c r="AR110" i="44"/>
  <c r="AY66" i="43"/>
  <c r="AM21" i="44"/>
  <c r="AJ21" s="1"/>
  <c r="AN62" i="43"/>
  <c r="Y66"/>
  <c r="AF193"/>
  <c r="AF195"/>
  <c r="K194"/>
  <c r="K186" s="1"/>
  <c r="I272"/>
  <c r="I270" s="1"/>
  <c r="AZ76"/>
  <c r="BA77"/>
  <c r="BA76" s="1"/>
  <c r="AK9" i="44"/>
  <c r="AR35" i="43"/>
  <c r="AL34"/>
  <c r="AW35"/>
  <c r="AP45" i="9"/>
  <c r="AZ45" s="1"/>
  <c r="AZ46"/>
  <c r="G45" i="43"/>
  <c r="AF45" s="1"/>
  <c r="AF46"/>
  <c r="AY174"/>
  <c r="AY173" s="1"/>
  <c r="BA175"/>
  <c r="BA174" s="1"/>
  <c r="BA173" s="1"/>
  <c r="AX170"/>
  <c r="AX163" s="1"/>
  <c r="BR23" i="4"/>
  <c r="BR19" s="1"/>
  <c r="AS171" i="43"/>
  <c r="X170"/>
  <c r="AA317" i="9"/>
  <c r="AA316" s="1"/>
  <c r="AA309" s="1"/>
  <c r="AQ89" i="44"/>
  <c r="M316" i="9"/>
  <c r="M309" s="1"/>
  <c r="M37" s="1"/>
  <c r="M20" s="1"/>
  <c r="Z317"/>
  <c r="AB317"/>
  <c r="AB316" s="1"/>
  <c r="AB309" s="1"/>
  <c r="AB37" s="1"/>
  <c r="AB20" s="1"/>
  <c r="O316"/>
  <c r="O309" s="1"/>
  <c r="K89" i="44"/>
  <c r="X62" i="43"/>
  <c r="AA119" i="9"/>
  <c r="AA70" s="1"/>
  <c r="AA45" s="1"/>
  <c r="AQ25" i="44"/>
  <c r="AS70" i="43"/>
  <c r="O37"/>
  <c r="O20" s="1"/>
  <c r="AU68" i="44"/>
  <c r="BA68" s="1"/>
  <c r="AU12"/>
  <c r="BG12" s="1"/>
  <c r="AT198" i="43"/>
  <c r="AS67" i="44"/>
  <c r="AU131" i="43"/>
  <c r="AE235" i="9"/>
  <c r="AX76" i="44"/>
  <c r="BJ76" s="1"/>
  <c r="BA129" i="43"/>
  <c r="BA97" s="1"/>
  <c r="BA96" s="1"/>
  <c r="AY97"/>
  <c r="AY96" s="1"/>
  <c r="AJ79"/>
  <c r="AA14"/>
  <c r="AP247" i="9"/>
  <c r="AZ247" s="1"/>
  <c r="AZ248"/>
  <c r="BA28" i="44"/>
  <c r="AZ28" s="1"/>
  <c r="BG28"/>
  <c r="BF28" s="1"/>
  <c r="AT28"/>
  <c r="BD99"/>
  <c r="AZ99" s="1"/>
  <c r="AT99"/>
  <c r="BO99"/>
  <c r="BK99" s="1"/>
  <c r="AS161" i="43"/>
  <c r="AQ87" i="44"/>
  <c r="AA305" i="9"/>
  <c r="AV82" i="44"/>
  <c r="BB82" s="1"/>
  <c r="AZ82" s="1"/>
  <c r="AS152" i="43"/>
  <c r="AY134"/>
  <c r="BA135"/>
  <c r="BA134" s="1"/>
  <c r="C6" i="44"/>
  <c r="N38" i="43"/>
  <c r="N37" s="1"/>
  <c r="N20" s="1"/>
  <c r="K39" i="9"/>
  <c r="K38" s="1"/>
  <c r="K37" s="1"/>
  <c r="K20" s="1"/>
  <c r="Q45" i="43"/>
  <c r="K141"/>
  <c r="W21"/>
  <c r="AR22"/>
  <c r="BA8" i="44"/>
  <c r="AZ8" s="1"/>
  <c r="AT8"/>
  <c r="BG8"/>
  <c r="K152" i="43"/>
  <c r="AX289" i="9"/>
  <c r="AX287" s="1"/>
  <c r="BA216" i="43"/>
  <c r="Y187"/>
  <c r="AM70" i="44"/>
  <c r="AJ70" s="1"/>
  <c r="AN141" i="43"/>
  <c r="AY51"/>
  <c r="AM14" i="44"/>
  <c r="AJ14" s="1"/>
  <c r="AN51" i="43"/>
  <c r="T9" i="44"/>
  <c r="H6"/>
  <c r="AC134" i="9"/>
  <c r="AT74" i="43"/>
  <c r="AR29" i="44"/>
  <c r="AW22"/>
  <c r="W197" i="43"/>
  <c r="AR208"/>
  <c r="X173"/>
  <c r="AS174"/>
  <c r="AE255" i="9"/>
  <c r="AM170" i="43"/>
  <c r="AM163" s="1"/>
  <c r="AL89" i="44"/>
  <c r="AJ89" s="1"/>
  <c r="P45" i="43"/>
  <c r="AN46"/>
  <c r="AM11" i="44"/>
  <c r="BA15"/>
  <c r="AZ15" s="1"/>
  <c r="BG15"/>
  <c r="BF15" s="1"/>
  <c r="AT15"/>
  <c r="G38" i="43"/>
  <c r="AF38" s="1"/>
  <c r="BA38" s="1"/>
  <c r="AF39"/>
  <c r="AR213"/>
  <c r="BB106" i="44"/>
  <c r="AZ106" s="1"/>
  <c r="BH106"/>
  <c r="BF106" s="1"/>
  <c r="AT106"/>
  <c r="AE306" i="9"/>
  <c r="AU162" i="43"/>
  <c r="AS88" i="44"/>
  <c r="AU132" i="43"/>
  <c r="AS68" i="44"/>
  <c r="AX68" s="1"/>
  <c r="AE236" i="9"/>
  <c r="AZ187" i="43"/>
  <c r="AZ186" s="1"/>
  <c r="BA188"/>
  <c r="BA187" s="1"/>
  <c r="BA186" s="1"/>
  <c r="AV27" i="44"/>
  <c r="BB27" s="1"/>
  <c r="AZ27" s="1"/>
  <c r="AT81" i="43"/>
  <c r="Y80"/>
  <c r="AC168" i="9"/>
  <c r="AC167" s="1"/>
  <c r="AC166" s="1"/>
  <c r="AR31" i="44"/>
  <c r="AW31" s="1"/>
  <c r="AV24"/>
  <c r="AF215" i="43"/>
  <c r="G163"/>
  <c r="G133"/>
  <c r="AF133" s="1"/>
  <c r="AF134"/>
  <c r="W173"/>
  <c r="AR174"/>
  <c r="BA17" i="44"/>
  <c r="AF170" i="43" l="1"/>
  <c r="CA22" i="4" s="1"/>
  <c r="BA171" i="43"/>
  <c r="BA170" s="1"/>
  <c r="BA163" s="1"/>
  <c r="O247" i="9"/>
  <c r="O37" s="1"/>
  <c r="O20" s="1"/>
  <c r="BA48" i="43"/>
  <c r="BA46" s="1"/>
  <c r="AF163"/>
  <c r="AN133"/>
  <c r="AU194"/>
  <c r="H20" i="78"/>
  <c r="O20" s="1"/>
  <c r="BJ98" i="44"/>
  <c r="BF98" s="1"/>
  <c r="AR79" i="43"/>
  <c r="P37"/>
  <c r="P20" s="1"/>
  <c r="AY133"/>
  <c r="Q37"/>
  <c r="Q20" s="1"/>
  <c r="AO15" s="1"/>
  <c r="AU76"/>
  <c r="CC22" i="4"/>
  <c r="AX247" i="9"/>
  <c r="AX37" s="1"/>
  <c r="AN45" i="43"/>
  <c r="AZ356" i="9"/>
  <c r="O97" i="44"/>
  <c r="K97" s="1"/>
  <c r="BD76"/>
  <c r="AZ76" s="1"/>
  <c r="BA12"/>
  <c r="BC23"/>
  <c r="BH24"/>
  <c r="AT24"/>
  <c r="BA39" i="43"/>
  <c r="AR197"/>
  <c r="AT22" i="44"/>
  <c r="BI22"/>
  <c r="BF22" s="1"/>
  <c r="AW29"/>
  <c r="BI29" s="1"/>
  <c r="T6"/>
  <c r="G119" s="1"/>
  <c r="P9"/>
  <c r="Q32" s="1"/>
  <c r="BE8"/>
  <c r="BF8"/>
  <c r="AY8" s="1"/>
  <c r="CG8"/>
  <c r="P13" i="43"/>
  <c r="BH82" i="44"/>
  <c r="BF82" s="1"/>
  <c r="AT82"/>
  <c r="AV87"/>
  <c r="BB87" s="1"/>
  <c r="AZ87" s="1"/>
  <c r="X45" i="43"/>
  <c r="AS62"/>
  <c r="BA35"/>
  <c r="BA34" s="1"/>
  <c r="BA21" s="1"/>
  <c r="AW34"/>
  <c r="AW21" s="1"/>
  <c r="BA66"/>
  <c r="BA62" s="1"/>
  <c r="AY62"/>
  <c r="AY45" s="1"/>
  <c r="BA213"/>
  <c r="AW16" i="44"/>
  <c r="BC16" s="1"/>
  <c r="AZ16" s="1"/>
  <c r="AS158" i="43"/>
  <c r="AQ84" i="44"/>
  <c r="AV84" s="1"/>
  <c r="AA301" i="9"/>
  <c r="AA300" s="1"/>
  <c r="AA247" s="1"/>
  <c r="X157" i="43"/>
  <c r="AM37"/>
  <c r="AM20" s="1"/>
  <c r="AM18" s="1"/>
  <c r="AT86" i="44"/>
  <c r="BH86"/>
  <c r="BF86" s="1"/>
  <c r="AU187" i="43"/>
  <c r="Z186"/>
  <c r="AW11" i="44"/>
  <c r="BC11" s="1"/>
  <c r="AZ11" s="1"/>
  <c r="AT46" i="43"/>
  <c r="BA199"/>
  <c r="BA198" s="1"/>
  <c r="AX198"/>
  <c r="AX197" s="1"/>
  <c r="AT104" i="44"/>
  <c r="BH104"/>
  <c r="BF104" s="1"/>
  <c r="AT51" i="43"/>
  <c r="BF76" i="44"/>
  <c r="AT91"/>
  <c r="BI91"/>
  <c r="BF91" s="1"/>
  <c r="Y96" i="43"/>
  <c r="AT97"/>
  <c r="AT102" i="44"/>
  <c r="BI102"/>
  <c r="BF102" s="1"/>
  <c r="AR45" i="43"/>
  <c r="AR96"/>
  <c r="M6" i="44"/>
  <c r="C118" s="1"/>
  <c r="C124" s="1"/>
  <c r="C125" s="1"/>
  <c r="K25"/>
  <c r="X37" i="9"/>
  <c r="X20" s="1"/>
  <c r="AR173" i="43"/>
  <c r="BB24" i="44"/>
  <c r="AZ24" s="1"/>
  <c r="BC31"/>
  <c r="BS31"/>
  <c r="BS6" s="1"/>
  <c r="E131" s="1"/>
  <c r="F261" i="43" s="1"/>
  <c r="F255" s="1"/>
  <c r="AT80"/>
  <c r="Y79"/>
  <c r="AT27" i="44"/>
  <c r="BH27"/>
  <c r="BF27" s="1"/>
  <c r="BD68"/>
  <c r="AZ68" s="1"/>
  <c r="BJ68"/>
  <c r="AX88"/>
  <c r="AY15"/>
  <c r="AJ11"/>
  <c r="AM6"/>
  <c r="AS173" i="43"/>
  <c r="BC22" i="44"/>
  <c r="AZ22" s="1"/>
  <c r="O9"/>
  <c r="AT187" i="43"/>
  <c r="Y186"/>
  <c r="K133"/>
  <c r="K37" s="1"/>
  <c r="BJ99" i="44"/>
  <c r="BF99" s="1"/>
  <c r="AX67"/>
  <c r="BD67" s="1"/>
  <c r="AZ67" s="1"/>
  <c r="AT197" i="43"/>
  <c r="BG68" i="44"/>
  <c r="AT68"/>
  <c r="AV25"/>
  <c r="Z316" i="9"/>
  <c r="AD317"/>
  <c r="AD316" s="1"/>
  <c r="AD309" s="1"/>
  <c r="AD37" s="1"/>
  <c r="AD20" s="1"/>
  <c r="AV89" i="44"/>
  <c r="BH89" s="1"/>
  <c r="X163" i="43"/>
  <c r="AS170"/>
  <c r="BR22" i="4"/>
  <c r="AR34" i="43"/>
  <c r="AL21"/>
  <c r="AL20" s="1"/>
  <c r="AL18" s="1"/>
  <c r="AJ9" i="44"/>
  <c r="AU9"/>
  <c r="AK6"/>
  <c r="AF192" i="43"/>
  <c r="AC77" i="9"/>
  <c r="AC70" s="1"/>
  <c r="Y62" i="43"/>
  <c r="AT66"/>
  <c r="AR21" i="44"/>
  <c r="AW110"/>
  <c r="AT213" i="43"/>
  <c r="AT26" i="44"/>
  <c r="BH26"/>
  <c r="BF26" s="1"/>
  <c r="BD30"/>
  <c r="AZ30" s="1"/>
  <c r="AT30"/>
  <c r="BJ30"/>
  <c r="BF30" s="1"/>
  <c r="BA158" i="43"/>
  <c r="BA157" s="1"/>
  <c r="BA133" s="1"/>
  <c r="AX157"/>
  <c r="AX133" s="1"/>
  <c r="AJ84" i="44"/>
  <c r="AL6"/>
  <c r="BB86"/>
  <c r="AZ86" s="1"/>
  <c r="AT105"/>
  <c r="BH105"/>
  <c r="BF105" s="1"/>
  <c r="E4" i="47"/>
  <c r="C4"/>
  <c r="F6"/>
  <c r="R6"/>
  <c r="C6"/>
  <c r="R4"/>
  <c r="F4"/>
  <c r="P4"/>
  <c r="M4"/>
  <c r="N4"/>
  <c r="E6"/>
  <c r="N6"/>
  <c r="M6"/>
  <c r="D6"/>
  <c r="P6"/>
  <c r="D4"/>
  <c r="AT92" i="44"/>
  <c r="BG92"/>
  <c r="BF92" s="1"/>
  <c r="AF186" i="43"/>
  <c r="AY31" i="3" s="1"/>
  <c r="AX97" i="44"/>
  <c r="BD97" s="1"/>
  <c r="AZ97" s="1"/>
  <c r="N6"/>
  <c r="E118" s="1"/>
  <c r="E124" s="1"/>
  <c r="E125" s="1"/>
  <c r="K11"/>
  <c r="AA385" i="9"/>
  <c r="AA382" s="1"/>
  <c r="AA381" s="1"/>
  <c r="AQ101" i="44"/>
  <c r="AV101" s="1"/>
  <c r="AS199" i="43"/>
  <c r="X198"/>
  <c r="BB104" i="44"/>
  <c r="AZ104" s="1"/>
  <c r="BG109"/>
  <c r="AT109"/>
  <c r="BF109" s="1"/>
  <c r="AC56" i="9"/>
  <c r="AW14" i="44"/>
  <c r="BC14" s="1"/>
  <c r="AZ14" s="1"/>
  <c r="BJ83"/>
  <c r="BF83" s="1"/>
  <c r="AT83"/>
  <c r="AR133" i="43"/>
  <c r="AT76" i="44"/>
  <c r="AZ45" i="43"/>
  <c r="AZ37" s="1"/>
  <c r="AZ20" s="1"/>
  <c r="AW69" i="44"/>
  <c r="BI69" s="1"/>
  <c r="AT134" i="43"/>
  <c r="BC91" i="44"/>
  <c r="AZ91" s="1"/>
  <c r="AW65"/>
  <c r="BC65" s="1"/>
  <c r="AZ65" s="1"/>
  <c r="AT95"/>
  <c r="BI95"/>
  <c r="BF95" s="1"/>
  <c r="BC90"/>
  <c r="AZ90" s="1"/>
  <c r="AT90"/>
  <c r="BI90"/>
  <c r="BF90" s="1"/>
  <c r="Y173" i="43"/>
  <c r="AT174"/>
  <c r="Z197"/>
  <c r="AU213"/>
  <c r="AF194"/>
  <c r="CA33" i="4" s="1"/>
  <c r="AN37" i="43" l="1"/>
  <c r="AN20" s="1"/>
  <c r="AN18" s="1"/>
  <c r="H13" i="78"/>
  <c r="BA45" i="43"/>
  <c r="H18" i="78"/>
  <c r="AM15" i="43"/>
  <c r="AY37"/>
  <c r="AY20" s="1"/>
  <c r="AA37" i="9"/>
  <c r="BA197" i="43"/>
  <c r="BC29" i="44"/>
  <c r="BI317" i="9"/>
  <c r="AC45"/>
  <c r="BB89" i="44"/>
  <c r="BI31"/>
  <c r="BC69"/>
  <c r="BB101"/>
  <c r="AZ101" s="1"/>
  <c r="BH101"/>
  <c r="BF101" s="1"/>
  <c r="AT101"/>
  <c r="BO97"/>
  <c r="BJ97" s="1"/>
  <c r="BF97" s="1"/>
  <c r="AT97"/>
  <c r="B4" i="47"/>
  <c r="AT110" i="44"/>
  <c r="BF110" s="1"/>
  <c r="BI110"/>
  <c r="AW21"/>
  <c r="BC21" s="1"/>
  <c r="AZ21" s="1"/>
  <c r="AT62" i="43"/>
  <c r="AJ6" i="44"/>
  <c r="Z309" i="9"/>
  <c r="BI316"/>
  <c r="BH25" i="44"/>
  <c r="BF25" s="1"/>
  <c r="AT25"/>
  <c r="AT186" i="43"/>
  <c r="BJ88" i="44"/>
  <c r="BF88" s="1"/>
  <c r="AT88"/>
  <c r="AT79" i="43"/>
  <c r="Y45"/>
  <c r="AU186"/>
  <c r="BB84" i="44"/>
  <c r="AZ84" s="1"/>
  <c r="BH84"/>
  <c r="BF84" s="1"/>
  <c r="AT84"/>
  <c r="AT87"/>
  <c r="BH87"/>
  <c r="BF87" s="1"/>
  <c r="AU197" i="43"/>
  <c r="AT173"/>
  <c r="AT65" i="44"/>
  <c r="BI65"/>
  <c r="BF65" s="1"/>
  <c r="BI14"/>
  <c r="BF14" s="1"/>
  <c r="AT14"/>
  <c r="X197" i="43"/>
  <c r="AS198"/>
  <c r="L6" i="47"/>
  <c r="L4"/>
  <c r="B6"/>
  <c r="BC110" i="44"/>
  <c r="AZ110" s="1"/>
  <c r="BL9"/>
  <c r="BG9" s="1"/>
  <c r="BF9" s="1"/>
  <c r="BA9"/>
  <c r="AS163" i="43"/>
  <c r="BB25" i="44"/>
  <c r="AZ25" s="1"/>
  <c r="BJ67"/>
  <c r="BF67" s="1"/>
  <c r="AT67"/>
  <c r="K9"/>
  <c r="O6"/>
  <c r="G118" s="1"/>
  <c r="G124" s="1"/>
  <c r="G125" s="1"/>
  <c r="BD88"/>
  <c r="AZ88" s="1"/>
  <c r="BF68"/>
  <c r="AT96" i="43"/>
  <c r="BI11" i="44"/>
  <c r="BF11" s="1"/>
  <c r="AT11"/>
  <c r="AS157" i="43"/>
  <c r="X133"/>
  <c r="AT16" i="44"/>
  <c r="BI16"/>
  <c r="BF16" s="1"/>
  <c r="AS45" i="43"/>
  <c r="AL15"/>
  <c r="AR21"/>
  <c r="P32" i="44"/>
  <c r="P6" s="1"/>
  <c r="P115" s="1"/>
  <c r="Q6"/>
  <c r="B119" s="1"/>
  <c r="H119" s="1"/>
  <c r="L32"/>
  <c r="BF24"/>
  <c r="BH6"/>
  <c r="C128" s="1"/>
  <c r="E251" i="43" s="1"/>
  <c r="AN15" l="1"/>
  <c r="X37"/>
  <c r="BA37"/>
  <c r="BA20" s="1"/>
  <c r="BD17" s="1"/>
  <c r="AY16" i="44"/>
  <c r="AY11"/>
  <c r="K32"/>
  <c r="K6" s="1"/>
  <c r="K115" s="1"/>
  <c r="L6"/>
  <c r="B118" s="1"/>
  <c r="AS197" i="43"/>
  <c r="AY14" i="44"/>
  <c r="AT45" i="43"/>
  <c r="Z37" i="9"/>
  <c r="Z20" s="1"/>
  <c r="BI309"/>
  <c r="AS133" i="43"/>
  <c r="BI21" i="44"/>
  <c r="BF21" s="1"/>
  <c r="AT21"/>
  <c r="BO6"/>
  <c r="G129" s="1"/>
  <c r="G246" i="43" s="1"/>
  <c r="G245" s="1"/>
  <c r="BK97" i="44"/>
  <c r="AS37" i="43" l="1"/>
  <c r="B124" i="44"/>
  <c r="B125" s="1"/>
  <c r="H118"/>
  <c r="L118" l="1"/>
  <c r="H124"/>
  <c r="K119" s="1"/>
  <c r="U118"/>
  <c r="L119" l="1"/>
  <c r="K124"/>
  <c r="U119"/>
  <c r="AO20" i="3" l="1"/>
  <c r="AO17" s="1"/>
  <c r="AP20" l="1"/>
  <c r="AP17" s="1"/>
  <c r="AV33" l="1"/>
  <c r="L199" i="78"/>
  <c r="V195" i="43"/>
  <c r="L195" i="78"/>
  <c r="V191" i="43"/>
  <c r="AG191" s="1"/>
  <c r="W361" i="9"/>
  <c r="AG361" s="1"/>
  <c r="AH361" s="1"/>
  <c r="L194" i="78"/>
  <c r="V190" i="43"/>
  <c r="AO99" i="44"/>
  <c r="W366" i="9"/>
  <c r="AG366" s="1"/>
  <c r="AH366" s="1"/>
  <c r="AG190" i="43"/>
  <c r="V214"/>
  <c r="W447" i="9"/>
  <c r="AG447" s="1"/>
  <c r="AH447" s="1"/>
  <c r="L218" i="78"/>
  <c r="W358" i="9"/>
  <c r="W360"/>
  <c r="W362"/>
  <c r="V188" i="43"/>
  <c r="AG188"/>
  <c r="L192" i="78"/>
  <c r="AO97" i="44"/>
  <c r="W363" i="9"/>
  <c r="AG363" s="1"/>
  <c r="AH363" s="1"/>
  <c r="AO98" i="44"/>
  <c r="W364" i="9"/>
  <c r="AG364" s="1"/>
  <c r="AH364" s="1"/>
  <c r="L193" i="78"/>
  <c r="V189" i="43"/>
  <c r="AG189"/>
  <c r="W365" i="9"/>
  <c r="AH365" l="1"/>
  <c r="AG365"/>
  <c r="AG187" i="43"/>
  <c r="AH362" i="9"/>
  <c r="AG362"/>
  <c r="S218" i="78"/>
  <c r="Y218" s="1"/>
  <c r="S194"/>
  <c r="Y194" s="1"/>
  <c r="X194"/>
  <c r="AG195" i="43"/>
  <c r="V194"/>
  <c r="L198" i="78"/>
  <c r="N199"/>
  <c r="N198" s="1"/>
  <c r="N190" s="1"/>
  <c r="N37" s="1"/>
  <c r="N20" s="1"/>
  <c r="S199"/>
  <c r="AH189" i="43"/>
  <c r="AQ189"/>
  <c r="AP189" s="1"/>
  <c r="BD189"/>
  <c r="S193" i="78"/>
  <c r="Y193" s="1"/>
  <c r="X193"/>
  <c r="L191"/>
  <c r="S191" s="1"/>
  <c r="Y191" s="1"/>
  <c r="X192"/>
  <c r="S192"/>
  <c r="Y192" s="1"/>
  <c r="V187" i="43"/>
  <c r="BD188"/>
  <c r="AQ188"/>
  <c r="AP188" s="1"/>
  <c r="AH188"/>
  <c r="AH360" i="9"/>
  <c r="AG360"/>
  <c r="AG358"/>
  <c r="AH358"/>
  <c r="BD214" i="43"/>
  <c r="AG214"/>
  <c r="AH214"/>
  <c r="AQ214"/>
  <c r="AP214" s="1"/>
  <c r="AQ190"/>
  <c r="AP190" s="1"/>
  <c r="BD190"/>
  <c r="AH190"/>
  <c r="S195" i="78"/>
  <c r="Y195" s="1"/>
  <c r="V378" i="9"/>
  <c r="X195" i="78" l="1"/>
  <c r="Y199"/>
  <c r="S234"/>
  <c r="S198"/>
  <c r="Y198" s="1"/>
  <c r="AQ194" i="43"/>
  <c r="AP194" s="1"/>
  <c r="AG194"/>
  <c r="BD194"/>
  <c r="AH194"/>
  <c r="X218" i="78"/>
  <c r="BI378" i="9"/>
  <c r="AG378"/>
  <c r="V356"/>
  <c r="F447"/>
  <c r="AF447"/>
  <c r="BD187" i="43"/>
  <c r="AH187"/>
  <c r="AQ187"/>
  <c r="AP187" s="1"/>
  <c r="N13" i="78"/>
  <c r="N18"/>
  <c r="X199"/>
  <c r="X191" l="1"/>
  <c r="X198"/>
  <c r="BI356" i="9"/>
  <c r="V37"/>
  <c r="V20" l="1"/>
  <c r="BI37"/>
  <c r="X15" l="1"/>
  <c r="BI20"/>
  <c r="AB206" i="43" l="1"/>
  <c r="AK440" i="9"/>
  <c r="AV34" i="3" l="1"/>
  <c r="AX34"/>
  <c r="W359" i="9"/>
  <c r="E195" i="43" l="1"/>
  <c r="E194" s="1"/>
  <c r="AX33" i="3"/>
  <c r="AX32"/>
  <c r="R32"/>
  <c r="F362" i="9"/>
  <c r="AF362"/>
  <c r="E189" i="43"/>
  <c r="E190"/>
  <c r="F366" i="9"/>
  <c r="AF366"/>
  <c r="V233" i="43"/>
  <c r="W460" i="9"/>
  <c r="W357"/>
  <c r="AG357" s="1"/>
  <c r="AH357" s="1"/>
  <c r="AH359"/>
  <c r="AG359"/>
  <c r="AF361"/>
  <c r="E191" i="43"/>
  <c r="F361" i="9"/>
  <c r="AV32" i="3" l="1"/>
  <c r="R31"/>
  <c r="F364" i="9"/>
  <c r="AF364"/>
  <c r="AC193" i="43"/>
  <c r="F367" i="9"/>
  <c r="AF367"/>
  <c r="AF363"/>
  <c r="E188" i="43"/>
  <c r="E187" s="1"/>
  <c r="F363" i="9"/>
  <c r="AG460"/>
  <c r="AH460" s="1"/>
  <c r="AF460"/>
  <c r="BD233" i="43"/>
  <c r="AQ233"/>
  <c r="AG233"/>
  <c r="F359" i="9"/>
  <c r="AF359"/>
  <c r="F358"/>
  <c r="AF358"/>
  <c r="F365"/>
  <c r="AF365"/>
  <c r="F360"/>
  <c r="AF360"/>
  <c r="BZ33" i="4" l="1"/>
  <c r="CN33"/>
  <c r="CE33"/>
  <c r="AF357" i="9"/>
  <c r="AL377"/>
  <c r="AL376" s="1"/>
  <c r="AL356" s="1"/>
  <c r="AC192" i="43"/>
  <c r="AC186" s="1"/>
  <c r="W377" i="9"/>
  <c r="L197" i="78"/>
  <c r="AO100" i="44"/>
  <c r="AG193" i="43"/>
  <c r="AG192" s="1"/>
  <c r="AG186" s="1"/>
  <c r="V193"/>
  <c r="P16" i="10"/>
  <c r="P15" s="1"/>
  <c r="F357" i="9"/>
  <c r="AB17" i="10" l="1"/>
  <c r="L196" i="78"/>
  <c r="S197"/>
  <c r="Y197" s="1"/>
  <c r="X197"/>
  <c r="AV31" i="3"/>
  <c r="V192" i="43"/>
  <c r="AQ193"/>
  <c r="AP193" s="1"/>
  <c r="AH193"/>
  <c r="BD193"/>
  <c r="W376" i="9"/>
  <c r="AG377"/>
  <c r="AH377" s="1"/>
  <c r="W356" l="1"/>
  <c r="AG376"/>
  <c r="AG356" s="1"/>
  <c r="V186" i="43"/>
  <c r="AH192"/>
  <c r="BD192"/>
  <c r="AQ192"/>
  <c r="AP192" s="1"/>
  <c r="L190" i="78"/>
  <c r="S196"/>
  <c r="Y196" s="1"/>
  <c r="X196"/>
  <c r="AH376" i="9" l="1"/>
  <c r="AH356" s="1"/>
  <c r="S190" i="78"/>
  <c r="Y190" s="1"/>
  <c r="X190"/>
  <c r="AQ186" i="43"/>
  <c r="AP186" s="1"/>
  <c r="AH186"/>
  <c r="BD186"/>
  <c r="W440" i="9" l="1"/>
  <c r="AG440" s="1"/>
  <c r="AH440" s="1"/>
  <c r="AO108" i="44"/>
  <c r="V206" i="43"/>
  <c r="AG206"/>
  <c r="BD206" l="1"/>
  <c r="AH206"/>
  <c r="AQ206"/>
  <c r="AP206" s="1"/>
  <c r="F440" i="9" l="1"/>
  <c r="AF440"/>
  <c r="E206" i="43"/>
  <c r="D440" i="9" l="1"/>
  <c r="D206" i="43"/>
  <c r="E440" i="9" l="1"/>
  <c r="F71" i="64" l="1"/>
  <c r="F75" s="1"/>
  <c r="G71" l="1"/>
  <c r="H71" s="1"/>
  <c r="H75" s="1"/>
  <c r="H78" s="1"/>
  <c r="F80"/>
  <c r="F76"/>
  <c r="F81" s="1"/>
  <c r="F78"/>
  <c r="F79" l="1"/>
  <c r="F82" s="1"/>
  <c r="G75"/>
  <c r="I71"/>
  <c r="I75" s="1"/>
  <c r="I78" s="1"/>
  <c r="J71" l="1"/>
  <c r="J75" s="1"/>
  <c r="J78" s="1"/>
  <c r="G78"/>
  <c r="G76"/>
  <c r="G81" s="1"/>
  <c r="G80"/>
  <c r="H76"/>
  <c r="H81" s="1"/>
  <c r="I76"/>
  <c r="J76"/>
  <c r="H80"/>
  <c r="I80"/>
  <c r="J80"/>
  <c r="I81" l="1"/>
  <c r="K71"/>
  <c r="L71" s="1"/>
  <c r="G79"/>
  <c r="G82" s="1"/>
  <c r="I79"/>
  <c r="H79"/>
  <c r="J79"/>
  <c r="J82" s="1"/>
  <c r="J81"/>
  <c r="K75"/>
  <c r="H82" l="1"/>
  <c r="L75"/>
  <c r="L78" s="1"/>
  <c r="M71"/>
  <c r="K78"/>
  <c r="K80"/>
  <c r="K76"/>
  <c r="K81" s="1"/>
  <c r="L80"/>
  <c r="L76"/>
  <c r="L81" s="1"/>
  <c r="I82"/>
  <c r="K79" l="1"/>
  <c r="K82" s="1"/>
  <c r="L79"/>
  <c r="M75"/>
  <c r="N71"/>
  <c r="L82" l="1"/>
  <c r="N75"/>
  <c r="N78" s="1"/>
  <c r="O71"/>
  <c r="P71" s="1"/>
  <c r="P75" s="1"/>
  <c r="P78" s="1"/>
  <c r="M78"/>
  <c r="M76"/>
  <c r="M81" s="1"/>
  <c r="M80"/>
  <c r="N76" l="1"/>
  <c r="N81" s="1"/>
  <c r="N80"/>
  <c r="Q71"/>
  <c r="Q75" s="1"/>
  <c r="Q78" s="1"/>
  <c r="M79"/>
  <c r="M82" s="1"/>
  <c r="N79"/>
  <c r="O75"/>
  <c r="R71"/>
  <c r="N82" l="1"/>
  <c r="O78"/>
  <c r="Q80"/>
  <c r="O76"/>
  <c r="O81" s="1"/>
  <c r="P76"/>
  <c r="P81" s="1"/>
  <c r="P80"/>
  <c r="O80"/>
  <c r="Q76"/>
  <c r="R75"/>
  <c r="R78" s="1"/>
  <c r="S71"/>
  <c r="R80" l="1"/>
  <c r="R76"/>
  <c r="R81" s="1"/>
  <c r="Q81"/>
  <c r="S75"/>
  <c r="T71"/>
  <c r="O79"/>
  <c r="O82" s="1"/>
  <c r="P79"/>
  <c r="P82" s="1"/>
  <c r="Q79"/>
  <c r="R79"/>
  <c r="R82" s="1"/>
  <c r="Q82" l="1"/>
  <c r="T75"/>
  <c r="U71"/>
  <c r="S78"/>
  <c r="S79" s="1"/>
  <c r="S82" s="1"/>
  <c r="S80"/>
  <c r="S76"/>
  <c r="S81" s="1"/>
  <c r="V71" l="1"/>
  <c r="U75"/>
  <c r="T76"/>
  <c r="T81" s="1"/>
  <c r="T78"/>
  <c r="T79" s="1"/>
  <c r="T82" s="1"/>
  <c r="T80"/>
  <c r="U78" l="1"/>
  <c r="U79" s="1"/>
  <c r="U82" s="1"/>
  <c r="U76"/>
  <c r="U81" s="1"/>
  <c r="U80"/>
  <c r="V75"/>
  <c r="W71"/>
  <c r="W75" l="1"/>
  <c r="X71"/>
  <c r="V78"/>
  <c r="V79" s="1"/>
  <c r="V82" s="1"/>
  <c r="V80"/>
  <c r="V76"/>
  <c r="V81" s="1"/>
  <c r="X75" l="1"/>
  <c r="Y71"/>
  <c r="W78"/>
  <c r="W79" s="1"/>
  <c r="W82" s="1"/>
  <c r="W80"/>
  <c r="W76"/>
  <c r="W81" s="1"/>
  <c r="Y75" l="1"/>
  <c r="Z71"/>
  <c r="X78"/>
  <c r="X79" s="1"/>
  <c r="X82" s="1"/>
  <c r="X80"/>
  <c r="X76"/>
  <c r="X81" s="1"/>
  <c r="Z75" l="1"/>
  <c r="AA71"/>
  <c r="Y78"/>
  <c r="Y79" s="1"/>
  <c r="Y82" s="1"/>
  <c r="Y76"/>
  <c r="Y81" s="1"/>
  <c r="Y80"/>
  <c r="AA75" l="1"/>
  <c r="AB71"/>
  <c r="Z76"/>
  <c r="Z81" s="1"/>
  <c r="Z78"/>
  <c r="Z79" s="1"/>
  <c r="Z82" s="1"/>
  <c r="Z80"/>
  <c r="AB75" l="1"/>
  <c r="AC71"/>
  <c r="AA78"/>
  <c r="AA79" s="1"/>
  <c r="AA82" s="1"/>
  <c r="AA80"/>
  <c r="AA76"/>
  <c r="AA81" s="1"/>
  <c r="AB78" l="1"/>
  <c r="AB79" s="1"/>
  <c r="AB82" s="1"/>
  <c r="AB80"/>
  <c r="AB76"/>
  <c r="AB81" s="1"/>
  <c r="AC75"/>
  <c r="AD71"/>
  <c r="AD75" s="1"/>
  <c r="AD78" l="1"/>
  <c r="AD80"/>
  <c r="AD76"/>
  <c r="AC78"/>
  <c r="AC79" s="1"/>
  <c r="AC82" s="1"/>
  <c r="AC80"/>
  <c r="AC76"/>
  <c r="AC81" s="1"/>
  <c r="AD81" l="1"/>
  <c r="G18" s="1"/>
  <c r="AD79"/>
  <c r="G20" l="1"/>
  <c r="G21" s="1"/>
  <c r="AD82"/>
  <c r="G19" s="1"/>
  <c r="AX31" i="3" l="1"/>
  <c r="AF377" i="9"/>
  <c r="AF376" s="1"/>
  <c r="AF356" s="1"/>
  <c r="E193" i="43"/>
  <c r="E192" s="1"/>
  <c r="E186" s="1"/>
  <c r="F377" i="9"/>
  <c r="F376" s="1"/>
  <c r="F356" s="1"/>
  <c r="AB16" i="10" l="1"/>
  <c r="M113" i="43" l="1"/>
  <c r="M97" s="1"/>
  <c r="M96" s="1"/>
  <c r="K113" i="78"/>
  <c r="K97" l="1"/>
  <c r="R113"/>
  <c r="R231" s="1"/>
  <c r="D195" i="43" l="1"/>
  <c r="D194" s="1"/>
  <c r="D186" s="1"/>
  <c r="R97" i="78"/>
  <c r="K96"/>
  <c r="BO19" i="4" l="1"/>
  <c r="CC19"/>
  <c r="R96" i="78"/>
  <c r="AV22" i="3" l="1"/>
  <c r="L115" i="78"/>
  <c r="S115" s="1"/>
  <c r="L117"/>
  <c r="S117" s="1"/>
  <c r="L116"/>
  <c r="S116" s="1"/>
  <c r="L114"/>
  <c r="S114" s="1"/>
  <c r="AX22" i="3"/>
  <c r="AV23" l="1"/>
  <c r="AV30"/>
  <c r="AV29"/>
  <c r="AV26"/>
  <c r="AV24"/>
  <c r="AV27"/>
  <c r="AV21"/>
  <c r="W108" i="9"/>
  <c r="W110"/>
  <c r="W349"/>
  <c r="W421"/>
  <c r="W159"/>
  <c r="W122"/>
  <c r="AO42" i="44"/>
  <c r="AG105" i="43"/>
  <c r="V105"/>
  <c r="W193" i="9"/>
  <c r="L105" i="78"/>
  <c r="V126" i="43"/>
  <c r="AG126"/>
  <c r="AO62" i="44"/>
  <c r="L130" i="78"/>
  <c r="W217" i="9"/>
  <c r="W76"/>
  <c r="W274"/>
  <c r="W278"/>
  <c r="AO15" i="44"/>
  <c r="AG54" i="43"/>
  <c r="V54"/>
  <c r="L54" i="78"/>
  <c r="W60" i="9"/>
  <c r="W340"/>
  <c r="W73"/>
  <c r="W161"/>
  <c r="W85"/>
  <c r="W93"/>
  <c r="W268"/>
  <c r="W84"/>
  <c r="AO90" i="44"/>
  <c r="BP24" i="4"/>
  <c r="V175" i="43"/>
  <c r="AG175"/>
  <c r="L179" i="78"/>
  <c r="W321" i="9"/>
  <c r="W203"/>
  <c r="W199"/>
  <c r="AG216" i="43"/>
  <c r="L220" i="78"/>
  <c r="V216" i="43"/>
  <c r="AO35" i="44"/>
  <c r="W185" i="9"/>
  <c r="L98" i="78"/>
  <c r="AG98" i="43"/>
  <c r="V98"/>
  <c r="L84" i="78"/>
  <c r="V84" i="43"/>
  <c r="AG84" s="1"/>
  <c r="Z84" s="1"/>
  <c r="AG102"/>
  <c r="AO39" i="44"/>
  <c r="L102" i="78"/>
  <c r="V102" i="43"/>
  <c r="W190" i="9"/>
  <c r="AO70" i="44"/>
  <c r="AG142" i="43"/>
  <c r="V142"/>
  <c r="L146" i="78"/>
  <c r="W261" i="9"/>
  <c r="AG162" i="43"/>
  <c r="AO88" i="44"/>
  <c r="V162" i="43"/>
  <c r="L166" i="78"/>
  <c r="W306" i="9"/>
  <c r="W121"/>
  <c r="AG122" i="43"/>
  <c r="AO58" i="44"/>
  <c r="V122" i="43"/>
  <c r="L126" i="78"/>
  <c r="W213" i="9"/>
  <c r="W409"/>
  <c r="AG128" i="43"/>
  <c r="AO64" i="44"/>
  <c r="V128" i="43"/>
  <c r="L132" i="78"/>
  <c r="W226" i="9"/>
  <c r="AG156" i="43"/>
  <c r="AO83" i="44"/>
  <c r="V156" i="43"/>
  <c r="W294" i="9"/>
  <c r="L160" i="78"/>
  <c r="W257" i="9"/>
  <c r="AO94" i="44"/>
  <c r="AG179" i="43"/>
  <c r="L183" i="78"/>
  <c r="V179" i="43"/>
  <c r="W337" i="9"/>
  <c r="W324"/>
  <c r="AO20" i="44"/>
  <c r="AG65" i="43"/>
  <c r="L65" i="78"/>
  <c r="W74" i="9"/>
  <c r="V65" i="43"/>
  <c r="W396" i="9"/>
  <c r="W158"/>
  <c r="AO55" i="44"/>
  <c r="AG119" i="43"/>
  <c r="V119"/>
  <c r="L123" i="78"/>
  <c r="W210" i="9"/>
  <c r="W95"/>
  <c r="W334"/>
  <c r="AO65" i="44"/>
  <c r="AG129" i="43"/>
  <c r="V129"/>
  <c r="L133" i="78"/>
  <c r="W227" i="9"/>
  <c r="W78"/>
  <c r="W332"/>
  <c r="AO60" i="44"/>
  <c r="AG124" i="43"/>
  <c r="V124"/>
  <c r="L128" i="78"/>
  <c r="W215" i="9"/>
  <c r="AO17" i="44"/>
  <c r="AG55" i="43"/>
  <c r="V55"/>
  <c r="L55" i="78"/>
  <c r="W63" i="9"/>
  <c r="W99"/>
  <c r="W80"/>
  <c r="AG114" i="43"/>
  <c r="V114"/>
  <c r="L118" i="78"/>
  <c r="AO50" i="44"/>
  <c r="W205" i="9"/>
  <c r="AO16" i="44"/>
  <c r="AG56" i="43"/>
  <c r="L56" i="78"/>
  <c r="V56" i="43"/>
  <c r="W62" i="9"/>
  <c r="AO84" i="44"/>
  <c r="W301" i="9"/>
  <c r="AG158" i="43"/>
  <c r="V158"/>
  <c r="L162" i="78"/>
  <c r="W391" i="9"/>
  <c r="AO53" i="44"/>
  <c r="V117" i="43"/>
  <c r="AG117"/>
  <c r="L121" i="78"/>
  <c r="W208" i="9"/>
  <c r="W87"/>
  <c r="W221"/>
  <c r="AG99" i="43"/>
  <c r="AO36" i="44"/>
  <c r="W186" i="9"/>
  <c r="L99" i="78"/>
  <c r="V99" i="43"/>
  <c r="W105" i="9"/>
  <c r="AG48" i="43"/>
  <c r="AO11" i="44"/>
  <c r="V48" i="43"/>
  <c r="L48" i="78"/>
  <c r="W51" i="9"/>
  <c r="W61"/>
  <c r="W112"/>
  <c r="W387"/>
  <c r="AG104" i="43"/>
  <c r="AO41" i="44"/>
  <c r="L104" i="78"/>
  <c r="W192" i="9"/>
  <c r="V104" i="43"/>
  <c r="W392" i="9"/>
  <c r="W296"/>
  <c r="W147"/>
  <c r="AO9" i="44"/>
  <c r="V35" i="43"/>
  <c r="L35" i="78"/>
  <c r="W35" i="9"/>
  <c r="AG35" i="43"/>
  <c r="AG34" s="1"/>
  <c r="V113"/>
  <c r="L113" i="78"/>
  <c r="AX23" i="3"/>
  <c r="W111" i="9"/>
  <c r="W107"/>
  <c r="W343"/>
  <c r="AX30" i="3"/>
  <c r="W109" i="9"/>
  <c r="W341"/>
  <c r="V82" i="43"/>
  <c r="L82" i="78"/>
  <c r="AO67" i="44"/>
  <c r="AG131" i="43"/>
  <c r="L135" i="78"/>
  <c r="V131" i="43"/>
  <c r="W235" i="9"/>
  <c r="AG73" i="43"/>
  <c r="AO28" i="44"/>
  <c r="L73" i="78"/>
  <c r="V73" i="43"/>
  <c r="W126" i="9"/>
  <c r="W326"/>
  <c r="AG181" i="43"/>
  <c r="AO96" i="44"/>
  <c r="V181" i="43"/>
  <c r="L185" i="78"/>
  <c r="W344" i="9"/>
  <c r="W347"/>
  <c r="W390"/>
  <c r="AG178" i="43"/>
  <c r="AO93" i="44"/>
  <c r="L182" i="78"/>
  <c r="V178" i="43"/>
  <c r="W330" i="9"/>
  <c r="W331"/>
  <c r="AO106" i="44"/>
  <c r="AG204" i="43"/>
  <c r="L208" i="78"/>
  <c r="V204" i="43"/>
  <c r="W414" i="9"/>
  <c r="W277"/>
  <c r="AO82" i="44"/>
  <c r="AG155" i="43"/>
  <c r="L159" i="78"/>
  <c r="W293" i="9"/>
  <c r="V155" i="43"/>
  <c r="L85" i="78"/>
  <c r="V85" i="43"/>
  <c r="AG85" s="1"/>
  <c r="Z85" s="1"/>
  <c r="W188" i="9"/>
  <c r="AO13" i="44"/>
  <c r="V52" i="43"/>
  <c r="AG52"/>
  <c r="W58" i="9"/>
  <c r="L52" i="78"/>
  <c r="W276" i="9"/>
  <c r="AO29" i="44"/>
  <c r="L74" i="78"/>
  <c r="AG74" i="43"/>
  <c r="Z74" s="1"/>
  <c r="V74"/>
  <c r="AQ74" s="1"/>
  <c r="W134" i="9"/>
  <c r="V125" i="43"/>
  <c r="AO61" i="44"/>
  <c r="AG125" i="43"/>
  <c r="L129" i="78"/>
  <c r="W216" i="9"/>
  <c r="AO79" i="44"/>
  <c r="L155" i="78"/>
  <c r="AG151" i="43"/>
  <c r="Y151" s="1"/>
  <c r="W273" i="9"/>
  <c r="V151" i="43"/>
  <c r="AQ151" s="1"/>
  <c r="AO30" i="44"/>
  <c r="L77" i="78"/>
  <c r="V77" i="43"/>
  <c r="W148" i="9"/>
  <c r="AG77" i="43"/>
  <c r="AG76" s="1"/>
  <c r="W125" i="9"/>
  <c r="W94"/>
  <c r="W394"/>
  <c r="W104"/>
  <c r="AO59" i="44"/>
  <c r="AG123" i="43"/>
  <c r="V123"/>
  <c r="L127" i="78"/>
  <c r="W214" i="9"/>
  <c r="W333"/>
  <c r="AO71" i="44"/>
  <c r="AG143" i="43"/>
  <c r="Y143" s="1"/>
  <c r="L147" i="78"/>
  <c r="V143" i="43"/>
  <c r="AQ143" s="1"/>
  <c r="W262" i="9"/>
  <c r="AG148" i="43"/>
  <c r="AO76" i="44"/>
  <c r="V148" i="43"/>
  <c r="L152" i="78"/>
  <c r="W270" i="9"/>
  <c r="W49"/>
  <c r="W127"/>
  <c r="W403"/>
  <c r="AG159" i="43"/>
  <c r="V159"/>
  <c r="AO85" i="44"/>
  <c r="W303" i="9"/>
  <c r="L163" i="78"/>
  <c r="AO68" i="44"/>
  <c r="AG132" i="43"/>
  <c r="V132"/>
  <c r="W236" i="9"/>
  <c r="L136" i="78"/>
  <c r="W157" i="9"/>
  <c r="W82"/>
  <c r="W103"/>
  <c r="AO54" i="44"/>
  <c r="AG118" i="43"/>
  <c r="V118"/>
  <c r="L122" i="78"/>
  <c r="W209" i="9"/>
  <c r="AO72" i="44"/>
  <c r="V144" i="43"/>
  <c r="AQ144" s="1"/>
  <c r="L148" i="78"/>
  <c r="AG144" i="43"/>
  <c r="Y144" s="1"/>
  <c r="W263" i="9"/>
  <c r="AO66" i="44"/>
  <c r="AG130" i="43"/>
  <c r="W229" i="9"/>
  <c r="V130" i="43"/>
  <c r="L134" i="78"/>
  <c r="W295" i="9"/>
  <c r="AG106" i="43"/>
  <c r="AO43" i="44"/>
  <c r="W194" i="9"/>
  <c r="L106" i="78"/>
  <c r="V106" i="43"/>
  <c r="AO10" i="44"/>
  <c r="L47" i="78"/>
  <c r="W48" i="9"/>
  <c r="V47" i="43"/>
  <c r="AG47"/>
  <c r="W422" i="9"/>
  <c r="V81" i="43"/>
  <c r="W168" i="9"/>
  <c r="AO31" i="44"/>
  <c r="AG81" i="43"/>
  <c r="L81" i="78"/>
  <c r="W388" i="9"/>
  <c r="AO78" i="44"/>
  <c r="V150" i="43"/>
  <c r="AQ150" s="1"/>
  <c r="AG150"/>
  <c r="Y150" s="1"/>
  <c r="L154" i="78"/>
  <c r="W272" i="9"/>
  <c r="W50"/>
  <c r="W238"/>
  <c r="AO80" i="44"/>
  <c r="AG153" i="43"/>
  <c r="V153"/>
  <c r="W289" i="9"/>
  <c r="L157" i="78"/>
  <c r="W47" i="9"/>
  <c r="W397"/>
  <c r="AO69" i="44"/>
  <c r="V135" i="43"/>
  <c r="L139" i="78"/>
  <c r="W249" i="9"/>
  <c r="AG135" i="43"/>
  <c r="W57" i="9"/>
  <c r="W160"/>
  <c r="W302"/>
  <c r="W290"/>
  <c r="W259"/>
  <c r="W383"/>
  <c r="W335"/>
  <c r="AO12" i="44"/>
  <c r="V49" i="43"/>
  <c r="AQ49" s="1"/>
  <c r="AG49"/>
  <c r="Z49" s="1"/>
  <c r="L49" i="78"/>
  <c r="W52" i="9"/>
  <c r="AG40" i="43"/>
  <c r="AO32" i="44"/>
  <c r="V40" i="43"/>
  <c r="W40" i="9"/>
  <c r="L40" i="78"/>
  <c r="AO34" i="44"/>
  <c r="L92" i="78"/>
  <c r="V92" i="43"/>
  <c r="W179" i="9"/>
  <c r="AG92" i="43"/>
  <c r="AG91" s="1"/>
  <c r="W106" i="9"/>
  <c r="W348"/>
  <c r="AO48" i="44"/>
  <c r="AG111" i="43"/>
  <c r="V111"/>
  <c r="L111" i="78"/>
  <c r="W223" i="9"/>
  <c r="W232"/>
  <c r="W79"/>
  <c r="W124"/>
  <c r="AG109" i="43"/>
  <c r="AO46" i="44"/>
  <c r="V109" i="43"/>
  <c r="W201" i="9"/>
  <c r="L109" i="78"/>
  <c r="W200" i="9"/>
  <c r="AO95" i="44"/>
  <c r="AG180" i="43"/>
  <c r="V180"/>
  <c r="L184" i="78"/>
  <c r="W338" i="9"/>
  <c r="W155"/>
  <c r="W323"/>
  <c r="AG177" i="43"/>
  <c r="AO92" i="44"/>
  <c r="V177" i="43"/>
  <c r="L181" i="78"/>
  <c r="W329" i="9"/>
  <c r="W220"/>
  <c r="W92"/>
  <c r="AO51" i="44"/>
  <c r="AG115" i="43"/>
  <c r="V115"/>
  <c r="L119" i="78"/>
  <c r="W206" i="9"/>
  <c r="W328"/>
  <c r="W96"/>
  <c r="W23"/>
  <c r="AG23" i="43"/>
  <c r="L23" i="78"/>
  <c r="AO7" i="44"/>
  <c r="V23" i="43"/>
  <c r="W197" i="9"/>
  <c r="W233"/>
  <c r="AO102" i="44"/>
  <c r="V200" i="43"/>
  <c r="AG200"/>
  <c r="L204" i="78"/>
  <c r="W395" i="9"/>
  <c r="AG149" i="43"/>
  <c r="Y149" s="1"/>
  <c r="AO77" i="44"/>
  <c r="V149" i="43"/>
  <c r="AQ149" s="1"/>
  <c r="L153" i="78"/>
  <c r="W271" i="9"/>
  <c r="AO37" i="44"/>
  <c r="AG100" i="43"/>
  <c r="L100" i="78"/>
  <c r="V100" i="43"/>
  <c r="W187" i="9"/>
  <c r="W152"/>
  <c r="W231"/>
  <c r="W406"/>
  <c r="W153"/>
  <c r="AO63" i="44"/>
  <c r="V127" i="43"/>
  <c r="AG127"/>
  <c r="L131" i="78"/>
  <c r="W218" i="9"/>
  <c r="AG72" i="43"/>
  <c r="AO27" i="44"/>
  <c r="V72" i="43"/>
  <c r="L72" i="78"/>
  <c r="W123" i="9"/>
  <c r="W413"/>
  <c r="W280"/>
  <c r="W98"/>
  <c r="AO33" i="44"/>
  <c r="AG83" i="43"/>
  <c r="Z83" s="1"/>
  <c r="V83"/>
  <c r="AQ83" s="1"/>
  <c r="L83" i="78"/>
  <c r="W170" i="9"/>
  <c r="W88"/>
  <c r="W327"/>
  <c r="AO101" i="44"/>
  <c r="AG199" i="43"/>
  <c r="W385" i="9"/>
  <c r="L203" i="78"/>
  <c r="V199" i="43"/>
  <c r="AG103"/>
  <c r="AO40" i="44"/>
  <c r="L103" i="78"/>
  <c r="W191" i="9"/>
  <c r="V103" i="43"/>
  <c r="W288" i="9"/>
  <c r="W113"/>
  <c r="W264"/>
  <c r="W258"/>
  <c r="W408"/>
  <c r="W325"/>
  <c r="AG53" i="43"/>
  <c r="AO14" i="44"/>
  <c r="V53" i="43"/>
  <c r="L53" i="78"/>
  <c r="W59" i="9"/>
  <c r="AG112" i="43"/>
  <c r="AO49" i="44"/>
  <c r="L112" i="78"/>
  <c r="V112" i="43"/>
  <c r="W225" i="9"/>
  <c r="W386"/>
  <c r="AO22" i="44"/>
  <c r="AG67" i="43"/>
  <c r="V67"/>
  <c r="L67" i="78"/>
  <c r="W97" i="9"/>
  <c r="AO8" i="44"/>
  <c r="AG24" i="43"/>
  <c r="L24" i="78"/>
  <c r="V24" i="43"/>
  <c r="W24" i="9"/>
  <c r="AG110" i="43"/>
  <c r="AO47" i="44"/>
  <c r="V110" i="43"/>
  <c r="L110" i="78"/>
  <c r="W204" i="9"/>
  <c r="W102"/>
  <c r="W83"/>
  <c r="W393"/>
  <c r="W237"/>
  <c r="W90"/>
  <c r="AG205" i="43"/>
  <c r="AO107" i="44"/>
  <c r="V205" i="43"/>
  <c r="W416" i="9"/>
  <c r="L209" i="78"/>
  <c r="W162" i="9"/>
  <c r="W345"/>
  <c r="W228"/>
  <c r="AG160" i="43"/>
  <c r="AO86" i="44"/>
  <c r="L164" i="78"/>
  <c r="V160" i="43"/>
  <c r="W304" i="9"/>
  <c r="AG202" i="43"/>
  <c r="AO104" i="44"/>
  <c r="V202" i="43"/>
  <c r="L206" i="78"/>
  <c r="W400" i="9"/>
  <c r="W267"/>
  <c r="W202"/>
  <c r="W342"/>
  <c r="AG64" i="43"/>
  <c r="AO19" i="44"/>
  <c r="L64" i="78"/>
  <c r="V64" i="43"/>
  <c r="W72" i="9"/>
  <c r="AX29" i="3"/>
  <c r="AX26"/>
  <c r="W116" i="9"/>
  <c r="AX24" i="3"/>
  <c r="AX27"/>
  <c r="W101" i="9"/>
  <c r="W114"/>
  <c r="W222"/>
  <c r="AO24" i="44"/>
  <c r="AG69" i="43"/>
  <c r="V69"/>
  <c r="L69" i="78"/>
  <c r="W117" i="9"/>
  <c r="W389"/>
  <c r="AG121" i="43"/>
  <c r="AO57" i="44"/>
  <c r="V121" i="43"/>
  <c r="W212" i="9"/>
  <c r="L125" i="78"/>
  <c r="W336" i="9"/>
  <c r="W219"/>
  <c r="AO23" i="44"/>
  <c r="V68" i="43"/>
  <c r="AQ68" s="1"/>
  <c r="AG68"/>
  <c r="Z68" s="1"/>
  <c r="L68" i="78"/>
  <c r="W115" i="9"/>
  <c r="W346"/>
  <c r="AO75" i="44"/>
  <c r="AG147" i="43"/>
  <c r="L151" i="78"/>
  <c r="W269" i="9"/>
  <c r="V147" i="43"/>
  <c r="AO105" i="44"/>
  <c r="AG203" i="43"/>
  <c r="W407" i="9"/>
  <c r="V203" i="43"/>
  <c r="L207" i="78"/>
  <c r="W384" i="9"/>
  <c r="AO45" i="44"/>
  <c r="AG108" i="43"/>
  <c r="W196" i="9"/>
  <c r="L108" i="78"/>
  <c r="V108" i="43"/>
  <c r="AG71"/>
  <c r="AO26" i="44"/>
  <c r="V71" i="43"/>
  <c r="W120" i="9"/>
  <c r="L71" i="78"/>
  <c r="W402" i="9"/>
  <c r="W410"/>
  <c r="W317"/>
  <c r="V171" i="43"/>
  <c r="AO89" i="44"/>
  <c r="AG171" i="43"/>
  <c r="AG170" s="1"/>
  <c r="AG163" s="1"/>
  <c r="L175" i="78"/>
  <c r="W399" i="9"/>
  <c r="AG145" i="43"/>
  <c r="L149" i="78"/>
  <c r="AO73" i="44"/>
  <c r="V145" i="43"/>
  <c r="W265" i="9"/>
  <c r="AO21" i="44"/>
  <c r="AG66" i="43"/>
  <c r="L66" i="78"/>
  <c r="V66" i="43"/>
  <c r="W77" i="9"/>
  <c r="W404"/>
  <c r="AO56" i="44"/>
  <c r="AG120" i="43"/>
  <c r="V120"/>
  <c r="W211" i="9"/>
  <c r="L124" i="78"/>
  <c r="W154" i="9"/>
  <c r="W198"/>
  <c r="W91"/>
  <c r="W292"/>
  <c r="AG116" i="43"/>
  <c r="AO52" i="44"/>
  <c r="V116" i="43"/>
  <c r="L120" i="78"/>
  <c r="W207" i="9"/>
  <c r="W118"/>
  <c r="W156"/>
  <c r="W401"/>
  <c r="W150"/>
  <c r="AO74" i="44"/>
  <c r="AG146" i="43"/>
  <c r="Y146" s="1"/>
  <c r="V146"/>
  <c r="AQ146" s="1"/>
  <c r="W266" i="9"/>
  <c r="L150" i="78"/>
  <c r="W339" i="9"/>
  <c r="W151"/>
  <c r="W128"/>
  <c r="W100"/>
  <c r="W89"/>
  <c r="AO110" i="44"/>
  <c r="W448" i="9"/>
  <c r="AG215" i="43"/>
  <c r="L219" i="78"/>
  <c r="V215" i="43"/>
  <c r="AG201"/>
  <c r="AO103" i="44"/>
  <c r="W398" i="9"/>
  <c r="L205" i="78"/>
  <c r="V201" i="43"/>
  <c r="AO25" i="44"/>
  <c r="L70" i="78"/>
  <c r="AG70" i="43"/>
  <c r="V70"/>
  <c r="W119" i="9"/>
  <c r="AO81" i="44"/>
  <c r="V154" i="43"/>
  <c r="AQ154" s="1"/>
  <c r="L158" i="78"/>
  <c r="AG154" i="43"/>
  <c r="Y154" s="1"/>
  <c r="W291" i="9"/>
  <c r="AO109" i="44"/>
  <c r="V209" i="43"/>
  <c r="W443" i="9"/>
  <c r="L213" i="78"/>
  <c r="AG209" i="43"/>
  <c r="AG208" s="1"/>
  <c r="AO91" i="44"/>
  <c r="AG176" i="43"/>
  <c r="V176"/>
  <c r="L180" i="78"/>
  <c r="W322" i="9"/>
  <c r="W230"/>
  <c r="W405"/>
  <c r="W279"/>
  <c r="W275"/>
  <c r="W260"/>
  <c r="AG101" i="43"/>
  <c r="AO38" i="44"/>
  <c r="V101" i="43"/>
  <c r="L101" i="78"/>
  <c r="W189" i="9"/>
  <c r="W86"/>
  <c r="W224"/>
  <c r="W75"/>
  <c r="AO18" i="44"/>
  <c r="W71" i="9"/>
  <c r="AG63" i="43"/>
  <c r="V63"/>
  <c r="L63" i="78"/>
  <c r="W149" i="9"/>
  <c r="W415"/>
  <c r="AG161" i="43"/>
  <c r="AO87" i="44"/>
  <c r="V161" i="43"/>
  <c r="L165" i="78"/>
  <c r="W305" i="9"/>
  <c r="AO44" i="44"/>
  <c r="AG107" i="43"/>
  <c r="V107"/>
  <c r="W195" i="9"/>
  <c r="L107" i="78"/>
  <c r="W81" i="9"/>
  <c r="W417"/>
  <c r="R20" i="3" l="1"/>
  <c r="R17" s="1"/>
  <c r="AG62" i="43"/>
  <c r="AG195" i="9"/>
  <c r="AH195" s="1"/>
  <c r="AG305"/>
  <c r="AH305" s="1"/>
  <c r="BD161" i="43"/>
  <c r="AH161"/>
  <c r="AQ161"/>
  <c r="AP161" s="1"/>
  <c r="AH415" i="9"/>
  <c r="AG415"/>
  <c r="X63" i="78"/>
  <c r="S63"/>
  <c r="Y63" s="1"/>
  <c r="L62"/>
  <c r="S62" s="1"/>
  <c r="Y62" s="1"/>
  <c r="BD63" i="43"/>
  <c r="AH63"/>
  <c r="AI63" s="1"/>
  <c r="V62"/>
  <c r="AQ62" s="1"/>
  <c r="AQ63"/>
  <c r="AP63" s="1"/>
  <c r="W70" i="9"/>
  <c r="AG71"/>
  <c r="AH71" s="1"/>
  <c r="AH224"/>
  <c r="AG224"/>
  <c r="AH86"/>
  <c r="AG86"/>
  <c r="AH101" i="43"/>
  <c r="BD101"/>
  <c r="AQ101"/>
  <c r="AP101" s="1"/>
  <c r="AH260" i="9"/>
  <c r="AG260"/>
  <c r="AG275"/>
  <c r="AH275" s="1"/>
  <c r="AG279"/>
  <c r="AH279" s="1"/>
  <c r="AG322"/>
  <c r="AH322" s="1"/>
  <c r="W458"/>
  <c r="V231" i="43"/>
  <c r="S213" i="78"/>
  <c r="Y213"/>
  <c r="L212"/>
  <c r="S212" s="1"/>
  <c r="Y212" s="1"/>
  <c r="AH154" i="43"/>
  <c r="BD154"/>
  <c r="AC291" i="9"/>
  <c r="AT154" i="43"/>
  <c r="AP154" s="1"/>
  <c r="AR81" i="44"/>
  <c r="AH70" i="43"/>
  <c r="BD70"/>
  <c r="AQ70"/>
  <c r="AP70" s="1"/>
  <c r="X205" i="78"/>
  <c r="S205"/>
  <c r="Y205" s="1"/>
  <c r="AH215" i="43"/>
  <c r="BD215"/>
  <c r="AQ215"/>
  <c r="AP215" s="1"/>
  <c r="AG448" i="9"/>
  <c r="AH448" s="1"/>
  <c r="AH89"/>
  <c r="AG89"/>
  <c r="AH128"/>
  <c r="AG128"/>
  <c r="S150" i="78"/>
  <c r="Y150" s="1"/>
  <c r="X150"/>
  <c r="AC266" i="9"/>
  <c r="AH146" i="43"/>
  <c r="AT146"/>
  <c r="AP146" s="1"/>
  <c r="BD146"/>
  <c r="AR74" i="44"/>
  <c r="AG156" i="9"/>
  <c r="AH156"/>
  <c r="AG207"/>
  <c r="AH207" s="1"/>
  <c r="S120" i="78"/>
  <c r="Y120" s="1"/>
  <c r="X120"/>
  <c r="AG292" i="9"/>
  <c r="AH292"/>
  <c r="AH91"/>
  <c r="AG91"/>
  <c r="S124" i="78"/>
  <c r="Y124" s="1"/>
  <c r="X124"/>
  <c r="AG77" i="9"/>
  <c r="AH77" s="1"/>
  <c r="AH66" i="43"/>
  <c r="BD66"/>
  <c r="AQ66"/>
  <c r="AP66" s="1"/>
  <c r="AH145"/>
  <c r="BD145"/>
  <c r="AQ145"/>
  <c r="AP145" s="1"/>
  <c r="S149" i="78"/>
  <c r="Y149" s="1"/>
  <c r="AG317" i="9"/>
  <c r="AH317" s="1"/>
  <c r="W316"/>
  <c r="AG410"/>
  <c r="AH410"/>
  <c r="AG402"/>
  <c r="AH402"/>
  <c r="BD71" i="43"/>
  <c r="AH71"/>
  <c r="AQ71"/>
  <c r="AP71" s="1"/>
  <c r="X108" i="78"/>
  <c r="S108"/>
  <c r="Y108" s="1"/>
  <c r="AG384" i="9"/>
  <c r="AH384" s="1"/>
  <c r="AH203" i="43"/>
  <c r="BD203"/>
  <c r="AQ203"/>
  <c r="AP203" s="1"/>
  <c r="AH147"/>
  <c r="BD147"/>
  <c r="AQ147"/>
  <c r="AP147" s="1"/>
  <c r="S68" i="78"/>
  <c r="Y68" s="1"/>
  <c r="AG336" i="9"/>
  <c r="AH336"/>
  <c r="X125" i="78"/>
  <c r="S125"/>
  <c r="Y125" s="1"/>
  <c r="AG212" i="9"/>
  <c r="AH212" s="1"/>
  <c r="AG117"/>
  <c r="AH117" s="1"/>
  <c r="X69" i="78"/>
  <c r="S69"/>
  <c r="Y69" s="1"/>
  <c r="AH114" i="9"/>
  <c r="AG114"/>
  <c r="E341"/>
  <c r="AG101"/>
  <c r="AH101" s="1"/>
  <c r="E116"/>
  <c r="AH116"/>
  <c r="AG116"/>
  <c r="AG72"/>
  <c r="AH72" s="1"/>
  <c r="X64" i="78"/>
  <c r="S64"/>
  <c r="Y64" s="1"/>
  <c r="AG202" i="9"/>
  <c r="AH202"/>
  <c r="AG267"/>
  <c r="AH267"/>
  <c r="AG400"/>
  <c r="AH400" s="1"/>
  <c r="BD202" i="43"/>
  <c r="AH202"/>
  <c r="AQ202"/>
  <c r="AP202" s="1"/>
  <c r="AG304" i="9"/>
  <c r="AH304" s="1"/>
  <c r="X164" i="78"/>
  <c r="S164"/>
  <c r="Y164" s="1"/>
  <c r="AH228" i="9"/>
  <c r="AG228"/>
  <c r="AH162"/>
  <c r="AG162"/>
  <c r="X209" i="78"/>
  <c r="S209"/>
  <c r="Y209" s="1"/>
  <c r="BD205" i="43"/>
  <c r="AH205"/>
  <c r="AQ205"/>
  <c r="AP205" s="1"/>
  <c r="AG90" i="9"/>
  <c r="AH90"/>
  <c r="AG237"/>
  <c r="AH237" s="1"/>
  <c r="AH393"/>
  <c r="AG393"/>
  <c r="AH83"/>
  <c r="AG83"/>
  <c r="AG102"/>
  <c r="AH102"/>
  <c r="AG204"/>
  <c r="AH204" s="1"/>
  <c r="BD110" i="43"/>
  <c r="AH110"/>
  <c r="AQ110"/>
  <c r="AP110" s="1"/>
  <c r="S24" i="78"/>
  <c r="Y24" s="1"/>
  <c r="AG97" i="9"/>
  <c r="AH97" s="1"/>
  <c r="AG386"/>
  <c r="AH386"/>
  <c r="X112" i="78"/>
  <c r="S112"/>
  <c r="Y112" s="1"/>
  <c r="AG59" i="9"/>
  <c r="AH59" s="1"/>
  <c r="BD53" i="43"/>
  <c r="AQ53"/>
  <c r="AP53" s="1"/>
  <c r="AH53"/>
  <c r="AI53" s="1"/>
  <c r="AG325" i="9"/>
  <c r="AH325"/>
  <c r="E325"/>
  <c r="AG408"/>
  <c r="AH408"/>
  <c r="W287"/>
  <c r="AH288"/>
  <c r="AG288"/>
  <c r="S103" i="78"/>
  <c r="Y103" s="1"/>
  <c r="X203"/>
  <c r="L202"/>
  <c r="S203"/>
  <c r="Y203" s="1"/>
  <c r="AG170" i="9"/>
  <c r="AH170" s="1"/>
  <c r="S83" i="78"/>
  <c r="Y83" s="1"/>
  <c r="X83"/>
  <c r="AU83" i="43"/>
  <c r="AP83" s="1"/>
  <c r="AH83"/>
  <c r="BD83"/>
  <c r="AE170" i="9"/>
  <c r="AS33" i="44"/>
  <c r="AH413" i="9"/>
  <c r="AG413"/>
  <c r="AG123"/>
  <c r="AH123" s="1"/>
  <c r="AH72" i="43"/>
  <c r="AQ72"/>
  <c r="AP72" s="1"/>
  <c r="BD72"/>
  <c r="Z127"/>
  <c r="AQ127"/>
  <c r="BD100"/>
  <c r="AH100"/>
  <c r="AQ100"/>
  <c r="AP100" s="1"/>
  <c r="X153" i="78"/>
  <c r="S153"/>
  <c r="Y153" s="1"/>
  <c r="AH149" i="43"/>
  <c r="AC271" i="9"/>
  <c r="BD149" i="43"/>
  <c r="AT149"/>
  <c r="AP149" s="1"/>
  <c r="AR77" i="44"/>
  <c r="X204" i="78"/>
  <c r="S204"/>
  <c r="Y204" s="1"/>
  <c r="AH200" i="43"/>
  <c r="BD200"/>
  <c r="AQ200"/>
  <c r="AP200" s="1"/>
  <c r="AH197" i="9"/>
  <c r="AG197"/>
  <c r="C17" i="57"/>
  <c r="E23" i="9"/>
  <c r="E22" s="1"/>
  <c r="E21" s="1"/>
  <c r="AQ23" i="43"/>
  <c r="V22"/>
  <c r="L22" i="78"/>
  <c r="S23"/>
  <c r="Y23" s="1"/>
  <c r="W22" i="9"/>
  <c r="AG23"/>
  <c r="AH23" s="1"/>
  <c r="AG328"/>
  <c r="AH328" s="1"/>
  <c r="X119" i="78"/>
  <c r="S119"/>
  <c r="Y119" s="1"/>
  <c r="AH92" i="9"/>
  <c r="AG92"/>
  <c r="AG220"/>
  <c r="AH220" s="1"/>
  <c r="S181" i="78"/>
  <c r="Y181" s="1"/>
  <c r="AG155" i="9"/>
  <c r="AH155"/>
  <c r="AG338"/>
  <c r="AH338" s="1"/>
  <c r="X184" i="78"/>
  <c r="S184"/>
  <c r="Y184" s="1"/>
  <c r="S109"/>
  <c r="Y109" s="1"/>
  <c r="X109"/>
  <c r="AG232" i="9"/>
  <c r="AH232"/>
  <c r="X111" i="78"/>
  <c r="S111"/>
  <c r="Y111" s="1"/>
  <c r="E110" i="9"/>
  <c r="AG348"/>
  <c r="AH348"/>
  <c r="E106"/>
  <c r="AH92" i="43"/>
  <c r="BD92"/>
  <c r="V91"/>
  <c r="AQ92"/>
  <c r="AP92" s="1"/>
  <c r="X40" i="78"/>
  <c r="L39"/>
  <c r="S40"/>
  <c r="Y40" s="1"/>
  <c r="AG52" i="9"/>
  <c r="AH52" s="1"/>
  <c r="AU49" i="43"/>
  <c r="AP49" s="1"/>
  <c r="BD49"/>
  <c r="Z46"/>
  <c r="AS12" i="44"/>
  <c r="AE52" i="9"/>
  <c r="AE46" s="1"/>
  <c r="AH49" i="43"/>
  <c r="AI49" s="1"/>
  <c r="AH335" i="9"/>
  <c r="AG335"/>
  <c r="AH290"/>
  <c r="AG290"/>
  <c r="AH160"/>
  <c r="AG160"/>
  <c r="W248"/>
  <c r="AG249"/>
  <c r="AH249" s="1"/>
  <c r="X139" i="78"/>
  <c r="L138"/>
  <c r="S139"/>
  <c r="Y139" s="1"/>
  <c r="AH47" i="9"/>
  <c r="W46"/>
  <c r="AG47"/>
  <c r="AG289"/>
  <c r="AH289" s="1"/>
  <c r="AH238"/>
  <c r="AG238"/>
  <c r="V232" i="43"/>
  <c r="W459" i="9"/>
  <c r="BD150" i="43"/>
  <c r="AH150"/>
  <c r="AC272" i="9"/>
  <c r="AT150" i="43"/>
  <c r="AP150" s="1"/>
  <c r="AR78" i="44"/>
  <c r="AH388" i="9"/>
  <c r="AG388"/>
  <c r="V80" i="43"/>
  <c r="AQ81"/>
  <c r="E422" i="9"/>
  <c r="V46" i="43"/>
  <c r="BD47"/>
  <c r="AQ47"/>
  <c r="AP47" s="1"/>
  <c r="AH47"/>
  <c r="AI47" s="1"/>
  <c r="X47" i="78"/>
  <c r="L46"/>
  <c r="S47"/>
  <c r="Y47" s="1"/>
  <c r="E448" i="9"/>
  <c r="E446" s="1"/>
  <c r="BD106" i="43"/>
  <c r="AH106"/>
  <c r="AQ106"/>
  <c r="AP106" s="1"/>
  <c r="AG194" i="9"/>
  <c r="AH194" s="1"/>
  <c r="S134" i="78"/>
  <c r="Y134" s="1"/>
  <c r="AG229" i="9"/>
  <c r="AH229" s="1"/>
  <c r="AG263"/>
  <c r="AH263" s="1"/>
  <c r="BD144" i="43"/>
  <c r="AC263" i="9"/>
  <c r="AR72" i="44"/>
  <c r="AT144" i="43"/>
  <c r="AP144" s="1"/>
  <c r="AH144"/>
  <c r="S122" i="78"/>
  <c r="Y122" s="1"/>
  <c r="X122"/>
  <c r="AH103" i="9"/>
  <c r="AG103"/>
  <c r="S136" i="78"/>
  <c r="Y136" s="1"/>
  <c r="BD132" i="43"/>
  <c r="AH132"/>
  <c r="AQ132"/>
  <c r="AP132" s="1"/>
  <c r="S163" i="78"/>
  <c r="Y163" s="1"/>
  <c r="AG303" i="9"/>
  <c r="AH303" s="1"/>
  <c r="AG270"/>
  <c r="AH270" s="1"/>
  <c r="AH148" i="43"/>
  <c r="BD148"/>
  <c r="AQ148"/>
  <c r="AP148" s="1"/>
  <c r="X147" i="78"/>
  <c r="S147"/>
  <c r="Y147" s="1"/>
  <c r="W456" i="9"/>
  <c r="V229" i="43"/>
  <c r="S127" i="78"/>
  <c r="Y127" s="1"/>
  <c r="X127"/>
  <c r="AG94" i="9"/>
  <c r="AH94"/>
  <c r="AG148"/>
  <c r="AH148" s="1"/>
  <c r="AG273"/>
  <c r="AH273" s="1"/>
  <c r="S155" i="78"/>
  <c r="Y155" s="1"/>
  <c r="AG216" i="9"/>
  <c r="AH216"/>
  <c r="AG134"/>
  <c r="AH134" s="1"/>
  <c r="AU74" i="43"/>
  <c r="AP74" s="1"/>
  <c r="AH74"/>
  <c r="BD74"/>
  <c r="AE134" i="9"/>
  <c r="AS29" i="44"/>
  <c r="AG276" i="9"/>
  <c r="AH276"/>
  <c r="AG58"/>
  <c r="AH58" s="1"/>
  <c r="AG51" i="43"/>
  <c r="S85" i="78"/>
  <c r="Y85" s="1"/>
  <c r="X159"/>
  <c r="S159"/>
  <c r="Y159" s="1"/>
  <c r="AH277" i="9"/>
  <c r="AG277"/>
  <c r="AG414"/>
  <c r="AH414" s="1"/>
  <c r="AH204" i="43"/>
  <c r="BD204"/>
  <c r="AQ204"/>
  <c r="AP204" s="1"/>
  <c r="AH331" i="9"/>
  <c r="AG331"/>
  <c r="E330"/>
  <c r="AG330"/>
  <c r="AH330" s="1"/>
  <c r="X182" i="78"/>
  <c r="S182"/>
  <c r="Y182" s="1"/>
  <c r="AH347" i="9"/>
  <c r="AG347"/>
  <c r="AG344"/>
  <c r="AH344" s="1"/>
  <c r="AH181" i="43"/>
  <c r="AQ181"/>
  <c r="AP181" s="1"/>
  <c r="BD181"/>
  <c r="AH326" i="9"/>
  <c r="AG326"/>
  <c r="AG126"/>
  <c r="AH126" s="1"/>
  <c r="S73" i="78"/>
  <c r="Y73" s="1"/>
  <c r="AG235" i="9"/>
  <c r="AH235" s="1"/>
  <c r="S82" i="78"/>
  <c r="X82"/>
  <c r="AH341" i="9"/>
  <c r="AG341"/>
  <c r="E101"/>
  <c r="AH343"/>
  <c r="AG343"/>
  <c r="AH107"/>
  <c r="AG107"/>
  <c r="S113" i="78"/>
  <c r="Y113" s="1"/>
  <c r="W34" i="9"/>
  <c r="AG35"/>
  <c r="AH35" s="1"/>
  <c r="V34" i="43"/>
  <c r="AQ34" s="1"/>
  <c r="AQ35"/>
  <c r="X35"/>
  <c r="AH147" i="9"/>
  <c r="W146"/>
  <c r="AG147"/>
  <c r="AG192"/>
  <c r="AH192" s="1"/>
  <c r="AH387"/>
  <c r="AG387"/>
  <c r="X48" i="78"/>
  <c r="S48"/>
  <c r="Y48" s="1"/>
  <c r="S99"/>
  <c r="Y99" s="1"/>
  <c r="X99"/>
  <c r="AG186" i="9"/>
  <c r="AH186" s="1"/>
  <c r="X121" i="78"/>
  <c r="S121"/>
  <c r="Y121" s="1"/>
  <c r="Z117" i="43"/>
  <c r="AQ117"/>
  <c r="AH391" i="9"/>
  <c r="AG391"/>
  <c r="BD158" i="43"/>
  <c r="V157"/>
  <c r="AQ157" s="1"/>
  <c r="AH158"/>
  <c r="AQ158"/>
  <c r="AP158" s="1"/>
  <c r="W300" i="9"/>
  <c r="AG301"/>
  <c r="AH301" s="1"/>
  <c r="AG62"/>
  <c r="AH62" s="1"/>
  <c r="X118" i="78"/>
  <c r="S118"/>
  <c r="Y118" s="1"/>
  <c r="AG80" i="9"/>
  <c r="AH80"/>
  <c r="AH99"/>
  <c r="AG99"/>
  <c r="AG63"/>
  <c r="AH63" s="1"/>
  <c r="AG215"/>
  <c r="AH215" s="1"/>
  <c r="Z124" i="43"/>
  <c r="AQ124"/>
  <c r="BD129"/>
  <c r="AH129"/>
  <c r="AQ129"/>
  <c r="AP129" s="1"/>
  <c r="AG210" i="9"/>
  <c r="AH210" s="1"/>
  <c r="X123" i="78"/>
  <c r="S123"/>
  <c r="Y123" s="1"/>
  <c r="AH158" i="9"/>
  <c r="AG158"/>
  <c r="AG74"/>
  <c r="AH74" s="1"/>
  <c r="AG324"/>
  <c r="AH324"/>
  <c r="AG337"/>
  <c r="AH337" s="1"/>
  <c r="AH257"/>
  <c r="AG257"/>
  <c r="W255"/>
  <c r="BD156" i="43"/>
  <c r="AH156"/>
  <c r="AQ156"/>
  <c r="AP156" s="1"/>
  <c r="AG226" i="9"/>
  <c r="AH226" s="1"/>
  <c r="AH128" i="43"/>
  <c r="AQ128"/>
  <c r="AP128" s="1"/>
  <c r="BD128"/>
  <c r="S126" i="78"/>
  <c r="Y126" s="1"/>
  <c r="X126"/>
  <c r="AG306" i="9"/>
  <c r="AH306" s="1"/>
  <c r="AH162" i="43"/>
  <c r="BD162"/>
  <c r="AQ162"/>
  <c r="AP162" s="1"/>
  <c r="X146" i="78"/>
  <c r="S146"/>
  <c r="Y146" s="1"/>
  <c r="L145"/>
  <c r="S145" s="1"/>
  <c r="Y145" s="1"/>
  <c r="Y142" i="43"/>
  <c r="AG141"/>
  <c r="AG190" i="9"/>
  <c r="AH190" s="1"/>
  <c r="X102" i="78"/>
  <c r="S102"/>
  <c r="Y102" s="1"/>
  <c r="X84"/>
  <c r="S84"/>
  <c r="Y84" s="1"/>
  <c r="AG97" i="43"/>
  <c r="AG96" s="1"/>
  <c r="BD216"/>
  <c r="AH216"/>
  <c r="AQ216"/>
  <c r="AP216" s="1"/>
  <c r="AG321" i="9"/>
  <c r="AH321" s="1"/>
  <c r="W320"/>
  <c r="W319" s="1"/>
  <c r="BP23" i="4"/>
  <c r="AG84" i="9"/>
  <c r="AH84"/>
  <c r="AH268"/>
  <c r="AG268"/>
  <c r="AG93"/>
  <c r="AH93"/>
  <c r="AG85"/>
  <c r="AH85"/>
  <c r="AG73"/>
  <c r="AH73" s="1"/>
  <c r="S54" i="78"/>
  <c r="Y54" s="1"/>
  <c r="AG217" i="9"/>
  <c r="AH217"/>
  <c r="Z126" i="43"/>
  <c r="AQ126"/>
  <c r="AG193" i="9"/>
  <c r="AH193" s="1"/>
  <c r="AH159"/>
  <c r="AG159"/>
  <c r="AG349"/>
  <c r="AH349"/>
  <c r="E348"/>
  <c r="AG417"/>
  <c r="AH417"/>
  <c r="AH81"/>
  <c r="AG81"/>
  <c r="X107" i="78"/>
  <c r="S107"/>
  <c r="Y107" s="1"/>
  <c r="BD107" i="43"/>
  <c r="AH107"/>
  <c r="AQ107"/>
  <c r="AP107" s="1"/>
  <c r="X165" i="78"/>
  <c r="S165"/>
  <c r="Y165" s="1"/>
  <c r="AG149" i="9"/>
  <c r="AH149" s="1"/>
  <c r="AG75"/>
  <c r="AH75"/>
  <c r="AG189"/>
  <c r="AH189" s="1"/>
  <c r="X101" i="78"/>
  <c r="S101"/>
  <c r="Y101" s="1"/>
  <c r="AG405" i="9"/>
  <c r="AH405"/>
  <c r="AH230"/>
  <c r="AG230"/>
  <c r="S180" i="78"/>
  <c r="Y180" s="1"/>
  <c r="X180"/>
  <c r="BD176" i="43"/>
  <c r="AH176"/>
  <c r="AQ176"/>
  <c r="AP176" s="1"/>
  <c r="AG443" i="9"/>
  <c r="AH443" s="1"/>
  <c r="AH209" i="43"/>
  <c r="V208"/>
  <c r="BD209"/>
  <c r="AQ209"/>
  <c r="AP209" s="1"/>
  <c r="AG291" i="9"/>
  <c r="AH291" s="1"/>
  <c r="X158" i="78"/>
  <c r="S158"/>
  <c r="Y158" s="1"/>
  <c r="AG119" i="9"/>
  <c r="AH119" s="1"/>
  <c r="X70" i="78"/>
  <c r="S70"/>
  <c r="Y70" s="1"/>
  <c r="BD201" i="43"/>
  <c r="AQ201"/>
  <c r="AP201" s="1"/>
  <c r="AH201"/>
  <c r="AG398" i="9"/>
  <c r="AH398" s="1"/>
  <c r="X219" i="78"/>
  <c r="S219"/>
  <c r="Y219" s="1"/>
  <c r="AH100" i="9"/>
  <c r="AG100"/>
  <c r="AH151"/>
  <c r="AG151"/>
  <c r="AG339"/>
  <c r="AH339" s="1"/>
  <c r="AG266"/>
  <c r="AH266" s="1"/>
  <c r="AG150"/>
  <c r="AH150" s="1"/>
  <c r="AH401"/>
  <c r="AG401"/>
  <c r="AG118"/>
  <c r="AH118" s="1"/>
  <c r="AQ116" i="43"/>
  <c r="Z116"/>
  <c r="AH198" i="9"/>
  <c r="AG198"/>
  <c r="AG154"/>
  <c r="AH154"/>
  <c r="AG211"/>
  <c r="AH211" s="1"/>
  <c r="AQ120" i="43"/>
  <c r="Z120"/>
  <c r="AG404" i="9"/>
  <c r="AH404"/>
  <c r="X66" i="78"/>
  <c r="S66"/>
  <c r="Y66" s="1"/>
  <c r="AG265" i="9"/>
  <c r="AH265" s="1"/>
  <c r="AH399"/>
  <c r="AG399"/>
  <c r="L174" i="78"/>
  <c r="S175"/>
  <c r="Y175" s="1"/>
  <c r="V170" i="43"/>
  <c r="AQ171"/>
  <c r="Z171"/>
  <c r="Y171"/>
  <c r="BP21" i="4"/>
  <c r="AX21" i="3"/>
  <c r="X71" i="78"/>
  <c r="S71"/>
  <c r="Y71" s="1"/>
  <c r="AG120" i="9"/>
  <c r="AH120" s="1"/>
  <c r="BD108" i="43"/>
  <c r="AH108"/>
  <c r="AQ108"/>
  <c r="AP108" s="1"/>
  <c r="AG196" i="9"/>
  <c r="AH196" s="1"/>
  <c r="X207" i="78"/>
  <c r="S207"/>
  <c r="Y207" s="1"/>
  <c r="AG407" i="9"/>
  <c r="AH407" s="1"/>
  <c r="AG269"/>
  <c r="AH269" s="1"/>
  <c r="S151" i="78"/>
  <c r="Y151" s="1"/>
  <c r="AH346" i="9"/>
  <c r="AG346"/>
  <c r="AG115"/>
  <c r="AH115" s="1"/>
  <c r="BD68" i="43"/>
  <c r="AU68"/>
  <c r="AP68" s="1"/>
  <c r="AH68"/>
  <c r="AS23" i="44"/>
  <c r="Z62" i="43"/>
  <c r="AE115" i="9"/>
  <c r="AH219"/>
  <c r="AG219"/>
  <c r="AQ121" i="43"/>
  <c r="Z121"/>
  <c r="AG389" i="9"/>
  <c r="AH389"/>
  <c r="BD69" i="43"/>
  <c r="AH69"/>
  <c r="AQ69"/>
  <c r="AP69" s="1"/>
  <c r="AH222" i="9"/>
  <c r="AG222"/>
  <c r="E109"/>
  <c r="E343"/>
  <c r="E111"/>
  <c r="BD64" i="43"/>
  <c r="AQ64"/>
  <c r="AP64" s="1"/>
  <c r="AH64"/>
  <c r="AI64" s="1"/>
  <c r="AG342" i="9"/>
  <c r="AH342"/>
  <c r="S206" i="78"/>
  <c r="Y206" s="1"/>
  <c r="X206"/>
  <c r="AH160" i="43"/>
  <c r="BD160"/>
  <c r="AQ160"/>
  <c r="AP160" s="1"/>
  <c r="AG345" i="9"/>
  <c r="AH345"/>
  <c r="AG416"/>
  <c r="AH416" s="1"/>
  <c r="X110" i="78"/>
  <c r="S110"/>
  <c r="Y110" s="1"/>
  <c r="AG24" i="9"/>
  <c r="AH24" s="1"/>
  <c r="BD24" i="43"/>
  <c r="AH24"/>
  <c r="AQ24"/>
  <c r="AP24" s="1"/>
  <c r="X67" i="78"/>
  <c r="S67"/>
  <c r="Y67" s="1"/>
  <c r="BD67" i="43"/>
  <c r="AQ67"/>
  <c r="AP67" s="1"/>
  <c r="AH67"/>
  <c r="AG225" i="9"/>
  <c r="AH225" s="1"/>
  <c r="AH112" i="43"/>
  <c r="BD112"/>
  <c r="AQ112"/>
  <c r="AP112" s="1"/>
  <c r="X53" i="78"/>
  <c r="S53"/>
  <c r="Y53" s="1"/>
  <c r="AG258" i="9"/>
  <c r="AH258"/>
  <c r="AG264"/>
  <c r="AH264"/>
  <c r="AH113"/>
  <c r="AG113"/>
  <c r="AH103" i="43"/>
  <c r="AQ103"/>
  <c r="AP103" s="1"/>
  <c r="BD103"/>
  <c r="AG191" i="9"/>
  <c r="AH191" s="1"/>
  <c r="AH199" i="43"/>
  <c r="V198"/>
  <c r="BD199"/>
  <c r="AQ199"/>
  <c r="AP199" s="1"/>
  <c r="AG385" i="9"/>
  <c r="AH385" s="1"/>
  <c r="AG198" i="43"/>
  <c r="AG327" i="9"/>
  <c r="AH327"/>
  <c r="AG88"/>
  <c r="AH88"/>
  <c r="AG98"/>
  <c r="AH98"/>
  <c r="AG280"/>
  <c r="AH280"/>
  <c r="X72" i="78"/>
  <c r="S72"/>
  <c r="Y72" s="1"/>
  <c r="AH218" i="9"/>
  <c r="AG218"/>
  <c r="X131" i="78"/>
  <c r="S131"/>
  <c r="Y131" s="1"/>
  <c r="AH153" i="9"/>
  <c r="AG153"/>
  <c r="AH406"/>
  <c r="AG406"/>
  <c r="AG231"/>
  <c r="AH231" s="1"/>
  <c r="AH152"/>
  <c r="AG152"/>
  <c r="AG187"/>
  <c r="AH187" s="1"/>
  <c r="X100" i="78"/>
  <c r="S100"/>
  <c r="Y100" s="1"/>
  <c r="AG271" i="9"/>
  <c r="AH271" s="1"/>
  <c r="AG395"/>
  <c r="AH395" s="1"/>
  <c r="AH233"/>
  <c r="AG233"/>
  <c r="AO6" i="44"/>
  <c r="AG22" i="43"/>
  <c r="AG21" s="1"/>
  <c r="Z23"/>
  <c r="AG96" i="9"/>
  <c r="AH96"/>
  <c r="AG206"/>
  <c r="AH206" s="1"/>
  <c r="Z115" i="43"/>
  <c r="AQ115"/>
  <c r="AG329" i="9"/>
  <c r="AH329" s="1"/>
  <c r="BD177" i="43"/>
  <c r="AH177"/>
  <c r="AQ177"/>
  <c r="AP177" s="1"/>
  <c r="AH323" i="9"/>
  <c r="AG323"/>
  <c r="AH180" i="43"/>
  <c r="BD180"/>
  <c r="AQ180"/>
  <c r="AP180" s="1"/>
  <c r="AH200" i="9"/>
  <c r="AG200"/>
  <c r="AG201"/>
  <c r="AH201" s="1"/>
  <c r="AH109" i="43"/>
  <c r="BD109"/>
  <c r="AQ109"/>
  <c r="AP109" s="1"/>
  <c r="AH124" i="9"/>
  <c r="AG124"/>
  <c r="AH79"/>
  <c r="AG79"/>
  <c r="AG223"/>
  <c r="AH223" s="1"/>
  <c r="AH111" i="43"/>
  <c r="AQ111"/>
  <c r="AP111" s="1"/>
  <c r="BD111"/>
  <c r="E421" i="9"/>
  <c r="E349"/>
  <c r="AG106"/>
  <c r="AH106"/>
  <c r="W178"/>
  <c r="AG179"/>
  <c r="AG178" s="1"/>
  <c r="S92" i="78"/>
  <c r="Y92" s="1"/>
  <c r="L91"/>
  <c r="S91" s="1"/>
  <c r="Y91" s="1"/>
  <c r="W39" i="9"/>
  <c r="W38" s="1"/>
  <c r="AG40"/>
  <c r="AG39" s="1"/>
  <c r="AG38" s="1"/>
  <c r="V39" i="43"/>
  <c r="AQ40"/>
  <c r="W40"/>
  <c r="S49" i="78"/>
  <c r="Y49" s="1"/>
  <c r="AG383" i="9"/>
  <c r="W382"/>
  <c r="AH383"/>
  <c r="AG259"/>
  <c r="AH259" s="1"/>
  <c r="AH302"/>
  <c r="AG302"/>
  <c r="AG57"/>
  <c r="W56"/>
  <c r="AH57"/>
  <c r="Z135" i="43"/>
  <c r="AG134"/>
  <c r="V134"/>
  <c r="AQ135"/>
  <c r="AG397" i="9"/>
  <c r="AH397"/>
  <c r="X157" i="78"/>
  <c r="L156"/>
  <c r="S156" s="1"/>
  <c r="Y156" s="1"/>
  <c r="S157"/>
  <c r="Y157" s="1"/>
  <c r="V152" i="43"/>
  <c r="AQ152" s="1"/>
  <c r="AQ153"/>
  <c r="AG152"/>
  <c r="Y153"/>
  <c r="AG50" i="9"/>
  <c r="AH50"/>
  <c r="AG272"/>
  <c r="AH272" s="1"/>
  <c r="X154" i="78"/>
  <c r="S154"/>
  <c r="Y154" s="1"/>
  <c r="X81"/>
  <c r="L80"/>
  <c r="S81"/>
  <c r="Y81" s="1"/>
  <c r="Z81" i="43"/>
  <c r="AG80"/>
  <c r="AG79" s="1"/>
  <c r="W167" i="9"/>
  <c r="AG168"/>
  <c r="AG422"/>
  <c r="AH422" s="1"/>
  <c r="AG46" i="43"/>
  <c r="AG48" i="9"/>
  <c r="AH48" s="1"/>
  <c r="S106" i="78"/>
  <c r="Y106" s="1"/>
  <c r="X106"/>
  <c r="AG295" i="9"/>
  <c r="AH295" s="1"/>
  <c r="AH130" i="43"/>
  <c r="AQ130"/>
  <c r="AP130" s="1"/>
  <c r="BD130"/>
  <c r="X148" i="78"/>
  <c r="S148"/>
  <c r="Y148" s="1"/>
  <c r="AG209" i="9"/>
  <c r="AH209" s="1"/>
  <c r="AQ118" i="43"/>
  <c r="Z118"/>
  <c r="AH82" i="9"/>
  <c r="AG82"/>
  <c r="AG157"/>
  <c r="AH157"/>
  <c r="AG236"/>
  <c r="AH236" s="1"/>
  <c r="AQ159" i="43"/>
  <c r="Z159"/>
  <c r="AH403" i="9"/>
  <c r="AG403"/>
  <c r="AG127"/>
  <c r="AH127"/>
  <c r="AG49"/>
  <c r="AH49"/>
  <c r="S152" i="78"/>
  <c r="Y152" s="1"/>
  <c r="AG262" i="9"/>
  <c r="AH262" s="1"/>
  <c r="AT143" i="43"/>
  <c r="AP143" s="1"/>
  <c r="BD143"/>
  <c r="AH143"/>
  <c r="AC262" i="9"/>
  <c r="AR71" i="44"/>
  <c r="AG333" i="9"/>
  <c r="AH333"/>
  <c r="AG214"/>
  <c r="AH214" s="1"/>
  <c r="Z123" i="43"/>
  <c r="AQ123"/>
  <c r="AG104" i="9"/>
  <c r="AH104"/>
  <c r="AH394"/>
  <c r="AG394"/>
  <c r="AG125"/>
  <c r="AH125"/>
  <c r="V76" i="43"/>
  <c r="BD77"/>
  <c r="AH77"/>
  <c r="AQ77"/>
  <c r="AP77" s="1"/>
  <c r="X77" i="78"/>
  <c r="L76"/>
  <c r="S77"/>
  <c r="Y77" s="1"/>
  <c r="AC273" i="9"/>
  <c r="AH151" i="43"/>
  <c r="AR79" i="44"/>
  <c r="AT151" i="43"/>
  <c r="AP151" s="1"/>
  <c r="BD151"/>
  <c r="X129" i="78"/>
  <c r="S129"/>
  <c r="Y129" s="1"/>
  <c r="Z125" i="43"/>
  <c r="AQ125"/>
  <c r="S74" i="78"/>
  <c r="Y74" s="1"/>
  <c r="S52"/>
  <c r="Y52" s="1"/>
  <c r="L51"/>
  <c r="S51" s="1"/>
  <c r="Y51" s="1"/>
  <c r="AQ52" i="43"/>
  <c r="Z52"/>
  <c r="V51"/>
  <c r="AQ51" s="1"/>
  <c r="AH188" i="9"/>
  <c r="AG188"/>
  <c r="BD155" i="43"/>
  <c r="AH155"/>
  <c r="AQ155"/>
  <c r="AP155" s="1"/>
  <c r="AG293" i="9"/>
  <c r="AH293" s="1"/>
  <c r="X208" i="78"/>
  <c r="S208"/>
  <c r="Y208" s="1"/>
  <c r="AH178" i="43"/>
  <c r="BD178"/>
  <c r="AQ178"/>
  <c r="AP178" s="1"/>
  <c r="AH390" i="9"/>
  <c r="AG390"/>
  <c r="X185" i="78"/>
  <c r="S185"/>
  <c r="Y185" s="1"/>
  <c r="BD73" i="43"/>
  <c r="AH73"/>
  <c r="AQ73"/>
  <c r="AP73" s="1"/>
  <c r="BD131"/>
  <c r="AH131"/>
  <c r="AQ131"/>
  <c r="AP131" s="1"/>
  <c r="X135" i="78"/>
  <c r="S135"/>
  <c r="Y135" s="1"/>
  <c r="E114" i="9"/>
  <c r="AG109"/>
  <c r="AH109"/>
  <c r="E107"/>
  <c r="AH111"/>
  <c r="AG111"/>
  <c r="X35" i="78"/>
  <c r="L34"/>
  <c r="S35"/>
  <c r="Y35" s="1"/>
  <c r="AG296" i="9"/>
  <c r="AH296" s="1"/>
  <c r="AH392"/>
  <c r="AG392"/>
  <c r="BD104" i="43"/>
  <c r="AH104"/>
  <c r="AQ104"/>
  <c r="AP104" s="1"/>
  <c r="S104" i="78"/>
  <c r="Y104" s="1"/>
  <c r="X104"/>
  <c r="AG112" i="9"/>
  <c r="AH112"/>
  <c r="AH61"/>
  <c r="AG61"/>
  <c r="AG51"/>
  <c r="AH51" s="1"/>
  <c r="AQ48" i="43"/>
  <c r="AP48" s="1"/>
  <c r="BD48"/>
  <c r="AH48"/>
  <c r="AI48" s="1"/>
  <c r="AG105" i="9"/>
  <c r="AH105"/>
  <c r="AH99" i="43"/>
  <c r="BD99"/>
  <c r="AQ99"/>
  <c r="AP99" s="1"/>
  <c r="AH221" i="9"/>
  <c r="AG221"/>
  <c r="AH87"/>
  <c r="AG87"/>
  <c r="AG208"/>
  <c r="AH208" s="1"/>
  <c r="S162" i="78"/>
  <c r="Y162" s="1"/>
  <c r="X162"/>
  <c r="L161"/>
  <c r="S161" s="1"/>
  <c r="Y161" s="1"/>
  <c r="AG157" i="43"/>
  <c r="BD56"/>
  <c r="AH56"/>
  <c r="AI56" s="1"/>
  <c r="AQ56"/>
  <c r="AP56" s="1"/>
  <c r="X56" i="78"/>
  <c r="S56"/>
  <c r="Y56" s="1"/>
  <c r="AG205" i="9"/>
  <c r="AH205" s="1"/>
  <c r="Z114" i="43"/>
  <c r="AQ114"/>
  <c r="E442" i="9"/>
  <c r="W452"/>
  <c r="V225" i="43"/>
  <c r="S55" i="78"/>
  <c r="Y55" s="1"/>
  <c r="Z55" i="43"/>
  <c r="AQ55"/>
  <c r="X128" i="78"/>
  <c r="S128"/>
  <c r="Y128" s="1"/>
  <c r="AG332" i="9"/>
  <c r="AH332"/>
  <c r="AH78"/>
  <c r="AG78"/>
  <c r="AG227"/>
  <c r="AH227" s="1"/>
  <c r="X133" i="78"/>
  <c r="S133"/>
  <c r="Y133" s="1"/>
  <c r="AH334" i="9"/>
  <c r="AG334"/>
  <c r="AG95"/>
  <c r="AH95" s="1"/>
  <c r="Z119" i="43"/>
  <c r="AQ119"/>
  <c r="AG396" i="9"/>
  <c r="AH396"/>
  <c r="BD65" i="43"/>
  <c r="AQ65"/>
  <c r="AP65" s="1"/>
  <c r="AH65"/>
  <c r="AI65" s="1"/>
  <c r="X65" i="78"/>
  <c r="S65"/>
  <c r="Y65" s="1"/>
  <c r="AH179" i="43"/>
  <c r="BD179"/>
  <c r="AQ179"/>
  <c r="AP179" s="1"/>
  <c r="S183" i="78"/>
  <c r="Y183" s="1"/>
  <c r="X160"/>
  <c r="S160"/>
  <c r="Y160" s="1"/>
  <c r="AG294" i="9"/>
  <c r="AH294" s="1"/>
  <c r="X132" i="78"/>
  <c r="S132"/>
  <c r="Y132" s="1"/>
  <c r="AG409" i="9"/>
  <c r="AH409"/>
  <c r="AG213"/>
  <c r="AH213" s="1"/>
  <c r="Z122" i="43"/>
  <c r="AQ122"/>
  <c r="AH121" i="9"/>
  <c r="AG121"/>
  <c r="X166" i="78"/>
  <c r="S166"/>
  <c r="Y166" s="1"/>
  <c r="AG261" i="9"/>
  <c r="AH261" s="1"/>
  <c r="V141" i="43"/>
  <c r="AQ141" s="1"/>
  <c r="AQ142"/>
  <c r="BD102"/>
  <c r="AH102"/>
  <c r="AQ102"/>
  <c r="AP102" s="1"/>
  <c r="AH98"/>
  <c r="V97"/>
  <c r="BD98"/>
  <c r="AQ98"/>
  <c r="AP98" s="1"/>
  <c r="X98" i="78"/>
  <c r="L97"/>
  <c r="S98"/>
  <c r="Y98" s="1"/>
  <c r="AG185" i="9"/>
  <c r="AH185" s="1"/>
  <c r="W184"/>
  <c r="S220" i="78"/>
  <c r="Y220" s="1"/>
  <c r="AG199" i="9"/>
  <c r="AH199"/>
  <c r="AG203"/>
  <c r="AH203"/>
  <c r="X179" i="78"/>
  <c r="L178"/>
  <c r="S179"/>
  <c r="Y179" s="1"/>
  <c r="AG174" i="43"/>
  <c r="AG173" s="1"/>
  <c r="BD175"/>
  <c r="AH175"/>
  <c r="V174"/>
  <c r="AQ175"/>
  <c r="AP175" s="1"/>
  <c r="AG161" i="9"/>
  <c r="AH161"/>
  <c r="AG340"/>
  <c r="AH340"/>
  <c r="AG60"/>
  <c r="AH60" s="1"/>
  <c r="AQ54" i="43"/>
  <c r="AP54" s="1"/>
  <c r="AH54"/>
  <c r="AI54" s="1"/>
  <c r="BD54"/>
  <c r="AG278" i="9"/>
  <c r="AH278"/>
  <c r="AH274"/>
  <c r="AG274"/>
  <c r="AG76"/>
  <c r="AH76"/>
  <c r="X130" i="78"/>
  <c r="S130"/>
  <c r="Y130" s="1"/>
  <c r="S105"/>
  <c r="Y105" s="1"/>
  <c r="X105"/>
  <c r="AH105" i="43"/>
  <c r="BD105"/>
  <c r="AQ105"/>
  <c r="AP105" s="1"/>
  <c r="AG122" i="9"/>
  <c r="AH122"/>
  <c r="AH421"/>
  <c r="AG421"/>
  <c r="AG110"/>
  <c r="AH110"/>
  <c r="AG108"/>
  <c r="AH108"/>
  <c r="E108"/>
  <c r="AX20" i="3" l="1"/>
  <c r="AV20"/>
  <c r="D113" i="43"/>
  <c r="D97" s="1"/>
  <c r="D96" s="1"/>
  <c r="D216"/>
  <c r="E216"/>
  <c r="E113"/>
  <c r="AE70" i="9"/>
  <c r="AG45" i="43"/>
  <c r="E381" i="9"/>
  <c r="AG167"/>
  <c r="AG166" s="1"/>
  <c r="AH40"/>
  <c r="AH39" s="1"/>
  <c r="AH38" s="1"/>
  <c r="AH179"/>
  <c r="AH178" s="1"/>
  <c r="AF122"/>
  <c r="F122"/>
  <c r="F73"/>
  <c r="AF73"/>
  <c r="AF85"/>
  <c r="F85"/>
  <c r="F93"/>
  <c r="AF93"/>
  <c r="F268"/>
  <c r="AF268"/>
  <c r="S178" i="78"/>
  <c r="Y178" s="1"/>
  <c r="L177"/>
  <c r="S177" s="1"/>
  <c r="Y177" s="1"/>
  <c r="F203" i="9"/>
  <c r="AF203"/>
  <c r="M228" i="78"/>
  <c r="X220"/>
  <c r="AG184" i="9"/>
  <c r="AH184" s="1"/>
  <c r="W183"/>
  <c r="L96" i="78"/>
  <c r="S96" s="1"/>
  <c r="Y96" s="1"/>
  <c r="S97"/>
  <c r="Y97" s="1"/>
  <c r="AF213" i="9"/>
  <c r="E122" i="43"/>
  <c r="F213" i="9"/>
  <c r="F294"/>
  <c r="AF294"/>
  <c r="E156" i="43"/>
  <c r="X183" i="78"/>
  <c r="AF396" i="9"/>
  <c r="F396"/>
  <c r="AF158"/>
  <c r="F158"/>
  <c r="BD119" i="43"/>
  <c r="AU119"/>
  <c r="AP119" s="1"/>
  <c r="AE210" i="9"/>
  <c r="AH119" i="43"/>
  <c r="AS55" i="44"/>
  <c r="AF215" i="9"/>
  <c r="E124" i="43"/>
  <c r="F215" i="9"/>
  <c r="AE63"/>
  <c r="AU55" i="43"/>
  <c r="AP55" s="1"/>
  <c r="BD55"/>
  <c r="AS17" i="44"/>
  <c r="AH55" i="43"/>
  <c r="AI55" s="1"/>
  <c r="X55" i="78"/>
  <c r="F99" i="9"/>
  <c r="AF99"/>
  <c r="AG452"/>
  <c r="AH452" s="1"/>
  <c r="AF452"/>
  <c r="F80"/>
  <c r="AF80"/>
  <c r="AU114" i="43"/>
  <c r="AP114" s="1"/>
  <c r="BD114"/>
  <c r="Z97"/>
  <c r="AH114"/>
  <c r="AE205" i="9"/>
  <c r="AS50" i="44"/>
  <c r="AF221" i="9"/>
  <c r="F221"/>
  <c r="F105"/>
  <c r="AF105"/>
  <c r="F35"/>
  <c r="F34" s="1"/>
  <c r="AF35"/>
  <c r="AF34" s="1"/>
  <c r="E35" i="43"/>
  <c r="E34" s="1"/>
  <c r="X34" i="78"/>
  <c r="S34"/>
  <c r="Y34" s="1"/>
  <c r="AF107" i="9"/>
  <c r="F107"/>
  <c r="F114"/>
  <c r="AF114"/>
  <c r="E178" i="43"/>
  <c r="AF330" i="9"/>
  <c r="F330"/>
  <c r="E155" i="43"/>
  <c r="F293" i="9"/>
  <c r="AF293"/>
  <c r="AU52" i="43"/>
  <c r="AP52" s="1"/>
  <c r="BD52"/>
  <c r="AS13" i="44"/>
  <c r="Z51" i="43"/>
  <c r="Z45" s="1"/>
  <c r="AH52"/>
  <c r="AI52" s="1"/>
  <c r="AE58" i="9"/>
  <c r="X52" i="78"/>
  <c r="AF276" i="9"/>
  <c r="F276"/>
  <c r="X74" i="78"/>
  <c r="AW79" i="44"/>
  <c r="BC79" s="1"/>
  <c r="AZ79" s="1"/>
  <c r="S76" i="78"/>
  <c r="Y76" s="1"/>
  <c r="X76"/>
  <c r="AF214" i="9"/>
  <c r="F214"/>
  <c r="E123" i="43"/>
  <c r="AF270" i="9"/>
  <c r="E148" i="43"/>
  <c r="F270" i="9"/>
  <c r="X152" i="78"/>
  <c r="AF127" i="9"/>
  <c r="F127"/>
  <c r="F103"/>
  <c r="AF103"/>
  <c r="E144" i="43"/>
  <c r="AF263" i="9"/>
  <c r="F263"/>
  <c r="F48"/>
  <c r="AF48"/>
  <c r="E47" i="43"/>
  <c r="W166" i="9"/>
  <c r="AH81" i="43"/>
  <c r="Z80"/>
  <c r="BD81"/>
  <c r="AU81"/>
  <c r="AP81" s="1"/>
  <c r="AS31" i="44"/>
  <c r="AE168" i="9"/>
  <c r="AE167" s="1"/>
  <c r="AE166" s="1"/>
  <c r="L79" i="78"/>
  <c r="S79" s="1"/>
  <c r="Y79" s="1"/>
  <c r="S80"/>
  <c r="Y80" s="1"/>
  <c r="AF397" i="9"/>
  <c r="F397"/>
  <c r="V133" i="43"/>
  <c r="AQ133" s="1"/>
  <c r="AQ134"/>
  <c r="F249" i="9"/>
  <c r="F248" s="1"/>
  <c r="E135" i="43"/>
  <c r="E134" s="1"/>
  <c r="AF249" i="9"/>
  <c r="AF248" s="1"/>
  <c r="BD135" i="43"/>
  <c r="Z134"/>
  <c r="AH135"/>
  <c r="AE249" i="9"/>
  <c r="AE248" s="1"/>
  <c r="AU135" i="43"/>
  <c r="AP135" s="1"/>
  <c r="AS69" i="44"/>
  <c r="F57" i="9"/>
  <c r="AF57"/>
  <c r="AF335"/>
  <c r="F335"/>
  <c r="AF52"/>
  <c r="E49" i="43"/>
  <c r="F52" i="9"/>
  <c r="BD40" i="43"/>
  <c r="AH40"/>
  <c r="AR40"/>
  <c r="AP40" s="1"/>
  <c r="AP32" i="44"/>
  <c r="W39" i="43"/>
  <c r="Y40" i="9"/>
  <c r="Y39" s="1"/>
  <c r="Y38" s="1"/>
  <c r="Y37" s="1"/>
  <c r="Y20" s="1"/>
  <c r="AG39" i="43"/>
  <c r="V38"/>
  <c r="AQ39"/>
  <c r="AF421" i="9"/>
  <c r="F421"/>
  <c r="AF223"/>
  <c r="E111" i="43"/>
  <c r="F223" i="9"/>
  <c r="AF232"/>
  <c r="F232"/>
  <c r="F79"/>
  <c r="AF79"/>
  <c r="AF338"/>
  <c r="F338"/>
  <c r="E180" i="43"/>
  <c r="F329" i="9"/>
  <c r="E177" i="43"/>
  <c r="AF329" i="9"/>
  <c r="BD115" i="43"/>
  <c r="AS51" i="44"/>
  <c r="AE206" i="9"/>
  <c r="AU115" i="43"/>
  <c r="AP115" s="1"/>
  <c r="AH115"/>
  <c r="AH198"/>
  <c r="BD198"/>
  <c r="AQ198"/>
  <c r="AP198" s="1"/>
  <c r="AF191" i="9"/>
  <c r="F191"/>
  <c r="E103" i="43"/>
  <c r="E112"/>
  <c r="F225" i="9"/>
  <c r="AF225"/>
  <c r="AF237"/>
  <c r="F237"/>
  <c r="F90"/>
  <c r="AF90"/>
  <c r="AF162"/>
  <c r="F162"/>
  <c r="AF400"/>
  <c r="F400"/>
  <c r="E202" i="43"/>
  <c r="F348" i="9"/>
  <c r="AF348"/>
  <c r="BD126" i="43"/>
  <c r="AU126"/>
  <c r="AP126" s="1"/>
  <c r="AH126"/>
  <c r="AS62" i="44"/>
  <c r="E126" i="43"/>
  <c r="F217" i="9"/>
  <c r="AF217"/>
  <c r="AF76"/>
  <c r="F76"/>
  <c r="AF274"/>
  <c r="F274"/>
  <c r="F278"/>
  <c r="AF278"/>
  <c r="X54" i="78"/>
  <c r="AF161" i="9"/>
  <c r="F161"/>
  <c r="AF84"/>
  <c r="F84"/>
  <c r="BP22" i="4"/>
  <c r="BY22" s="1"/>
  <c r="E175" i="43"/>
  <c r="AF321" i="9"/>
  <c r="F321"/>
  <c r="AF190"/>
  <c r="E102" i="43"/>
  <c r="F190" i="9"/>
  <c r="AF121"/>
  <c r="F121"/>
  <c r="F409"/>
  <c r="AF409"/>
  <c r="AG255"/>
  <c r="AH255"/>
  <c r="E119" i="43"/>
  <c r="F210" i="9"/>
  <c r="AF210"/>
  <c r="AF334"/>
  <c r="F334"/>
  <c r="F78"/>
  <c r="AF78"/>
  <c r="BD124" i="43"/>
  <c r="AE215" i="9"/>
  <c r="AH124" i="43"/>
  <c r="AS60" i="44"/>
  <c r="AU124" i="43"/>
  <c r="AP124" s="1"/>
  <c r="AF63" i="9"/>
  <c r="E55" i="43"/>
  <c r="F63" i="9"/>
  <c r="E56" i="43"/>
  <c r="F62" i="9"/>
  <c r="AF62"/>
  <c r="AH300"/>
  <c r="AG300"/>
  <c r="AF87"/>
  <c r="F87"/>
  <c r="E48" i="43"/>
  <c r="AF51" i="9"/>
  <c r="F51"/>
  <c r="F112"/>
  <c r="AF112"/>
  <c r="F296"/>
  <c r="AF296"/>
  <c r="AH146"/>
  <c r="AG146"/>
  <c r="F147"/>
  <c r="AF147"/>
  <c r="AH35" i="43"/>
  <c r="AS35"/>
  <c r="AP35" s="1"/>
  <c r="BD35"/>
  <c r="AQ9" i="44"/>
  <c r="X34" i="43"/>
  <c r="AA35" i="9"/>
  <c r="AA34" s="1"/>
  <c r="AA21" s="1"/>
  <c r="AA20" s="1"/>
  <c r="AG34"/>
  <c r="AH34" s="1"/>
  <c r="X113" i="78"/>
  <c r="E70" i="9"/>
  <c r="E45" s="1"/>
  <c r="F101"/>
  <c r="AF101"/>
  <c r="Y82" i="78"/>
  <c r="S233"/>
  <c r="AF235" i="9"/>
  <c r="E131" i="43"/>
  <c r="F235" i="9"/>
  <c r="E73" i="43"/>
  <c r="AF126" i="9"/>
  <c r="F126"/>
  <c r="AF188"/>
  <c r="F188"/>
  <c r="E125" i="43"/>
  <c r="F216" i="9"/>
  <c r="AF216"/>
  <c r="AF273"/>
  <c r="F273"/>
  <c r="E151" i="43"/>
  <c r="X155" i="78"/>
  <c r="F104" i="9"/>
  <c r="AF104"/>
  <c r="AG229" i="43"/>
  <c r="BD229"/>
  <c r="AQ229"/>
  <c r="AP229" s="1"/>
  <c r="AG456" i="9"/>
  <c r="AH456" s="1"/>
  <c r="AF456"/>
  <c r="AF333"/>
  <c r="F333"/>
  <c r="F262"/>
  <c r="E143" i="43"/>
  <c r="AF262" i="9"/>
  <c r="F403"/>
  <c r="AF403"/>
  <c r="AF236"/>
  <c r="E132" i="43"/>
  <c r="F236" i="9"/>
  <c r="X136" i="78"/>
  <c r="F157" i="9"/>
  <c r="AF157"/>
  <c r="X134" i="78"/>
  <c r="E106" i="43"/>
  <c r="F194" i="9"/>
  <c r="AF194"/>
  <c r="S46" i="78"/>
  <c r="Y46" s="1"/>
  <c r="L45"/>
  <c r="S45" s="1"/>
  <c r="Y45" s="1"/>
  <c r="V79" i="43"/>
  <c r="AQ80"/>
  <c r="F388" i="9"/>
  <c r="AF388"/>
  <c r="BD232" i="43"/>
  <c r="AG232"/>
  <c r="AQ232"/>
  <c r="AP232" s="1"/>
  <c r="AF238" i="9"/>
  <c r="F238"/>
  <c r="AX12" i="44"/>
  <c r="BD12" s="1"/>
  <c r="AZ12" s="1"/>
  <c r="X39" i="78"/>
  <c r="S39"/>
  <c r="Y39" s="1"/>
  <c r="L38"/>
  <c r="E115" i="43"/>
  <c r="F206" i="9"/>
  <c r="AF206"/>
  <c r="W21"/>
  <c r="AG22"/>
  <c r="AH22" s="1"/>
  <c r="L21" i="78"/>
  <c r="S22"/>
  <c r="Y22" s="1"/>
  <c r="D23" i="9"/>
  <c r="D22" s="1"/>
  <c r="D21" s="1"/>
  <c r="D23" i="43"/>
  <c r="D22" s="1"/>
  <c r="D21" s="1"/>
  <c r="F233" i="9"/>
  <c r="AF233"/>
  <c r="E200" i="43"/>
  <c r="F395" i="9"/>
  <c r="AF395"/>
  <c r="AF231"/>
  <c r="F231"/>
  <c r="F406"/>
  <c r="AF406"/>
  <c r="AF153"/>
  <c r="F153"/>
  <c r="AH127" i="43"/>
  <c r="AU127"/>
  <c r="AP127" s="1"/>
  <c r="BD127"/>
  <c r="AS63" i="44"/>
  <c r="AF280" i="9"/>
  <c r="F280"/>
  <c r="F170"/>
  <c r="E83" i="43"/>
  <c r="AF170" i="9"/>
  <c r="AX33" i="44"/>
  <c r="BD33" s="1"/>
  <c r="AZ33" s="1"/>
  <c r="F327" i="9"/>
  <c r="AF327"/>
  <c r="X202" i="78"/>
  <c r="S202"/>
  <c r="Y202" s="1"/>
  <c r="X103"/>
  <c r="AF264" i="9"/>
  <c r="F264"/>
  <c r="AF258"/>
  <c r="F258"/>
  <c r="AF325"/>
  <c r="F325"/>
  <c r="AF386"/>
  <c r="F386"/>
  <c r="X24" i="78"/>
  <c r="F416" i="9"/>
  <c r="E205" i="43"/>
  <c r="AF416" i="9"/>
  <c r="F345"/>
  <c r="AF345"/>
  <c r="F116"/>
  <c r="AF116"/>
  <c r="F341"/>
  <c r="AF341"/>
  <c r="AF117"/>
  <c r="E69" i="43"/>
  <c r="F117" i="9"/>
  <c r="F212"/>
  <c r="AF212"/>
  <c r="E121" i="43"/>
  <c r="F336" i="9"/>
  <c r="AF336"/>
  <c r="F219"/>
  <c r="AF219"/>
  <c r="AF346"/>
  <c r="F346"/>
  <c r="AF407"/>
  <c r="E203" i="43"/>
  <c r="F407" i="9"/>
  <c r="F402"/>
  <c r="AF402"/>
  <c r="W309"/>
  <c r="AG316"/>
  <c r="AH316" s="1"/>
  <c r="E171" i="43"/>
  <c r="E170" s="1"/>
  <c r="E163" s="1"/>
  <c r="F317" i="9"/>
  <c r="F316" s="1"/>
  <c r="F309" s="1"/>
  <c r="AF317"/>
  <c r="AF316" s="1"/>
  <c r="AF309" s="1"/>
  <c r="E145" i="43"/>
  <c r="AF265" i="9"/>
  <c r="F265"/>
  <c r="X149" i="78"/>
  <c r="AF211" i="9"/>
  <c r="F211"/>
  <c r="E120" i="43"/>
  <c r="F207" i="9"/>
  <c r="E116" i="43"/>
  <c r="AF207" i="9"/>
  <c r="AW74" i="44"/>
  <c r="BC74" s="1"/>
  <c r="AZ74" s="1"/>
  <c r="F100" i="9"/>
  <c r="AF100"/>
  <c r="E215" i="43"/>
  <c r="AF448" i="9"/>
  <c r="F448"/>
  <c r="AW81" i="44"/>
  <c r="BC81" s="1"/>
  <c r="AZ81" s="1"/>
  <c r="X213" i="78"/>
  <c r="BD231" i="43"/>
  <c r="AG231"/>
  <c r="AQ231"/>
  <c r="AP231" s="1"/>
  <c r="AF279" i="9"/>
  <c r="F279"/>
  <c r="F75"/>
  <c r="AF75"/>
  <c r="AF71"/>
  <c r="E63" i="43"/>
  <c r="F71" i="9"/>
  <c r="AH70"/>
  <c r="AG70"/>
  <c r="AF195"/>
  <c r="E107" i="43"/>
  <c r="F195" i="9"/>
  <c r="AF417"/>
  <c r="F417"/>
  <c r="F343"/>
  <c r="AF343"/>
  <c r="AF222"/>
  <c r="F222"/>
  <c r="AH121" i="43"/>
  <c r="AS57" i="44"/>
  <c r="BD121" i="43"/>
  <c r="AU121"/>
  <c r="AP121" s="1"/>
  <c r="AE212" i="9"/>
  <c r="AF115"/>
  <c r="E68" i="43"/>
  <c r="F115" i="9"/>
  <c r="AX23" i="44"/>
  <c r="BD23" s="1"/>
  <c r="AZ23" s="1"/>
  <c r="AF384" i="9"/>
  <c r="F384"/>
  <c r="AF120"/>
  <c r="E71" i="43"/>
  <c r="F120" i="9"/>
  <c r="F410"/>
  <c r="AF410"/>
  <c r="BD171" i="43"/>
  <c r="AT171"/>
  <c r="AH171"/>
  <c r="Y170"/>
  <c r="AR89" i="44"/>
  <c r="BS23" i="4"/>
  <c r="BS19" s="1"/>
  <c r="AC317" i="9"/>
  <c r="AC316" s="1"/>
  <c r="AC309" s="1"/>
  <c r="X175" i="78"/>
  <c r="F399" i="9"/>
  <c r="AF399"/>
  <c r="E66" i="43"/>
  <c r="F77" i="9"/>
  <c r="AF77"/>
  <c r="AF404"/>
  <c r="F404"/>
  <c r="BD120" i="43"/>
  <c r="AE211" i="9"/>
  <c r="AU120" i="43"/>
  <c r="AP120" s="1"/>
  <c r="AH120"/>
  <c r="AS56" i="44"/>
  <c r="F91" i="9"/>
  <c r="AF91"/>
  <c r="F292"/>
  <c r="AF292"/>
  <c r="AF118"/>
  <c r="F118"/>
  <c r="AF156"/>
  <c r="F156"/>
  <c r="AF266"/>
  <c r="F266"/>
  <c r="E146" i="43"/>
  <c r="AF339" i="9"/>
  <c r="F339"/>
  <c r="AF128"/>
  <c r="F128"/>
  <c r="AF119"/>
  <c r="E70" i="43"/>
  <c r="F119" i="9"/>
  <c r="F405"/>
  <c r="AF405"/>
  <c r="AF189"/>
  <c r="F189"/>
  <c r="E101" i="43"/>
  <c r="AF86" i="9"/>
  <c r="F86"/>
  <c r="AF108"/>
  <c r="F108"/>
  <c r="F60"/>
  <c r="E54" i="43"/>
  <c r="AF60" i="9"/>
  <c r="AH174" i="43"/>
  <c r="BD174"/>
  <c r="V173"/>
  <c r="AQ174"/>
  <c r="AP174" s="1"/>
  <c r="V96"/>
  <c r="AQ97"/>
  <c r="AH122"/>
  <c r="BD122"/>
  <c r="AE213" i="9"/>
  <c r="AU122" i="43"/>
  <c r="AP122" s="1"/>
  <c r="AS58" i="44"/>
  <c r="F226" i="9"/>
  <c r="E128" i="43"/>
  <c r="AF226" i="9"/>
  <c r="F257"/>
  <c r="AF257"/>
  <c r="F324"/>
  <c r="AF324"/>
  <c r="E65" i="43"/>
  <c r="AF74" i="9"/>
  <c r="F74"/>
  <c r="E129" i="43"/>
  <c r="AF227" i="9"/>
  <c r="F227"/>
  <c r="AG225" i="43"/>
  <c r="BD225"/>
  <c r="AQ225"/>
  <c r="AP225" s="1"/>
  <c r="F391" i="9"/>
  <c r="AF391"/>
  <c r="E117" i="43"/>
  <c r="F208" i="9"/>
  <c r="AF208"/>
  <c r="F387"/>
  <c r="AF387"/>
  <c r="AF256"/>
  <c r="F256"/>
  <c r="F392"/>
  <c r="AF392"/>
  <c r="F344"/>
  <c r="AF344"/>
  <c r="E181" i="43"/>
  <c r="AF277" i="9"/>
  <c r="F277"/>
  <c r="AH125" i="43"/>
  <c r="BD125"/>
  <c r="AU125"/>
  <c r="AP125" s="1"/>
  <c r="AS61" i="44"/>
  <c r="AH76" i="43"/>
  <c r="AQ76"/>
  <c r="AP76" s="1"/>
  <c r="BD76"/>
  <c r="F125" i="9"/>
  <c r="AF125"/>
  <c r="F94"/>
  <c r="AF94"/>
  <c r="AE214"/>
  <c r="AH123" i="43"/>
  <c r="BD123"/>
  <c r="AU123"/>
  <c r="AP123" s="1"/>
  <c r="AS59" i="44"/>
  <c r="AW71"/>
  <c r="BC71" s="1"/>
  <c r="AZ71" s="1"/>
  <c r="AU159" i="43"/>
  <c r="AP159" s="1"/>
  <c r="BD159"/>
  <c r="AH159"/>
  <c r="Z157"/>
  <c r="AS85" i="44"/>
  <c r="AE303" i="9"/>
  <c r="AE300" s="1"/>
  <c r="AF209"/>
  <c r="E118" i="43"/>
  <c r="F209" i="9"/>
  <c r="AE209"/>
  <c r="AH118" i="43"/>
  <c r="AU118"/>
  <c r="AP118" s="1"/>
  <c r="BD118"/>
  <c r="AS54" i="44"/>
  <c r="AH168" i="9"/>
  <c r="F272"/>
  <c r="AF272"/>
  <c r="E150" i="43"/>
  <c r="AT153"/>
  <c r="AP153" s="1"/>
  <c r="BD153"/>
  <c r="AH153"/>
  <c r="AR80" i="44"/>
  <c r="Y152" i="43"/>
  <c r="AC289" i="9"/>
  <c r="AC287" s="1"/>
  <c r="AF47"/>
  <c r="F47"/>
  <c r="AG133" i="43"/>
  <c r="AH56" i="9"/>
  <c r="AG56"/>
  <c r="AF160"/>
  <c r="F160"/>
  <c r="F290"/>
  <c r="AF290"/>
  <c r="AH382"/>
  <c r="AG382"/>
  <c r="X49" i="78"/>
  <c r="E40" i="43"/>
  <c r="E39" s="1"/>
  <c r="E38" s="1"/>
  <c r="AF40" i="9"/>
  <c r="AF39" s="1"/>
  <c r="AF38" s="1"/>
  <c r="F40"/>
  <c r="F39" s="1"/>
  <c r="F38" s="1"/>
  <c r="AF179"/>
  <c r="AF178" s="1"/>
  <c r="F179"/>
  <c r="F178" s="1"/>
  <c r="E92" i="43"/>
  <c r="E91" s="1"/>
  <c r="X92" i="78"/>
  <c r="F349" i="9"/>
  <c r="AF349"/>
  <c r="D421"/>
  <c r="AF201"/>
  <c r="E109" i="43"/>
  <c r="F201" i="9"/>
  <c r="AF323"/>
  <c r="F323"/>
  <c r="AH23" i="43"/>
  <c r="AU23"/>
  <c r="AP23" s="1"/>
  <c r="BD23"/>
  <c r="Z22"/>
  <c r="AE23" i="9"/>
  <c r="AE22" s="1"/>
  <c r="AE21" s="1"/>
  <c r="AS7" i="44"/>
  <c r="F197" i="9"/>
  <c r="AF197"/>
  <c r="AF187"/>
  <c r="F187"/>
  <c r="E100" i="43"/>
  <c r="F152" i="9"/>
  <c r="AF152"/>
  <c r="F123"/>
  <c r="AF123"/>
  <c r="E72" i="43"/>
  <c r="F288" i="9"/>
  <c r="AF288"/>
  <c r="AF59"/>
  <c r="E53" i="43"/>
  <c r="F59" i="9"/>
  <c r="AF24"/>
  <c r="E24" i="43"/>
  <c r="F24" i="9"/>
  <c r="F102"/>
  <c r="AF102"/>
  <c r="F83"/>
  <c r="AF83"/>
  <c r="F228"/>
  <c r="AF228"/>
  <c r="F267"/>
  <c r="AF267"/>
  <c r="AF202"/>
  <c r="F202"/>
  <c r="F111"/>
  <c r="AF111"/>
  <c r="F109"/>
  <c r="AF109"/>
  <c r="AU62" i="43"/>
  <c r="AP62" s="1"/>
  <c r="BD62"/>
  <c r="AH62"/>
  <c r="AI62" s="1"/>
  <c r="X151" i="78"/>
  <c r="F269" i="9"/>
  <c r="E147" i="43"/>
  <c r="AF269" i="9"/>
  <c r="AU171" i="43"/>
  <c r="Z170"/>
  <c r="AS89" i="44"/>
  <c r="AE317" i="9"/>
  <c r="AE316" s="1"/>
  <c r="AE309" s="1"/>
  <c r="BT23" i="4"/>
  <c r="BT19" s="1"/>
  <c r="V163" i="43"/>
  <c r="AQ163" s="1"/>
  <c r="AQ170"/>
  <c r="S174" i="78"/>
  <c r="Y174" s="1"/>
  <c r="L167"/>
  <c r="S167" s="1"/>
  <c r="Y167" s="1"/>
  <c r="AF154" i="9"/>
  <c r="F154"/>
  <c r="AF198"/>
  <c r="F198"/>
  <c r="AH116" i="43"/>
  <c r="AU116"/>
  <c r="AP116" s="1"/>
  <c r="AE207" i="9"/>
  <c r="BD116" i="43"/>
  <c r="AS52" i="44"/>
  <c r="AF150" i="9"/>
  <c r="F150"/>
  <c r="F89"/>
  <c r="AF89"/>
  <c r="E201" i="43"/>
  <c r="AF398" i="9"/>
  <c r="F398"/>
  <c r="BD208" i="43"/>
  <c r="AH208"/>
  <c r="AQ208"/>
  <c r="AP208" s="1"/>
  <c r="AF443" i="9"/>
  <c r="F443"/>
  <c r="F442"/>
  <c r="E209" i="43"/>
  <c r="E208" s="1"/>
  <c r="AF275" i="9"/>
  <c r="F275"/>
  <c r="F260"/>
  <c r="AF260"/>
  <c r="F224"/>
  <c r="AF224"/>
  <c r="AF159"/>
  <c r="F159"/>
  <c r="E105" i="43"/>
  <c r="AF193" i="9"/>
  <c r="F193"/>
  <c r="AF340"/>
  <c r="F340"/>
  <c r="BY23" i="4"/>
  <c r="AH320" i="9"/>
  <c r="AH319" s="1"/>
  <c r="AG320"/>
  <c r="AG319" s="1"/>
  <c r="F199"/>
  <c r="AF199"/>
  <c r="AF185"/>
  <c r="F185"/>
  <c r="E98" i="43"/>
  <c r="AF261" i="9"/>
  <c r="F261"/>
  <c r="E142" i="43"/>
  <c r="AT142"/>
  <c r="AP142" s="1"/>
  <c r="AH142"/>
  <c r="BD142"/>
  <c r="Y141"/>
  <c r="AR70" i="44"/>
  <c r="AC261" i="9"/>
  <c r="AC255" s="1"/>
  <c r="E162" i="43"/>
  <c r="AF306" i="9"/>
  <c r="F306"/>
  <c r="AF337"/>
  <c r="F337"/>
  <c r="E179" i="43"/>
  <c r="F95" i="9"/>
  <c r="AF95"/>
  <c r="AF332"/>
  <c r="F332"/>
  <c r="E114" i="43"/>
  <c r="AF205" i="9"/>
  <c r="F205"/>
  <c r="AF301"/>
  <c r="E158" i="43"/>
  <c r="F301" i="9"/>
  <c r="AE208"/>
  <c r="AS53" i="44"/>
  <c r="BD117" i="43"/>
  <c r="AU117"/>
  <c r="AP117" s="1"/>
  <c r="AH117"/>
  <c r="E99"/>
  <c r="F186" i="9"/>
  <c r="AF186"/>
  <c r="AF61"/>
  <c r="F61"/>
  <c r="AF192"/>
  <c r="F192"/>
  <c r="E104" i="43"/>
  <c r="W454" i="9"/>
  <c r="V227" i="43"/>
  <c r="X73" i="78"/>
  <c r="AF326" i="9"/>
  <c r="F326"/>
  <c r="F347"/>
  <c r="AF347"/>
  <c r="AF390"/>
  <c r="F390"/>
  <c r="F331"/>
  <c r="AF331"/>
  <c r="AF414"/>
  <c r="E204" i="43"/>
  <c r="F414" i="9"/>
  <c r="X85" i="78"/>
  <c r="AF58" i="9"/>
  <c r="E52" i="43"/>
  <c r="F58" i="9"/>
  <c r="E74" i="43"/>
  <c r="AF134" i="9"/>
  <c r="F134"/>
  <c r="AX29" i="44"/>
  <c r="BD29" s="1"/>
  <c r="AZ29" s="1"/>
  <c r="AF148" i="9"/>
  <c r="F148"/>
  <c r="E77" i="43"/>
  <c r="E76" s="1"/>
  <c r="AF394" i="9"/>
  <c r="F394"/>
  <c r="AF49"/>
  <c r="F49"/>
  <c r="AF303"/>
  <c r="F303"/>
  <c r="E159" i="43"/>
  <c r="X163" i="78"/>
  <c r="F82" i="9"/>
  <c r="AF82"/>
  <c r="AW72" i="44"/>
  <c r="BC72" s="1"/>
  <c r="AZ72" s="1"/>
  <c r="E130" i="43"/>
  <c r="AF229" i="9"/>
  <c r="F229"/>
  <c r="AF295"/>
  <c r="F295"/>
  <c r="D215" i="43"/>
  <c r="D448" i="9"/>
  <c r="D446" s="1"/>
  <c r="V45" i="43"/>
  <c r="AQ45" s="1"/>
  <c r="AQ46"/>
  <c r="BP19" i="4"/>
  <c r="BY19" s="1"/>
  <c r="D422" i="9"/>
  <c r="F422"/>
  <c r="AF422"/>
  <c r="AF168"/>
  <c r="E81" i="43"/>
  <c r="E80" s="1"/>
  <c r="F168" i="9"/>
  <c r="AW78" i="44"/>
  <c r="BC78" s="1"/>
  <c r="AZ78" s="1"/>
  <c r="F50" i="9"/>
  <c r="AF50"/>
  <c r="AF459"/>
  <c r="AG459"/>
  <c r="AH459" s="1"/>
  <c r="F289"/>
  <c r="E153" i="43"/>
  <c r="AF289" i="9"/>
  <c r="W45"/>
  <c r="AG46"/>
  <c r="AH46" s="1"/>
  <c r="L137" i="78"/>
  <c r="S137" s="1"/>
  <c r="Y137" s="1"/>
  <c r="X138"/>
  <c r="S138"/>
  <c r="Y138" s="1"/>
  <c r="AG248" i="9"/>
  <c r="AH248" s="1"/>
  <c r="W247"/>
  <c r="F302"/>
  <c r="AF302"/>
  <c r="AF259"/>
  <c r="F259"/>
  <c r="F383"/>
  <c r="AF383"/>
  <c r="AH46" i="43"/>
  <c r="AU46"/>
  <c r="BD46"/>
  <c r="BD91"/>
  <c r="AQ91"/>
  <c r="AP91" s="1"/>
  <c r="AH91"/>
  <c r="F106" i="9"/>
  <c r="AF106"/>
  <c r="F110"/>
  <c r="AF110"/>
  <c r="F124"/>
  <c r="AF124"/>
  <c r="F200"/>
  <c r="AF200"/>
  <c r="F155"/>
  <c r="AF155"/>
  <c r="X181" i="78"/>
  <c r="AF220" i="9"/>
  <c r="F220"/>
  <c r="F92"/>
  <c r="AF92"/>
  <c r="F328"/>
  <c r="AF328"/>
  <c r="AF96"/>
  <c r="F96"/>
  <c r="X23" i="78"/>
  <c r="V21" i="43"/>
  <c r="AQ22"/>
  <c r="F23" i="9"/>
  <c r="E23" i="43"/>
  <c r="AF23" i="9"/>
  <c r="AW77" i="44"/>
  <c r="BC77" s="1"/>
  <c r="AZ77" s="1"/>
  <c r="E149" i="43"/>
  <c r="AF271" i="9"/>
  <c r="F271"/>
  <c r="F218"/>
  <c r="E127" i="43"/>
  <c r="AF218" i="9"/>
  <c r="AF413"/>
  <c r="F413"/>
  <c r="AF98"/>
  <c r="F98"/>
  <c r="AF88"/>
  <c r="F88"/>
  <c r="F385"/>
  <c r="AF385"/>
  <c r="E199" i="43"/>
  <c r="AG287" i="9"/>
  <c r="AH287" s="1"/>
  <c r="AF113"/>
  <c r="F113"/>
  <c r="F408"/>
  <c r="AF408"/>
  <c r="E320"/>
  <c r="E319" s="1"/>
  <c r="AF97"/>
  <c r="F97"/>
  <c r="E67" i="43"/>
  <c r="F204" i="9"/>
  <c r="AF204"/>
  <c r="E110" i="43"/>
  <c r="AF393" i="9"/>
  <c r="F393"/>
  <c r="E160" i="43"/>
  <c r="AF304" i="9"/>
  <c r="F304"/>
  <c r="AF342"/>
  <c r="F342"/>
  <c r="E64" i="43"/>
  <c r="F72" i="9"/>
  <c r="AF72"/>
  <c r="AF389"/>
  <c r="F389"/>
  <c r="X68" i="78"/>
  <c r="E108" i="43"/>
  <c r="AF196" i="9"/>
  <c r="F196"/>
  <c r="CE23" i="4"/>
  <c r="AF401" i="9"/>
  <c r="F401"/>
  <c r="F151"/>
  <c r="AF151"/>
  <c r="E154" i="43"/>
  <c r="F291" i="9"/>
  <c r="AF291"/>
  <c r="AG458"/>
  <c r="AH458" s="1"/>
  <c r="AF458"/>
  <c r="E176" i="43"/>
  <c r="AF322" i="9"/>
  <c r="F322"/>
  <c r="F230"/>
  <c r="AF230"/>
  <c r="AF149"/>
  <c r="F149"/>
  <c r="AF415"/>
  <c r="F415"/>
  <c r="F305"/>
  <c r="AF305"/>
  <c r="E161" i="43"/>
  <c r="AF81" i="9"/>
  <c r="F81"/>
  <c r="D213" i="43" l="1"/>
  <c r="D197" s="1"/>
  <c r="D37" s="1"/>
  <c r="D20" s="1"/>
  <c r="E79"/>
  <c r="E51"/>
  <c r="F167" i="9"/>
  <c r="F166" s="1"/>
  <c r="AH167"/>
  <c r="AF22"/>
  <c r="AF21" s="1"/>
  <c r="F22"/>
  <c r="F21" s="1"/>
  <c r="CN23" i="4"/>
  <c r="AI51" i="43"/>
  <c r="AE56" i="9"/>
  <c r="AE45" s="1"/>
  <c r="BZ23" i="4"/>
  <c r="E198" i="43"/>
  <c r="E22"/>
  <c r="E21" s="1"/>
  <c r="AC247" i="9"/>
  <c r="AC37" s="1"/>
  <c r="AC20" s="1"/>
  <c r="AP171" i="43"/>
  <c r="AH166" i="9"/>
  <c r="CE22" i="4"/>
  <c r="AQ21" i="43"/>
  <c r="X22" i="78"/>
  <c r="F382" i="9"/>
  <c r="AG45"/>
  <c r="AH45"/>
  <c r="AF167"/>
  <c r="AF166" s="1"/>
  <c r="AP46" i="43"/>
  <c r="BJ29" i="44"/>
  <c r="BF29" s="1"/>
  <c r="AT29"/>
  <c r="BD227" i="43"/>
  <c r="AQ227"/>
  <c r="AP227" s="1"/>
  <c r="AG227"/>
  <c r="E157"/>
  <c r="AR6" i="44"/>
  <c r="AW70"/>
  <c r="E141" i="43"/>
  <c r="F184" i="9"/>
  <c r="F183" s="1"/>
  <c r="AF184"/>
  <c r="AF183" s="1"/>
  <c r="AX89" i="44"/>
  <c r="BJ89" s="1"/>
  <c r="F287" i="9"/>
  <c r="AS6" i="44"/>
  <c r="AX7"/>
  <c r="BD7" s="1"/>
  <c r="BD22" i="43"/>
  <c r="AU22"/>
  <c r="AP22" s="1"/>
  <c r="AH22"/>
  <c r="Z21"/>
  <c r="AF46" i="9"/>
  <c r="X156" i="78"/>
  <c r="AW80" i="44"/>
  <c r="AX54"/>
  <c r="BD54" s="1"/>
  <c r="AZ54" s="1"/>
  <c r="AU157" i="43"/>
  <c r="AP157" s="1"/>
  <c r="BD157"/>
  <c r="AH157"/>
  <c r="BI71" i="44"/>
  <c r="BF71" s="1"/>
  <c r="AT71"/>
  <c r="AX59"/>
  <c r="AX61"/>
  <c r="BD61" s="1"/>
  <c r="AZ61" s="1"/>
  <c r="F255" i="9"/>
  <c r="AF255"/>
  <c r="V224" i="43"/>
  <c r="AQ96"/>
  <c r="V237"/>
  <c r="W237" s="1"/>
  <c r="AX56" i="44"/>
  <c r="BD56" s="1"/>
  <c r="AZ56" s="1"/>
  <c r="X174" i="78"/>
  <c r="AW89" i="44"/>
  <c r="BC89" s="1"/>
  <c r="AX57"/>
  <c r="BD57" s="1"/>
  <c r="AZ57" s="1"/>
  <c r="E62" i="43"/>
  <c r="AF70" i="9"/>
  <c r="X212" i="78"/>
  <c r="AG309" i="9"/>
  <c r="AH309" s="1"/>
  <c r="S21" i="78"/>
  <c r="Y21" s="1"/>
  <c r="X38"/>
  <c r="S38"/>
  <c r="Y38" s="1"/>
  <c r="AQ79" i="43"/>
  <c r="V236"/>
  <c r="W236" s="1"/>
  <c r="BD236" s="1"/>
  <c r="X46" i="78"/>
  <c r="E37" i="9"/>
  <c r="E20" s="1"/>
  <c r="AS34" i="43"/>
  <c r="AP34" s="1"/>
  <c r="AH34"/>
  <c r="BD34"/>
  <c r="X21"/>
  <c r="F146" i="9"/>
  <c r="AX60" i="44"/>
  <c r="BD60" s="1"/>
  <c r="AZ60" s="1"/>
  <c r="AF320" i="9"/>
  <c r="AF319" s="1"/>
  <c r="AX51" i="44"/>
  <c r="BD51" s="1"/>
  <c r="AZ51" s="1"/>
  <c r="BD39" i="43"/>
  <c r="AH39"/>
  <c r="W38"/>
  <c r="AR39"/>
  <c r="AX39" s="1"/>
  <c r="AE247" i="9"/>
  <c r="AH134" i="43"/>
  <c r="AU134"/>
  <c r="AP134" s="1"/>
  <c r="Z133"/>
  <c r="BD134"/>
  <c r="AX31" i="44"/>
  <c r="BD31" s="1"/>
  <c r="AZ31" s="1"/>
  <c r="AH80" i="43"/>
  <c r="BD80"/>
  <c r="AU80"/>
  <c r="AP80" s="1"/>
  <c r="Z79"/>
  <c r="E46"/>
  <c r="AT79" i="44"/>
  <c r="BI79"/>
  <c r="BF79" s="1"/>
  <c r="X51" i="78"/>
  <c r="BD51" i="43"/>
  <c r="AH51"/>
  <c r="AU51"/>
  <c r="AP51" s="1"/>
  <c r="X161" i="78"/>
  <c r="AX50" i="44"/>
  <c r="BD50" s="1"/>
  <c r="AZ50" s="1"/>
  <c r="D442" i="9"/>
  <c r="D381" s="1"/>
  <c r="D37" s="1"/>
  <c r="D20" s="1"/>
  <c r="AX55" i="44"/>
  <c r="BD55" s="1"/>
  <c r="AZ55" s="1"/>
  <c r="X97" i="78"/>
  <c r="X62"/>
  <c r="AT77" i="44"/>
  <c r="BI77"/>
  <c r="BF77" s="1"/>
  <c r="BD45" i="43"/>
  <c r="AU45"/>
  <c r="AP45" s="1"/>
  <c r="AH45"/>
  <c r="AF382" i="9"/>
  <c r="AG247"/>
  <c r="AH247"/>
  <c r="E152" i="43"/>
  <c r="AT78" i="44"/>
  <c r="BI78"/>
  <c r="BF78" s="1"/>
  <c r="AT72"/>
  <c r="BI72"/>
  <c r="BF72" s="1"/>
  <c r="AF454" i="9"/>
  <c r="AG454"/>
  <c r="AH454" s="1"/>
  <c r="AX53" i="44"/>
  <c r="F300" i="9"/>
  <c r="AF300"/>
  <c r="X145" i="78"/>
  <c r="AH141" i="43"/>
  <c r="AT141"/>
  <c r="AP141" s="1"/>
  <c r="BD141"/>
  <c r="Y133"/>
  <c r="E97"/>
  <c r="E96" s="1"/>
  <c r="AX52" i="44"/>
  <c r="BD52" s="1"/>
  <c r="AZ52" s="1"/>
  <c r="BT22" i="4"/>
  <c r="Z163" i="43"/>
  <c r="AU170"/>
  <c r="AF287" i="9"/>
  <c r="X91" i="78"/>
  <c r="F46" i="9"/>
  <c r="AH152" i="43"/>
  <c r="BD152"/>
  <c r="AT152"/>
  <c r="AP152" s="1"/>
  <c r="AX85" i="44"/>
  <c r="BD85" s="1"/>
  <c r="AZ85" s="1"/>
  <c r="AX58"/>
  <c r="BD58" s="1"/>
  <c r="AZ58" s="1"/>
  <c r="X178" i="78"/>
  <c r="BD173" i="43"/>
  <c r="AH173"/>
  <c r="AQ173"/>
  <c r="AP173" s="1"/>
  <c r="Y163"/>
  <c r="BD170"/>
  <c r="AH170"/>
  <c r="AT170"/>
  <c r="BS22" i="4"/>
  <c r="AT23" i="44"/>
  <c r="BJ23"/>
  <c r="BF23" s="1"/>
  <c r="F70" i="9"/>
  <c r="AT81" i="44"/>
  <c r="BI81"/>
  <c r="BF81" s="1"/>
  <c r="BI74"/>
  <c r="BF74" s="1"/>
  <c r="AT74"/>
  <c r="AT33"/>
  <c r="BT33"/>
  <c r="BP33" s="1"/>
  <c r="AX63"/>
  <c r="AG21" i="9"/>
  <c r="AH21" s="1"/>
  <c r="BJ12" i="44"/>
  <c r="BF12" s="1"/>
  <c r="AT12"/>
  <c r="T228" i="78"/>
  <c r="AQ6" i="44"/>
  <c r="AV9"/>
  <c r="AF146" i="9"/>
  <c r="F320"/>
  <c r="F319" s="1"/>
  <c r="E174" i="43"/>
  <c r="E173" s="1"/>
  <c r="AX62" i="44"/>
  <c r="BD62" s="1"/>
  <c r="AZ62" s="1"/>
  <c r="AG38" i="43"/>
  <c r="AQ38"/>
  <c r="AP6" i="44"/>
  <c r="AU32"/>
  <c r="BA32" s="1"/>
  <c r="AF56" i="9"/>
  <c r="F56"/>
  <c r="AX69" i="44"/>
  <c r="BD69" s="1"/>
  <c r="AZ69" s="1"/>
  <c r="X80" i="78"/>
  <c r="AX13" i="44"/>
  <c r="BD13" s="1"/>
  <c r="AZ13" s="1"/>
  <c r="AE184" i="9"/>
  <c r="AE183" s="1"/>
  <c r="AU97" i="43"/>
  <c r="AP97" s="1"/>
  <c r="BD97"/>
  <c r="Z96"/>
  <c r="AH97"/>
  <c r="AX17" i="44"/>
  <c r="BD17" s="1"/>
  <c r="AZ17" s="1"/>
  <c r="AG183" i="9"/>
  <c r="AH183" s="1"/>
  <c r="CN22" i="4" l="1"/>
  <c r="BZ22"/>
  <c r="AB18" i="10"/>
  <c r="AE37" i="9"/>
  <c r="AE20" s="1"/>
  <c r="F247"/>
  <c r="E133" i="43"/>
  <c r="E45"/>
  <c r="AF247" i="9"/>
  <c r="AY12" i="44"/>
  <c r="AP170" i="43"/>
  <c r="X79" i="78"/>
  <c r="AT69" i="44"/>
  <c r="BJ69"/>
  <c r="BF69" s="1"/>
  <c r="AU6"/>
  <c r="AT32"/>
  <c r="BL32"/>
  <c r="AV6"/>
  <c r="AT9"/>
  <c r="BM9"/>
  <c r="X137" i="78"/>
  <c r="AT63" i="44"/>
  <c r="BJ63"/>
  <c r="BF63" s="1"/>
  <c r="F45" i="9"/>
  <c r="AU163" i="43"/>
  <c r="AT53" i="44"/>
  <c r="BJ53"/>
  <c r="BF53" s="1"/>
  <c r="AT50"/>
  <c r="BJ50"/>
  <c r="BF50" s="1"/>
  <c r="AP39" i="43"/>
  <c r="AW39" s="1"/>
  <c r="AT51" i="44"/>
  <c r="BJ51"/>
  <c r="BF51" s="1"/>
  <c r="AT60"/>
  <c r="BJ60"/>
  <c r="BF60" s="1"/>
  <c r="BI89"/>
  <c r="BF89" s="1"/>
  <c r="AT89"/>
  <c r="AT56"/>
  <c r="BJ56"/>
  <c r="BF56" s="1"/>
  <c r="BJ59"/>
  <c r="BF59" s="1"/>
  <c r="AT59"/>
  <c r="BI80"/>
  <c r="BF80" s="1"/>
  <c r="AT80"/>
  <c r="AU21" i="43"/>
  <c r="AZ7" i="44"/>
  <c r="AW6"/>
  <c r="AT70"/>
  <c r="BI70"/>
  <c r="BC70"/>
  <c r="AT17"/>
  <c r="BJ17"/>
  <c r="BF17" s="1"/>
  <c r="BD96" i="43"/>
  <c r="AH96"/>
  <c r="AU96"/>
  <c r="AP96" s="1"/>
  <c r="AT13" i="44"/>
  <c r="BJ13"/>
  <c r="BF13" s="1"/>
  <c r="AZ32"/>
  <c r="BA6"/>
  <c r="B133" s="1"/>
  <c r="BJ62"/>
  <c r="BF62" s="1"/>
  <c r="AT62"/>
  <c r="BB9"/>
  <c r="BD63"/>
  <c r="AZ63" s="1"/>
  <c r="BJ33"/>
  <c r="BF33" s="1"/>
  <c r="AT163" i="43"/>
  <c r="AH163"/>
  <c r="BD163"/>
  <c r="X177" i="78"/>
  <c r="AT58" i="44"/>
  <c r="BJ58"/>
  <c r="BF58" s="1"/>
  <c r="AT85"/>
  <c r="BJ85"/>
  <c r="BF85" s="1"/>
  <c r="BJ52"/>
  <c r="BF52" s="1"/>
  <c r="AT52"/>
  <c r="BD133" i="43"/>
  <c r="AT133"/>
  <c r="AH133"/>
  <c r="Y37"/>
  <c r="BD53" i="44"/>
  <c r="AZ53" s="1"/>
  <c r="Z37" i="43"/>
  <c r="Z20" s="1"/>
  <c r="X96" i="78"/>
  <c r="AT55" i="44"/>
  <c r="BJ55"/>
  <c r="BF55" s="1"/>
  <c r="AH79" i="43"/>
  <c r="AU79"/>
  <c r="AP79" s="1"/>
  <c r="BD79"/>
  <c r="AT31" i="44"/>
  <c r="BT31"/>
  <c r="AU133" i="43"/>
  <c r="BD38"/>
  <c r="AH38"/>
  <c r="W37"/>
  <c r="AR38"/>
  <c r="AX38" s="1"/>
  <c r="AX37" s="1"/>
  <c r="AX20" s="1"/>
  <c r="AS21"/>
  <c r="AH21"/>
  <c r="BD21"/>
  <c r="X20"/>
  <c r="X45" i="78"/>
  <c r="BJ57" i="44"/>
  <c r="BF57" s="1"/>
  <c r="AT57"/>
  <c r="X167" i="78"/>
  <c r="AG224" i="43"/>
  <c r="BD224"/>
  <c r="AQ224"/>
  <c r="AP224" s="1"/>
  <c r="AW224" s="1"/>
  <c r="AT61" i="44"/>
  <c r="BJ61"/>
  <c r="BF61" s="1"/>
  <c r="BD59"/>
  <c r="AZ59" s="1"/>
  <c r="AT54"/>
  <c r="BJ54"/>
  <c r="BF54" s="1"/>
  <c r="BC80"/>
  <c r="AZ80" s="1"/>
  <c r="AF45" i="9"/>
  <c r="AX6" i="44"/>
  <c r="BJ7"/>
  <c r="AT7"/>
  <c r="BD89"/>
  <c r="AZ89" s="1"/>
  <c r="X21" i="78"/>
  <c r="AP163" i="43" l="1"/>
  <c r="AP21"/>
  <c r="AY13" i="44"/>
  <c r="AT6"/>
  <c r="AT115" s="1"/>
  <c r="AY17"/>
  <c r="AS20" i="43"/>
  <c r="AR37"/>
  <c r="W20"/>
  <c r="BP31" i="44"/>
  <c r="BP6" s="1"/>
  <c r="BP115" s="1"/>
  <c r="BT6"/>
  <c r="G131" s="1"/>
  <c r="D252" i="43"/>
  <c r="BF70" i="44"/>
  <c r="BI6"/>
  <c r="E128" s="1"/>
  <c r="AU20" i="43"/>
  <c r="BF7" i="44"/>
  <c r="BJ31"/>
  <c r="BF31" s="1"/>
  <c r="AU37" i="43"/>
  <c r="AT37"/>
  <c r="Y20"/>
  <c r="AP133"/>
  <c r="AZ9" i="44"/>
  <c r="BB6"/>
  <c r="C133" s="1"/>
  <c r="E252" i="43" s="1"/>
  <c r="AZ70" i="44"/>
  <c r="BC6"/>
  <c r="E133" s="1"/>
  <c r="F252" i="43" s="1"/>
  <c r="BD6" i="44"/>
  <c r="G133" s="1"/>
  <c r="G252" i="43" s="1"/>
  <c r="BK9" i="44"/>
  <c r="BM6"/>
  <c r="C129" s="1"/>
  <c r="AP38" i="43"/>
  <c r="AW38" s="1"/>
  <c r="AW37" s="1"/>
  <c r="AW20" s="1"/>
  <c r="BK32" i="44"/>
  <c r="BL6"/>
  <c r="B129" s="1"/>
  <c r="BG32"/>
  <c r="AB15" i="10" l="1"/>
  <c r="AZ6" i="44"/>
  <c r="BK118" s="1"/>
  <c r="BJ6"/>
  <c r="G128" s="1"/>
  <c r="G251" i="43" s="1"/>
  <c r="G244" s="1"/>
  <c r="H129" i="44"/>
  <c r="P129" s="1"/>
  <c r="D246" i="43"/>
  <c r="AY9" i="44"/>
  <c r="BK6"/>
  <c r="E134"/>
  <c r="E135" s="1"/>
  <c r="F251" i="43"/>
  <c r="F244" s="1"/>
  <c r="F243" s="1"/>
  <c r="H133" i="44"/>
  <c r="P133" s="1"/>
  <c r="G261" i="43"/>
  <c r="H131" i="44"/>
  <c r="P131" s="1"/>
  <c r="AR20" i="43"/>
  <c r="BF32" i="44"/>
  <c r="BF6" s="1"/>
  <c r="BF115" s="1"/>
  <c r="BG6"/>
  <c r="C134"/>
  <c r="C135" s="1"/>
  <c r="E246" i="43"/>
  <c r="E245" s="1"/>
  <c r="E244" s="1"/>
  <c r="E243" s="1"/>
  <c r="AT20"/>
  <c r="Y13"/>
  <c r="AY7" i="44"/>
  <c r="C252" i="43"/>
  <c r="G134" i="44" l="1"/>
  <c r="G135" s="1"/>
  <c r="AY6"/>
  <c r="B128"/>
  <c r="BE6"/>
  <c r="G255" i="43"/>
  <c r="G243" s="1"/>
  <c r="C261"/>
  <c r="C255" s="1"/>
  <c r="CF26" i="44"/>
  <c r="BK115"/>
  <c r="C246" i="43"/>
  <c r="C245" s="1"/>
  <c r="D245"/>
  <c r="B134" i="44" l="1"/>
  <c r="B135" s="1"/>
  <c r="H128"/>
  <c r="D251" i="43"/>
  <c r="C251" s="1"/>
  <c r="C244" s="1"/>
  <c r="C243" s="1"/>
  <c r="C239" s="1"/>
  <c r="D244" l="1"/>
  <c r="D243" s="1"/>
  <c r="P128" i="44"/>
  <c r="H134"/>
  <c r="P134" s="1"/>
  <c r="M13" i="78" l="1"/>
  <c r="G23" i="9" l="1"/>
  <c r="G22" s="1"/>
  <c r="I23" i="78"/>
  <c r="F23" i="43"/>
  <c r="F22" s="1"/>
  <c r="I22" i="78" l="1"/>
  <c r="P23"/>
  <c r="BG23" i="9"/>
  <c r="BG22" s="1"/>
  <c r="S23" i="43"/>
  <c r="S22" s="1"/>
  <c r="P22" i="78" l="1"/>
  <c r="AC217" i="43" l="1"/>
  <c r="AC213" s="1"/>
  <c r="AC197" s="1"/>
  <c r="AC37" s="1"/>
  <c r="AC20" s="1"/>
  <c r="AL449" i="9"/>
  <c r="AL446" s="1"/>
  <c r="AL381" s="1"/>
  <c r="AL37" s="1"/>
  <c r="AL20" s="1"/>
  <c r="AK449"/>
  <c r="AK446" s="1"/>
  <c r="AK381" s="1"/>
  <c r="AK37" s="1"/>
  <c r="AK20" s="1"/>
  <c r="AB217" i="43"/>
  <c r="AB213" s="1"/>
  <c r="AB197" s="1"/>
  <c r="AB37" s="1"/>
  <c r="AB20" s="1"/>
  <c r="W449" i="9"/>
  <c r="V217" i="43"/>
  <c r="L221" i="78"/>
  <c r="K221"/>
  <c r="M217" i="43"/>
  <c r="I449" i="9"/>
  <c r="J221" i="78"/>
  <c r="AN449" i="9"/>
  <c r="AN446" l="1"/>
  <c r="AY449"/>
  <c r="AP449"/>
  <c r="J217" i="78"/>
  <c r="Q221"/>
  <c r="AJ217" i="43"/>
  <c r="AQ217" s="1"/>
  <c r="AP217" s="1"/>
  <c r="M213"/>
  <c r="K217" i="78"/>
  <c r="R221"/>
  <c r="V213" i="43"/>
  <c r="BD217"/>
  <c r="AH217"/>
  <c r="AG449" i="9"/>
  <c r="AH449"/>
  <c r="W446"/>
  <c r="G217" i="43"/>
  <c r="S449" i="9"/>
  <c r="I446"/>
  <c r="R449"/>
  <c r="BG449"/>
  <c r="S217" i="43"/>
  <c r="L217" i="78"/>
  <c r="S221"/>
  <c r="Y221" s="1"/>
  <c r="X221"/>
  <c r="S217" l="1"/>
  <c r="Y217" s="1"/>
  <c r="X217"/>
  <c r="L201"/>
  <c r="R446" i="9"/>
  <c r="S446" s="1"/>
  <c r="V197" i="43"/>
  <c r="AH213"/>
  <c r="BD213"/>
  <c r="R217" i="78"/>
  <c r="K201"/>
  <c r="AP446" i="9"/>
  <c r="AZ449"/>
  <c r="AY446"/>
  <c r="AN381"/>
  <c r="F449"/>
  <c r="F446" s="1"/>
  <c r="F381" s="1"/>
  <c r="F37" s="1"/>
  <c r="F20" s="1"/>
  <c r="E217" i="43"/>
  <c r="E213" s="1"/>
  <c r="E197" s="1"/>
  <c r="E37" s="1"/>
  <c r="E20" s="1"/>
  <c r="AF217"/>
  <c r="G213"/>
  <c r="AG446" i="9"/>
  <c r="AH446" s="1"/>
  <c r="AF449"/>
  <c r="AF446" s="1"/>
  <c r="AF381" s="1"/>
  <c r="AF37" s="1"/>
  <c r="AF20" s="1"/>
  <c r="AG217" i="43"/>
  <c r="AG213" s="1"/>
  <c r="AG197" s="1"/>
  <c r="AG37" s="1"/>
  <c r="AG20" s="1"/>
  <c r="BP33" i="4"/>
  <c r="M197" i="43"/>
  <c r="M37" s="1"/>
  <c r="M20" s="1"/>
  <c r="AJ213"/>
  <c r="AJ197" s="1"/>
  <c r="AJ37" s="1"/>
  <c r="AJ20" s="1"/>
  <c r="Q217" i="78"/>
  <c r="J201"/>
  <c r="Q201" s="1"/>
  <c r="AP381" i="9" l="1"/>
  <c r="AZ446"/>
  <c r="AQ197" i="43"/>
  <c r="AP197" s="1"/>
  <c r="AH197"/>
  <c r="V37"/>
  <c r="BD197"/>
  <c r="S201" i="78"/>
  <c r="Y201" s="1"/>
  <c r="L37"/>
  <c r="X201"/>
  <c r="S24" i="51"/>
  <c r="T24" s="1"/>
  <c r="M13" i="43"/>
  <c r="P14"/>
  <c r="O14"/>
  <c r="M16"/>
  <c r="G197"/>
  <c r="AF197" s="1"/>
  <c r="AF213"/>
  <c r="AY381" i="9"/>
  <c r="AN37"/>
  <c r="AY37" s="1"/>
  <c r="R201" i="78"/>
  <c r="K37"/>
  <c r="AQ213" i="43"/>
  <c r="AP213" s="1"/>
  <c r="AV17" i="3" l="1"/>
  <c r="L20" i="78"/>
  <c r="S37"/>
  <c r="Y37" s="1"/>
  <c r="X37"/>
  <c r="R37"/>
  <c r="K20"/>
  <c r="AH37" i="43"/>
  <c r="BD37"/>
  <c r="V20"/>
  <c r="AQ37"/>
  <c r="AP37" s="1"/>
  <c r="AZ381" i="9"/>
  <c r="AP37"/>
  <c r="AZ37" s="1"/>
  <c r="CN19" i="4" l="1"/>
  <c r="BZ19"/>
  <c r="V16" i="43"/>
  <c r="AQ20"/>
  <c r="AP20" s="1"/>
  <c r="AU17"/>
  <c r="V13"/>
  <c r="BD20"/>
  <c r="L13" i="47"/>
  <c r="AH20" i="43"/>
  <c r="V296"/>
  <c r="AB15"/>
  <c r="R20" i="78"/>
  <c r="K13"/>
  <c r="K18"/>
  <c r="S20"/>
  <c r="L13"/>
  <c r="X20"/>
  <c r="L18"/>
  <c r="W13" i="43" l="1"/>
  <c r="Y20" i="78"/>
  <c r="S235"/>
  <c r="G52" i="9" l="1"/>
  <c r="G46" s="1"/>
  <c r="F49" i="43"/>
  <c r="F46" s="1"/>
  <c r="I49" i="78"/>
  <c r="F55" i="43" l="1"/>
  <c r="G63" i="9"/>
  <c r="I55" i="78"/>
  <c r="P55" s="1"/>
  <c r="S49" i="43"/>
  <c r="S46" s="1"/>
  <c r="BG52" i="9"/>
  <c r="BG46" s="1"/>
  <c r="I46" i="78"/>
  <c r="P49"/>
  <c r="P46" l="1"/>
  <c r="BG63" i="9"/>
  <c r="S55" i="43"/>
  <c r="C7" i="61" l="1"/>
  <c r="G84" i="9"/>
  <c r="G79"/>
  <c r="C6" i="61"/>
  <c r="F82" i="43"/>
  <c r="I82" i="78"/>
  <c r="P82" s="1"/>
  <c r="G229" i="9"/>
  <c r="F130" i="43"/>
  <c r="I134" i="78"/>
  <c r="P134" s="1"/>
  <c r="G270" i="9"/>
  <c r="F148" i="43"/>
  <c r="I152" i="78"/>
  <c r="P152" s="1"/>
  <c r="F7" i="52"/>
  <c r="I155" i="78"/>
  <c r="P155" s="1"/>
  <c r="F151" i="43"/>
  <c r="G7" i="52" s="1"/>
  <c r="G273" i="9"/>
  <c r="F22" i="52"/>
  <c r="C11" i="61"/>
  <c r="G292" i="9"/>
  <c r="G387"/>
  <c r="C15" i="61"/>
  <c r="F31" i="52"/>
  <c r="G386" i="9"/>
  <c r="C14" i="61"/>
  <c r="G410" i="9"/>
  <c r="F17" i="52"/>
  <c r="C19" i="61"/>
  <c r="F52" i="43"/>
  <c r="G58" i="9"/>
  <c r="F6" i="52"/>
  <c r="I52" i="78"/>
  <c r="F15" i="52"/>
  <c r="F81" i="43"/>
  <c r="G168" i="9"/>
  <c r="G167" s="1"/>
  <c r="I81" i="78"/>
  <c r="G57" i="9"/>
  <c r="C5" i="61"/>
  <c r="F66" i="43"/>
  <c r="G77" i="9"/>
  <c r="I66" i="78"/>
  <c r="F12" i="52"/>
  <c r="C10" i="61"/>
  <c r="G156" i="9"/>
  <c r="G40"/>
  <c r="G39" s="1"/>
  <c r="G38" s="1"/>
  <c r="I40" i="78"/>
  <c r="F40" i="43"/>
  <c r="F39" s="1"/>
  <c r="F38" s="1"/>
  <c r="G193" i="9"/>
  <c r="G184" s="1"/>
  <c r="G183" s="1"/>
  <c r="I105" i="78"/>
  <c r="F105" i="43"/>
  <c r="F149"/>
  <c r="G10" i="52" s="1"/>
  <c r="F10"/>
  <c r="I153" i="78"/>
  <c r="P153" s="1"/>
  <c r="G271" i="9"/>
  <c r="F154" i="43"/>
  <c r="G9" i="52" s="1"/>
  <c r="F9"/>
  <c r="I158" i="78"/>
  <c r="P158" s="1"/>
  <c r="G291" i="9"/>
  <c r="F30" i="52"/>
  <c r="C17" i="61"/>
  <c r="G406" i="9"/>
  <c r="C18" i="61"/>
  <c r="G409" i="9"/>
  <c r="C20" i="61"/>
  <c r="G413" i="9"/>
  <c r="F33" i="52"/>
  <c r="I154" i="78" l="1"/>
  <c r="P154" s="1"/>
  <c r="F11" i="52"/>
  <c r="F150" i="43"/>
  <c r="G11" i="52" s="1"/>
  <c r="G272" i="9"/>
  <c r="G99"/>
  <c r="F27" i="52"/>
  <c r="C8" i="61"/>
  <c r="I74" i="78"/>
  <c r="P74" s="1"/>
  <c r="G134" i="9"/>
  <c r="F74" i="43"/>
  <c r="BG413" i="9"/>
  <c r="BG406"/>
  <c r="BG156"/>
  <c r="S66" i="43"/>
  <c r="BG77" i="9"/>
  <c r="G56"/>
  <c r="BG168"/>
  <c r="BG167" s="1"/>
  <c r="S81" i="43"/>
  <c r="BG58" i="9"/>
  <c r="S52" i="43"/>
  <c r="S51" s="1"/>
  <c r="BG410" i="9"/>
  <c r="BG387"/>
  <c r="BG292"/>
  <c r="S151" i="43"/>
  <c r="BG273" i="9"/>
  <c r="BG270"/>
  <c r="S148" i="43"/>
  <c r="S130"/>
  <c r="BG229" i="9"/>
  <c r="C21" i="61"/>
  <c r="G447" i="9"/>
  <c r="G446" s="1"/>
  <c r="BG409"/>
  <c r="BG291"/>
  <c r="S154" i="43"/>
  <c r="S149"/>
  <c r="BG271" i="9"/>
  <c r="S105" i="43"/>
  <c r="BG193" i="9"/>
  <c r="P105" i="78"/>
  <c r="S40" i="43"/>
  <c r="S39" s="1"/>
  <c r="S38" s="1"/>
  <c r="BG40" i="9"/>
  <c r="BG39" s="1"/>
  <c r="BG38" s="1"/>
  <c r="I39" i="78"/>
  <c r="P40"/>
  <c r="P66"/>
  <c r="BG57" i="9"/>
  <c r="BG56" s="1"/>
  <c r="P81" i="78"/>
  <c r="I80"/>
  <c r="G15" i="52"/>
  <c r="F80" i="43"/>
  <c r="I51" i="78"/>
  <c r="P52"/>
  <c r="G6" i="52"/>
  <c r="F51" i="43"/>
  <c r="BG386" i="9"/>
  <c r="S82" i="43"/>
  <c r="BG79" i="9"/>
  <c r="BG84"/>
  <c r="BG184" l="1"/>
  <c r="BG183" s="1"/>
  <c r="P51" i="78"/>
  <c r="I38"/>
  <c r="P39"/>
  <c r="BG134" i="9"/>
  <c r="S74" i="43"/>
  <c r="BG272" i="9"/>
  <c r="S150" i="43"/>
  <c r="P80" i="78"/>
  <c r="BG447" i="9"/>
  <c r="BG446" s="1"/>
  <c r="S80" i="43"/>
  <c r="BG99" i="9"/>
  <c r="I139" i="78" l="1"/>
  <c r="G249" i="9"/>
  <c r="G248" s="1"/>
  <c r="F135" i="43"/>
  <c r="F134" s="1"/>
  <c r="F193"/>
  <c r="F192" s="1"/>
  <c r="F186" s="1"/>
  <c r="G377" i="9"/>
  <c r="G376" s="1"/>
  <c r="G356" s="1"/>
  <c r="I197" i="78"/>
  <c r="C16" i="61"/>
  <c r="G388" i="9"/>
  <c r="G382" s="1"/>
  <c r="G381" s="1"/>
  <c r="F8" i="52"/>
  <c r="F153" i="43"/>
  <c r="I157" i="78"/>
  <c r="G289" i="9"/>
  <c r="G287" s="1"/>
  <c r="P38" i="78"/>
  <c r="I113" l="1"/>
  <c r="F113" i="43"/>
  <c r="F97" s="1"/>
  <c r="F96" s="1"/>
  <c r="BG289" i="9"/>
  <c r="BG287" s="1"/>
  <c r="S153" i="43"/>
  <c r="S152" s="1"/>
  <c r="F147"/>
  <c r="G269" i="9"/>
  <c r="I151" i="78"/>
  <c r="P151" s="1"/>
  <c r="F152" i="43"/>
  <c r="G8" i="52"/>
  <c r="BG388" i="9"/>
  <c r="BG382" s="1"/>
  <c r="BG381" s="1"/>
  <c r="P197" i="78"/>
  <c r="I196"/>
  <c r="BG377" i="9"/>
  <c r="BG376" s="1"/>
  <c r="BG356" s="1"/>
  <c r="S193" i="43"/>
  <c r="S192" s="1"/>
  <c r="S186" s="1"/>
  <c r="BG249" i="9"/>
  <c r="BG248" s="1"/>
  <c r="S135" i="43"/>
  <c r="S134" s="1"/>
  <c r="I156" i="78"/>
  <c r="P156" s="1"/>
  <c r="P157"/>
  <c r="I138"/>
  <c r="P139"/>
  <c r="F92" i="43" l="1"/>
  <c r="I92" i="78"/>
  <c r="P138"/>
  <c r="G155" i="9"/>
  <c r="G146" s="1"/>
  <c r="C9" i="61"/>
  <c r="C26" s="1"/>
  <c r="I190" i="78"/>
  <c r="P190" s="1"/>
  <c r="P196"/>
  <c r="S147" i="43"/>
  <c r="BG269" i="9"/>
  <c r="P113" i="78"/>
  <c r="I97"/>
  <c r="G265" i="9" l="1"/>
  <c r="G255" s="1"/>
  <c r="G247" s="1"/>
  <c r="I149" i="78"/>
  <c r="F145" i="43"/>
  <c r="F141" s="1"/>
  <c r="F133" s="1"/>
  <c r="F171"/>
  <c r="F170" s="1"/>
  <c r="F163" s="1"/>
  <c r="G317" i="9"/>
  <c r="G316" s="1"/>
  <c r="G309" s="1"/>
  <c r="I175" i="78"/>
  <c r="F214" i="43"/>
  <c r="I218" i="78"/>
  <c r="BG179" i="9"/>
  <c r="BG178" s="1"/>
  <c r="BG166" s="1"/>
  <c r="S92" i="43"/>
  <c r="S91" s="1"/>
  <c r="S79" s="1"/>
  <c r="G179" i="9"/>
  <c r="G178" s="1"/>
  <c r="G166" s="1"/>
  <c r="F91" i="43"/>
  <c r="F79" s="1"/>
  <c r="I35" i="78"/>
  <c r="G35" i="9"/>
  <c r="G34" s="1"/>
  <c r="G21" s="1"/>
  <c r="F35" i="43"/>
  <c r="F34" s="1"/>
  <c r="F21" s="1"/>
  <c r="I68" i="78"/>
  <c r="F68" i="43"/>
  <c r="F62" s="1"/>
  <c r="F45" s="1"/>
  <c r="G115" i="9"/>
  <c r="G70" s="1"/>
  <c r="G45" s="1"/>
  <c r="P97" i="78"/>
  <c r="I96"/>
  <c r="P96" s="1"/>
  <c r="BG155" i="9"/>
  <c r="BG146" s="1"/>
  <c r="I91" i="78"/>
  <c r="P92"/>
  <c r="G37" i="9" l="1"/>
  <c r="G20" s="1"/>
  <c r="P91" i="78"/>
  <c r="I79"/>
  <c r="P79" s="1"/>
  <c r="S68" i="43"/>
  <c r="S62" s="1"/>
  <c r="S45" s="1"/>
  <c r="BG115" i="9"/>
  <c r="BG70" s="1"/>
  <c r="BG45" s="1"/>
  <c r="P218" i="78"/>
  <c r="I217"/>
  <c r="I174"/>
  <c r="P175"/>
  <c r="BG317" i="9"/>
  <c r="BG316" s="1"/>
  <c r="BG309" s="1"/>
  <c r="S171" i="43"/>
  <c r="S170" s="1"/>
  <c r="S163" s="1"/>
  <c r="I145" i="78"/>
  <c r="P149"/>
  <c r="P68"/>
  <c r="I62"/>
  <c r="P35"/>
  <c r="I34"/>
  <c r="E39" i="52"/>
  <c r="S214" i="43"/>
  <c r="S213" s="1"/>
  <c r="S197" s="1"/>
  <c r="F213"/>
  <c r="F197" s="1"/>
  <c r="F37" s="1"/>
  <c r="F20" s="1"/>
  <c r="BG265" i="9"/>
  <c r="BG255" s="1"/>
  <c r="BG247" s="1"/>
  <c r="S145" i="43"/>
  <c r="S141" s="1"/>
  <c r="S133" s="1"/>
  <c r="F16" l="1"/>
  <c r="F13" s="1"/>
  <c r="P145" i="78"/>
  <c r="I137"/>
  <c r="P137" s="1"/>
  <c r="I167"/>
  <c r="P167" s="1"/>
  <c r="P174"/>
  <c r="P34"/>
  <c r="I21"/>
  <c r="P62"/>
  <c r="I45"/>
  <c r="P217"/>
  <c r="I201"/>
  <c r="P201" s="1"/>
  <c r="BG37" i="9"/>
  <c r="P45" i="78" l="1"/>
  <c r="I37"/>
  <c r="P37" s="1"/>
  <c r="P21"/>
  <c r="I20" l="1"/>
  <c r="I18" s="1"/>
  <c r="P20" l="1"/>
  <c r="I13"/>
  <c r="J35" l="1"/>
  <c r="AN35" i="9"/>
  <c r="G35" i="43" l="1"/>
  <c r="AP35" i="9"/>
  <c r="AY35"/>
  <c r="AN34"/>
  <c r="BG35"/>
  <c r="BG34" s="1"/>
  <c r="BG21" s="1"/>
  <c r="BG20" s="1"/>
  <c r="S35" i="43"/>
  <c r="S34" s="1"/>
  <c r="S21" s="1"/>
  <c r="J34" i="78"/>
  <c r="Q35"/>
  <c r="AY34" i="9" l="1"/>
  <c r="AN21"/>
  <c r="AZ35"/>
  <c r="AP34"/>
  <c r="G34" i="43"/>
  <c r="K35"/>
  <c r="AF35"/>
  <c r="Q34" i="78"/>
  <c r="J21"/>
  <c r="Q21" l="1"/>
  <c r="K34" i="43"/>
  <c r="K21" s="1"/>
  <c r="K20" s="1"/>
  <c r="AX35" i="9"/>
  <c r="AX34" s="1"/>
  <c r="AX21" s="1"/>
  <c r="AX20" s="1"/>
  <c r="AZ34"/>
  <c r="AP21"/>
  <c r="AN20"/>
  <c r="AY21"/>
  <c r="AF34" i="43"/>
  <c r="G21"/>
  <c r="AF21" l="1"/>
  <c r="AP20" i="9"/>
  <c r="AZ21"/>
  <c r="AY15"/>
  <c r="AZ15" s="1"/>
  <c r="AY20"/>
  <c r="AZ20" l="1"/>
  <c r="AY14"/>
  <c r="BC442"/>
  <c r="BC381" s="1"/>
  <c r="BC37" s="1"/>
  <c r="BC20" s="1"/>
  <c r="W442"/>
  <c r="BE442"/>
  <c r="BE381" s="1"/>
  <c r="BE37" s="1"/>
  <c r="BE20" s="1"/>
  <c r="I442"/>
  <c r="R442" l="1"/>
  <c r="S442" s="1"/>
  <c r="I381"/>
  <c r="AG442"/>
  <c r="AH442" s="1"/>
  <c r="W381"/>
  <c r="R381" l="1"/>
  <c r="S381" s="1"/>
  <c r="I37"/>
  <c r="AG381"/>
  <c r="AH381"/>
  <c r="W37"/>
  <c r="J113" i="78"/>
  <c r="W20" i="9" l="1"/>
  <c r="AH37"/>
  <c r="AG37"/>
  <c r="I20"/>
  <c r="R37"/>
  <c r="S37" s="1"/>
  <c r="S113" i="43"/>
  <c r="S97" s="1"/>
  <c r="S96" s="1"/>
  <c r="S37" s="1"/>
  <c r="S20" s="1"/>
  <c r="S14" s="1"/>
  <c r="Q113" i="78"/>
  <c r="J97"/>
  <c r="G113" i="43"/>
  <c r="AG14" i="9" l="1"/>
  <c r="AH14" s="1"/>
  <c r="AH20"/>
  <c r="AG20"/>
  <c r="AG15"/>
  <c r="AH15" s="1"/>
  <c r="R15"/>
  <c r="S15" s="1"/>
  <c r="J14"/>
  <c r="R20"/>
  <c r="S20" s="1"/>
  <c r="BG14"/>
  <c r="BE14"/>
  <c r="G97" i="43"/>
  <c r="AF113"/>
  <c r="J96" i="78"/>
  <c r="Q97"/>
  <c r="I113" i="43"/>
  <c r="I97" s="1"/>
  <c r="I96" s="1"/>
  <c r="I37" s="1"/>
  <c r="I20" s="1"/>
  <c r="Q96" i="78" l="1"/>
  <c r="J37"/>
  <c r="G96" i="43"/>
  <c r="AF97"/>
  <c r="Q37" i="78" l="1"/>
  <c r="J20"/>
  <c r="G37" i="43"/>
  <c r="AF96"/>
  <c r="Q20" i="78" l="1"/>
  <c r="J15"/>
  <c r="J18"/>
  <c r="AF37" i="43"/>
  <c r="G20"/>
  <c r="AF20" l="1"/>
  <c r="G15"/>
  <c r="G16"/>
  <c r="J5" i="47" l="1"/>
  <c r="AE3"/>
  <c r="AE33" s="1"/>
  <c r="V294" i="43"/>
  <c r="AF292"/>
  <c r="F291"/>
  <c r="AY294"/>
  <c r="Z290"/>
  <c r="AM290"/>
  <c r="J294"/>
  <c r="AI293"/>
  <c r="AU293"/>
  <c r="AG291"/>
  <c r="M292"/>
  <c r="M291"/>
  <c r="AU291"/>
  <c r="V293"/>
  <c r="Y292"/>
  <c r="AW293"/>
  <c r="F290"/>
  <c r="N9" i="47"/>
  <c r="W292" i="43"/>
  <c r="AR292"/>
  <c r="N8" i="47"/>
  <c r="AB9"/>
  <c r="AW291" i="43"/>
  <c r="AG292"/>
  <c r="H3" i="47"/>
  <c r="T293" i="43"/>
  <c r="E290"/>
  <c r="E7" i="47"/>
  <c r="S292" i="43"/>
  <c r="E9" i="47"/>
  <c r="V292" i="43"/>
  <c r="AB291"/>
  <c r="D5" i="47"/>
  <c r="Y9"/>
  <c r="W290" i="43"/>
  <c r="K5" i="47"/>
  <c r="Y3"/>
  <c r="AK7"/>
  <c r="AG9"/>
  <c r="AD294" i="43"/>
  <c r="J3" i="47"/>
  <c r="AB3"/>
  <c r="AB33" s="1"/>
  <c r="AA290" i="43"/>
  <c r="T294"/>
  <c r="J291"/>
  <c r="AB294"/>
  <c r="M7" i="47"/>
  <c r="AA7"/>
  <c r="AA34" s="1"/>
  <c r="AA62" s="1"/>
  <c r="P290" i="43"/>
  <c r="M294"/>
  <c r="AA292"/>
  <c r="AO292"/>
  <c r="AT292"/>
  <c r="AJ294"/>
  <c r="AX292"/>
  <c r="BA291"/>
  <c r="AX290"/>
  <c r="D291"/>
  <c r="AJ290"/>
  <c r="R292"/>
  <c r="AS290"/>
  <c r="I3" i="47"/>
  <c r="J8"/>
  <c r="AF293" i="43"/>
  <c r="L294"/>
  <c r="AS292"/>
  <c r="AE7" i="47"/>
  <c r="AE34" s="1"/>
  <c r="I294" i="43"/>
  <c r="AY293"/>
  <c r="AC292"/>
  <c r="AP290"/>
  <c r="AK9" i="47"/>
  <c r="K7"/>
  <c r="AT294" i="43"/>
  <c r="C3" i="47"/>
  <c r="AF7"/>
  <c r="AF34" s="1"/>
  <c r="C9"/>
  <c r="P3"/>
  <c r="AA61" s="1"/>
  <c r="Y5"/>
  <c r="E3"/>
  <c r="K290" i="43"/>
  <c r="AH290"/>
  <c r="AH292"/>
  <c r="AA9" i="47"/>
  <c r="AO290" i="43"/>
  <c r="K294"/>
  <c r="AF9" i="47"/>
  <c r="D9"/>
  <c r="AI3"/>
  <c r="AI292" i="43"/>
  <c r="AT290"/>
  <c r="AC293"/>
  <c r="Q293"/>
  <c r="AL292"/>
  <c r="Z294"/>
  <c r="AL291"/>
  <c r="Q294"/>
  <c r="X291"/>
  <c r="C5" i="47"/>
  <c r="AH294" i="43"/>
  <c r="BA294"/>
  <c r="AF294"/>
  <c r="AN294"/>
  <c r="AJ291"/>
  <c r="T291"/>
  <c r="AP294"/>
  <c r="C8" i="47"/>
  <c r="N5"/>
  <c r="H7"/>
  <c r="AH5"/>
  <c r="AG5"/>
  <c r="J290" i="43"/>
  <c r="Q292"/>
  <c r="G293"/>
  <c r="AQ292"/>
  <c r="E8" i="47"/>
  <c r="U291" i="43"/>
  <c r="F294"/>
  <c r="I290"/>
  <c r="Q291"/>
  <c r="G292"/>
  <c r="AU290"/>
  <c r="K291"/>
  <c r="R293"/>
  <c r="K9" i="47"/>
  <c r="J293" i="43"/>
  <c r="AY292"/>
  <c r="U294"/>
  <c r="AN292"/>
  <c r="AM293"/>
  <c r="M5" i="47"/>
  <c r="F9"/>
  <c r="I9"/>
  <c r="AK3"/>
  <c r="AI294" i="43"/>
  <c r="AB292"/>
  <c r="O290"/>
  <c r="AC291"/>
  <c r="AF290"/>
  <c r="J7" i="47"/>
  <c r="D293" i="43"/>
  <c r="AA293"/>
  <c r="AE292"/>
  <c r="AA294"/>
  <c r="AL294"/>
  <c r="AZ293"/>
  <c r="O293"/>
  <c r="AD292"/>
  <c r="AI9" i="47"/>
  <c r="AS293" i="43"/>
  <c r="K3" i="47"/>
  <c r="Y293" i="43"/>
  <c r="AB290"/>
  <c r="Y290"/>
  <c r="AF3" i="47"/>
  <c r="AF33" s="1"/>
  <c r="X290" i="43"/>
  <c r="AI5" i="47"/>
  <c r="AD7"/>
  <c r="AM292" i="43"/>
  <c r="S290"/>
  <c r="E292"/>
  <c r="R290"/>
  <c r="AW292"/>
  <c r="I293"/>
  <c r="D8" i="47"/>
  <c r="Z9"/>
  <c r="F7"/>
  <c r="AC294" i="43"/>
  <c r="Z5" i="47"/>
  <c r="AY291" i="43"/>
  <c r="W291"/>
  <c r="AI8" i="47"/>
  <c r="AN291" i="43"/>
  <c r="AF5" i="47"/>
  <c r="M8"/>
  <c r="AH3"/>
  <c r="AE290" i="43"/>
  <c r="AJ7" i="47"/>
  <c r="H293" i="43"/>
  <c r="L292"/>
  <c r="AE9" i="47"/>
  <c r="AH9"/>
  <c r="P8"/>
  <c r="Z7"/>
  <c r="AO293" i="43"/>
  <c r="V290"/>
  <c r="F293"/>
  <c r="Z291"/>
  <c r="T290"/>
  <c r="AF8" i="47"/>
  <c r="X292" i="43"/>
  <c r="L291"/>
  <c r="AE8" i="47"/>
  <c r="AI290" i="43"/>
  <c r="AN290"/>
  <c r="AE291"/>
  <c r="AZ291"/>
  <c r="AS291"/>
  <c r="S291"/>
  <c r="AG290"/>
  <c r="AB8" i="47"/>
  <c r="H291" i="43"/>
  <c r="C7" i="47"/>
  <c r="H9"/>
  <c r="M9"/>
  <c r="AE5"/>
  <c r="AC290" i="43"/>
  <c r="R9" i="47"/>
  <c r="W294" i="43"/>
  <c r="AR291"/>
  <c r="AA5" i="47"/>
  <c r="AE293" i="43"/>
  <c r="AD293"/>
  <c r="G290"/>
  <c r="AU294"/>
  <c r="N290"/>
  <c r="N3" i="47"/>
  <c r="Z61" s="1"/>
  <c r="AK291" i="43"/>
  <c r="AI7" i="47"/>
  <c r="P7"/>
  <c r="AZ292" i="43"/>
  <c r="AI291"/>
  <c r="P291"/>
  <c r="N294"/>
  <c r="I292"/>
  <c r="D3" i="47"/>
  <c r="AR290" i="43"/>
  <c r="AP291"/>
  <c r="F3" i="47"/>
  <c r="AB293" i="43"/>
  <c r="AO291"/>
  <c r="N292"/>
  <c r="AL290"/>
  <c r="AJ293"/>
  <c r="R294"/>
  <c r="AN293"/>
  <c r="AK5" i="47"/>
  <c r="Y291" i="43"/>
  <c r="AK294"/>
  <c r="D290"/>
  <c r="BA290"/>
  <c r="AD291"/>
  <c r="P292"/>
  <c r="AJ292"/>
  <c r="AD8" i="47"/>
  <c r="AJ5"/>
  <c r="AB5"/>
  <c r="AD9"/>
  <c r="AD3"/>
  <c r="L293" i="43"/>
  <c r="AR293"/>
  <c r="AG294"/>
  <c r="K292"/>
  <c r="K293"/>
  <c r="J9" i="47"/>
  <c r="AW290" i="43"/>
  <c r="Y294"/>
  <c r="AM294"/>
  <c r="AP293"/>
  <c r="AH291"/>
  <c r="Q290"/>
  <c r="X294"/>
  <c r="AQ294"/>
  <c r="L290"/>
  <c r="AH7" i="47"/>
  <c r="AX291" i="43"/>
  <c r="M293"/>
  <c r="AX293"/>
  <c r="AR294"/>
  <c r="AG293"/>
  <c r="Z8" i="47"/>
  <c r="AT293" i="43"/>
  <c r="AS294"/>
  <c r="S293"/>
  <c r="AO294"/>
  <c r="Y8" i="47"/>
  <c r="AG7"/>
  <c r="AG34" s="1"/>
  <c r="AG3"/>
  <c r="AG33" s="1"/>
  <c r="AB7"/>
  <c r="AB34" s="1"/>
  <c r="AB62" s="1"/>
  <c r="H5"/>
  <c r="O291" i="43"/>
  <c r="Z3" i="47"/>
  <c r="AE294" i="43"/>
  <c r="H294"/>
  <c r="AK290"/>
  <c r="AD290"/>
  <c r="H290"/>
  <c r="U293"/>
  <c r="F8" i="47"/>
  <c r="Z293" i="43"/>
  <c r="AG8" i="47"/>
  <c r="AX294" i="43"/>
  <c r="F292"/>
  <c r="AJ8" i="47"/>
  <c r="AH293" i="43"/>
  <c r="AA8" i="47"/>
  <c r="AJ3"/>
  <c r="AF291" i="43"/>
  <c r="BA292"/>
  <c r="R3" i="47"/>
  <c r="D292" i="43"/>
  <c r="D294"/>
  <c r="AK292"/>
  <c r="AJ9" i="47"/>
  <c r="AA291" i="43"/>
  <c r="AY290"/>
  <c r="AQ293"/>
  <c r="O294"/>
  <c r="P294"/>
  <c r="AT291"/>
  <c r="G294"/>
  <c r="T292"/>
  <c r="E291"/>
  <c r="M290"/>
  <c r="U290"/>
  <c r="AQ290"/>
  <c r="AM291"/>
  <c r="AL293"/>
  <c r="AU292"/>
  <c r="H292"/>
  <c r="N7" i="47"/>
  <c r="Z292" i="43"/>
  <c r="AK8" i="47"/>
  <c r="E5"/>
  <c r="F5"/>
  <c r="P5"/>
  <c r="AA3"/>
  <c r="AA33" s="1"/>
  <c r="Y7"/>
  <c r="AP292" i="43"/>
  <c r="X293"/>
  <c r="AQ291"/>
  <c r="I7" i="47"/>
  <c r="AH8"/>
  <c r="V291" i="43"/>
  <c r="U292"/>
  <c r="E294"/>
  <c r="AW294"/>
  <c r="R7" i="47"/>
  <c r="BA293" i="43"/>
  <c r="W293"/>
  <c r="AK293"/>
  <c r="E293"/>
  <c r="N291"/>
  <c r="P9" i="47"/>
  <c r="S294" i="43"/>
  <c r="R291"/>
  <c r="P293"/>
  <c r="AD5" i="47"/>
  <c r="G291" i="43"/>
  <c r="D7" i="47"/>
  <c r="I291" i="43"/>
  <c r="O292"/>
  <c r="N293"/>
  <c r="AZ294"/>
  <c r="J292"/>
  <c r="AZ290"/>
  <c r="I5" i="47"/>
  <c r="M3"/>
  <c r="E11" l="1"/>
  <c r="AA60"/>
  <c r="AA66" s="1"/>
  <c r="F11"/>
  <c r="H8"/>
  <c r="H11" s="1"/>
  <c r="AC9"/>
  <c r="I8"/>
  <c r="I11" s="1"/>
  <c r="AA32"/>
  <c r="AA38" s="1"/>
  <c r="AA57" s="1"/>
  <c r="K8"/>
  <c r="K11" s="1"/>
  <c r="AV28" i="3"/>
  <c r="AX28"/>
  <c r="Y61" i="47"/>
  <c r="L3"/>
  <c r="AD11"/>
  <c r="AC5"/>
  <c r="AD32"/>
  <c r="Z34"/>
  <c r="Z62" s="1"/>
  <c r="Z60" s="1"/>
  <c r="Z66" s="1"/>
  <c r="X7"/>
  <c r="P11"/>
  <c r="R11"/>
  <c r="AB61"/>
  <c r="AB60" s="1"/>
  <c r="AB66" s="1"/>
  <c r="G5"/>
  <c r="X8"/>
  <c r="AJ11"/>
  <c r="AE32"/>
  <c r="AE11"/>
  <c r="G9"/>
  <c r="AF11"/>
  <c r="AF32"/>
  <c r="AC7"/>
  <c r="AC34" s="1"/>
  <c r="AD34"/>
  <c r="X296" i="43"/>
  <c r="Y296"/>
  <c r="AH11" i="47"/>
  <c r="N11"/>
  <c r="AB32"/>
  <c r="AB38" s="1"/>
  <c r="AB57" s="1"/>
  <c r="X9"/>
  <c r="AX25" i="3"/>
  <c r="AV25"/>
  <c r="AD33" i="47"/>
  <c r="AC3"/>
  <c r="AC33" s="1"/>
  <c r="AB11"/>
  <c r="AC8"/>
  <c r="AK11"/>
  <c r="AA11"/>
  <c r="L9"/>
  <c r="B7"/>
  <c r="L8"/>
  <c r="Z11"/>
  <c r="AI11"/>
  <c r="M11"/>
  <c r="L5"/>
  <c r="AG11"/>
  <c r="AG32"/>
  <c r="G7"/>
  <c r="B8"/>
  <c r="B5"/>
  <c r="C11"/>
  <c r="Y11"/>
  <c r="X5"/>
  <c r="B9"/>
  <c r="B3"/>
  <c r="L7"/>
  <c r="X3"/>
  <c r="Z33"/>
  <c r="W296" i="43"/>
  <c r="D11" i="47"/>
  <c r="G3"/>
  <c r="Z296" i="43"/>
  <c r="J11" i="47"/>
  <c r="G8" l="1"/>
  <c r="G11" s="1"/>
  <c r="G12" s="1"/>
  <c r="Z32"/>
  <c r="Z38" s="1"/>
  <c r="Z57" s="1"/>
  <c r="B11"/>
  <c r="AH61"/>
  <c r="Y60"/>
  <c r="X11"/>
  <c r="X15" s="1"/>
  <c r="L11"/>
  <c r="AC11"/>
  <c r="AC32"/>
  <c r="M21" l="1"/>
  <c r="L15"/>
  <c r="Y66"/>
  <c r="AH66" s="1"/>
  <c r="AH60"/>
  <c r="P23"/>
  <c r="AC21"/>
  <c r="AC13"/>
  <c r="AC15" s="1"/>
  <c r="E16" i="54" l="1"/>
  <c r="E23"/>
  <c r="E15" l="1"/>
  <c r="E32" s="1"/>
</calcChain>
</file>

<file path=xl/sharedStrings.xml><?xml version="1.0" encoding="utf-8"?>
<sst xmlns="http://schemas.openxmlformats.org/spreadsheetml/2006/main" count="5389" uniqueCount="1463">
  <si>
    <t>1,1,1,1</t>
  </si>
  <si>
    <t>1,1,1,2</t>
  </si>
  <si>
    <t>1,1,2</t>
  </si>
  <si>
    <t>1,5,1</t>
  </si>
  <si>
    <t>1,3,2</t>
  </si>
  <si>
    <t>1,3,6</t>
  </si>
  <si>
    <t>1,3,5</t>
  </si>
  <si>
    <t>2,1,1</t>
  </si>
  <si>
    <t>2,1,2</t>
  </si>
  <si>
    <t>2,1,3</t>
  </si>
  <si>
    <t>2,5,1</t>
  </si>
  <si>
    <t>2,5,3</t>
  </si>
  <si>
    <t>2,5,4</t>
  </si>
  <si>
    <t>Расчет</t>
  </si>
  <si>
    <t>Расчет = 1,3-1,3,1-1,3,6-1,3,5</t>
  </si>
  <si>
    <t>1,3+1,2</t>
  </si>
  <si>
    <t>1,3,5,1</t>
  </si>
  <si>
    <t>1,3,5,2</t>
  </si>
  <si>
    <t>Программы</t>
  </si>
  <si>
    <t>МВА</t>
  </si>
  <si>
    <t>&lt;Филиал № 1&gt;</t>
  </si>
  <si>
    <t>Проект №1</t>
  </si>
  <si>
    <t>&lt;Филиал № 2&gt;</t>
  </si>
  <si>
    <t>Проект №2</t>
  </si>
  <si>
    <t>&lt;Филиал №...&gt;</t>
  </si>
  <si>
    <t>Проект №…</t>
  </si>
  <si>
    <t>Технические характеристики реконструируемых объектов</t>
  </si>
  <si>
    <t>Технические характеристики созданных объектов</t>
  </si>
  <si>
    <t>Контрольные этапы реализации инвестиционного проекта для сетевых компаний</t>
  </si>
  <si>
    <t>Отчет об исполнении финансового плана</t>
  </si>
  <si>
    <t>(заполняется по освоению)</t>
  </si>
  <si>
    <t>&lt;Филиал № ...&gt;</t>
  </si>
  <si>
    <t>Проект № …</t>
  </si>
  <si>
    <t>X</t>
  </si>
  <si>
    <t>Технологическое присоединение</t>
  </si>
  <si>
    <t>Объекты технологического присоединения мощностью до 15 кВт.</t>
  </si>
  <si>
    <t>Генерация</t>
  </si>
  <si>
    <t>Распределительные сети</t>
  </si>
  <si>
    <t>Строительство, ТПиР ТП и ВЛЭП, КЛЭП не связанное с тех.присоединением</t>
  </si>
  <si>
    <t>Программы по обеспечению безопасности</t>
  </si>
  <si>
    <t>Прочие программы и мероприятия</t>
  </si>
  <si>
    <t>Здания, сооружения</t>
  </si>
  <si>
    <t>Оборудование, не входящее в сметы строек, в.т.ч.:</t>
  </si>
  <si>
    <t>НМА</t>
  </si>
  <si>
    <t>Долгосрочные вложения</t>
  </si>
  <si>
    <t>Прочие мероприятия</t>
  </si>
  <si>
    <t>2.8.</t>
  </si>
  <si>
    <t>Изменение технических характеристик(прирост)</t>
  </si>
  <si>
    <t>Увеличение мощности, МВА</t>
  </si>
  <si>
    <t>Изменение протяженности, км</t>
  </si>
  <si>
    <t>Корректировка</t>
  </si>
  <si>
    <t>План, Корректировка</t>
  </si>
  <si>
    <t>справочно</t>
  </si>
  <si>
    <t>План. Корректировка</t>
  </si>
  <si>
    <t>Период (лет)</t>
  </si>
  <si>
    <t xml:space="preserve">Состав и содержание форматов </t>
  </si>
  <si>
    <t>Назначение формата</t>
  </si>
  <si>
    <t>длина 
линий,
км</t>
  </si>
  <si>
    <t xml:space="preserve">Краткое описание проектов инвестиционной программы </t>
  </si>
  <si>
    <t>Плановый объем освоения млн. руб.*</t>
  </si>
  <si>
    <t>Отклонение фактической стоимости работ от плановой стоимости, млн. руб.</t>
  </si>
  <si>
    <t>Отклонение фактического освоения от планового освоения , млн. руб.</t>
  </si>
  <si>
    <t>Осталось ввести по результатам отчетного периода *</t>
  </si>
  <si>
    <t>Объем освоения
 [отчетный год]</t>
  </si>
  <si>
    <t>Осталось освоить по результатам отчетного периода *</t>
  </si>
  <si>
    <t>Незавершенное строительство на начало года</t>
  </si>
  <si>
    <t>Незавершенное строительство на конец года</t>
  </si>
  <si>
    <t>Км</t>
  </si>
  <si>
    <t>1.5</t>
  </si>
  <si>
    <t>Программы особой важности (федеральные и др.)</t>
  </si>
  <si>
    <t>Автоматизация технологического управления (кроме АСКУЭ)</t>
  </si>
  <si>
    <t>РЗА (включая ПА)</t>
  </si>
  <si>
    <t>АСУТП, телемеханика</t>
  </si>
  <si>
    <t>Технологическая связь</t>
  </si>
  <si>
    <t>Прочие АСТУ</t>
  </si>
  <si>
    <t>Средства учета, контроля Э/Э</t>
  </si>
  <si>
    <t>АСКУЭ оптового рынка</t>
  </si>
  <si>
    <t>АСКУЭ розничного рынка</t>
  </si>
  <si>
    <t>Прочие средства учета</t>
  </si>
  <si>
    <t>2.9.</t>
  </si>
  <si>
    <t>Приобретение электросетевых активов, земельных участков и пр. объектов</t>
  </si>
  <si>
    <t>1</t>
  </si>
  <si>
    <t>Консолидация электросетевых активов</t>
  </si>
  <si>
    <t>2</t>
  </si>
  <si>
    <t>Приобретение земельных участков</t>
  </si>
  <si>
    <t>3</t>
  </si>
  <si>
    <t>Приобретение прочих активов</t>
  </si>
  <si>
    <t>2.10.</t>
  </si>
  <si>
    <t>Пожарная охрана</t>
  </si>
  <si>
    <t>Охрана, обеспечение безопасности</t>
  </si>
  <si>
    <t>Автоматизированные системы мониторинга и диагностики оборудования</t>
  </si>
  <si>
    <t>Целевые направления</t>
  </si>
  <si>
    <t>Наименованиe</t>
  </si>
  <si>
    <t xml:space="preserve">Наименование </t>
  </si>
  <si>
    <t>Наименование*</t>
  </si>
  <si>
    <t>мощность, 
 МВА</t>
  </si>
  <si>
    <t>Отчет об исполнении инвестиционной программы, млн. рублей 
(представляется ежеквартально)</t>
  </si>
  <si>
    <t>Объем финансирования с НДС
 [отчетный год]</t>
  </si>
  <si>
    <t>Год N</t>
  </si>
  <si>
    <t>Выводы мощностей</t>
  </si>
  <si>
    <t>Вводы мощностей</t>
  </si>
  <si>
    <t xml:space="preserve">Факт ввода/вывода объектов в году N, млн. рублей </t>
  </si>
  <si>
    <t>Причины корректировки</t>
  </si>
  <si>
    <t>за счет уточнения стоимости по результатам утвержденной ПСД</t>
  </si>
  <si>
    <t>за счет уточнения стоимости по результатам закупочных процедур</t>
  </si>
  <si>
    <t>Отчет об исполнении инвестиционной программы, млн. рублей (представляется ежегодно)</t>
  </si>
  <si>
    <t xml:space="preserve">Освоено  (закрыто актами выполненных работ)
</t>
  </si>
  <si>
    <t>Введено  (оформлено актами ввода в эксплуатацию)</t>
  </si>
  <si>
    <t>км</t>
  </si>
  <si>
    <t>№ п/п</t>
  </si>
  <si>
    <t>1.</t>
  </si>
  <si>
    <t>1.1.</t>
  </si>
  <si>
    <t>1.2.</t>
  </si>
  <si>
    <t>2.</t>
  </si>
  <si>
    <t>2.1.</t>
  </si>
  <si>
    <t>2.2.</t>
  </si>
  <si>
    <t>2.3.</t>
  </si>
  <si>
    <t>2.4.</t>
  </si>
  <si>
    <t>4.1.</t>
  </si>
  <si>
    <t>4.2.</t>
  </si>
  <si>
    <t>4.3.</t>
  </si>
  <si>
    <t>5.1.</t>
  </si>
  <si>
    <t>1.3.</t>
  </si>
  <si>
    <t>№№</t>
  </si>
  <si>
    <t>Источник финансирования</t>
  </si>
  <si>
    <t>Причины отклонений</t>
  </si>
  <si>
    <t>всего</t>
  </si>
  <si>
    <t>1 кв</t>
  </si>
  <si>
    <t>2 кв</t>
  </si>
  <si>
    <t>3 кв</t>
  </si>
  <si>
    <t>4 кв</t>
  </si>
  <si>
    <t>план</t>
  </si>
  <si>
    <t>факт</t>
  </si>
  <si>
    <t>ВСЕГО источников финансирования</t>
  </si>
  <si>
    <t>Собственные средства</t>
  </si>
  <si>
    <t>Филиал...</t>
  </si>
  <si>
    <t>Программа ... Филиала …</t>
  </si>
  <si>
    <t>Новое строительство объектов 35-330 кВ</t>
  </si>
  <si>
    <t>ТПиР объектов 35-330 кВ</t>
  </si>
  <si>
    <t>Филиал …</t>
  </si>
  <si>
    <t>Филиал…</t>
  </si>
  <si>
    <t>Прибыль, направляемая на инвестиции:</t>
  </si>
  <si>
    <t>1.1.1.</t>
  </si>
  <si>
    <t>Амортизация</t>
  </si>
  <si>
    <t>Возврат НДС</t>
  </si>
  <si>
    <t>1.4.</t>
  </si>
  <si>
    <t>Прочие собственные средства</t>
  </si>
  <si>
    <t xml:space="preserve">1.4.1. </t>
  </si>
  <si>
    <t>Бюджетное финансирование</t>
  </si>
  <si>
    <t>Прочие привлеченные средства</t>
  </si>
  <si>
    <t>II.</t>
  </si>
  <si>
    <t>III.</t>
  </si>
  <si>
    <t>Наименование объекта</t>
  </si>
  <si>
    <t xml:space="preserve">ВСЕГО, </t>
  </si>
  <si>
    <t>Объект 1</t>
  </si>
  <si>
    <t>…</t>
  </si>
  <si>
    <t>Объект 2</t>
  </si>
  <si>
    <t>I.</t>
  </si>
  <si>
    <t>1.1.2.</t>
  </si>
  <si>
    <t>Ввод мощностей</t>
  </si>
  <si>
    <t>Итого</t>
  </si>
  <si>
    <t>Средства внешних инвесторов</t>
  </si>
  <si>
    <t>1.1.3.</t>
  </si>
  <si>
    <t>1.1.3.1.</t>
  </si>
  <si>
    <t>1.1.3.2.</t>
  </si>
  <si>
    <t>в т.ч. инвестиционная составляющая в тарифе</t>
  </si>
  <si>
    <t xml:space="preserve">в т.ч. прибыль со свободного сектора </t>
  </si>
  <si>
    <t>2.5.</t>
  </si>
  <si>
    <t>Наименование проекта</t>
  </si>
  <si>
    <t>1 кв. 2009 г.</t>
  </si>
  <si>
    <t>2 кв. 2009 г.</t>
  </si>
  <si>
    <t>3 кв. 2009 г.</t>
  </si>
  <si>
    <t>4 кв. 2009 г.</t>
  </si>
  <si>
    <t>млн.рублей</t>
  </si>
  <si>
    <t>Проектная мощность/
протяженность сетей</t>
  </si>
  <si>
    <t>Показатели</t>
  </si>
  <si>
    <t>Выручка от реализации товаров (работ, услуг),   всего</t>
  </si>
  <si>
    <t>Материальные расходы, всего</t>
  </si>
  <si>
    <t>Расходы на оплату труда с учетом ЕСН</t>
  </si>
  <si>
    <t>3.</t>
  </si>
  <si>
    <t>Амортизационные отчисления</t>
  </si>
  <si>
    <t>4.</t>
  </si>
  <si>
    <t>Прочие расходы, всего</t>
  </si>
  <si>
    <t>в том числе</t>
  </si>
  <si>
    <t>Ремонт основных средств</t>
  </si>
  <si>
    <t>в том числе:</t>
  </si>
  <si>
    <t>4.4.</t>
  </si>
  <si>
    <t>5.</t>
  </si>
  <si>
    <t>Налоги  и сборы, всего</t>
  </si>
  <si>
    <t>5.3.</t>
  </si>
  <si>
    <t>IV.</t>
  </si>
  <si>
    <t>Внереализационные доходы и расходы (сальдо)</t>
  </si>
  <si>
    <t>Внереализационные доходы, всего</t>
  </si>
  <si>
    <t>Внереализационные расходы, всего</t>
  </si>
  <si>
    <t>V.</t>
  </si>
  <si>
    <t>Прибыль до налоообложения (III + IV)</t>
  </si>
  <si>
    <t>VI.</t>
  </si>
  <si>
    <t>Налог на прибыль</t>
  </si>
  <si>
    <t>VII.</t>
  </si>
  <si>
    <t xml:space="preserve">Чистая прибыль  </t>
  </si>
  <si>
    <t>VIII.</t>
  </si>
  <si>
    <t>млн. рублей</t>
  </si>
  <si>
    <t>год 
окончания 
строительства</t>
  </si>
  <si>
    <t>X.</t>
  </si>
  <si>
    <t>Привлечение заемных средств</t>
  </si>
  <si>
    <t>в том числе на:</t>
  </si>
  <si>
    <t>XI.</t>
  </si>
  <si>
    <t xml:space="preserve">Погашение заемных средств  </t>
  </si>
  <si>
    <t>XII.</t>
  </si>
  <si>
    <t>XIII.</t>
  </si>
  <si>
    <t>XIV.</t>
  </si>
  <si>
    <t>Справочно:</t>
  </si>
  <si>
    <t>EBITDA</t>
  </si>
  <si>
    <t>Долг на конец периода</t>
  </si>
  <si>
    <t>2.6.</t>
  </si>
  <si>
    <t>*  план, в соответствии с утвержденной инвестиционной программой,  указать кем и когда утверждена инвестиционная программа</t>
  </si>
  <si>
    <t>в т.ч. от технологического присоединения (для электросетевых компаний)</t>
  </si>
  <si>
    <t>в т.ч. от технологического присоединения генерации</t>
  </si>
  <si>
    <t>в т.ч. от технологического присоединения потребителей</t>
  </si>
  <si>
    <t>в т.ч. средства допэмиссии</t>
  </si>
  <si>
    <t>Привлеченные средства, в т.ч.:</t>
  </si>
  <si>
    <t>Облигационные займы</t>
  </si>
  <si>
    <t>Займы организаций</t>
  </si>
  <si>
    <t>* план в соответствии с утвержденной инвестиционной программой</t>
  </si>
  <si>
    <t>план*</t>
  </si>
  <si>
    <t>Кредиты</t>
  </si>
  <si>
    <t>Наименование инвестиционного проекта__________________________________</t>
  </si>
  <si>
    <t>Вывод мощностей</t>
  </si>
  <si>
    <t xml:space="preserve">Прогноз ввода/вывода объектов </t>
  </si>
  <si>
    <t>Полная 
стоимость 
строительства **</t>
  </si>
  <si>
    <t>уточнения стоимости по результатам утвержденной ПСД</t>
  </si>
  <si>
    <t>в том числе за счет</t>
  </si>
  <si>
    <t>уточнения стоимости по результатм закупочных процедур</t>
  </si>
  <si>
    <t>%</t>
  </si>
  <si>
    <t>Оплата процентов за привлеченные кредитные ресурсы</t>
  </si>
  <si>
    <t xml:space="preserve">Создание систем телемеханики  и связи </t>
  </si>
  <si>
    <t>Отклонение ***</t>
  </si>
  <si>
    <t>факт**</t>
  </si>
  <si>
    <t>** накопленным итогом за год</t>
  </si>
  <si>
    <t>IX.</t>
  </si>
  <si>
    <t>Капитальные вложения</t>
  </si>
  <si>
    <r>
      <t xml:space="preserve">Возмещаемый НДС </t>
    </r>
    <r>
      <rPr>
        <sz val="12"/>
        <rFont val="Times New Roman"/>
        <family val="1"/>
        <charset val="204"/>
      </rPr>
      <t>(поступления)</t>
    </r>
  </si>
  <si>
    <t>в том числе по:</t>
  </si>
  <si>
    <t>план**</t>
  </si>
  <si>
    <t>факт***</t>
  </si>
  <si>
    <t>2010 г.</t>
  </si>
  <si>
    <t>6.1.</t>
  </si>
  <si>
    <t>6.2.</t>
  </si>
  <si>
    <t>6.3.</t>
  </si>
  <si>
    <t xml:space="preserve">Укрупненный сетевой график выполнения инвестиционного проекта  </t>
  </si>
  <si>
    <t>по состоянию на ____ 20_____ г.</t>
  </si>
  <si>
    <t>I. Контрольные  этапы реализации инвестиционного проекта для генерирующих компаний</t>
  </si>
  <si>
    <t>Наименование</t>
  </si>
  <si>
    <t>Тип</t>
  </si>
  <si>
    <t>работа</t>
  </si>
  <si>
    <t>событие</t>
  </si>
  <si>
    <t>Организационный этап</t>
  </si>
  <si>
    <t>3.1.</t>
  </si>
  <si>
    <t>3.2.</t>
  </si>
  <si>
    <t>3.3.</t>
  </si>
  <si>
    <t>5.4.</t>
  </si>
  <si>
    <t>Испытания и ввод в эксплуатацию</t>
  </si>
  <si>
    <t>Предпроектный и проектный этап</t>
  </si>
  <si>
    <t>Получение заявки на ТП</t>
  </si>
  <si>
    <t>Разработка и выдача ТУ на ТП</t>
  </si>
  <si>
    <t>Заключение договора на разработку проетной документации</t>
  </si>
  <si>
    <t>Получение положительного заключения государственной экспертизы на проектную документацию</t>
  </si>
  <si>
    <t>1.5.</t>
  </si>
  <si>
    <t>Утверждение проектной документации</t>
  </si>
  <si>
    <t>1.6.</t>
  </si>
  <si>
    <t>Разработка рабочей документации</t>
  </si>
  <si>
    <t>Заключение договора  подряда (допсоглашения к договору)</t>
  </si>
  <si>
    <t>Получение правоустанавливающих документов для выделения земельного участка под строительство</t>
  </si>
  <si>
    <t>Получение разрешительной документации для реализации СВМ</t>
  </si>
  <si>
    <t>Сетевое строительство (реконструкция) и пусконаладочные работы</t>
  </si>
  <si>
    <t>Подготовка площадки строительства для подстанций, трассы – для ЛЭП</t>
  </si>
  <si>
    <t>Поставка основного оборудования</t>
  </si>
  <si>
    <t>Монтаж основного оборудования</t>
  </si>
  <si>
    <t>3.4.</t>
  </si>
  <si>
    <t>Пусконаладочные работы</t>
  </si>
  <si>
    <t>3.5.</t>
  </si>
  <si>
    <t>Завершение строительства</t>
  </si>
  <si>
    <t xml:space="preserve">Комплексное опробование оборудования </t>
  </si>
  <si>
    <t>Оформление (подписание) актов об осуществлении технологического присоединения к электрическим сетям</t>
  </si>
  <si>
    <t xml:space="preserve">Получение разрешения на ввод объекта в эксплуатацию. </t>
  </si>
  <si>
    <t xml:space="preserve"> Ввод в эксплуатацию объекта сетевого строительства</t>
  </si>
  <si>
    <t>Увеличение дебиторской задолженности</t>
  </si>
  <si>
    <t>Сокращение дебиторской задолженности</t>
  </si>
  <si>
    <t xml:space="preserve">Сальдо  (+увеличение; -сокращение) </t>
  </si>
  <si>
    <t>Увеличение кредиторской задолженности</t>
  </si>
  <si>
    <t>Сокращение кредиторской задолженности</t>
  </si>
  <si>
    <t>Расходы по текущей деятельности, всего</t>
  </si>
  <si>
    <t>Платежи по аренде и лизингу</t>
  </si>
  <si>
    <t>Инфраструктурные платежи рынка</t>
  </si>
  <si>
    <t>Валовая прибыль (I р.-II р.)</t>
  </si>
  <si>
    <t>XV.</t>
  </si>
  <si>
    <t>XVI.</t>
  </si>
  <si>
    <t>XVII.</t>
  </si>
  <si>
    <t>Доходы от участия в других организациях (дивиденды от ДЗО)</t>
  </si>
  <si>
    <t>Проценты от размещения средств</t>
  </si>
  <si>
    <t>Проценты по обслуживанию кредитов</t>
  </si>
  <si>
    <t>Фонд накопления</t>
  </si>
  <si>
    <t>Резервный фонд</t>
  </si>
  <si>
    <t>Выплата дивидендов</t>
  </si>
  <si>
    <t>Прочие расходы из прибыли</t>
  </si>
  <si>
    <t>Финансирование инвестиционной программы</t>
  </si>
  <si>
    <t>Прочие цели (расшифровка)</t>
  </si>
  <si>
    <t>Инвестиционной программе</t>
  </si>
  <si>
    <t>Изменение дебиторской задолженности</t>
  </si>
  <si>
    <t>Изменение кредиторской задолженности</t>
  </si>
  <si>
    <t>Направления использования чистой прибыли</t>
  </si>
  <si>
    <t>Сальдо  (+профицит; - дефицит) 
(XVI р. - XVII р.)</t>
  </si>
  <si>
    <t>Топливо</t>
  </si>
  <si>
    <t>Сырье, материалы, запасные части, инструменты</t>
  </si>
  <si>
    <t>Покупная электроэнергия</t>
  </si>
  <si>
    <t>Выручка от прочей деятельности (расшифровать)</t>
  </si>
  <si>
    <t>Купля/продажа активов</t>
  </si>
  <si>
    <t>Покупка активов (акций, долей и т.п.)</t>
  </si>
  <si>
    <t>Продажа активов (акций, долей и т.п.)</t>
  </si>
  <si>
    <t>Средства, полученные от допэмиссии акций</t>
  </si>
  <si>
    <t>Технические характеристики</t>
  </si>
  <si>
    <t>Сроки 
реализации 
проекта</t>
  </si>
  <si>
    <t>Обоснование необходимости реализации проекта</t>
  </si>
  <si>
    <t xml:space="preserve">доходность </t>
  </si>
  <si>
    <t>№ 
п/п</t>
  </si>
  <si>
    <t>Заключение 
Главгос
экспертизы 
России (+;-)</t>
  </si>
  <si>
    <t>срок
окупаемости</t>
  </si>
  <si>
    <t>простой</t>
  </si>
  <si>
    <t>дискон
тированный</t>
  </si>
  <si>
    <t>Разрешение 
на строи
тельство (+;-)</t>
  </si>
  <si>
    <t>в соответствии 
с итогами 
конкурсов и заключенными договорами</t>
  </si>
  <si>
    <t>выработка, млн.кВт/ч</t>
  </si>
  <si>
    <t>длина 
ВЛ,
км</t>
  </si>
  <si>
    <t>IRR,
%</t>
  </si>
  <si>
    <t>Наименование направления/
проекта 
инвестиционной 
программы</t>
  </si>
  <si>
    <t>Год начала
строительства</t>
  </si>
  <si>
    <t>Год ввода в 
эксплуатацию</t>
  </si>
  <si>
    <t>Наличие исходно-разрешительной документации</t>
  </si>
  <si>
    <t>Место
расположения 
объекта</t>
  </si>
  <si>
    <t>Утвержденная  
проектно-сметная 
документация
(+;-)</t>
  </si>
  <si>
    <t>Оформленный 
в соответствии 
с законо
дательством 
землеотвод (+;-)</t>
  </si>
  <si>
    <t>режимно-балансовая 
необходимость</t>
  </si>
  <si>
    <t>основание включения 
инвестиционного проекта 
в инвестиционную программу 
(решение Правительства РФ, 
федеральные, региональные 
и муниципальные 
программы и др.)</t>
  </si>
  <si>
    <t>к приказу Минэнерго России</t>
  </si>
  <si>
    <t>Утверждаю</t>
  </si>
  <si>
    <t>руководитель организации</t>
  </si>
  <si>
    <t>(подпись)</t>
  </si>
  <si>
    <t>«___»________ 20__ года</t>
  </si>
  <si>
    <t>М.П.</t>
  </si>
  <si>
    <t>Объем финансирования
 [отчетный год]</t>
  </si>
  <si>
    <t>* - в ценах отчетного года</t>
  </si>
  <si>
    <t>** - план, согласно утвержденной инвестиционной программе</t>
  </si>
  <si>
    <t>*** - накопленным итогом за год</t>
  </si>
  <si>
    <t>Примечание: для сетевых объектов с разделением объектов на ПС, ВЛ и КЛ</t>
  </si>
  <si>
    <t>Отчет об исполнении финансового плана
(заполняется по финансированию)</t>
  </si>
  <si>
    <t>Источники финансирования инвестиционных программ 
(в прогнозных ценах соответствующих лет), млн. рублей</t>
  </si>
  <si>
    <t>год N-2</t>
  </si>
  <si>
    <t>год N-1</t>
  </si>
  <si>
    <t>от «___»________2010 г. №____</t>
  </si>
  <si>
    <t>Приложение  № 8</t>
  </si>
  <si>
    <t>NPV, 
млн.
рублей</t>
  </si>
  <si>
    <t>Приложение  № 10</t>
  </si>
  <si>
    <t>Приложение  № 12</t>
  </si>
  <si>
    <t>Прочая прибыль</t>
  </si>
  <si>
    <t>1.2.1.</t>
  </si>
  <si>
    <t>1.2.2.</t>
  </si>
  <si>
    <t>1.2.3.</t>
  </si>
  <si>
    <t>Амортизация, учтенная в тарифе</t>
  </si>
  <si>
    <t>Прочая амортизация</t>
  </si>
  <si>
    <t>Недоиспользованная амортизация прошлых лет</t>
  </si>
  <si>
    <t>2.7.</t>
  </si>
  <si>
    <t>Использование лизинга</t>
  </si>
  <si>
    <t>Прогноз тарифов</t>
  </si>
  <si>
    <t xml:space="preserve">2. </t>
  </si>
  <si>
    <t xml:space="preserve">3. </t>
  </si>
  <si>
    <t>Остаток собственных средств на начало года</t>
  </si>
  <si>
    <t>1.1.4.</t>
  </si>
  <si>
    <t>Выручка от основной деятельности 
(расшифровать по видам регулируемой деятельности)</t>
  </si>
  <si>
    <t>Уровень тарифов</t>
  </si>
  <si>
    <t>Объекты технологического присоединения мощностью от 100 до 750 кВт.</t>
  </si>
  <si>
    <t xml:space="preserve">Объекты технологического присоединения мощностью свыше 750 кВт. </t>
  </si>
  <si>
    <t>Объекты технологического присоединения мощностью от 15 до 100 кВт.</t>
  </si>
  <si>
    <t xml:space="preserve">Энергосбережение и повышение энергетической эффективности </t>
  </si>
  <si>
    <t xml:space="preserve">Создание систем противоаварийной и режимной автоматики </t>
  </si>
  <si>
    <t xml:space="preserve">Установка устройств регулирования напряжения и компенсации реактивной мощности </t>
  </si>
  <si>
    <t xml:space="preserve">Реновация основного и вспомогательного оборудования  </t>
  </si>
  <si>
    <t xml:space="preserve">Объем средств, запланированных на инновацию </t>
  </si>
  <si>
    <t xml:space="preserve">Мероприятия по антитеррористической защищенности объектов </t>
  </si>
  <si>
    <t xml:space="preserve">Объемы по аварийному запасу </t>
  </si>
  <si>
    <t>Местоположение объекта (субъект РФ, населенный пункт)</t>
  </si>
  <si>
    <t>Тип проекта</t>
  </si>
  <si>
    <t>[модернизация/ реконструкция/ новое строительство/расширение]</t>
  </si>
  <si>
    <t>Вводимая мощность (в том числе прирост)</t>
  </si>
  <si>
    <t>Срок ввода объекта</t>
  </si>
  <si>
    <t>[срок, установленный инвестиционной программой]</t>
  </si>
  <si>
    <t>Фактическая стадия реализации проекта на отчётную дату</t>
  </si>
  <si>
    <t>[проектирование/ строительство/ незавершенное строительство – приостановлено/ законсервировано]</t>
  </si>
  <si>
    <t>Проектная документация</t>
  </si>
  <si>
    <t>1. Кем, когда принято решение о строительстве объекта (реквизиты документа)</t>
  </si>
  <si>
    <t>2. Кем, когда разработана проектная документация (разработана/не разработана (фактическое состояние), наименование проектной организации, утверждена/не утверждена, год утверждения, реквизиты документа)</t>
  </si>
  <si>
    <t>Землеотвод</t>
  </si>
  <si>
    <t xml:space="preserve"> - наличие землеотвода (кем, когда утверждено, реквизиты документа)</t>
  </si>
  <si>
    <t>Исходно-разрешительная документация</t>
  </si>
  <si>
    <t xml:space="preserve"> - наличие разрешения на строительство (кем, когда выдано, реквизиты документа)</t>
  </si>
  <si>
    <t>Прогнозное/ проектное топливо (основное и резервное)</t>
  </si>
  <si>
    <t>[вид, тип топлива, заключение договоров на поставку топлива]</t>
  </si>
  <si>
    <t>Прогнозный объем потребления топлива</t>
  </si>
  <si>
    <t>Топливообеспечение</t>
  </si>
  <si>
    <t>[наличие подтверждения возможности поставки необходимых объемов топлива, стадия согласования с поставщиком/транспортировщиком топлива, наличие каких-либо проблем с топливообеспечением объекта, наличие согласования топливного режима с указанием даты, начиная с которой подтверждено обеспечение топливом]</t>
  </si>
  <si>
    <t>Технологическое присоединение объекта к электрической сети:</t>
  </si>
  <si>
    <t xml:space="preserve"> - заключение договора на технологическое присоединение (с указанием даты технологического присоединения к электрическим сетям)</t>
  </si>
  <si>
    <t>- разработка схемы выдачи мощности</t>
  </si>
  <si>
    <t>- получение технических условий на технологическое присоединение</t>
  </si>
  <si>
    <t>- договор на реализацию СВМ и график реализации СВМ</t>
  </si>
  <si>
    <t>Сметная стоимость проекта в ценах _____ года с НДС, млн. руб.</t>
  </si>
  <si>
    <t>Документ, в соответствии с которым определена стоимость проекта</t>
  </si>
  <si>
    <t>Стоимость по результатам проведенных закупок с НДС, млн. руб.</t>
  </si>
  <si>
    <t>Объем заключенных на отчётную дату договоров по проекту, млн. руб.</t>
  </si>
  <si>
    <t xml:space="preserve"> - по договорам подряда (в разбивке по каждому подрядчику и по договорам):</t>
  </si>
  <si>
    <t>объем заключенного договора в ценах ______ года с НДС, млн. руб.</t>
  </si>
  <si>
    <t>% от сметной стоимости проекта</t>
  </si>
  <si>
    <t>оплачено по договору, млн. руб.</t>
  </si>
  <si>
    <t>освоено по договору, млн. руб.</t>
  </si>
  <si>
    <t xml:space="preserve"> - по договорам поставки основного оборудования (в разбивке по каждому поставщику и по договорам):</t>
  </si>
  <si>
    <t xml:space="preserve"> - по прочим договорам (в разбивке по каждому контрагенту и по договорам)</t>
  </si>
  <si>
    <t>% законтрактованности объекта непосредственно с изготовителями и поставщиками</t>
  </si>
  <si>
    <t xml:space="preserve"> - СМР, %</t>
  </si>
  <si>
    <t xml:space="preserve"> - поставка основного оборудования, %</t>
  </si>
  <si>
    <t xml:space="preserve"> - разработка проектной документации и рабочей документации, %</t>
  </si>
  <si>
    <t>% оплаты по объекту(предоплата)</t>
  </si>
  <si>
    <t>всего оплачено по объекту</t>
  </si>
  <si>
    <t>%  освоения по объекту за отчетный период</t>
  </si>
  <si>
    <t>всего освоено по объекту</t>
  </si>
  <si>
    <t>Участники реализации инвестиционного проекта:</t>
  </si>
  <si>
    <t>[юридическое лицо, вид услуг/ подряда, предмет договора, дата заключения/ расторжения и номер договора/ соглашений к договору]</t>
  </si>
  <si>
    <t>- заказчик-застройщик</t>
  </si>
  <si>
    <t>- проектно-изыскательские организации</t>
  </si>
  <si>
    <t>- технические агенты</t>
  </si>
  <si>
    <t>- подрядчики</t>
  </si>
  <si>
    <t>- поставщики основного оборудования</t>
  </si>
  <si>
    <t>Перечень субподрядных организаций, участвующих в строительстве объекта</t>
  </si>
  <si>
    <t>Количество строительно-монтажного персонала на площадке строительства энергообъекта</t>
  </si>
  <si>
    <t xml:space="preserve"> - строительный персонал</t>
  </si>
  <si>
    <t xml:space="preserve"> - монтажный персонал</t>
  </si>
  <si>
    <t>Основное оборудование</t>
  </si>
  <si>
    <t>[наименование, количество, краткие технические характеристики, сроки изготовления/ поставки, место хранения]</t>
  </si>
  <si>
    <t>График поставки основного оборудования</t>
  </si>
  <si>
    <t xml:space="preserve"> - дата поставки</t>
  </si>
  <si>
    <t xml:space="preserve"> - задержки в поставке</t>
  </si>
  <si>
    <t xml:space="preserve"> - причины задержек</t>
  </si>
  <si>
    <t>Фактическое состояние реализации инвестиционного проекта в срок</t>
  </si>
  <si>
    <t>[возможность реализации в установленный срок, отставание от установленного срока, причины отставания, возможный срок ввода объекта]</t>
  </si>
  <si>
    <t>Факты и события, влияющие на ход реализации проекта, проблемные вопросы:</t>
  </si>
  <si>
    <t>[описание факта или события, ссылки на документы, влияние факта/ события на срок реализации проекта в месяцах, принятые меры по устранению причин отставаний и выявленных нарушений, исключающие их повторение]</t>
  </si>
  <si>
    <t xml:space="preserve"> - выявленные нарушения договоров подряда,</t>
  </si>
  <si>
    <t xml:space="preserve"> - рекламации к заводам - изготовителям и поставщикам,</t>
  </si>
  <si>
    <t xml:space="preserve"> - предписания надзорных органов,</t>
  </si>
  <si>
    <t xml:space="preserve"> - дефицит источников финансирования и др.,</t>
  </si>
  <si>
    <t xml:space="preserve"> - другое (расшифровать)</t>
  </si>
  <si>
    <t>Руководитель организации</t>
  </si>
  <si>
    <t xml:space="preserve">                (подпись)                                                 (Ф.И.О.)</t>
  </si>
  <si>
    <t>Печать</t>
  </si>
  <si>
    <t xml:space="preserve">Отчетный период ____________ </t>
  </si>
  <si>
    <t>№ пункта укрупненного сетевого графика</t>
  </si>
  <si>
    <t>Наименование этапов основных работ (с учетом подготовительного периода до начала строительства) по общему сетевому графику *</t>
  </si>
  <si>
    <t>Сроки выполнения задач по укрупненному сетевому графику</t>
  </si>
  <si>
    <t>Процент исполнения работ за весь период (%)</t>
  </si>
  <si>
    <t>Процент выполнения за отчетный период (%)</t>
  </si>
  <si>
    <t>Причины невыполнения</t>
  </si>
  <si>
    <t>Предложения по корректирующим мероприятиям по устранению отставания</t>
  </si>
  <si>
    <t>План</t>
  </si>
  <si>
    <t>Факт</t>
  </si>
  <si>
    <t>начало</t>
  </si>
  <si>
    <t>окончание</t>
  </si>
  <si>
    <t>Финансовые показатели за отчетный период [__ квартал ________ года/ ______ год]</t>
  </si>
  <si>
    <t>Наименование показателя</t>
  </si>
  <si>
    <t xml:space="preserve">Метод учета </t>
  </si>
  <si>
    <t>На конец отчетного квартала/За отчетный квартал</t>
  </si>
  <si>
    <t>Выручка</t>
  </si>
  <si>
    <t>Чистая прибыль</t>
  </si>
  <si>
    <t xml:space="preserve">Направления распределения чистой прибыли: </t>
  </si>
  <si>
    <t>дивиденды</t>
  </si>
  <si>
    <t xml:space="preserve">другое (расшифровать) </t>
  </si>
  <si>
    <t xml:space="preserve">Дебиторская задолженность, в т.ч.: </t>
  </si>
  <si>
    <t xml:space="preserve">    покупатели и заказчики</t>
  </si>
  <si>
    <t xml:space="preserve">    авансы выданные</t>
  </si>
  <si>
    <t>Собственный капитал</t>
  </si>
  <si>
    <t xml:space="preserve">* Заемный капитал (долгосрочные обязательства), в т.ч.: </t>
  </si>
  <si>
    <t>кредиты</t>
  </si>
  <si>
    <t>облигационные займы</t>
  </si>
  <si>
    <t>займы организаций</t>
  </si>
  <si>
    <t xml:space="preserve">прочее </t>
  </si>
  <si>
    <t>Краткосрочные обязательства, в т.ч.:</t>
  </si>
  <si>
    <t xml:space="preserve">кредиты и займы* </t>
  </si>
  <si>
    <t xml:space="preserve">кредиторская задолженность, в т.ч.: </t>
  </si>
  <si>
    <t xml:space="preserve"> по строительству</t>
  </si>
  <si>
    <t>по ремонтам</t>
  </si>
  <si>
    <t>по поставкам топлива</t>
  </si>
  <si>
    <t>Сумма процентов, выплаченых по кредитам и займам</t>
  </si>
  <si>
    <t>Оценка обеспеченности инвестиционных программ</t>
  </si>
  <si>
    <t>Всего потребность в финансировании инвестиционной программы</t>
  </si>
  <si>
    <t>Профинансировано на отчетную дату</t>
  </si>
  <si>
    <t xml:space="preserve">Обеспеченность источниками финансирования </t>
  </si>
  <si>
    <t>Дефицит финансирования</t>
  </si>
  <si>
    <t xml:space="preserve">Оценка кредитного потенциала </t>
  </si>
  <si>
    <t xml:space="preserve">Собственная оценка кредитного потенциала: </t>
  </si>
  <si>
    <t xml:space="preserve">    на 2010 г. </t>
  </si>
  <si>
    <t xml:space="preserve">    на период 2010-2012 гг.</t>
  </si>
  <si>
    <t>Пояснения по расчету кредитного потенциала</t>
  </si>
  <si>
    <t>* по кредитам и займам необходимо указать сумму открытых кредитных линий и сумму реально выбранных средств</t>
  </si>
  <si>
    <t>Приложение  № 9</t>
  </si>
  <si>
    <t>** - определяется исходя из выполнения графика строительства</t>
  </si>
  <si>
    <t>*** в текущих ценах с НДС с применением коэффициентов пересчета к базовым ценам Мирегион России или иных уполномоченных государственных органов (указать)</t>
  </si>
  <si>
    <t xml:space="preserve">Остаток стоимости на начало года * </t>
  </si>
  <si>
    <t>Осталось профинансировать по результатам отчетного периода *</t>
  </si>
  <si>
    <t>скорректированный объем</t>
  </si>
  <si>
    <t>** - для сетевых компаний, переодящих на метод тарифного регулирования RAB, горизонт планирования может быть больше</t>
  </si>
  <si>
    <t>Финансовый план на период реализации инвестиционной программы
(заполняется по финансированию)</t>
  </si>
  <si>
    <t>Перечень инвестиционных проектов на период реализации инвестиционной программы и план их финансирования</t>
  </si>
  <si>
    <t xml:space="preserve">Подстанции </t>
  </si>
  <si>
    <t>Линии электропередачи</t>
  </si>
  <si>
    <t>год ввода в эксплуатацию</t>
  </si>
  <si>
    <t>Нормативный срок службы, лет</t>
  </si>
  <si>
    <t>Количество и марка силовых трансформаторов, шт</t>
  </si>
  <si>
    <t>Мощность, МВА</t>
  </si>
  <si>
    <t>год ввода в эксплуа-тацию</t>
  </si>
  <si>
    <t>Тип опор</t>
  </si>
  <si>
    <t>Марка кабеля</t>
  </si>
  <si>
    <t>протяженность, км</t>
  </si>
  <si>
    <t>Всего</t>
  </si>
  <si>
    <t>ПИР</t>
  </si>
  <si>
    <t>СМР</t>
  </si>
  <si>
    <t>оборудование и материалы</t>
  </si>
  <si>
    <t>прочие</t>
  </si>
  <si>
    <t xml:space="preserve"> </t>
  </si>
  <si>
    <t>* - с разделением объектов на ПС, ВЛ и КЛ с указанием уровня напряжения</t>
  </si>
  <si>
    <t>** - согласно проектно-сметной документации с учетом перевода в прогнозные цены планируемого периода с НДС</t>
  </si>
  <si>
    <t>Приложение  № 1.2</t>
  </si>
  <si>
    <t>Приложение  № 1.1</t>
  </si>
  <si>
    <t>Приложение  № 1.4</t>
  </si>
  <si>
    <t>Приложение  № 3.2</t>
  </si>
  <si>
    <t>Приложение  № 6.1</t>
  </si>
  <si>
    <t>Приложение  № 6.2</t>
  </si>
  <si>
    <t>Приложение  № 6.3</t>
  </si>
  <si>
    <t>Плановый объем финансирования, млн. руб.*</t>
  </si>
  <si>
    <t>Фактически профинансировано, млн. руб.</t>
  </si>
  <si>
    <t>Фактически освоено (закрыто актами выполненных работ), млн. руб.</t>
  </si>
  <si>
    <t>план***</t>
  </si>
  <si>
    <t>** - в ценах отчетного года</t>
  </si>
  <si>
    <t>*** - план, согласно утвержденной инвестиционной программе</t>
  </si>
  <si>
    <t>Приложение  № 13</t>
  </si>
  <si>
    <t>в том числе инвестиционная составляющая в тарифе</t>
  </si>
  <si>
    <t xml:space="preserve">в том числе прибыль со свободного сектора </t>
  </si>
  <si>
    <t>в том числе от технологического присоединения (для электросетевых компаний)</t>
  </si>
  <si>
    <t>в том числе от технологического присоединения генерации</t>
  </si>
  <si>
    <t>в том числе от технологического присоединения потребителей</t>
  </si>
  <si>
    <t>в т.ч. Средства от доп. эмиссии акций</t>
  </si>
  <si>
    <t xml:space="preserve">Привлеченные средства, в т.ч.: </t>
  </si>
  <si>
    <t>Приложение  № 11.2</t>
  </si>
  <si>
    <t>* - представляется ежегодно до 1 октября текущего года</t>
  </si>
  <si>
    <t>скорректированный объем****</t>
  </si>
  <si>
    <t>Объем корректировки ****</t>
  </si>
  <si>
    <t>**** - накопленным итогом за год</t>
  </si>
  <si>
    <t>ТПиР ПС 35-330 кВ</t>
  </si>
  <si>
    <t>ТПиР ЛЭП 35-330 кВ</t>
  </si>
  <si>
    <t xml:space="preserve">Новое строительство ПС 35-330 кВ </t>
  </si>
  <si>
    <t xml:space="preserve">Новое строительство ЛЭП 35-330 кВ </t>
  </si>
  <si>
    <t>Рекомендуемая форма представления предложений о внесении изменений в перечень инвестиционных проектов, входящих в состав инвестиционной программы, млн. рублей с НДС</t>
  </si>
  <si>
    <t>Приложение  № 5</t>
  </si>
  <si>
    <t>Приложение  № 4.2</t>
  </si>
  <si>
    <t>График реализации инвестиционной программы *, млн. рублей с НДС
(представляется ежегодно до 15 декабря года, предшествующего плановому)</t>
  </si>
  <si>
    <t>Приложение  № 11.1</t>
  </si>
  <si>
    <t>Приложение  №  7.2</t>
  </si>
  <si>
    <t>Приложение  № 7.1</t>
  </si>
  <si>
    <t>Приложение  № 14</t>
  </si>
  <si>
    <t>Приложение  № 2.2</t>
  </si>
  <si>
    <t>Отчет об исполнении инвестиционной программы, млн. рублей с НДС
(представляется ежегодно)</t>
  </si>
  <si>
    <t>Отчет об источниках финансирования инвестиционных программ, млн. рублей 
(представляется ежегодно)</t>
  </si>
  <si>
    <t>Отчет о вводах/выводах объектов
(представляется ежегодно)</t>
  </si>
  <si>
    <t>Отчет об исполнении инвестиционной программы, млн. рублей с НДС
(представляется ежеквартально)</t>
  </si>
  <si>
    <t>Отчет об источниках финансирования инвестиционных программ, млн. рублей 
(представляется ежеквартально)</t>
  </si>
  <si>
    <t>Отчет о вводах/выводах объектов
(представляется ежеквартально)</t>
  </si>
  <si>
    <t>Отчет о ходе реализации проектов (заполняется для наиболее значимых проектов*)
(представляется ежеквартально)</t>
  </si>
  <si>
    <t>Отчет об исполнении сетевых графиков строительства проектов 
(представляется ежеквартально)</t>
  </si>
  <si>
    <t>I. Контрольные  этапы реализации инвестиционного проекта для генерирующих компаний
(представляется ежеквартально)</t>
  </si>
  <si>
    <t>Форма представления показателей финансовой отчетности 
(представляется ежеквартально)</t>
  </si>
  <si>
    <t>Отчет о техническом состоянии объекта
(представляется ежеквартально)</t>
  </si>
  <si>
    <t>Исходные данные</t>
  </si>
  <si>
    <t>Значение</t>
  </si>
  <si>
    <t>Общая стоимость объекта,  руб. без НДС</t>
  </si>
  <si>
    <t>Прочие расходы, руб. без НДС на объект</t>
  </si>
  <si>
    <t>Срок амортизации, лет</t>
  </si>
  <si>
    <t>Кол-во объектов, ед.</t>
  </si>
  <si>
    <t>Простой период окупаемости, лет</t>
  </si>
  <si>
    <t>Дисконтированный период окупаемости, лет</t>
  </si>
  <si>
    <t>Первый  ремонт объекта, лет после постройки</t>
  </si>
  <si>
    <t>Периодичность ремонта объекта, лет</t>
  </si>
  <si>
    <t>Целесообразность реализации проекта</t>
  </si>
  <si>
    <t>Прочие расходы при эксплуатации объекта, руб. без НДС</t>
  </si>
  <si>
    <t>Возникновение прочих расходов, лет после постройки</t>
  </si>
  <si>
    <t>Периодичность расходов, лет</t>
  </si>
  <si>
    <t>Прочие расходы, руб. без НДС в месяц</t>
  </si>
  <si>
    <t>Рабочий капитал в % от выручки</t>
  </si>
  <si>
    <t xml:space="preserve">Срок кредита </t>
  </si>
  <si>
    <t>Ставка по кредиту</t>
  </si>
  <si>
    <t>Ставка по кредиту без учета субсидирования</t>
  </si>
  <si>
    <t>Доля заемных средств</t>
  </si>
  <si>
    <t>Ставка дисконтирования на собственный капитал</t>
  </si>
  <si>
    <t>Доля собственных средств</t>
  </si>
  <si>
    <t>WACC</t>
  </si>
  <si>
    <t>Период</t>
  </si>
  <si>
    <t>Прогноз инфляции</t>
  </si>
  <si>
    <t>Кумулятивная инфляция</t>
  </si>
  <si>
    <t xml:space="preserve">Доход, руб. без НДС </t>
  </si>
  <si>
    <t>Кредит, руб.</t>
  </si>
  <si>
    <t>Основной долг на начало периода</t>
  </si>
  <si>
    <t>Поступление кредита</t>
  </si>
  <si>
    <t>Погашение основного долга</t>
  </si>
  <si>
    <t>Начисление процентов</t>
  </si>
  <si>
    <t>БДР, руб.</t>
  </si>
  <si>
    <t>Доход</t>
  </si>
  <si>
    <t>Операционные расходы</t>
  </si>
  <si>
    <t>Налог на имущество (После ввода объекта в эксплуатацию)</t>
  </si>
  <si>
    <t>EBIT</t>
  </si>
  <si>
    <t>Проценты</t>
  </si>
  <si>
    <t>Прибыль до налогообложения</t>
  </si>
  <si>
    <t>Денежный поток на собственный капитал, руб.</t>
  </si>
  <si>
    <t>НДС</t>
  </si>
  <si>
    <t>Изменения в рабочем капитале</t>
  </si>
  <si>
    <t>Инвестиции</t>
  </si>
  <si>
    <t>Изменения финансовых обязательств</t>
  </si>
  <si>
    <t>Чистый денежный поток</t>
  </si>
  <si>
    <t>Накопленный ЧДП</t>
  </si>
  <si>
    <t>Коэффициент дисконтирования</t>
  </si>
  <si>
    <t>PV</t>
  </si>
  <si>
    <t>NPV (без учета продажи)</t>
  </si>
  <si>
    <t>IRR</t>
  </si>
  <si>
    <t>PP</t>
  </si>
  <si>
    <t>DPP</t>
  </si>
  <si>
    <t>Обслуживание</t>
  </si>
  <si>
    <t>Прочее</t>
  </si>
  <si>
    <t>Себестоимость</t>
  </si>
  <si>
    <t>Прямая себестоимость</t>
  </si>
  <si>
    <t>Накладные расходы</t>
  </si>
  <si>
    <t>Операционная прибыль</t>
  </si>
  <si>
    <t>Внереализационные расходы</t>
  </si>
  <si>
    <t>Чистая прибыль/убыток</t>
  </si>
  <si>
    <t>Чистая прибыль с учетом субсидий по процентам</t>
  </si>
  <si>
    <t>Операционный денежный поток</t>
  </si>
  <si>
    <t>Поступления</t>
  </si>
  <si>
    <t>Выбытия</t>
  </si>
  <si>
    <t>Платежи по прямой себестоимости</t>
  </si>
  <si>
    <t>Заводские расходы</t>
  </si>
  <si>
    <t>Процентные платежи</t>
  </si>
  <si>
    <t>Итого операционный денежный поток</t>
  </si>
  <si>
    <t>Инвестиционный денежный поток</t>
  </si>
  <si>
    <t>Итого инвестиционный денежный поток</t>
  </si>
  <si>
    <t>Финансовый денежный поток</t>
  </si>
  <si>
    <t>Эмиссия акций</t>
  </si>
  <si>
    <t>Привлечение кредитов</t>
  </si>
  <si>
    <t>Погашение кредитов и займов</t>
  </si>
  <si>
    <t>Итого финансовый денежный поток</t>
  </si>
  <si>
    <t>Итого денежный поток</t>
  </si>
  <si>
    <t>Меры господдержки</t>
  </si>
  <si>
    <t>Реструктуризация дефицитных кредитов</t>
  </si>
  <si>
    <t xml:space="preserve">Увеличение капитализации </t>
  </si>
  <si>
    <t>Субсидирование процентной ставки (рестр)</t>
  </si>
  <si>
    <t>Субсидирование процентной ставки</t>
  </si>
  <si>
    <t>Нарастающим итогом</t>
  </si>
  <si>
    <t>остаток денежных средств на начало периода</t>
  </si>
  <si>
    <t>Кредиты на начало</t>
  </si>
  <si>
    <t>Кредиты на конец</t>
  </si>
  <si>
    <t>Приложение  № 4.3</t>
  </si>
  <si>
    <t>Приложение  № 2.3</t>
  </si>
  <si>
    <t>1 кв. года N</t>
  </si>
  <si>
    <t>2 кв. года N</t>
  </si>
  <si>
    <t>3 кв. года N</t>
  </si>
  <si>
    <t>4 кв. года N</t>
  </si>
  <si>
    <t>Стоимость основных этапов работ по реализации инвестиционной программы компании на год N</t>
  </si>
  <si>
    <t>Иные 
объекты</t>
  </si>
  <si>
    <t>Иные
объекты</t>
  </si>
  <si>
    <t>* Заполняется согласно приложению 3.2.</t>
  </si>
  <si>
    <t>Отчет об исполнении основных этапов работ по реализации инвестиционной программы компании в отчетном году
(представляется ежеквартально)</t>
  </si>
  <si>
    <t>**** приложить финансовую модель по проекту (приложение 2.3)</t>
  </si>
  <si>
    <t>Финансовая модель по проекту инвестиционной программы</t>
  </si>
  <si>
    <t xml:space="preserve">Всего поступления 
( I р.+ 1п. IV р. + 2 п. IX р. + 1 п. X р. +  XI р. + XIII р. + 2п.XIV р. + XV р.)                             </t>
  </si>
  <si>
    <t>Всего расходы 
(II р. - 3п. II р. + 2п. IV р. + 1 п. IX р. + 2 п. X р. + VI р. + VIII р. +  XII р. + 1 п. XIV р.+ XVI р.)</t>
  </si>
  <si>
    <t>Форматы - планирование</t>
  </si>
  <si>
    <t>Контрольные  этапы реализации инвестиционного проекта для генерирующих компаний</t>
  </si>
  <si>
    <t>Форматы - корректировка</t>
  </si>
  <si>
    <t>Форматы - отчетность</t>
  </si>
  <si>
    <t>Воздушные Линии 110-330 кВ (ВН)</t>
  </si>
  <si>
    <t>Воздушные Линии 35 кВ (СН1)</t>
  </si>
  <si>
    <t>Кабельные Линии 110-330 кВ (ВН)</t>
  </si>
  <si>
    <t>Кабельные Линии 35 кВ (СН1)</t>
  </si>
  <si>
    <t>ПС 110-330 кВ (ВН)</t>
  </si>
  <si>
    <t>ПС 35 кВ (СН1)</t>
  </si>
  <si>
    <t>Финансовая модель 
(в разрезе каждого юридического лица группы/по конечным видам выпускаемой продукции) 
по годам до 2020 года включительно</t>
  </si>
  <si>
    <t>№ приложения</t>
  </si>
  <si>
    <t>Наименование приложения</t>
  </si>
  <si>
    <t>7.1.</t>
  </si>
  <si>
    <t>7.2.</t>
  </si>
  <si>
    <t>8.</t>
  </si>
  <si>
    <t>9.</t>
  </si>
  <si>
    <t>10.</t>
  </si>
  <si>
    <t>11.1.</t>
  </si>
  <si>
    <t>11.2.</t>
  </si>
  <si>
    <t>12.</t>
  </si>
  <si>
    <t>13.</t>
  </si>
  <si>
    <t>14.</t>
  </si>
  <si>
    <t>Пояснительная записка</t>
  </si>
  <si>
    <t>* Копии положительного заключения Госэкспертизы по ПСД, сводного сметного расчета  необходимо представить в Минэнерго России</t>
  </si>
  <si>
    <t>Отчет о ходе реализации проектов
(представляется ежеквартально)</t>
  </si>
  <si>
    <t>3. Прохождение проектной документацией государственной экспертизы, утверждение документации (утверждена/не утверждена, наименование ведомства, проводящего экспертизу, когда выдано заключение, реквизиты документа*)</t>
  </si>
  <si>
    <t>ИПР</t>
  </si>
  <si>
    <t>Объем
 [отчетный год]</t>
  </si>
  <si>
    <t xml:space="preserve">(только по важнейшим инвестиционным проектам) </t>
  </si>
  <si>
    <r>
      <t>Форматы ИПР / только по важнейшим проектам</t>
    </r>
    <r>
      <rPr>
        <b/>
        <sz val="12"/>
        <rFont val="Symbol"/>
        <family val="1"/>
        <charset val="2"/>
      </rPr>
      <t>*</t>
    </r>
  </si>
  <si>
    <t>Только по важнейшим ИП</t>
  </si>
  <si>
    <t>Приложение 9</t>
  </si>
  <si>
    <t>к Типовому регламенту формирования, корректировки инвестиционной программы и подготовки отчетности о ее исполнении</t>
  </si>
  <si>
    <t>Важнейшие проекты</t>
  </si>
  <si>
    <t>* Критерии выделения крупных проектов устанавливаются Порядком выделения объектов управления при формировании инвестиционной программы (Приложение 4 к Типовому положению по инвестиционной деятельности)</t>
  </si>
  <si>
    <t>Приложение 2.1</t>
  </si>
  <si>
    <t>от «__» _________2010 года № ____</t>
  </si>
  <si>
    <t>Краткое описание инвестиционной программы</t>
  </si>
  <si>
    <t>«__» _______ 20__ года</t>
  </si>
  <si>
    <t>Пояснительная записка должна включать в себя следующую информацию:</t>
  </si>
  <si>
    <t xml:space="preserve">I. Общая характеристика инвестиционной программы: </t>
  </si>
  <si>
    <t>Основные цели и направления инвестиционной программы, вводы мощностей, объемы финансирования, динамика изменения</t>
  </si>
  <si>
    <t>II. Характеристика инвестиционных проектов/направлений инвестиционной программы (в соответствии с Приложением 2.2).</t>
  </si>
  <si>
    <t>III. Решения региональных органов исполнительной власти Российской Федерации о согласовании инвестиционных программ (для сетевых компаний в соответствии с требованиями Федерального закона «Об электроэнергетике» от 26 марта 2003 года № 35 и постановления Правительства Российской Федерации от 1 декабря 2009 года № 977).</t>
  </si>
  <si>
    <t>Дебиторская задолженность на начало года, млн. руб. с НДС</t>
  </si>
  <si>
    <t>Кредиторская задолженность на начало года, млн. руб. с НДС</t>
  </si>
  <si>
    <t>Кредиторская задолженность на конец года, млн. руб. с НДС</t>
  </si>
  <si>
    <t>Дебиторская задолженность на конец года, млн. руб. с НДС</t>
  </si>
  <si>
    <t>млн. руб.</t>
  </si>
  <si>
    <t xml:space="preserve">* в том числе:
- степень износа  электрооборудования
- срок вывода из эксплуатации электрооборудования
- уровень технического оснащения электрооборудования
- требования Системного оператора к электроэнергетическому объекту, которые необходимы для надежного электроснабжения                               </t>
  </si>
  <si>
    <t xml:space="preserve"> - предписания Ростехнадзора</t>
  </si>
  <si>
    <t>Введено в основные фонды, млн. руб.</t>
  </si>
  <si>
    <t>млн. руб. ввод в основные фонды</t>
  </si>
  <si>
    <t>млн.руб.</t>
  </si>
  <si>
    <t>в эксплуатацию</t>
  </si>
  <si>
    <t>в основные фонды</t>
  </si>
  <si>
    <t>Отклонение [по вводу в эксплуатацию]***</t>
  </si>
  <si>
    <t xml:space="preserve">На конец N года / За N год </t>
  </si>
  <si>
    <t>План 2012 года</t>
  </si>
  <si>
    <t>План 2013 года</t>
  </si>
  <si>
    <t>План 2014 года</t>
  </si>
  <si>
    <t>План 2015 года</t>
  </si>
  <si>
    <t>План 2016 года</t>
  </si>
  <si>
    <t>План 2017 года</t>
  </si>
  <si>
    <t>План 2017
года</t>
  </si>
  <si>
    <t>Субъект РФ, 
на территории 
которого 
реализуется 
инвестиционный 
проект</t>
  </si>
  <si>
    <t>Стоимость объекта,
млн.рублей с НДС</t>
  </si>
  <si>
    <t>* форма заполняется:
- в отношении вновь создаваемых объектов, для которых могут применяться расчеты экономической эффективности реализации инвестиционных проектов
- в отношении реконструируемых объектов в том случае, если данный объект после реконструкции "создает" новый финансовый поток
- по проеткам, общая стоимость реализации которых составляет 500 млн.рублей и более</t>
  </si>
  <si>
    <t>Год</t>
  </si>
  <si>
    <t xml:space="preserve">NPV, руб. </t>
  </si>
  <si>
    <t>Эконмия затрат на ремонт и эксплуатацию объекта, руб. без НДС</t>
  </si>
  <si>
    <t>__________________________Петров О.В.</t>
  </si>
  <si>
    <t xml:space="preserve">первый заместитель генерального директора </t>
  </si>
  <si>
    <t>Управляющий директор-</t>
  </si>
  <si>
    <t>Согласовано:</t>
  </si>
  <si>
    <t>от «24» марта 2010 г. № 114</t>
  </si>
  <si>
    <r>
      <t xml:space="preserve">Источники финансирования инвестиционных программ </t>
    </r>
    <r>
      <rPr>
        <b/>
        <u/>
        <sz val="12"/>
        <rFont val="Times New Roman"/>
        <family val="1"/>
        <charset val="204"/>
      </rPr>
      <t>по финансированию</t>
    </r>
    <r>
      <rPr>
        <b/>
        <sz val="12"/>
        <rFont val="Times New Roman"/>
        <family val="1"/>
        <charset val="204"/>
      </rPr>
      <t xml:space="preserve">
(в прогнозных ценах соответствующих лет), млн. рублей</t>
    </r>
  </si>
  <si>
    <t>Оборудование, не входящее в сметы строек</t>
  </si>
  <si>
    <t>Прочая прибыль (неиспользованная прибыль прошлых лет)</t>
  </si>
  <si>
    <t>ОКС</t>
  </si>
  <si>
    <t>Реконструкция ВЛ-0,4 кВ по зоне ЦЭС, СЭС, ВЭС с заменой опор, провода на СИП и КТП</t>
  </si>
  <si>
    <t>Передача электроэнергии</t>
  </si>
  <si>
    <t xml:space="preserve">Выручка от прочей деятельности </t>
  </si>
  <si>
    <t>Показатель</t>
  </si>
  <si>
    <t>Услуги по технологическому присоединению</t>
  </si>
  <si>
    <t xml:space="preserve">от прочей деятельности </t>
  </si>
  <si>
    <t>амортизация</t>
  </si>
  <si>
    <t>ВСЕГО</t>
  </si>
  <si>
    <t>Прибыль от передачи э/э</t>
  </si>
  <si>
    <t>прибыль от передачи э/э</t>
  </si>
  <si>
    <t>Источники по освоению</t>
  </si>
  <si>
    <t>Источники по финансированию</t>
  </si>
  <si>
    <t>Содержание ОКС</t>
  </si>
  <si>
    <t>Финансирование без НДС</t>
  </si>
  <si>
    <t>Финансирование c НДС</t>
  </si>
  <si>
    <t>критерии включения объектов в ИПР</t>
  </si>
  <si>
    <t>приоритеты включения объектов в ИПР</t>
  </si>
  <si>
    <t>кВтч/год</t>
  </si>
  <si>
    <t>ТПиР</t>
  </si>
  <si>
    <t>НС</t>
  </si>
  <si>
    <t>Тех. перевооружение и реконструкция</t>
  </si>
  <si>
    <t>Новое строительство</t>
  </si>
  <si>
    <t>Приобретение ОС</t>
  </si>
  <si>
    <t>ИТОГО</t>
  </si>
  <si>
    <t>Освоение</t>
  </si>
  <si>
    <t>Ввод ОФ</t>
  </si>
  <si>
    <t>Электросетевые объекты</t>
  </si>
  <si>
    <t xml:space="preserve">   - электрические линии</t>
  </si>
  <si>
    <t xml:space="preserve">   - машины и оборудование подстанций</t>
  </si>
  <si>
    <t>АИИС КУЭ</t>
  </si>
  <si>
    <t>Объекты производственной инфраструктуры</t>
  </si>
  <si>
    <t>Прочие производственные и хозяйственные объекты</t>
  </si>
  <si>
    <t xml:space="preserve">Проектно-изыскательские работы </t>
  </si>
  <si>
    <t>точек учета, шт.</t>
  </si>
  <si>
    <t>2.6</t>
  </si>
  <si>
    <t>ПИР Реконструкция ПС 110 кВ "Колпашево". Замена БСК</t>
  </si>
  <si>
    <t>Реконструкция ливневой канализации ЦЭС</t>
  </si>
  <si>
    <t>ПИР Реконструкция здания гаража СЭС</t>
  </si>
  <si>
    <t>ВСЕГО 2013</t>
  </si>
  <si>
    <t>2013 год</t>
  </si>
  <si>
    <t>Заместитель генерального директора по финансам - главный бухгалтер</t>
  </si>
  <si>
    <t>Реконструкция ПС 35кВ Северная (с организацией телесигнализации и телеуправления, с созданием каналов связи)</t>
  </si>
  <si>
    <t>Реконструкция ВЛ-35кВ 3518 ПС"Лоскутово"-ПС"Вершинино" с заменой деревянных опор на ж/б, провода АС-70, изоляторов</t>
  </si>
  <si>
    <t>Организация диспетчерских каналов ПС Коломинские Гривы</t>
  </si>
  <si>
    <t>Реконструкция центральной базы ВЭС (гараж на 12 мест)</t>
  </si>
  <si>
    <t>Реконструкция центральной базы ВЭС (ТМХ и мехмастерская)</t>
  </si>
  <si>
    <t xml:space="preserve">Реконструкция здания РПБ Чажемтовского СУ </t>
  </si>
  <si>
    <t>А.Ю. Лощилова</t>
  </si>
  <si>
    <t>И.Н. Разманова</t>
  </si>
  <si>
    <t xml:space="preserve">Реконструкция ВЛ-35 кВ 3540 ПС "Турунтаево" - ПС "Заря" </t>
  </si>
  <si>
    <t>Реконструкция ПС 110 кВ "Колпашево". Замена БСК</t>
  </si>
  <si>
    <t>Реконструкция ПС 110 кВ "Новониколаевская" с заменой панели ДЗШ и установкой РАС, реконструкция РЗА, замена ОСИ 110 кВ на полимерные</t>
  </si>
  <si>
    <t>Реконструкция здания РПБ Зырянского РЭС</t>
  </si>
  <si>
    <t>Реконструкция здания гаража СЭС</t>
  </si>
  <si>
    <t>Реконструкция здания гаража РПБ г. Томск</t>
  </si>
  <si>
    <t>Модернизация телемеханики ПС Раздольное</t>
  </si>
  <si>
    <t>Модернизация телемеханики ПС Молчаново</t>
  </si>
  <si>
    <t>Модернизация телемеханики ПС Тунгусово</t>
  </si>
  <si>
    <t>Организация диспетчерских каналов ПС Тунгусово</t>
  </si>
  <si>
    <t>Организация диспетчерских каналов ПС Типсино</t>
  </si>
  <si>
    <t>Объем капитальных вложений, закрытый актами выполненных работ (млн. руб. без НДС)
 [отчетный год]</t>
  </si>
  <si>
    <t xml:space="preserve">Полная 
стоимость 
строительства млн. руб. </t>
  </si>
  <si>
    <t>Полная 
стоимость 
строительства</t>
  </si>
  <si>
    <t>Ввод основных средств сетевых организаций</t>
  </si>
  <si>
    <t>I кв.</t>
  </si>
  <si>
    <t>II кв.</t>
  </si>
  <si>
    <t>III кв.</t>
  </si>
  <si>
    <t>IV кв.</t>
  </si>
  <si>
    <t>итого</t>
  </si>
  <si>
    <t>млн. руб. с НДС</t>
  </si>
  <si>
    <t>другое</t>
  </si>
  <si>
    <t>млн. руб. без НДС</t>
  </si>
  <si>
    <t xml:space="preserve">Тип исполнения ПС (ТП, РП)
(открытыя/
закрытая/
КТП/БКТП/
БКРП)
</t>
  </si>
  <si>
    <t xml:space="preserve">Тип исполнения РУ 110-330 кВ
(ОРУ/
ЗРУ/КРУЭ)
</t>
  </si>
  <si>
    <t>Количество и марка силовых трансформа-торов, шт</t>
  </si>
  <si>
    <t xml:space="preserve">Схема исполнения РУ 110-330 кВ
</t>
  </si>
  <si>
    <t>Кол-во ячеек РУ 110-330 кВ
 с выключателями</t>
  </si>
  <si>
    <t xml:space="preserve">Тип исполнения РУ 35 кВ
(ОРУ/
ЗРУ/КРУЭ)
</t>
  </si>
  <si>
    <t xml:space="preserve">Схема исполнения РУ 35 кВ
</t>
  </si>
  <si>
    <t>Кол-во ячеек РУ 35 кВ
с выключа-телями</t>
  </si>
  <si>
    <t xml:space="preserve">Тип исполнения РУ 3-20 кВ
(ОРУ/
ЗРУ)
</t>
  </si>
  <si>
    <t xml:space="preserve">Схема исполнения РУ 3-10 кВ
</t>
  </si>
  <si>
    <t xml:space="preserve">Кол-во ячеек РУ 3-10 кВ
</t>
  </si>
  <si>
    <t>Марка кабеля/
провода</t>
  </si>
  <si>
    <t>Сечение кабеля/
провода</t>
  </si>
  <si>
    <t>Ко-во
цепей</t>
  </si>
  <si>
    <t>в  том числе протяженность трассы сооружаемого закрытого перехода, км</t>
  </si>
  <si>
    <t>в том числе протяженность трассы сооружаемого туннеля, км</t>
  </si>
  <si>
    <t>План 
финансирования 
текущего года</t>
  </si>
  <si>
    <t>вне ДПМ</t>
  </si>
  <si>
    <t>ДПМ</t>
  </si>
  <si>
    <t>для ОГК/ТГК, в том числе</t>
  </si>
  <si>
    <t>ПИР Реконструкция ВЛ-0,4кВ с заменой КТП по зоне ЦЭС, СЭС</t>
  </si>
  <si>
    <t>2.4</t>
  </si>
  <si>
    <t>4</t>
  </si>
  <si>
    <t>5</t>
  </si>
  <si>
    <t>6</t>
  </si>
  <si>
    <t>2.5</t>
  </si>
  <si>
    <t>прочие привлеченные средства (авансы по ТП)</t>
  </si>
  <si>
    <t>Прочие привлеченные средства (авансы по ТП)</t>
  </si>
  <si>
    <t>Заместитель главного инженера по капитальному строительству</t>
  </si>
  <si>
    <t>2.2</t>
  </si>
  <si>
    <t>2.3</t>
  </si>
  <si>
    <t xml:space="preserve">Управляющий директор-первый заместитель генерального директора </t>
  </si>
  <si>
    <t>Реконструкция ВЛ-0,4 кВ п. Кисловка, с. Тимирязево с заменой провода на СИП и установкой цельностоечных опор</t>
  </si>
  <si>
    <t>га</t>
  </si>
  <si>
    <t>Показатели по энергетической эффективности реализации проектов</t>
  </si>
  <si>
    <t>млн.руб. без НДС</t>
  </si>
  <si>
    <t>Прогноз 2018
года</t>
  </si>
  <si>
    <t>Прогноз 2018 года</t>
  </si>
  <si>
    <t>утв ИПР 2013 1 п/г</t>
  </si>
  <si>
    <t>А.В. Черпинский</t>
  </si>
  <si>
    <t>Заместитель генерального директора по энергоэффективности и по работе с клиентами</t>
  </si>
  <si>
    <t>Заместитель генерального директора-руководитель генерального секретариата</t>
  </si>
  <si>
    <t>% (от отпуска в сеть)</t>
  </si>
  <si>
    <t>млн.руб.
с НДС</t>
  </si>
  <si>
    <t>Приложение  № 4.1</t>
  </si>
  <si>
    <t>от 24.03.2010 г. № 114</t>
  </si>
  <si>
    <t>Приложение  № 3.1</t>
  </si>
  <si>
    <t>Стоимость 
вводимых основных средств</t>
  </si>
  <si>
    <t>Всего 2012-2017</t>
  </si>
  <si>
    <t>Заемные средства</t>
  </si>
  <si>
    <t>Прочие</t>
  </si>
  <si>
    <t xml:space="preserve">корр </t>
  </si>
  <si>
    <t xml:space="preserve">Объем капитальных вложений </t>
  </si>
  <si>
    <t xml:space="preserve">2014 год </t>
  </si>
  <si>
    <t>2015 год</t>
  </si>
  <si>
    <t>2016 год</t>
  </si>
  <si>
    <t>2017 год</t>
  </si>
  <si>
    <t>Финансирование</t>
  </si>
  <si>
    <t xml:space="preserve">2017 год </t>
  </si>
  <si>
    <t xml:space="preserve">2012 год (факт) </t>
  </si>
  <si>
    <t>Параметры</t>
  </si>
  <si>
    <t>Ввод, МВА</t>
  </si>
  <si>
    <t>Ввод, км</t>
  </si>
  <si>
    <t>Утвержденная ИПР 2012-2017</t>
  </si>
  <si>
    <t>Отклонение</t>
  </si>
  <si>
    <t>Скорректированная ИПР 2012-2017</t>
  </si>
  <si>
    <r>
      <t>млн. руб. без НДС</t>
    </r>
    <r>
      <rPr>
        <b/>
        <sz val="10"/>
        <color indexed="8"/>
        <rFont val="Times New Roman"/>
        <family val="1"/>
        <charset val="204"/>
      </rPr>
      <t xml:space="preserve"> </t>
    </r>
  </si>
  <si>
    <r>
      <t>млн. руб. с НДС</t>
    </r>
    <r>
      <rPr>
        <b/>
        <sz val="10"/>
        <color indexed="8"/>
        <rFont val="Times New Roman"/>
        <family val="1"/>
        <charset val="204"/>
      </rPr>
      <t xml:space="preserve"> </t>
    </r>
  </si>
  <si>
    <t>Доведение  просек до нормативной ширины</t>
  </si>
  <si>
    <t>Консолидация сетевых активов</t>
  </si>
  <si>
    <t>12</t>
  </si>
  <si>
    <t>7</t>
  </si>
  <si>
    <t>7.1</t>
  </si>
  <si>
    <t>2018 год</t>
  </si>
  <si>
    <t xml:space="preserve">2018 год </t>
  </si>
  <si>
    <t>Реконструкция ПС 35 кВ Водозабор. Замена масляных выключателей 10кВ на вакуумные</t>
  </si>
  <si>
    <t>Строительство КЛ 10/0,4 кВ мкр. Южный, п. Зональный</t>
  </si>
  <si>
    <t>Реконструкция центральной базы ВЭС (гараж на 13 мест)</t>
  </si>
  <si>
    <t>План 2018 года</t>
  </si>
  <si>
    <t>Утвержденная ИПР 2014-2017</t>
  </si>
  <si>
    <t>Скорректированная ИПР 2014-2017</t>
  </si>
  <si>
    <t>Всего 2014-2017</t>
  </si>
  <si>
    <t>ЕСН хозспособ</t>
  </si>
  <si>
    <t>ФОТ хозспособ</t>
  </si>
  <si>
    <t>ЕСН ТПиР</t>
  </si>
  <si>
    <t>ФОТ ТПиР</t>
  </si>
  <si>
    <t>ЕСН НС</t>
  </si>
  <si>
    <t>ФОТ НС</t>
  </si>
  <si>
    <t>ЕСН в ИПР</t>
  </si>
  <si>
    <t>ФОТ в ИПР</t>
  </si>
  <si>
    <t>Утверждённая сметная стоимость строительства объекта</t>
  </si>
  <si>
    <t>Прогноз 2019
года</t>
  </si>
  <si>
    <t>Прогноз 2019 года</t>
  </si>
  <si>
    <t>План 2019 года</t>
  </si>
  <si>
    <t>__________________________О.В. Петров</t>
  </si>
  <si>
    <t>Заместитель генерального директора по  финансам - главный бухгалтер</t>
  </si>
  <si>
    <t>Объекты строительства, не включенные в инвестиционную программу 2015 года</t>
  </si>
  <si>
    <t>Протяженность, км</t>
  </si>
  <si>
    <t>Объем финансирования
 млн. руб. с НДС</t>
  </si>
  <si>
    <t>Объем вводов в эксплуатацию</t>
  </si>
  <si>
    <t>Осталось профинансировать по результатам отчетного периода</t>
  </si>
  <si>
    <t>Остаток стоимости на начало года, млн. руб.</t>
  </si>
  <si>
    <t xml:space="preserve">в соответствии 
с проектно-
сметной 
документацией </t>
  </si>
  <si>
    <t>в соответствии 
с проектно-
сметной 
документацией</t>
  </si>
  <si>
    <t>решаемые 
задачи</t>
  </si>
  <si>
    <t>Показатели 
экономической эффективности реализации инвестиционного 
проекта</t>
  </si>
  <si>
    <t>Стадия реализации проекта С/П</t>
  </si>
  <si>
    <t>Объем корректировки</t>
  </si>
  <si>
    <t>Монтаж периметральной сигнализации комплекса систем охраны ПС «Западная», ПС «Заводская», ПС «ТИЗ», ПС «Октябрьская», ПС «Центральная», ПС «Южная», ПС «Каштак», ПС «Северо-Восточная», ПС «Солнечная»</t>
  </si>
  <si>
    <t>Монтаж системы видеонаблюдения комплекса систем охраны ПС «Западная», ПС «Заводская», ПС «ТИЗ», ПС «Октябрьская», ПС «Центральная», ПС «Южная», ПС «Каштак», ПС «Солнечная», ПС «Северо-Восточная», ПС «Северная»</t>
  </si>
  <si>
    <t>ВЛ-35кВ   3518 ПС"Лоскутово"-ПС"Вершинино", Реконструкция ВЛ с заменой деревянных опор на ж/б, провода АС-70, изоляторов.</t>
  </si>
  <si>
    <t>Реконструкция ВЛ-0,4 кВ с. Апрель Томского р-на</t>
  </si>
  <si>
    <t>Реконструкция ПС 110 кВ "Лугинецкая". Реконструкция ЗРУ-6 кВ с заменой масляных выключателей, устройства РЗА-6 кВ и установкой дуговой защиты ОВОД-МД с ВОД</t>
  </si>
  <si>
    <t>Реконструкция ПС 110 кВ "Коломинские гривы" Замена ТН-110 кВ и кабельных связей.</t>
  </si>
  <si>
    <t xml:space="preserve">ПС Южная. Модернизация РЗА трансформаторов  </t>
  </si>
  <si>
    <t>Устройство выносных пунктов учета 10-6 кВ на границах балансовой принадлежности по зоне ЦЭС (9 шт.)</t>
  </si>
  <si>
    <t>Реконструкция здания АРЭС (перекрытие,кровля,фасад,отделочные работы).</t>
  </si>
  <si>
    <t>Реконструкция центральной базы ВЭС</t>
  </si>
  <si>
    <t>Монтаж охранной сигнализации "Мираж"  РПБ Парабельского РЭС, РПБ Стрежевского РЭС, ПС "Большедорохово", ПС "Михайловка", ПС "Высокое", ПС "Улу-Юл"</t>
  </si>
  <si>
    <t>Наимаенование инвестиционного проекта</t>
  </si>
  <si>
    <t>Объем НЗС, млн. руб. без НДС</t>
  </si>
  <si>
    <t>ВСЕГО 2015</t>
  </si>
  <si>
    <t>включены в нзс по зоне цэс-вэс</t>
  </si>
  <si>
    <t>ПОС</t>
  </si>
  <si>
    <t>ФОТ</t>
  </si>
  <si>
    <t>ЕСН</t>
  </si>
  <si>
    <t>Материалы</t>
  </si>
  <si>
    <t>ТП осв без НДС</t>
  </si>
  <si>
    <t>ТПиР с НДС</t>
  </si>
  <si>
    <t>команд+аренда</t>
  </si>
  <si>
    <t xml:space="preserve">Полная 
стоимость 
строительства (с учетом применения методики снижения ст-ти (-30%))
МВА </t>
  </si>
  <si>
    <t>Полная 
стоимость 
строительства  (с учетом применения методики снижения ст-ти (-30%))
шт</t>
  </si>
  <si>
    <t>Полная 
стоимость 
строительства    (с учетом применения методики снижения ст-ти (-30%))
га</t>
  </si>
  <si>
    <t>Полная 
стоимость 
строительства                          (с учетом применения методики снижения ст-ти (-30%))                         млн. руб.</t>
  </si>
  <si>
    <t>Расходы по текущей деятельности (полная себестоимость с учетом управленческих расходов), всего</t>
  </si>
  <si>
    <t xml:space="preserve">Реконструкция ПС-110 ДОК. Замена масляных выключателей 6кВ на вакуумные с комплектом РЗА на микропроцессорной основе </t>
  </si>
  <si>
    <t xml:space="preserve">Перемещение  трансформаторов 35/10 кВ ПС 35/10 кВ «Петрово» и ПС 35 кВ «Корнилово» </t>
  </si>
  <si>
    <t>Подготовка строительной площадки и установка двух трансформаторов 16 МВА на ПС 35/10 кВ «Богашево»в Томском районе</t>
  </si>
  <si>
    <t>прибыль от ТП</t>
  </si>
  <si>
    <t>Прогноз 2020 года</t>
  </si>
  <si>
    <t>Прогноз 2020
года</t>
  </si>
  <si>
    <t>План 2020 года</t>
  </si>
  <si>
    <t>"___"____________2015 г.</t>
  </si>
  <si>
    <t>Подстанция 110 кВ "Северо-Восточная" пл. заст. 2342,8 кв. м</t>
  </si>
  <si>
    <t>Укрупненый сетевой график выполнения инвестиционного проекта (УСГ)</t>
  </si>
  <si>
    <t>(Дочернее зависимое общество)</t>
  </si>
  <si>
    <t>(Наименование инвестиционного проекта)</t>
  </si>
  <si>
    <t>по состоянию на: "_______" ________________201__ г.</t>
  </si>
  <si>
    <t>Годы начала и окончания строительства:</t>
  </si>
  <si>
    <t>Проектная мощность (км, МВА, Мвар):</t>
  </si>
  <si>
    <t>№ пункта УСГ</t>
  </si>
  <si>
    <t>Наименование этапов основных работ</t>
  </si>
  <si>
    <t>Сроки выполнения задач по УСГ</t>
  </si>
  <si>
    <t>Проектирование</t>
  </si>
  <si>
    <t>Разработка и утверждение задания на проектирование</t>
  </si>
  <si>
    <t xml:space="preserve">Проведение конкурсных процедур по выбору подрядной организации для разработки проектной документации и заключение договора  </t>
  </si>
  <si>
    <t>Разработка и утверждение 1-го этапа проектирования  (ОТР)</t>
  </si>
  <si>
    <t xml:space="preserve">Разработка проекта в полном объеме, согласование в соответствии с регламентом  </t>
  </si>
  <si>
    <r>
      <t xml:space="preserve">Получение положительного заключения экспертизы по технической части </t>
    </r>
    <r>
      <rPr>
        <sz val="10"/>
        <rFont val="Times New Roman"/>
        <family val="1"/>
        <charset val="204"/>
      </rPr>
      <t>проектной документации</t>
    </r>
  </si>
  <si>
    <t>Получение положительного заключения о проверке достоверности определения сметной стоимости объектов капитального строительства***</t>
  </si>
  <si>
    <t>1.7.</t>
  </si>
  <si>
    <t>1.8.</t>
  </si>
  <si>
    <t>Разработка и утверждение конкурсной документации по выбору подрядной организации для СМР</t>
  </si>
  <si>
    <t>1.9.</t>
  </si>
  <si>
    <t>Проведение конкурсных процедур по выбору подрядной организации для СМР и заключение договора.</t>
  </si>
  <si>
    <t>1.10.</t>
  </si>
  <si>
    <r>
      <t xml:space="preserve">Получение правоустанавливающих документов на земельный участок </t>
    </r>
    <r>
      <rPr>
        <sz val="10"/>
        <color indexed="8"/>
        <rFont val="Times New Roman"/>
        <family val="1"/>
        <charset val="204"/>
      </rPr>
      <t>на период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строительства</t>
    </r>
  </si>
  <si>
    <t>Этапы строительства</t>
  </si>
  <si>
    <t>Получение разрешения на строительство</t>
  </si>
  <si>
    <t xml:space="preserve">Разработка рабочей документации  </t>
  </si>
  <si>
    <t>Проведение подготовительных работ  (выход на объект, подготовка площадки строительства ПС, трассы ВЛ)</t>
  </si>
  <si>
    <t>Ввод объекта в эксплуатацию</t>
  </si>
  <si>
    <t>Получение разрешения Ростехнадзора на допуск в эксплуатацию энергоустановки по постоянной схеме</t>
  </si>
  <si>
    <t>Получение разрешения на ввод объекта в эксплуатацию</t>
  </si>
  <si>
    <t>3.6.</t>
  </si>
  <si>
    <t>3.7.</t>
  </si>
  <si>
    <t>Государственная регистрация права собственности на объекты недвижимости</t>
  </si>
  <si>
    <t>2014-2018</t>
  </si>
  <si>
    <t>Монтаж периметральной сигнализации комплекса систем охраны ПС «Западная», ПС «Заводская», ПС «ТИЗ», ПС «Октябрьская», ПС «Центральная», ПС «Южная», ПС «Каштак», ПС «Северо-Восточная», ПС «Правобережная», ПС «Северная»</t>
  </si>
  <si>
    <t>Монтаж системы видеонаблюдения комплекса систем охраны ПС «Западная», ПС «Заводская», ПС «ТИЗ», ПС «Октябрьская», ПС «Центральная», ПС «Южная», ПС «Каштак», ПС «Солнечная», ПС «Северо-Восточная», ПС «Северная», ПС «Правобережная»</t>
  </si>
  <si>
    <t>Реконструкция ПС 110 кВ Западная, Коммунальная, Октябрьская с заменой устройств РЗА 35 кВ</t>
  </si>
  <si>
    <t>32,4 МВА, 13,8 км</t>
  </si>
  <si>
    <t>9</t>
  </si>
  <si>
    <t>Финансирование с НДС (без ОКС)</t>
  </si>
  <si>
    <t>Возникновение обязательств, с НДС (без ОКС)</t>
  </si>
  <si>
    <t>Реконструкция ПС 110/10/6 кВ ДОК с заменой трансформатора 3,2 МВА на 25 МВА</t>
  </si>
  <si>
    <t>ПАО "ТРК"</t>
  </si>
  <si>
    <t>Генеральный директор ПАО "ТРК"</t>
  </si>
  <si>
    <t>Объем вводов
 [2016 год]</t>
  </si>
  <si>
    <t>всего,
2016 год</t>
  </si>
  <si>
    <t>Объем освоения без НДС
 [2016 год]</t>
  </si>
  <si>
    <t>Объем финансирования с НДС
 [2016 год]</t>
  </si>
  <si>
    <t>Остаточная стоимость строительства на 01.01.2016</t>
  </si>
  <si>
    <t>Полная стоимость строительства с учетом применения методики снижения ст-ти (-30%)</t>
  </si>
  <si>
    <t>ВСЕГО,</t>
  </si>
  <si>
    <t>Итого 2016-2020</t>
  </si>
  <si>
    <t>Объем ввода в основные фонды [2016 год]</t>
  </si>
  <si>
    <t>Объем вводов в эксплуатацию, [2016 год]</t>
  </si>
  <si>
    <t>на начало 2015</t>
  </si>
  <si>
    <t>КВ</t>
  </si>
  <si>
    <t>ввод</t>
  </si>
  <si>
    <t>на конец 2015</t>
  </si>
  <si>
    <t>год 
начала 
строительства</t>
  </si>
  <si>
    <t>Процент 
освоения 
сметной стоимости
на 01.01.2016 года, %</t>
  </si>
  <si>
    <t>И.о. заместителя генерального директора по техническим вопросам - главного инженера</t>
  </si>
  <si>
    <t>А.Я. Кравченко</t>
  </si>
  <si>
    <t>И.С. Гудков</t>
  </si>
  <si>
    <t>Генеральный директор</t>
  </si>
  <si>
    <t xml:space="preserve">ПАО "ТРК" </t>
  </si>
  <si>
    <t>Прочие привлеченные средства*</t>
  </si>
  <si>
    <t>Реконструкция ПС 110 кВ "Коммунальная". Замена ОД-110 кВ на элегазовые выключатели, замена разрядников на ОПН, реконструкция РЗА трансформаторов, устройств РЗА ВЛ-110 кВ С9, замена масляных выключателей на вакуумные, замена ОСИ 110 кВ на полимерные</t>
  </si>
  <si>
    <t xml:space="preserve">ПИР Реконструкция ПС "Северо-Восточная" с заменой ячеек, ОСИ, разрядников на ОПН </t>
  </si>
  <si>
    <t>ПИР Реконструкция ПС 110кВ Александровская. Установка АУОТ М с АБ и 2 УКП, замена ОСИ 110 кВ на полимерные</t>
  </si>
  <si>
    <t>ПИР Реконструкция ПС 110 кВ "Левобережная", замена ОПУ с модернизацией устройств РЗА и заменой разрядников на ОПН</t>
  </si>
  <si>
    <t>ПИР Реконструкция ПС 110 кВ "Останинская". Замена масляных выключателей на вакуумные, установка дуговой защиты, замена ВМТ на ВГТ-110кВ.</t>
  </si>
  <si>
    <t>ПИР Реконструкция ПС 110 кВ "Кандинка". Замена ОД-КЗ 35-110 кВ на вакуумные выключатели  с комплектом РЗА, замена ОСИ 110 кВ на полимерные</t>
  </si>
  <si>
    <t>ПИР Реконструкция ПС 110 кВ "Чажемто". Замена ОД-КЗ 35-110 кВ на вакуумные выключатели  с комплектом РЗА, замена ОСИ 110 кВ на полимерные, замена разрядников на ОПН</t>
  </si>
  <si>
    <t>ПИР Реконструкция ПС 110 кВ "Гусево". Замена ОД-КЗ 35-110 кВ на вакуумные выключатели  с комплектом РЗА, замена ОСИ 110 кВ на полимерные</t>
  </si>
  <si>
    <t xml:space="preserve">ПИР Реконструкция ПС 110 кВ "Малиновка".  Замена ОСИ 110 кВ на полимерные, замена разрядников на ОПН, реконструкция устройств РЗА ВЛ-110 кВ С8 </t>
  </si>
  <si>
    <t>Реконструкция ПС 35 кВ "Южная". Реконструкция щита постоянного тока с заменой зарядно-подзарядных агрегатов., ЩСН, ЩПТ, замена АБ на необслуживаемую, модернизация РЗА трансформаторов, замена ячеек на вакуумные (38 ячеек), установка дуговой защиты.</t>
  </si>
  <si>
    <t>Реконструкция ВЛ-10 кВ по зоне ЦЭС (МЛ-12,Б-20,АП-6,ЮЛ-2/17/9/13,ПД-12,ЧЛ-8/6,ВР-5,РБ-11/12/5,МК-5,КНД-6,Г-7,Л-13/17,ПО-1/6/4,КО-4,СМ-4/7,П-7/8/12,АР-16/18,П-1,ЗР-1,МС-2,БА-2,БТ-1,КГ-4/3,Б-10,ЛК-2/7,МИ-2,АК-2/15,АП-4)</t>
  </si>
  <si>
    <t>ПИР Реконструкция ВЛ-0,4 кВ с. Апрель Томского р-на</t>
  </si>
  <si>
    <t>ПИР Реконструкция ВЛ-0,4 кВ от ТП БЯ-2-2, с установкой выносного коммерческого учета в п.Палочка Верхнекетского района. Замена опор, провода на СИП</t>
  </si>
  <si>
    <t>ПИР Реконструкция ВЛ-10кВ ф. ПР-1020, СЭС (установка реклоузера)</t>
  </si>
  <si>
    <t>ПИР Реконструкция ВЛ-10кВ ф. Л-13 с установкой реклоузера, с заменой голого провода на СИП 3-СИП 1х70</t>
  </si>
  <si>
    <t>ПИР Реконструкция ВЛ-10 кВ ПО-4 Замена голого провода на СИП 3-СИП 1х70</t>
  </si>
  <si>
    <t>ПИР Реконструкция ВЛ-10 кВ МК-5 Замена голого провода на СИП 3-СИП 1х95</t>
  </si>
  <si>
    <t>ПИР Модернизация телемеханики ПС Уртам</t>
  </si>
  <si>
    <t>ПИР Модернизация телемеханики ПС Кожевниково</t>
  </si>
  <si>
    <t>ПИР Модернизация телемеханики ПС Поротниково</t>
  </si>
  <si>
    <t>ПИР Модернизация телемеханики ПС Стрежевская</t>
  </si>
  <si>
    <t>ПИР Реконструкция канала ВЧ ЦЭС</t>
  </si>
  <si>
    <t>ПИР Организация диспетчерских каналов ПС Итатка</t>
  </si>
  <si>
    <t>ПИР Строительство РРЛ ОДГ АРЭС -   ПС Александровская</t>
  </si>
  <si>
    <t>Реконструкция ограждения ПС "Коммунальная"</t>
  </si>
  <si>
    <t>Электрические сети Асиновского района (бесхозяйные)</t>
  </si>
  <si>
    <t>Электрические сети Зырянского района (бесхозяйные)</t>
  </si>
  <si>
    <t>Электрические сети Томского района (бесхозяйные)</t>
  </si>
  <si>
    <t>Электрические сети Кожевниковского района (бесхозяйные)</t>
  </si>
  <si>
    <t>Электрические сети Шегарского района (бесхозяйные)</t>
  </si>
  <si>
    <t>Электрические сети г. Кедровый (бесхозяйные)</t>
  </si>
  <si>
    <t>Электрические сети Александровского района (бесхозяйные)</t>
  </si>
  <si>
    <t>Реконструкция зданий ОПУ, КРУ ПС Южная (замена кровель на профлист,облицовка стен металлосайдингом,замена окон.блоков,дверей,реконструкция отмосток,освещения)</t>
  </si>
  <si>
    <t>Реконструкция ПС ДОК. Реконструкция здания ОПУ, ЗРУ, ограждения ПС.</t>
  </si>
  <si>
    <t>Реконструкция кабельных каналов ОРУ ПС Южная</t>
  </si>
  <si>
    <t>Реконструкция кабельных каналов ОРУ ПС Коммунальная</t>
  </si>
  <si>
    <t>ПИР Реконструкция здания гаража Чажемтовского СУ</t>
  </si>
  <si>
    <t>ПИР Реконструкция здания РПБ Первомайского РЭС</t>
  </si>
  <si>
    <t>ПИР Реконструкция здания гаража Тегульдетского РЭС</t>
  </si>
  <si>
    <t>ПИР Реконструкция здания гаража Коломенско-Гривского СУ</t>
  </si>
  <si>
    <t>ПиР Реконструкция РПБ Рыбалово (облицовка стен металлосайдингом,отмостка,замена кровли на профлист, ограждение,реконструкция отопления,водоснабжения,освещения).</t>
  </si>
  <si>
    <t>ПИР Реконструкция здания ЗТП П-1-7 ВЭС</t>
  </si>
  <si>
    <t>ПИР Реконструкция кабельных каналов ПС 110-35 зоны ВЭС</t>
  </si>
  <si>
    <t>ПИР Реконструкция ПС Зырянская. Замена фундамента силового трансформатора Т-1</t>
  </si>
  <si>
    <t>Строительство модульного здания Белоярского РЭС</t>
  </si>
  <si>
    <t>ПИР Строительство модульного здания Корниловского СУ</t>
  </si>
  <si>
    <t>ПИР Строительство модульного здания Н-Рождественского СУ</t>
  </si>
  <si>
    <t>Реконструкция ВЛ-110 кВ по зоне ЦЭС (С-33, С-3/4, С-15/16, С-7"М", С-11, С-82/83, С-84/85, С-86, С-107/108)</t>
  </si>
  <si>
    <t>Реконструкция ВЛ-110 кВ по зоне СЭС (С-91/С-92)</t>
  </si>
  <si>
    <t>ПИР Реконструкция ВЛ 110 кВ С-52 "Асино 220-Комсомольская" с заменой фундаментов металлических опор</t>
  </si>
  <si>
    <t>ПИР Реконструкция мойки автотранспорта ВЭС</t>
  </si>
  <si>
    <t>Декаабрь 2015</t>
  </si>
  <si>
    <t>2014-2016</t>
  </si>
  <si>
    <t xml:space="preserve">не требуется </t>
  </si>
  <si>
    <t>Поставка основного оборудования (I этап)</t>
  </si>
  <si>
    <t>Поставка основного оборудования (II этап)</t>
  </si>
  <si>
    <t xml:space="preserve">Проведение строительно-монтажных работ (I этап) </t>
  </si>
  <si>
    <t>Проведение строительно-монтажных работ  (II этап)</t>
  </si>
  <si>
    <t>Получение разрешения Ростехнадзора на допуск в эксплуатацию энергоустановки для проведения ПНР (I этап)</t>
  </si>
  <si>
    <t>Получение разрешения Ростехнадзора на допуск в эксплуатацию энергоустановки для проведения ПНР (II этап)</t>
  </si>
  <si>
    <t>Проведение пуско-наладочных работ и комплексное опробование (I этап)</t>
  </si>
  <si>
    <t>Проведение пуско-наладочных работ и комплексное опробование (II этап)</t>
  </si>
  <si>
    <t>Оформление акта рабочей комиссии (I этап)</t>
  </si>
  <si>
    <t>Оформление акта рабочей комиссии (II этап)</t>
  </si>
  <si>
    <t>Получение разрешения Ростехнадзора на допуск в эксплуатацию энергоустановки по постоянной схеме (I этап)</t>
  </si>
  <si>
    <t>Получение разрешения Ростехнадзора на допуск в эксплуатацию энергоустановки по постоянной схеме (II этап)</t>
  </si>
  <si>
    <t>Получение заключения о соответствии (I этап)</t>
  </si>
  <si>
    <t>Получение заключения о соответствии (II этап)</t>
  </si>
  <si>
    <t>Проведение технической инвентаризации (I этап)</t>
  </si>
  <si>
    <t>Проведение технической инвентаризации (II этап)</t>
  </si>
  <si>
    <t>Получение разрешения на ввод объекта в эксплуатацию (I этап)</t>
  </si>
  <si>
    <t>Получение разрешения на ввод объекта в эксплуатацию (II этап)</t>
  </si>
  <si>
    <t>Оформление и утверждение акта приемки в эксплуатацию КС-14 (I этап)</t>
  </si>
  <si>
    <t>Оформление и утверждение акта приемки в эксплуатацию КС-14 (II этап)</t>
  </si>
  <si>
    <t>Постановка на бухгалтерский учет имущества (I этап)</t>
  </si>
  <si>
    <t>Постановка на бухгалтерский учет имущества  (II этап)</t>
  </si>
  <si>
    <t>Поставка основного оборудования (III этап)</t>
  </si>
  <si>
    <t>Поставка основного оборудования (IV этап)</t>
  </si>
  <si>
    <t>Проведение строительно-монтажных работ (I этап)</t>
  </si>
  <si>
    <t>Проведение строительно-монтажных работ (II этап)</t>
  </si>
  <si>
    <t>Проведение строительно-монтажных работ (III этап)</t>
  </si>
  <si>
    <t>Проведение строительно-монтажных работ (IV этап)</t>
  </si>
  <si>
    <t>Получение разрешения Ростехнадзора на допуск в эксплуатацию энергоустановки для проведения ПНР (III этап)</t>
  </si>
  <si>
    <t>Получение разрешения Ростехнадзора на допуск в эксплуатацию энергоустановки для проведения ПНР (IV этап)</t>
  </si>
  <si>
    <t>Проведение пуско-наладочных работ и комплексное опробование (III этап)</t>
  </si>
  <si>
    <t>Проведение пуско-наладочных работ и комплексное опробование (IV этап)</t>
  </si>
  <si>
    <t>Оформление акта рабочей комиссии (III этап)</t>
  </si>
  <si>
    <t>Оформление акта рабочей комиссии (IV этап)</t>
  </si>
  <si>
    <t>Получение заключения о соответствии</t>
  </si>
  <si>
    <t>Проведение технической инвентаризации</t>
  </si>
  <si>
    <t>Оформление и утверждение акта приемки в эксплуатацию КС-14 (III этап)</t>
  </si>
  <si>
    <t>Оформление и утверждение акта приемки в эксплуатацию КС-14 (IV этап)</t>
  </si>
  <si>
    <t>Постановка на бухгалтерский учет имущества (II этап)</t>
  </si>
  <si>
    <t>Постановка на бухгалтерский учет имущества (III этап)</t>
  </si>
  <si>
    <t>Постановка на бухгалтерский учет имущества (IV этап)</t>
  </si>
  <si>
    <t>Реконструкция ПС "Асино-110" с установкой дугогасящих реакторов, РЗА ВЛ-110 кВ С-7А и панели центральной сигнализации. Замена масляных выключателей 10 кВ на вакуумные, замена ОСИ 110 кВ на полимерные, замена разрядников на ОПН</t>
  </si>
  <si>
    <t>ИТОГО по ПАО "ТРК"</t>
  </si>
  <si>
    <t xml:space="preserve">                                                                                                                                                                                        Предложения о внесении изменений в перечень инвестиционных проектов, входящих в состав инвестиционной программы ПАО "ТРК" на 2016 год, млн. руб. с НДС</t>
  </si>
  <si>
    <t>Полная стоимость титула с учетом применения методики снижения стоимости (-30%) по ИП ПАО "ТРК" (млн. руб с НДС):</t>
  </si>
  <si>
    <t>2015-2017</t>
  </si>
  <si>
    <t>-</t>
  </si>
  <si>
    <t xml:space="preserve">Проведение строительно-монтажных работ  </t>
  </si>
  <si>
    <t>Получение разрешения Ростехнадзора на допуск в эксплуатацию энергоустановки для проведения ПНР</t>
  </si>
  <si>
    <t>Проведение пуско-наладочных работ и комплексное опробование</t>
  </si>
  <si>
    <t>Оформление акта рабочей комиссии</t>
  </si>
  <si>
    <t>Получение заключения о соответствии**</t>
  </si>
  <si>
    <t>Проведение технической инвентаризации**</t>
  </si>
  <si>
    <t>Оформление и утверждение акта приемки в эксплуатацию КС-14</t>
  </si>
  <si>
    <t xml:space="preserve">Постановка на бухгалтерский учет имущества </t>
  </si>
  <si>
    <t>* В случае разбивки титула на этапы необходимо предоставлять отдельные отчеты для каждого этапа</t>
  </si>
  <si>
    <t>** За исключением объектов НКР и ТП, не требующих получения соответственно ГПЗУ, ЗОС и проведения технической инвентаризации</t>
  </si>
  <si>
    <t>*** Отдельные этапы по получению положительного заключения экспертизы на техническую и сметную части проектной документации - для объектов НС и КТПиР</t>
  </si>
  <si>
    <t xml:space="preserve">Полная 
стоимость 
строительства   (с учетом применения методики снижения ст-ти (-30%)) 
КМ
</t>
  </si>
  <si>
    <t xml:space="preserve">Источники финансирования инвестиционной программы на 2016 год, млн. рублей </t>
  </si>
  <si>
    <t>1 кв. 2016 года</t>
  </si>
  <si>
    <t>2 кв. 2016 года</t>
  </si>
  <si>
    <t>3 кв. 2016 года</t>
  </si>
  <si>
    <t>4 кв. 2016 года</t>
  </si>
  <si>
    <t>Освоение кап. вложений  2016г.</t>
  </si>
  <si>
    <t>«___»________ 2015  года</t>
  </si>
  <si>
    <t>Реконструкция ПС35кВ Южная.Реконструкция зданий ОПУ,КРУ,кабельных каналов ОРУ,щита постоянного тока с заменой зарядно-подзарядных агрегатов,ЩСН,ЩПТ,АБ на необслуживаемую,ячеек на вакуумные,модернизация РЗА трансформаторов,установка дуговой защиты</t>
  </si>
  <si>
    <t>Объекты строительства, не включенные в инвестиционную программу 2016 года</t>
  </si>
  <si>
    <t>Реконструкция ПС Коломинские Гривы с заменой устройств РЗА ВЛ-110 кВ С-35, С-27, С-26 на современные РЗА с обеспечением функций ближнего резервирования защит, восстановление ОБР, замена ОСИ на полимерные, замена ТН-110 кВ и кабельных связей.</t>
  </si>
  <si>
    <t>на начало 2016г.</t>
  </si>
  <si>
    <t>Перечень инвестиционных проектов, не включенных в ИПР 2016г.</t>
  </si>
  <si>
    <t>откл фин</t>
  </si>
  <si>
    <t>ОС</t>
  </si>
  <si>
    <t>Финансирование без ОКС</t>
  </si>
  <si>
    <t>в т.ч. технологическое присоединение заявителей</t>
  </si>
  <si>
    <t>КЗ на начало 2016</t>
  </si>
  <si>
    <t>ДЗ на начало 2016</t>
  </si>
  <si>
    <t>ДЗ на конец 2016</t>
  </si>
  <si>
    <t>КЗ на конец 2016</t>
  </si>
  <si>
    <t>ВСЕГО 2016</t>
  </si>
  <si>
    <t>НИОКР</t>
  </si>
  <si>
    <t>Финансирование с НДС (с ОКС)</t>
  </si>
  <si>
    <t>проверочные данные</t>
  </si>
  <si>
    <t>ПИР НС</t>
  </si>
  <si>
    <t>Возникновение обязательств с НДС</t>
  </si>
  <si>
    <t>Перенос сроков выполнения работ с целью выполнения более приоритетных объектов</t>
  </si>
  <si>
    <t>от «24» марта 2010 г. №115</t>
  </si>
  <si>
    <t>Источники финансирования скорректированной инвестиционной программы на 2016-2020 гг. (по объему капитальных вложений) по передаче электроэнергии и технологическому присоединению в прогнозных ценах соответствующих лет, млн. рублей без НДС</t>
  </si>
  <si>
    <t>* авансы по ТП</t>
  </si>
  <si>
    <t>Заместитель генерального директора по техническим вопросам - главный инженер</t>
  </si>
  <si>
    <t>В.А. Болотин</t>
  </si>
  <si>
    <t>И.о. заместителя генерального директора по техническим вопросам - главный инженер</t>
  </si>
  <si>
    <t xml:space="preserve"> А.Я. Кравченко</t>
  </si>
  <si>
    <t>ПИР Реконструкция ПС Мельниково-110 с заменой устройств РЗА ВЛ-110 кВ С-41 на современные РЗА с обеспечением функций ближнего резервирова ния защит</t>
  </si>
  <si>
    <t>ПИР Реконструкция ПС Западная. Замена силовых трансформаторов на  ТДТН-63000-110/35/10. Установка КРУЭ-35"</t>
  </si>
  <si>
    <t>ПИР Реконструкция ПС 110 кВ "Асино-110". Замена кабельных каналов на ОРУ 110, 35 кВ с заменой кабелей связи, шкафов обогрева, соленоидов включения и клеммных шкафов РЗА, замена МВ 110 кВ на вакуумные.</t>
  </si>
  <si>
    <t>ПИР Реконструкция ПС Малиновка с заменой устройств РЗА -110 кВ  с обеспечением функций ближнего резервирования защит ВЛ-110 кВ.</t>
  </si>
  <si>
    <t>ПИР Реконструкция ПС 110 кВ "Октябрьская". Замена основного оборудования 110,35,10кВ, вспомогательного оборудования, устройств РЗА, ЩПТ, ЩСН, АБ. Организация телеуправления оборудования подстанции</t>
  </si>
  <si>
    <t>ПИР Реконструкция ПС Южная с заменой выключателей 35 кВ на вакуумные</t>
  </si>
  <si>
    <t xml:space="preserve">ПИР Модернизация телемеханики ПС Лоскутово </t>
  </si>
  <si>
    <t>ПИР Модернизация телемеханики ПС Первомайская НПС</t>
  </si>
  <si>
    <t xml:space="preserve">ПИР Организация резервных цифровых каналов связи ПАО «ТРК» </t>
  </si>
  <si>
    <t>ПИР Модернизация Центральной приемо-передающей станции Центра управления сетями</t>
  </si>
  <si>
    <t>ПИР Реконструкция здания РПБ Чаинского РЭС</t>
  </si>
  <si>
    <t>Создание оперативно-диспетчерского программно-аппаратного комплекса пространственно-технического мониторинга электросетевых объектов</t>
  </si>
  <si>
    <t>Системы учета с автоматизированным сбором данных на розничном рынке</t>
  </si>
  <si>
    <t>Муниципальные электрические сети Чаинского района</t>
  </si>
  <si>
    <t>Земельные участки</t>
  </si>
  <si>
    <t>ПИР Реконструкция ВЛ-110 кВ по зоне ЦЭС (С-3/4,С-15/16, С-7"М", С-11, С-82/83, С-84/85, С-86, С-107/108)</t>
  </si>
  <si>
    <t>ПИР Реконструкция ВЛ-110 кВ по зоне ВЭС (С-61/C-62, С-56)</t>
  </si>
  <si>
    <t>ПИР Реконструкция ВЛ-110 кВ по зоне ЦЭС (С-43, С-44, С-45, С-46, С-33)</t>
  </si>
  <si>
    <t>ПИР Реконструкция ВЛ-110 кВ по зоне СЭС (С-103/С-104, С-28/С-38)</t>
  </si>
  <si>
    <t>ПИР Реконструкция ВЛ-110 кВ по зоне СЭС (C-91/C-92)</t>
  </si>
  <si>
    <t>Реконструкция грозозащиты ВЛ-110 кВ С-91/92 "Чапаевка-Катыльга"</t>
  </si>
  <si>
    <t>Реконструкция (модернизация) ВЛ-110 кВ СВ-5 с заменой металлических опор в анкерных пролётах 170 – 193, 193 – 212, 212 – 241</t>
  </si>
  <si>
    <t>Реконструкция ВЛ-110 кВ по зоне СЭС (С-103/С-104, С-28/С-38)</t>
  </si>
  <si>
    <t>ПИР Реконструкция ВЛ-35 кВ по зоне ЦЭС (3517, 3518, 3519, 3529, 3533, 3538, 3568, 3573, 3575, 3576 )</t>
  </si>
  <si>
    <t>ПИР Реконструкция ПС 110 кВ "Колпашево". Замена масляных выключателей на вакуумные с МП РЗА, установка дуговой защиты</t>
  </si>
  <si>
    <t>ПИР Реконструкция ПС35кВ Южная.Реконструкция зданий ОПУ,КРУ,кабельных каналов ОРУ,щита постоянного тока с заменой зарядно-подзарядных агрегатов,ЩСН,ЩПТ,АБ на необслуживаемую,ячеек на вакуумные,модернизация РЗА трансформаторов,установка дуговой защиты</t>
  </si>
  <si>
    <t>ПИР Подготовка строительной площадки и установка двух трансформаторов 16 МВА на ПС 35/10 кВ «Богашево»в Томском районе</t>
  </si>
  <si>
    <t>Реконструкция ПС 110/35/6 кВ "Игольская"</t>
  </si>
  <si>
    <t>Реконструкция ПС 110 кВ Останинская с установкой устройств РЗА и ТН-35 кВ на ВЛ ЦЛ-2/ЦЛ-5</t>
  </si>
  <si>
    <t>Реконструкция РЗА ПС 110 кВ Лугинецкая, строительство дополнительных электросетевых объектов</t>
  </si>
  <si>
    <t>ПИР Реконструкция ПС 110 кВ Раздольное с установкой 2 ячеек 10 кВ с УРЗА и АСКУЭ</t>
  </si>
  <si>
    <t>ПИР Реконструкция ПС 110 кВ Останинская с установкой устройств РЗА и ТН-35 кВ на ВЛ ЦЛ-2/ЦЛ-5</t>
  </si>
  <si>
    <t>ПИР Реконструкция РЗА ПС 110 кВ Лугинецкая, строительство дополнительных электросетевых объектов</t>
  </si>
  <si>
    <t>Модернизация ВЛ-10 кВ фид. ЛК-7, Б-3 с установкой реклоузеров</t>
  </si>
  <si>
    <t>Реконструкция ВЛ-0,4 кВ для обеспечения качества электроэнергии у потребителей по зоне ЦЭС</t>
  </si>
  <si>
    <t>Строительство ВЛ-10/0,4 кВ в д. Киргизка</t>
  </si>
  <si>
    <t>Строительство ВЛ-10/0,4 кВ в п. Светлый</t>
  </si>
  <si>
    <t>Строительство ВЛ-10/0,4 кВ в с. Дзержинское</t>
  </si>
  <si>
    <t>ПИР Строительство ВЛ-10/0,4 кВ в д. Киргизка</t>
  </si>
  <si>
    <t>ПИР Реконструкция ВЛ-10 кВ по зоне СЭС (ПР-1012, П-1006, ПР-1006)</t>
  </si>
  <si>
    <t>Реконструкция ВЛ-10 кВ по зоне СЭС (ПР-1012, П-1006, ПР-1006)</t>
  </si>
  <si>
    <t>ПИР Модернизация телемеханики ПС Западная</t>
  </si>
  <si>
    <t>ПИР Модернизация телемеханики ПС Усть-Бакчар</t>
  </si>
  <si>
    <t>ПИР Модернизация телемеханики ПС Игольская</t>
  </si>
  <si>
    <t>Организация диспетчерских каналов ПС Лугинецкая</t>
  </si>
  <si>
    <t>2.7</t>
  </si>
  <si>
    <t>2.8</t>
  </si>
  <si>
    <t>2.9</t>
  </si>
  <si>
    <t xml:space="preserve">КТП «NAUVA K» мощностью 250кВА на напряжение 10/0,4кВ тип А
</t>
  </si>
  <si>
    <t xml:space="preserve">КТП «NAUVA K» мощностью 250кВА на напряжение 10/0,4кВ тип Б
</t>
  </si>
  <si>
    <t>2.10</t>
  </si>
  <si>
    <t>ПИР Реконструкция центральной базы ВЭС (гараж на 13 мест)</t>
  </si>
  <si>
    <t>Транспортные средства</t>
  </si>
  <si>
    <t>Резерв на отпуска, премии и страховые взносы на резерв</t>
  </si>
  <si>
    <t>Источники финансирования инвестиционной программы на 2015 год, млн. рублей с НДС</t>
  </si>
  <si>
    <t xml:space="preserve">План ввода/вывода объектов в 2015 году, млн. рублей </t>
  </si>
  <si>
    <t>МВт, Гкал/час, км, МВА</t>
  </si>
  <si>
    <t>1 кв.</t>
  </si>
  <si>
    <t>2 кв.</t>
  </si>
  <si>
    <t>3 кв.</t>
  </si>
  <si>
    <t>4 кв.</t>
  </si>
  <si>
    <t>О.В. Петров</t>
  </si>
  <si>
    <t>Начальник управления по инновациям, инвестициям и качеству электроснабжения</t>
  </si>
  <si>
    <t>Перечень инвестиционных проектов  инвестиционной программы 2016 г. и план их финансирования</t>
  </si>
  <si>
    <t xml:space="preserve">Остаток стоимости на начало 2016 года                                    (по финансированию) </t>
  </si>
  <si>
    <t>Объем финансирования, млн.руб. с НДС
 2016 года</t>
  </si>
  <si>
    <t>__________________________О.В.Петров</t>
  </si>
  <si>
    <t>График реализации инвестиционной программы 2016 года, млн. рублей с НДС</t>
  </si>
  <si>
    <t>Прогноз 2021 года</t>
  </si>
  <si>
    <t>Реконструкция ограждения ПС РПБ Ювалинского СУ</t>
  </si>
  <si>
    <t>П/С</t>
  </si>
  <si>
    <t>не требуется</t>
  </si>
  <si>
    <t>Томская область</t>
  </si>
  <si>
    <t>Томский район</t>
  </si>
  <si>
    <t>Уменьшение КВЛ  с целью выполнения более приоритетных объектов</t>
  </si>
  <si>
    <t>Перенос в 2016 год в связи с выполнением ПИР 2015 году</t>
  </si>
  <si>
    <t>Перенос с 2013 года в связи с неприобретением</t>
  </si>
  <si>
    <t>Измнение перечня участков, планируемых к выкупу</t>
  </si>
  <si>
    <t>Объекты строительства, не включенные в инвестиционную программу</t>
  </si>
  <si>
    <t>Установка оборудования передачи данных в РЭС</t>
  </si>
  <si>
    <t>Итого 2016-2021</t>
  </si>
  <si>
    <t>План 2021 года</t>
  </si>
  <si>
    <t>Приложение № 4.1
к Приказу Минэнерго России
от 24.03.2010 № 114</t>
  </si>
  <si>
    <t>I</t>
  </si>
  <si>
    <t>Выручка от реализации товаров (работ, услуг), всего</t>
  </si>
  <si>
    <t>1.1</t>
  </si>
  <si>
    <t>Выручка от основной деятельности
(расшифровать по видам регулируемой деятельности)</t>
  </si>
  <si>
    <t>1.2</t>
  </si>
  <si>
    <t>II</t>
  </si>
  <si>
    <t>1.3</t>
  </si>
  <si>
    <t>Налоги и сборы, всего</t>
  </si>
  <si>
    <t>5.1</t>
  </si>
  <si>
    <t>5.3</t>
  </si>
  <si>
    <t>5.4</t>
  </si>
  <si>
    <t>III</t>
  </si>
  <si>
    <t>Валовая прибыль (I р. - II р.)</t>
  </si>
  <si>
    <t>IV</t>
  </si>
  <si>
    <t>2.1</t>
  </si>
  <si>
    <t>Прибыль до налогообложения (III + IV)</t>
  </si>
  <si>
    <t>VI</t>
  </si>
  <si>
    <t>VII</t>
  </si>
  <si>
    <t>VIII</t>
  </si>
  <si>
    <t>IX</t>
  </si>
  <si>
    <t>Сальдо (+ увеличение; - сокращение)</t>
  </si>
  <si>
    <t>XI</t>
  </si>
  <si>
    <t>в т.ч. в части ДПМ *</t>
  </si>
  <si>
    <t>XII</t>
  </si>
  <si>
    <t>Погашение заемных средств</t>
  </si>
  <si>
    <t>XIII</t>
  </si>
  <si>
    <r>
      <t xml:space="preserve">Возмещаемый НДС </t>
    </r>
    <r>
      <rPr>
        <sz val="10"/>
        <rFont val="Times New Roman"/>
        <family val="1"/>
        <charset val="204"/>
      </rPr>
      <t>(поступления)</t>
    </r>
  </si>
  <si>
    <t>XIV</t>
  </si>
  <si>
    <t>XV</t>
  </si>
  <si>
    <t>XVI</t>
  </si>
  <si>
    <t>Всего поступления
(I р. + 1 п. IV р. + 2 п. IX р. + 1 п. X р. + XI р. + XIII р. + 2 п. XVI р. + XV р.)</t>
  </si>
  <si>
    <t>XVII</t>
  </si>
  <si>
    <t>Всего расходы
(II р. - 3 п. II р. + 2 п. IV р. + 1 п. IX р. + 2 п. X р. + VI р. + VIII р. + XII р. + 1 п. XIV р. + XVI р.)</t>
  </si>
  <si>
    <t>Сальдо (+ профицит; - дефицит)
(XVI р. - XVII р.)</t>
  </si>
  <si>
    <t>*</t>
  </si>
  <si>
    <t>И.Н.Разманова</t>
  </si>
  <si>
    <t>Приложение № 4.2
к Приказу Минэнерго России
от 24.03.2010 № 114</t>
  </si>
  <si>
    <t>Источники финансирования инвестиционных программ
(в прогнозных ценах соответствующих лет), млн. рублей</t>
  </si>
  <si>
    <t>№ №</t>
  </si>
  <si>
    <t>План *
2016</t>
  </si>
  <si>
    <t>План *
2017</t>
  </si>
  <si>
    <t>План *
2018</t>
  </si>
  <si>
    <t>План *
2019</t>
  </si>
  <si>
    <t>План *
2020</t>
  </si>
  <si>
    <t>План *
2021</t>
  </si>
  <si>
    <t>1.1.1</t>
  </si>
  <si>
    <t>1.1.2</t>
  </si>
  <si>
    <t>в т.ч. прибыль со свободного сектора</t>
  </si>
  <si>
    <t>1.1.3</t>
  </si>
  <si>
    <t>1.1.3.1</t>
  </si>
  <si>
    <t>1.1.3.2</t>
  </si>
  <si>
    <t>1.1.4</t>
  </si>
  <si>
    <t>1.2.1</t>
  </si>
  <si>
    <t>1.2.2</t>
  </si>
  <si>
    <t>1.2.3</t>
  </si>
  <si>
    <t>1.4</t>
  </si>
  <si>
    <t>1.4.1</t>
  </si>
  <si>
    <t>Приложение № 4.3
к Приказу Минэнерго России
от 24.03.2010 № 114</t>
  </si>
  <si>
    <t>Финансовая модель
(в разрезе каждого юридического лица группы/по конечным видам выпускаемой продукции) по годам до 2021 года включительно</t>
  </si>
  <si>
    <t>Прочая деятельность</t>
  </si>
  <si>
    <t>Увеличение капитализации</t>
  </si>
  <si>
    <t xml:space="preserve">График реализации инвестиционной программы 2016 года, млн. рублей </t>
  </si>
  <si>
    <t xml:space="preserve"> Реконструкция ПС 35 кВ Аэропорт с заменой трансформаторов (с установкой второго трансформатора), реконструкция ОРУ 35, КРУ 10. Организация телеуправления оборудования подстанции</t>
  </si>
  <si>
    <t>2020-2021</t>
  </si>
  <si>
    <t xml:space="preserve"> Реконструкция ПС «Центральная» 35/6 кВ с заменой трансформаторов 2х16 МВА на 2х25 МВА</t>
  </si>
  <si>
    <t xml:space="preserve"> Реконструкция ПС 110 кВ Западная. Замена силовых трансформаторов на  ТДТН-63000-110/35/10. Установка КРУЭ-35.</t>
  </si>
  <si>
    <t>2020-2022</t>
  </si>
  <si>
    <t>5. Реконструкция ПС 110 кВ "Октябрьская". Замена основного оборудования 110,35,10кВ, вспомогательного оборудования, устройств РЗА, ЩПТ, ЩСН, АБ. Организация телеуправления оборудования подстанции</t>
  </si>
  <si>
    <t>ндс</t>
  </si>
  <si>
    <t>ам</t>
  </si>
  <si>
    <t>тп</t>
  </si>
  <si>
    <t>приб</t>
  </si>
  <si>
    <t>«______» __________  2016  года</t>
  </si>
  <si>
    <t>«______» __________  2016 года</t>
  </si>
  <si>
    <t>Системы учета 6-10 кВ, в т.ч.:</t>
  </si>
  <si>
    <t>Создание/модернизация точек учета</t>
  </si>
  <si>
    <t>Автоматизация точек учета</t>
  </si>
  <si>
    <t>Системы учета 0,4 кВ, в т.ч.:</t>
  </si>
  <si>
    <t>Системы учета 0,2 кВ, в т.ч.:</t>
  </si>
  <si>
    <t>Полная стоимость титула с учетом применения методики снижения стоимости (-30%) по ИП ОАО "ТРК" (млн. руб с НДС):</t>
  </si>
  <si>
    <t>2009-2016</t>
  </si>
  <si>
    <t>утв план</t>
  </si>
  <si>
    <t>корр</t>
  </si>
  <si>
    <t>откл</t>
  </si>
  <si>
    <t>КЗ на начало года</t>
  </si>
  <si>
    <t>под факт КЗ</t>
  </si>
  <si>
    <t>под остаток по договору</t>
  </si>
  <si>
    <t>под КЗ</t>
  </si>
  <si>
    <t>неисполнение 2015</t>
  </si>
  <si>
    <t>под кз</t>
  </si>
  <si>
    <t>перенос на НМА</t>
  </si>
  <si>
    <t>изм КЗ</t>
  </si>
  <si>
    <t xml:space="preserve">кз </t>
  </si>
  <si>
    <t>1 вариант</t>
  </si>
  <si>
    <t>ОТКЛОНЕНИЕ</t>
  </si>
  <si>
    <t>УТВЕРЖДЕННЫЙ БЮДЖЕТ  2016</t>
  </si>
  <si>
    <t>выполнен в 2015, оплата КЗ</t>
  </si>
  <si>
    <t>уменьшение объема работ по Богашево и М-31</t>
  </si>
  <si>
    <t xml:space="preserve">ТП </t>
  </si>
  <si>
    <t>прибыль</t>
  </si>
  <si>
    <t>объекты качества</t>
  </si>
  <si>
    <t>П-6</t>
  </si>
  <si>
    <t>Скорректированный бюджет 2016</t>
  </si>
  <si>
    <t>Недежные операции, влияющие на остаток денежных средств</t>
  </si>
  <si>
    <t>Привлеченные средства*</t>
  </si>
  <si>
    <t>Авансы от ТП</t>
  </si>
  <si>
    <t>Проверки</t>
  </si>
  <si>
    <t>Выручка (отклонения между 4.3 и 4.1)</t>
  </si>
  <si>
    <t>Передача</t>
  </si>
  <si>
    <t>тех присоединение</t>
  </si>
  <si>
    <t>прочая деят</t>
  </si>
  <si>
    <t>себестоимость (отклонения между 4.3 и 4.1)</t>
  </si>
  <si>
    <t>сальдо ден потока</t>
  </si>
  <si>
    <t>остаток денег</t>
  </si>
  <si>
    <t>ЧП (4.3 - ФЭМ)</t>
  </si>
  <si>
    <t>ЧП (4.1-4.3)</t>
  </si>
  <si>
    <t>поступления</t>
  </si>
  <si>
    <t>выбытия</t>
  </si>
  <si>
    <t>операционная/валовая прибыль</t>
  </si>
  <si>
    <t>ОД</t>
  </si>
  <si>
    <t>ИД</t>
  </si>
  <si>
    <t>ФД</t>
  </si>
  <si>
    <t>поступления всего</t>
  </si>
  <si>
    <t>выбытия всего</t>
  </si>
  <si>
    <t>Источники финансирования скорректированной инвестиционной программы на 2016-2021 гг. (по объему капитальных вложений) по передаче электроэнергии и технологическому присоединению в прогнозных ценах соответствующих лет, млн. рублей без НДС</t>
  </si>
  <si>
    <t>«___»________ 2016  года</t>
  </si>
  <si>
    <t>ЧП по передаче после распределения</t>
  </si>
  <si>
    <t>перенести в неиспользованную прибыль прошлых лет</t>
  </si>
  <si>
    <t>от 24.03.2010 № 114</t>
  </si>
  <si>
    <t xml:space="preserve">Итого </t>
  </si>
  <si>
    <t>План* 2017</t>
  </si>
  <si>
    <t>План* 2018</t>
  </si>
  <si>
    <t>Привлеченные средства**</t>
  </si>
  <si>
    <t xml:space="preserve">Укрупненный сетевой план-график реализации инвестиционного проекта  </t>
  </si>
  <si>
    <t>№</t>
  </si>
  <si>
    <t>Наименование контрольных точек реализации инвестиционного проекта с указанием событий/работ критического пути сетевого графика</t>
  </si>
  <si>
    <t>Выполнение (план)</t>
  </si>
  <si>
    <t>Основные причины невыполнения</t>
  </si>
  <si>
    <t>Подготовка площадки строительства</t>
  </si>
  <si>
    <t>Ввод в эксплуатацию объекта сетевого строительства</t>
  </si>
  <si>
    <t>млн.руб. ввод в ОФ</t>
  </si>
  <si>
    <t>Техническая 
готовность 
объекта
на 01.01.2016 года, %)</t>
  </si>
  <si>
    <t>Подстанция 110 кВ "Северо-Восточная" пл. застр. 2342,8 кв.м.</t>
  </si>
  <si>
    <t>Строительство 10/0,4 кВ и КТП 160 кВа в д.Большое Протопопово о/л "Восход"</t>
  </si>
  <si>
    <t>Реконструкция ВЛ-0,4 кВ с.Кривошеино (от КР-10,КР-11,КР-13)</t>
  </si>
  <si>
    <t>Итого 2017-2018</t>
  </si>
  <si>
    <t>ООО "Томские электрические сети"</t>
  </si>
  <si>
    <t>План 2017 года,  млн.руб.</t>
  </si>
  <si>
    <t>Остаточная стоимость объекта на 01.01.2017 года, 
млн.рублей с НДС</t>
  </si>
  <si>
    <t>Обследование, разработка типового проекта</t>
  </si>
  <si>
    <t>Приобретение материала и оборудования</t>
  </si>
  <si>
    <t>Реализация мероприятий</t>
  </si>
  <si>
    <t>Д.С. Осипов</t>
  </si>
  <si>
    <t xml:space="preserve"> Трансформаторная подстанция ТП № 1 2КТП-ПК-630/10(6)/0,4 мкр. Северный</t>
  </si>
  <si>
    <t>Трансформаторная подстанция ТП № 2 2КТП-ПК-630/10(6)/0,4  мкр. Северный</t>
  </si>
  <si>
    <t>Трансформаторная подстанция ТП № 3 2КТП-ПК-400/10(6)/0,4  мкр. Северный</t>
  </si>
  <si>
    <t>Трансформаторная подстанция ТП № 4 2КТП-ПК-400/10(6)/0,4  мкр. Северный</t>
  </si>
  <si>
    <t>Трансформаторная подстанция ТП № 5 2КТП-ПК-630/10(6)/0,4  мкр. Северный</t>
  </si>
  <si>
    <t xml:space="preserve">  Ввод мощностей 
</t>
  </si>
  <si>
    <t xml:space="preserve">Объем финансирования
</t>
  </si>
  <si>
    <t xml:space="preserve">РП-1 10 кВ </t>
  </si>
  <si>
    <t>3.8.</t>
  </si>
  <si>
    <t>3.9.</t>
  </si>
  <si>
    <t>Директор ООО "Томские электрические сети"</t>
  </si>
  <si>
    <t>__________________________Д.С. Осипов</t>
  </si>
  <si>
    <t>Директор</t>
  </si>
  <si>
    <t>Приложение  № 1.3</t>
  </si>
  <si>
    <t>Финансовый план на период реализации инвестиционной программы ООО "Томские электрические сети"
(заполняется по финансированию)</t>
  </si>
  <si>
    <t>Источники финансирования инвестиционных программ ООО "Томские электрические сети"
(в прогнозных ценах соответствующих лет), млн. рублей</t>
  </si>
  <si>
    <t>Финансовая модель ООО "Томские электрические сети"
(в разрезе каждого юридического лица группы/по конечным видам выпускаемой продукции) по годам до 2019 года включительно</t>
  </si>
  <si>
    <t>Приобретение кабельно-воздушной линии 10кВ системы внешнего электроснабжения мкр. Северный. ВЛ 2х1,155км., КЛ 2х1,46 км.</t>
  </si>
  <si>
    <t>Приобретение оборудования распределительного пункта РП 10 кВ в мкр. Северный</t>
  </si>
  <si>
    <t>Приобретение кабельных линий КЛ 10кВ системы наружного электроснабжения мкр. Северный</t>
  </si>
  <si>
    <t xml:space="preserve">Приобретение кабельных линий КЛ 0,4кВ системы наружного электроснабжения мкр. Северный. </t>
  </si>
  <si>
    <t>Всего 2017-2018</t>
  </si>
  <si>
    <t>Перечень инвестиционных проектов скорректированной ИПР ООО "Томские электрические сети" на период 2017-2018 г.г. и план их финансирования</t>
  </si>
  <si>
    <t>"___"____________2017 г.</t>
  </si>
  <si>
    <t>РП</t>
  </si>
  <si>
    <t xml:space="preserve">Стоимость основных этапов работ по реализации скорректированной инвестиционной программы ООО "Томские электрические сети" на 2017-2018 гг. </t>
  </si>
  <si>
    <t>Плановый объем освоения 2017-2018 гг., млн. руб. без НДС**</t>
  </si>
  <si>
    <t>Плановый объем финансирования 2017-2018 гг., млн. руб. с НДС</t>
  </si>
  <si>
    <t xml:space="preserve">Прогноз ввода/вывода объектов  ИПР 2017-2018 гг. </t>
  </si>
  <si>
    <t>Краткое описание  инвестиционной программы 2017-2018 гг. (по важнейшим проектам)</t>
  </si>
</sst>
</file>

<file path=xl/styles.xml><?xml version="1.0" encoding="utf-8"?>
<styleSheet xmlns="http://schemas.openxmlformats.org/spreadsheetml/2006/main">
  <numFmts count="38">
    <numFmt numFmtId="41" formatCode="_-* #,##0_р_._-;\-* #,##0_р_._-;_-* &quot;-&quot;_р_._-;_-@_-"/>
    <numFmt numFmtId="43" formatCode="_-* #,##0.00_р_._-;\-* #,##0.00_р_._-;_-* &quot;-&quot;??_р_._-;_-@_-"/>
    <numFmt numFmtId="164" formatCode="_-* #,##0;\(#,##0\);_-* &quot;-&quot;??;_-@"/>
    <numFmt numFmtId="165" formatCode="_(* #,##0_);_(* \(#,##0\);_(* &quot;-&quot;_);_(@_)"/>
    <numFmt numFmtId="166" formatCode="#,##0.0"/>
    <numFmt numFmtId="167" formatCode="#,##0.000"/>
    <numFmt numFmtId="168" formatCode="0.0%"/>
    <numFmt numFmtId="169" formatCode="_(* #,##0.00_);_(* \(#,##0.00\);_(* &quot;-&quot;_);_(@_)"/>
    <numFmt numFmtId="170" formatCode="0.0"/>
    <numFmt numFmtId="171" formatCode="_-* #,##0.0_р_._-;\-* #,##0.0_р_._-;_-* &quot;-&quot;??_р_._-;_-@_-"/>
    <numFmt numFmtId="172" formatCode="[$-419]mmmm\ yyyy;@"/>
    <numFmt numFmtId="174" formatCode="0.000"/>
    <numFmt numFmtId="175" formatCode="_-* #,##0.000_р_._-;\-* #,##0.000_р_._-;_-* &quot;-&quot;???_р_._-;_-@_-"/>
    <numFmt numFmtId="176" formatCode="_-* #,##0.00_р_._-;\-* #,##0.00_р_._-;_-* &quot;-&quot;???_р_._-;_-@_-"/>
    <numFmt numFmtId="177" formatCode="_-* #,##0.0_р_._-;\-* #,##0.0_р_._-;_-* &quot;-&quot;???_р_._-;_-@_-"/>
    <numFmt numFmtId="178" formatCode="_-* #,##0.000_р_._-;\-* #,##0.000_р_._-;_-* &quot;-&quot;??_р_._-;_-@_-"/>
    <numFmt numFmtId="179" formatCode="#,##0_);[Red]\(#,##0\)"/>
    <numFmt numFmtId="180" formatCode="_-* #,##0.0000_р_._-;\-* #,##0.0000_р_._-;_-* &quot;-&quot;??_р_._-;_-@_-"/>
    <numFmt numFmtId="181" formatCode="_-* #,##0.0_р_._-;\-* #,##0.0_р_._-;_-* &quot;-&quot;?_р_._-;_-@_-"/>
    <numFmt numFmtId="182" formatCode="0.000%"/>
    <numFmt numFmtId="183" formatCode="#,##0_ ;[Red]\-#,##0\ "/>
    <numFmt numFmtId="184" formatCode="0.0000"/>
    <numFmt numFmtId="185" formatCode="#,##0.000_р_."/>
    <numFmt numFmtId="186" formatCode="#,##0.0000"/>
    <numFmt numFmtId="187" formatCode="_(* #,##0.0_);_(* \(#,##0.0\);_(* &quot;&quot;_);_(@_)"/>
    <numFmt numFmtId="188" formatCode="_(\ #,##0.0_);_(\ \(#,##0.0\);_(\ &quot;&quot;_);_(@_)"/>
    <numFmt numFmtId="189" formatCode="_(\ #,##0_);_(\ \(#,##0\);_(\ &quot;&quot;_);_(@_)"/>
    <numFmt numFmtId="190" formatCode="_(\ #,##0.00_);_(\ \(#,##0.00\);_(\ &quot;&quot;_);_(@_)"/>
    <numFmt numFmtId="191" formatCode="_(\ #,##0.0000_);_(\ \(#,##0.0000\);_(\ &quot;&quot;_);_(@_)"/>
    <numFmt numFmtId="192" formatCode="_(\ #,##0.000_);_(\ \(#,##0.000\);_(\ &quot;&quot;_);_(@_)"/>
    <numFmt numFmtId="193" formatCode="_-* #,##0.0000_р_._-;\-* #,##0.0000_р_._-;_-* &quot;-&quot;????_р_._-;_-@_-"/>
    <numFmt numFmtId="194" formatCode="_-* #,##0.00_р_._-;\-* #,##0.00_р_._-;_-* &quot;-&quot;????_р_._-;_-@_-"/>
    <numFmt numFmtId="195" formatCode="_-* #,##0.00[$€-1]_-;\-* #,##0.00[$€-1]_-;_-* &quot;-&quot;??[$€-1]_-"/>
    <numFmt numFmtId="196" formatCode="_-\ #,##0_р_._-;\-\ #,##0_р_._-;_-\ &quot;-&quot;?_р_._-;_-@_-"/>
    <numFmt numFmtId="197" formatCode="#,##0.00000000"/>
    <numFmt numFmtId="198" formatCode="#,##0.00000000000000"/>
    <numFmt numFmtId="199" formatCode="#,##0.00000000000000000"/>
    <numFmt numFmtId="201" formatCode="_-* #,##0.000000_р_._-;\-* #,##0.000000_р_._-;_-* &quot;-&quot;???_р_._-;_-@_-"/>
  </numFmts>
  <fonts count="120">
    <font>
      <sz val="12"/>
      <name val="Times New Roman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2"/>
      <name val="Times New Roman CYR"/>
    </font>
    <font>
      <sz val="12"/>
      <name val="Times New Roman Cyr"/>
    </font>
    <font>
      <b/>
      <i/>
      <sz val="12"/>
      <name val="Times New Roman CYR"/>
    </font>
    <font>
      <b/>
      <i/>
      <sz val="12"/>
      <name val="Times New Roman"/>
      <family val="1"/>
      <charset val="204"/>
    </font>
    <font>
      <sz val="12"/>
      <name val="Times New Roman Cyr"/>
      <charset val="204"/>
    </font>
    <font>
      <i/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3.5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13.5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Helv"/>
      <charset val="204"/>
    </font>
    <font>
      <b/>
      <sz val="13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0"/>
      <color indexed="10"/>
      <name val="Times New Roman"/>
      <family val="1"/>
      <charset val="204"/>
    </font>
    <font>
      <b/>
      <sz val="20"/>
      <name val="Times New Roman"/>
      <family val="1"/>
      <charset val="204"/>
    </font>
    <font>
      <sz val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name val="Symbol"/>
      <family val="1"/>
      <charset val="2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Times New Roman"/>
      <family val="1"/>
    </font>
    <font>
      <b/>
      <sz val="14"/>
      <name val="Times New Roman"/>
      <family val="1"/>
    </font>
    <font>
      <b/>
      <u/>
      <sz val="12"/>
      <name val="Times New Roman"/>
      <family val="1"/>
      <charset val="204"/>
    </font>
    <font>
      <sz val="16"/>
      <name val="Times New Roman"/>
      <family val="1"/>
      <charset val="204"/>
    </font>
    <font>
      <sz val="12"/>
      <name val="Times New Roman"/>
      <family val="1"/>
    </font>
    <font>
      <sz val="14"/>
      <name val="Arial Cyr"/>
      <charset val="204"/>
    </font>
    <font>
      <sz val="12"/>
      <color indexed="9"/>
      <name val="Times New Roman"/>
      <family val="1"/>
      <charset val="204"/>
    </font>
    <font>
      <b/>
      <sz val="12"/>
      <color indexed="8"/>
      <name val="Times New Roman CYR"/>
    </font>
    <font>
      <b/>
      <sz val="12"/>
      <color indexed="9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1"/>
      <color indexed="8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2"/>
      <color theme="1"/>
      <name val="Times New Roman CYR"/>
    </font>
    <font>
      <sz val="12"/>
      <color theme="1"/>
      <name val="Times New Roman Cyr"/>
    </font>
    <font>
      <sz val="16"/>
      <color theme="1"/>
      <name val="Times New Roman Cyr"/>
    </font>
    <font>
      <b/>
      <sz val="12"/>
      <color theme="1"/>
      <name val="Times New Roman"/>
      <family val="1"/>
      <charset val="204"/>
    </font>
    <font>
      <b/>
      <sz val="16"/>
      <color theme="1"/>
      <name val="Times New Roman CYR"/>
    </font>
    <font>
      <b/>
      <sz val="16"/>
      <color theme="1"/>
      <name val="Times New Roman Cyr"/>
      <charset val="204"/>
    </font>
    <font>
      <sz val="11"/>
      <color theme="0"/>
      <name val="Times New Roman"/>
      <family val="1"/>
      <charset val="204"/>
    </font>
    <font>
      <b/>
      <sz val="16"/>
      <name val="Times New Roman CYR"/>
    </font>
    <font>
      <sz val="16"/>
      <name val="Times New Roman Cyr"/>
    </font>
    <font>
      <i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5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rgb="FFFF0000"/>
      <name val="Times New Roman Cyr"/>
    </font>
    <font>
      <b/>
      <sz val="11"/>
      <name val="Times New Roman"/>
      <family val="1"/>
    </font>
    <font>
      <sz val="9"/>
      <color theme="1"/>
      <name val="Times New Roman"/>
      <family val="1"/>
      <charset val="204"/>
    </font>
    <font>
      <i/>
      <sz val="8"/>
      <name val="Times New Roman"/>
      <family val="1"/>
      <charset val="204"/>
    </font>
    <font>
      <sz val="14"/>
      <color indexed="9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1"/>
      <color indexed="9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b/>
      <sz val="11"/>
      <color indexed="9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6"/>
      <name val="Times New Roman CYR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6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59999389629810485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4">
    <xf numFmtId="0" fontId="0" fillId="0" borderId="0"/>
    <xf numFmtId="0" fontId="30" fillId="0" borderId="0"/>
    <xf numFmtId="0" fontId="3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0"/>
    <xf numFmtId="0" fontId="73" fillId="0" borderId="0"/>
    <xf numFmtId="0" fontId="74" fillId="0" borderId="0"/>
    <xf numFmtId="0" fontId="30" fillId="0" borderId="0"/>
    <xf numFmtId="0" fontId="30" fillId="0" borderId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2" fillId="0" borderId="0" applyFont="0" applyFill="0" applyBorder="0" applyAlignment="0" applyProtection="0"/>
    <xf numFmtId="179" fontId="29" fillId="0" borderId="0">
      <alignment vertical="top"/>
    </xf>
    <xf numFmtId="0" fontId="43" fillId="0" borderId="0"/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8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4" fillId="0" borderId="0"/>
    <xf numFmtId="195" fontId="74" fillId="0" borderId="0"/>
    <xf numFmtId="0" fontId="74" fillId="0" borderId="0"/>
    <xf numFmtId="0" fontId="16" fillId="0" borderId="0"/>
    <xf numFmtId="0" fontId="74" fillId="0" borderId="0"/>
    <xf numFmtId="0" fontId="16" fillId="0" borderId="0"/>
    <xf numFmtId="195" fontId="16" fillId="23" borderId="97" applyNumberFormat="0" applyFont="0" applyAlignment="0" applyProtection="0"/>
    <xf numFmtId="9" fontId="74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43" fontId="16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2997">
    <xf numFmtId="0" fontId="0" fillId="0" borderId="0" xfId="0"/>
    <xf numFmtId="0" fontId="10" fillId="0" borderId="0" xfId="0" applyFont="1"/>
    <xf numFmtId="0" fontId="11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0" fillId="0" borderId="2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2" xfId="0" applyFont="1" applyFill="1" applyBorder="1"/>
    <xf numFmtId="0" fontId="10" fillId="0" borderId="3" xfId="0" applyFont="1" applyFill="1" applyBorder="1"/>
    <xf numFmtId="0" fontId="10" fillId="0" borderId="4" xfId="0" applyFont="1" applyFill="1" applyBorder="1" applyAlignment="1">
      <alignment horizontal="left" vertical="center" wrapText="1"/>
    </xf>
    <xf numFmtId="0" fontId="10" fillId="0" borderId="0" xfId="0" applyFont="1" applyBorder="1"/>
    <xf numFmtId="0" fontId="10" fillId="0" borderId="0" xfId="0" applyFont="1" applyFill="1" applyBorder="1" applyAlignment="1">
      <alignment horizontal="left" vertical="center"/>
    </xf>
    <xf numFmtId="0" fontId="11" fillId="0" borderId="0" xfId="0" applyFont="1"/>
    <xf numFmtId="0" fontId="10" fillId="0" borderId="5" xfId="0" applyFont="1" applyFill="1" applyBorder="1"/>
    <xf numFmtId="0" fontId="10" fillId="0" borderId="0" xfId="0" applyFont="1" applyFill="1"/>
    <xf numFmtId="0" fontId="10" fillId="0" borderId="5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/>
    </xf>
    <xf numFmtId="1" fontId="11" fillId="0" borderId="0" xfId="0" applyNumberFormat="1" applyFont="1" applyAlignment="1">
      <alignment horizontal="left" vertical="top"/>
    </xf>
    <xf numFmtId="49" fontId="10" fillId="0" borderId="0" xfId="0" applyNumberFormat="1" applyFont="1" applyAlignment="1">
      <alignment horizontal="left" vertical="top" wrapText="1"/>
    </xf>
    <xf numFmtId="2" fontId="10" fillId="0" borderId="0" xfId="0" applyNumberFormat="1" applyFont="1" applyAlignment="1">
      <alignment vertical="top"/>
    </xf>
    <xf numFmtId="2" fontId="10" fillId="0" borderId="0" xfId="0" applyNumberFormat="1" applyFont="1" applyAlignment="1">
      <alignment horizontal="center" vertical="top" wrapText="1"/>
    </xf>
    <xf numFmtId="49" fontId="10" fillId="0" borderId="0" xfId="0" applyNumberFormat="1" applyFont="1" applyBorder="1" applyAlignment="1">
      <alignment horizontal="left" vertical="top"/>
    </xf>
    <xf numFmtId="2" fontId="10" fillId="0" borderId="0" xfId="0" applyNumberFormat="1" applyFont="1" applyAlignment="1">
      <alignment vertical="top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0" xfId="0" applyNumberFormat="1" applyFont="1" applyAlignment="1">
      <alignment horizontal="center" vertical="top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Fill="1" applyBorder="1"/>
    <xf numFmtId="0" fontId="10" fillId="0" borderId="6" xfId="0" applyFont="1" applyFill="1" applyBorder="1"/>
    <xf numFmtId="0" fontId="10" fillId="0" borderId="0" xfId="0" applyFont="1" applyFill="1" applyBorder="1"/>
    <xf numFmtId="0" fontId="15" fillId="0" borderId="0" xfId="0" applyFont="1" applyAlignment="1">
      <alignment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left" vertical="center" wrapText="1"/>
    </xf>
    <xf numFmtId="0" fontId="10" fillId="0" borderId="12" xfId="0" applyFont="1" applyFill="1" applyBorder="1"/>
    <xf numFmtId="0" fontId="10" fillId="0" borderId="13" xfId="0" applyFont="1" applyFill="1" applyBorder="1"/>
    <xf numFmtId="0" fontId="17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right" vertical="center"/>
    </xf>
    <xf numFmtId="0" fontId="11" fillId="0" borderId="15" xfId="0" applyFont="1" applyBorder="1" applyAlignment="1">
      <alignment horizontal="right" vertical="center"/>
    </xf>
    <xf numFmtId="0" fontId="11" fillId="0" borderId="16" xfId="0" applyFont="1" applyBorder="1" applyAlignment="1">
      <alignment horizontal="right" vertical="center"/>
    </xf>
    <xf numFmtId="0" fontId="11" fillId="0" borderId="17" xfId="0" applyFont="1" applyBorder="1" applyAlignment="1">
      <alignment horizontal="right" vertical="center"/>
    </xf>
    <xf numFmtId="0" fontId="11" fillId="0" borderId="5" xfId="0" applyFont="1" applyBorder="1" applyAlignment="1">
      <alignment horizontal="center" vertical="center"/>
    </xf>
    <xf numFmtId="0" fontId="11" fillId="0" borderId="12" xfId="0" applyFont="1" applyBorder="1" applyAlignment="1">
      <alignment horizontal="justify" vertical="center" wrapText="1"/>
    </xf>
    <xf numFmtId="0" fontId="11" fillId="0" borderId="5" xfId="0" applyFont="1" applyBorder="1" applyAlignment="1">
      <alignment horizontal="right" vertical="center"/>
    </xf>
    <xf numFmtId="0" fontId="11" fillId="0" borderId="3" xfId="0" applyFont="1" applyBorder="1" applyAlignment="1">
      <alignment horizontal="right" vertical="center"/>
    </xf>
    <xf numFmtId="0" fontId="10" fillId="0" borderId="5" xfId="0" applyFont="1" applyBorder="1" applyAlignment="1">
      <alignment horizontal="center" vertical="center"/>
    </xf>
    <xf numFmtId="0" fontId="10" fillId="0" borderId="12" xfId="0" applyFont="1" applyBorder="1" applyAlignment="1">
      <alignment horizontal="justify" vertical="center" wrapText="1"/>
    </xf>
    <xf numFmtId="0" fontId="10" fillId="0" borderId="5" xfId="0" applyFont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10" fillId="0" borderId="14" xfId="0" applyFont="1" applyBorder="1" applyAlignment="1">
      <alignment horizontal="center" vertical="center"/>
    </xf>
    <xf numFmtId="0" fontId="10" fillId="0" borderId="18" xfId="0" applyFont="1" applyBorder="1" applyAlignment="1">
      <alignment horizontal="justify" vertical="center" wrapText="1"/>
    </xf>
    <xf numFmtId="0" fontId="10" fillId="0" borderId="14" xfId="0" applyFont="1" applyBorder="1" applyAlignment="1">
      <alignment horizontal="right" vertical="center"/>
    </xf>
    <xf numFmtId="0" fontId="10" fillId="0" borderId="6" xfId="0" applyFont="1" applyBorder="1" applyAlignment="1">
      <alignment horizontal="right" vertical="center"/>
    </xf>
    <xf numFmtId="0" fontId="11" fillId="0" borderId="19" xfId="0" applyFont="1" applyBorder="1" applyAlignment="1">
      <alignment horizontal="justify" vertical="center" wrapText="1"/>
    </xf>
    <xf numFmtId="0" fontId="10" fillId="0" borderId="12" xfId="0" applyFont="1" applyBorder="1" applyAlignment="1">
      <alignment horizontal="justify" vertical="center"/>
    </xf>
    <xf numFmtId="0" fontId="11" fillId="0" borderId="14" xfId="0" applyFont="1" applyBorder="1" applyAlignment="1">
      <alignment horizontal="right" vertical="center"/>
    </xf>
    <xf numFmtId="0" fontId="11" fillId="0" borderId="6" xfId="0" applyFont="1" applyBorder="1" applyAlignment="1">
      <alignment horizontal="right" vertical="center"/>
    </xf>
    <xf numFmtId="0" fontId="10" fillId="0" borderId="16" xfId="0" applyFont="1" applyBorder="1" applyAlignment="1">
      <alignment horizontal="right" vertical="center"/>
    </xf>
    <xf numFmtId="0" fontId="10" fillId="0" borderId="17" xfId="0" applyFont="1" applyBorder="1" applyAlignment="1">
      <alignment horizontal="right" vertical="center"/>
    </xf>
    <xf numFmtId="0" fontId="10" fillId="0" borderId="9" xfId="0" applyFont="1" applyBorder="1" applyAlignment="1">
      <alignment horizontal="right" vertical="center"/>
    </xf>
    <xf numFmtId="0" fontId="10" fillId="0" borderId="15" xfId="0" applyFont="1" applyBorder="1" applyAlignment="1">
      <alignment horizontal="right" vertical="center"/>
    </xf>
    <xf numFmtId="0" fontId="10" fillId="0" borderId="20" xfId="0" applyFont="1" applyBorder="1" applyAlignment="1">
      <alignment horizontal="right" vertical="center"/>
    </xf>
    <xf numFmtId="0" fontId="10" fillId="0" borderId="21" xfId="0" applyFont="1" applyBorder="1" applyAlignment="1">
      <alignment horizontal="right"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18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0" borderId="2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 indent="4"/>
    </xf>
    <xf numFmtId="0" fontId="11" fillId="0" borderId="23" xfId="0" applyFont="1" applyBorder="1" applyAlignment="1">
      <alignment horizontal="justify" vertical="center" wrapText="1"/>
    </xf>
    <xf numFmtId="0" fontId="0" fillId="0" borderId="17" xfId="0" applyBorder="1" applyAlignment="1">
      <alignment horizontal="center" vertical="center"/>
    </xf>
    <xf numFmtId="0" fontId="11" fillId="0" borderId="21" xfId="0" applyFont="1" applyBorder="1" applyAlignment="1">
      <alignment horizontal="right" vertical="center"/>
    </xf>
    <xf numFmtId="0" fontId="11" fillId="0" borderId="20" xfId="0" applyFont="1" applyBorder="1" applyAlignment="1">
      <alignment horizontal="right" vertical="center"/>
    </xf>
    <xf numFmtId="0" fontId="11" fillId="0" borderId="16" xfId="0" applyFont="1" applyFill="1" applyBorder="1" applyAlignment="1">
      <alignment horizontal="left" vertical="center"/>
    </xf>
    <xf numFmtId="0" fontId="11" fillId="0" borderId="24" xfId="0" applyFont="1" applyFill="1" applyBorder="1" applyAlignment="1">
      <alignment horizontal="left" vertical="center" wrapText="1"/>
    </xf>
    <xf numFmtId="0" fontId="0" fillId="0" borderId="21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8" fillId="0" borderId="17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8" xfId="0" applyFont="1" applyBorder="1" applyAlignment="1">
      <alignment horizontal="justify" vertical="center" wrapText="1"/>
    </xf>
    <xf numFmtId="0" fontId="10" fillId="0" borderId="2" xfId="0" applyNumberFormat="1" applyFont="1" applyFill="1" applyBorder="1" applyAlignment="1">
      <alignment horizontal="center" vertical="top" wrapText="1"/>
    </xf>
    <xf numFmtId="0" fontId="10" fillId="0" borderId="7" xfId="0" applyNumberFormat="1" applyFont="1" applyFill="1" applyBorder="1" applyAlignment="1">
      <alignment horizontal="center" vertical="top" wrapText="1"/>
    </xf>
    <xf numFmtId="0" fontId="11" fillId="0" borderId="20" xfId="0" applyNumberFormat="1" applyFont="1" applyBorder="1" applyAlignment="1">
      <alignment horizontal="center" vertical="top" wrapText="1"/>
    </xf>
    <xf numFmtId="0" fontId="11" fillId="0" borderId="5" xfId="0" applyNumberFormat="1" applyFont="1" applyBorder="1" applyAlignment="1">
      <alignment horizontal="center" vertical="top" wrapText="1"/>
    </xf>
    <xf numFmtId="0" fontId="10" fillId="0" borderId="2" xfId="0" applyFont="1" applyBorder="1" applyAlignment="1">
      <alignment horizontal="justify" vertical="top" wrapText="1"/>
    </xf>
    <xf numFmtId="0" fontId="11" fillId="0" borderId="14" xfId="0" applyNumberFormat="1" applyFont="1" applyBorder="1" applyAlignment="1">
      <alignment horizontal="center" vertical="top" wrapText="1"/>
    </xf>
    <xf numFmtId="0" fontId="10" fillId="0" borderId="7" xfId="0" applyFont="1" applyBorder="1" applyAlignment="1">
      <alignment horizontal="justify" vertical="top" wrapText="1"/>
    </xf>
    <xf numFmtId="0" fontId="11" fillId="0" borderId="29" xfId="0" applyFont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11" fillId="0" borderId="30" xfId="0" applyFont="1" applyBorder="1" applyAlignment="1">
      <alignment horizontal="center" wrapText="1"/>
    </xf>
    <xf numFmtId="0" fontId="11" fillId="0" borderId="28" xfId="0" applyFont="1" applyBorder="1" applyAlignment="1">
      <alignment vertical="top" wrapText="1"/>
    </xf>
    <xf numFmtId="0" fontId="11" fillId="0" borderId="31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1" fillId="0" borderId="12" xfId="0" applyFont="1" applyBorder="1" applyAlignment="1">
      <alignment vertical="top" wrapText="1"/>
    </xf>
    <xf numFmtId="0" fontId="11" fillId="0" borderId="32" xfId="0" applyFont="1" applyBorder="1" applyAlignment="1">
      <alignment vertical="top" wrapText="1"/>
    </xf>
    <xf numFmtId="0" fontId="11" fillId="0" borderId="33" xfId="0" applyFont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1" fillId="0" borderId="34" xfId="0" applyFont="1" applyBorder="1" applyAlignment="1">
      <alignment horizontal="right" vertical="center"/>
    </xf>
    <xf numFmtId="16" fontId="10" fillId="0" borderId="5" xfId="0" applyNumberFormat="1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6" xfId="0" applyFont="1" applyBorder="1" applyAlignment="1">
      <alignment horizontal="right" vertical="center"/>
    </xf>
    <xf numFmtId="0" fontId="10" fillId="0" borderId="20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10" xfId="0" applyFont="1" applyBorder="1" applyAlignment="1">
      <alignment horizontal="justify" vertical="center" wrapText="1"/>
    </xf>
    <xf numFmtId="0" fontId="10" fillId="0" borderId="10" xfId="0" applyFont="1" applyBorder="1" applyAlignment="1">
      <alignment horizontal="right" vertical="center"/>
    </xf>
    <xf numFmtId="0" fontId="0" fillId="0" borderId="36" xfId="0" applyBorder="1" applyAlignment="1">
      <alignment horizontal="center" vertical="center"/>
    </xf>
    <xf numFmtId="0" fontId="17" fillId="0" borderId="21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justify" vertical="center" wrapText="1"/>
    </xf>
    <xf numFmtId="0" fontId="35" fillId="0" borderId="12" xfId="0" applyFont="1" applyBorder="1"/>
    <xf numFmtId="0" fontId="17" fillId="0" borderId="38" xfId="0" applyFont="1" applyBorder="1" applyAlignment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  <xf numFmtId="0" fontId="11" fillId="0" borderId="40" xfId="0" applyFont="1" applyBorder="1" applyAlignment="1">
      <alignment horizontal="right" vertical="center"/>
    </xf>
    <xf numFmtId="0" fontId="11" fillId="0" borderId="41" xfId="0" applyFont="1" applyBorder="1" applyAlignment="1">
      <alignment horizontal="right" vertical="center"/>
    </xf>
    <xf numFmtId="0" fontId="11" fillId="0" borderId="38" xfId="0" applyFont="1" applyBorder="1" applyAlignment="1">
      <alignment horizontal="right" vertical="center"/>
    </xf>
    <xf numFmtId="0" fontId="10" fillId="0" borderId="41" xfId="0" applyFont="1" applyBorder="1" applyAlignment="1">
      <alignment horizontal="right" vertical="center"/>
    </xf>
    <xf numFmtId="0" fontId="10" fillId="0" borderId="38" xfId="0" applyFont="1" applyBorder="1" applyAlignment="1">
      <alignment horizontal="right" vertical="center"/>
    </xf>
    <xf numFmtId="0" fontId="11" fillId="0" borderId="42" xfId="0" applyFont="1" applyBorder="1" applyAlignment="1">
      <alignment horizontal="right" vertical="center"/>
    </xf>
    <xf numFmtId="0" fontId="11" fillId="0" borderId="43" xfId="0" applyFont="1" applyBorder="1" applyAlignment="1">
      <alignment horizontal="right" vertical="center"/>
    </xf>
    <xf numFmtId="0" fontId="10" fillId="0" borderId="40" xfId="0" applyFont="1" applyBorder="1" applyAlignment="1">
      <alignment horizontal="right" vertical="center"/>
    </xf>
    <xf numFmtId="0" fontId="11" fillId="0" borderId="44" xfId="0" applyFont="1" applyBorder="1" applyAlignment="1">
      <alignment horizontal="right" vertical="center"/>
    </xf>
    <xf numFmtId="0" fontId="10" fillId="0" borderId="42" xfId="0" applyFont="1" applyBorder="1" applyAlignment="1">
      <alignment horizontal="right" vertical="center"/>
    </xf>
    <xf numFmtId="0" fontId="0" fillId="0" borderId="41" xfId="0" applyBorder="1" applyAlignment="1">
      <alignment vertical="center"/>
    </xf>
    <xf numFmtId="0" fontId="0" fillId="0" borderId="38" xfId="0" applyBorder="1" applyAlignment="1">
      <alignment vertical="center"/>
    </xf>
    <xf numFmtId="0" fontId="11" fillId="0" borderId="33" xfId="0" applyFont="1" applyBorder="1" applyAlignment="1">
      <alignment horizontal="right" vertical="center"/>
    </xf>
    <xf numFmtId="0" fontId="11" fillId="0" borderId="45" xfId="0" applyFont="1" applyBorder="1" applyAlignment="1">
      <alignment horizontal="justify" vertical="center" wrapText="1"/>
    </xf>
    <xf numFmtId="0" fontId="11" fillId="0" borderId="35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4" xfId="0" applyFont="1" applyBorder="1" applyAlignment="1">
      <alignment horizontal="right" vertical="center"/>
    </xf>
    <xf numFmtId="0" fontId="0" fillId="0" borderId="30" xfId="0" applyBorder="1" applyAlignment="1">
      <alignment horizontal="center" vertical="center"/>
    </xf>
    <xf numFmtId="0" fontId="36" fillId="0" borderId="0" xfId="0" applyFont="1"/>
    <xf numFmtId="0" fontId="36" fillId="0" borderId="0" xfId="0" applyFont="1" applyAlignment="1">
      <alignment vertical="center"/>
    </xf>
    <xf numFmtId="0" fontId="36" fillId="0" borderId="5" xfId="0" applyFont="1" applyBorder="1"/>
    <xf numFmtId="0" fontId="36" fillId="0" borderId="2" xfId="0" applyFont="1" applyBorder="1" applyAlignment="1">
      <alignment vertical="center"/>
    </xf>
    <xf numFmtId="0" fontId="36" fillId="0" borderId="7" xfId="0" applyFont="1" applyBorder="1" applyAlignment="1">
      <alignment vertical="center"/>
    </xf>
    <xf numFmtId="0" fontId="37" fillId="0" borderId="7" xfId="0" applyFont="1" applyBorder="1" applyAlignment="1">
      <alignment vertical="center"/>
    </xf>
    <xf numFmtId="0" fontId="36" fillId="0" borderId="14" xfId="0" applyFont="1" applyBorder="1"/>
    <xf numFmtId="0" fontId="10" fillId="0" borderId="0" xfId="0" applyFont="1" applyAlignment="1">
      <alignment horizontal="left" wrapText="1"/>
    </xf>
    <xf numFmtId="2" fontId="23" fillId="0" borderId="0" xfId="0" applyNumberFormat="1" applyFont="1" applyAlignment="1">
      <alignment horizontal="right" vertical="top" wrapText="1"/>
    </xf>
    <xf numFmtId="0" fontId="10" fillId="0" borderId="47" xfId="0" applyFont="1" applyFill="1" applyBorder="1" applyAlignment="1">
      <alignment horizontal="left" vertical="center" wrapText="1"/>
    </xf>
    <xf numFmtId="0" fontId="10" fillId="0" borderId="35" xfId="0" applyFont="1" applyFill="1" applyBorder="1"/>
    <xf numFmtId="0" fontId="10" fillId="0" borderId="4" xfId="0" applyFont="1" applyFill="1" applyBorder="1"/>
    <xf numFmtId="0" fontId="10" fillId="0" borderId="45" xfId="0" applyFont="1" applyFill="1" applyBorder="1"/>
    <xf numFmtId="0" fontId="10" fillId="0" borderId="48" xfId="0" applyFont="1" applyFill="1" applyBorder="1"/>
    <xf numFmtId="0" fontId="10" fillId="0" borderId="24" xfId="0" applyFont="1" applyFill="1" applyBorder="1"/>
    <xf numFmtId="0" fontId="10" fillId="0" borderId="17" xfId="0" applyFont="1" applyFill="1" applyBorder="1"/>
    <xf numFmtId="0" fontId="10" fillId="0" borderId="2" xfId="0" applyFont="1" applyBorder="1"/>
    <xf numFmtId="0" fontId="10" fillId="0" borderId="3" xfId="0" applyFont="1" applyBorder="1"/>
    <xf numFmtId="0" fontId="10" fillId="0" borderId="7" xfId="0" applyFont="1" applyBorder="1"/>
    <xf numFmtId="0" fontId="10" fillId="0" borderId="6" xfId="0" applyFont="1" applyBorder="1"/>
    <xf numFmtId="0" fontId="10" fillId="0" borderId="13" xfId="0" applyFont="1" applyFill="1" applyBorder="1" applyAlignment="1">
      <alignment horizontal="center" vertical="center"/>
    </xf>
    <xf numFmtId="0" fontId="10" fillId="0" borderId="13" xfId="0" applyNumberFormat="1" applyFont="1" applyFill="1" applyBorder="1" applyAlignment="1">
      <alignment horizontal="center" vertical="center"/>
    </xf>
    <xf numFmtId="0" fontId="10" fillId="0" borderId="48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right" vertical="center" wrapText="1"/>
    </xf>
    <xf numFmtId="0" fontId="10" fillId="0" borderId="5" xfId="0" applyNumberFormat="1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 wrapText="1"/>
    </xf>
    <xf numFmtId="0" fontId="10" fillId="0" borderId="35" xfId="0" applyFont="1" applyBorder="1" applyAlignment="1">
      <alignment horizontal="center" vertical="center"/>
    </xf>
    <xf numFmtId="0" fontId="0" fillId="0" borderId="36" xfId="0" applyBorder="1" applyAlignment="1">
      <alignment vertical="center"/>
    </xf>
    <xf numFmtId="0" fontId="10" fillId="0" borderId="45" xfId="0" applyFont="1" applyBorder="1" applyAlignment="1">
      <alignment horizontal="justify" vertical="center" wrapText="1"/>
    </xf>
    <xf numFmtId="0" fontId="0" fillId="0" borderId="35" xfId="0" applyBorder="1" applyAlignment="1">
      <alignment vertical="center"/>
    </xf>
    <xf numFmtId="0" fontId="0" fillId="0" borderId="46" xfId="0" applyBorder="1" applyAlignment="1">
      <alignment vertical="center"/>
    </xf>
    <xf numFmtId="2" fontId="10" fillId="0" borderId="0" xfId="0" applyNumberFormat="1" applyFont="1" applyAlignment="1">
      <alignment horizontal="center" vertical="center"/>
    </xf>
    <xf numFmtId="0" fontId="11" fillId="0" borderId="20" xfId="0" applyFont="1" applyFill="1" applyBorder="1" applyAlignment="1">
      <alignment horizontal="left" vertical="center"/>
    </xf>
    <xf numFmtId="0" fontId="11" fillId="0" borderId="22" xfId="0" applyFont="1" applyFill="1" applyBorder="1" applyAlignment="1">
      <alignment horizontal="left" vertical="center" wrapText="1"/>
    </xf>
    <xf numFmtId="0" fontId="10" fillId="0" borderId="22" xfId="0" applyFont="1" applyFill="1" applyBorder="1"/>
    <xf numFmtId="0" fontId="10" fillId="0" borderId="22" xfId="0" applyFont="1" applyBorder="1"/>
    <xf numFmtId="0" fontId="10" fillId="0" borderId="21" xfId="0" applyFont="1" applyBorder="1"/>
    <xf numFmtId="0" fontId="10" fillId="0" borderId="20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left" vertical="center" wrapText="1"/>
    </xf>
    <xf numFmtId="0" fontId="10" fillId="0" borderId="21" xfId="0" applyFont="1" applyFill="1" applyBorder="1"/>
    <xf numFmtId="0" fontId="10" fillId="0" borderId="20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10" fillId="0" borderId="0" xfId="0" applyFont="1" applyFill="1" applyAlignment="1">
      <alignment horizontal="right"/>
    </xf>
    <xf numFmtId="0" fontId="0" fillId="0" borderId="0" xfId="0" applyFill="1"/>
    <xf numFmtId="2" fontId="23" fillId="0" borderId="0" xfId="0" applyNumberFormat="1" applyFont="1" applyFill="1" applyAlignment="1">
      <alignment horizontal="right" vertical="top" wrapText="1"/>
    </xf>
    <xf numFmtId="0" fontId="24" fillId="0" borderId="0" xfId="0" applyFont="1" applyFill="1" applyAlignment="1">
      <alignment horizontal="right"/>
    </xf>
    <xf numFmtId="0" fontId="25" fillId="0" borderId="8" xfId="0" applyFont="1" applyFill="1" applyBorder="1" applyAlignment="1">
      <alignment horizontal="justify"/>
    </xf>
    <xf numFmtId="0" fontId="24" fillId="0" borderId="49" xfId="0" applyFont="1" applyFill="1" applyBorder="1" applyAlignment="1">
      <alignment horizontal="justify"/>
    </xf>
    <xf numFmtId="0" fontId="25" fillId="0" borderId="8" xfId="0" applyFont="1" applyFill="1" applyBorder="1" applyAlignment="1">
      <alignment vertical="top" wrapText="1"/>
    </xf>
    <xf numFmtId="0" fontId="25" fillId="0" borderId="50" xfId="0" applyFont="1" applyFill="1" applyBorder="1" applyAlignment="1">
      <alignment vertical="top" wrapText="1"/>
    </xf>
    <xf numFmtId="0" fontId="24" fillId="0" borderId="51" xfId="0" applyFont="1" applyFill="1" applyBorder="1" applyAlignment="1">
      <alignment horizontal="justify" vertical="top" wrapText="1"/>
    </xf>
    <xf numFmtId="0" fontId="25" fillId="0" borderId="49" xfId="0" applyFont="1" applyFill="1" applyBorder="1" applyAlignment="1">
      <alignment vertical="top" wrapText="1"/>
    </xf>
    <xf numFmtId="0" fontId="24" fillId="0" borderId="8" xfId="0" applyFont="1" applyFill="1" applyBorder="1" applyAlignment="1">
      <alignment horizontal="justify" vertical="top" wrapText="1"/>
    </xf>
    <xf numFmtId="0" fontId="24" fillId="0" borderId="49" xfId="0" applyFont="1" applyFill="1" applyBorder="1" applyAlignment="1">
      <alignment vertical="top" wrapText="1"/>
    </xf>
    <xf numFmtId="0" fontId="24" fillId="0" borderId="8" xfId="0" applyFont="1" applyFill="1" applyBorder="1" applyAlignment="1">
      <alignment vertical="top" wrapText="1"/>
    </xf>
    <xf numFmtId="0" fontId="24" fillId="0" borderId="8" xfId="0" quotePrefix="1" applyFont="1" applyFill="1" applyBorder="1" applyAlignment="1">
      <alignment vertical="top" wrapText="1"/>
    </xf>
    <xf numFmtId="0" fontId="24" fillId="0" borderId="49" xfId="0" applyFont="1" applyFill="1" applyBorder="1" applyAlignment="1">
      <alignment horizontal="justify" vertical="top" wrapText="1"/>
    </xf>
    <xf numFmtId="0" fontId="24" fillId="0" borderId="52" xfId="0" applyFont="1" applyFill="1" applyBorder="1" applyAlignment="1">
      <alignment vertical="top" wrapText="1"/>
    </xf>
    <xf numFmtId="0" fontId="24" fillId="0" borderId="50" xfId="0" quotePrefix="1" applyFont="1" applyFill="1" applyBorder="1" applyAlignment="1">
      <alignment vertical="top" wrapText="1"/>
    </xf>
    <xf numFmtId="0" fontId="24" fillId="0" borderId="50" xfId="0" applyFont="1" applyFill="1" applyBorder="1" applyAlignment="1">
      <alignment vertical="top" wrapText="1"/>
    </xf>
    <xf numFmtId="0" fontId="25" fillId="0" borderId="50" xfId="0" applyFont="1" applyFill="1" applyBorder="1" applyAlignment="1">
      <alignment horizontal="justify" vertical="top" wrapText="1"/>
    </xf>
    <xf numFmtId="0" fontId="25" fillId="0" borderId="8" xfId="0" applyFont="1" applyFill="1" applyBorder="1" applyAlignment="1">
      <alignment horizontal="justify" vertical="top" wrapText="1"/>
    </xf>
    <xf numFmtId="0" fontId="24" fillId="0" borderId="53" xfId="0" quotePrefix="1" applyFont="1" applyFill="1" applyBorder="1" applyAlignment="1">
      <alignment horizontal="justify" vertical="top" wrapText="1"/>
    </xf>
    <xf numFmtId="0" fontId="24" fillId="0" borderId="30" xfId="0" applyFont="1" applyFill="1" applyBorder="1" applyAlignment="1">
      <alignment horizontal="justify" vertical="top" wrapText="1"/>
    </xf>
    <xf numFmtId="0" fontId="24" fillId="0" borderId="49" xfId="0" applyFont="1" applyFill="1" applyBorder="1" applyAlignment="1">
      <alignment horizontal="left" vertical="top" wrapText="1"/>
    </xf>
    <xf numFmtId="0" fontId="24" fillId="0" borderId="53" xfId="0" applyFont="1" applyFill="1" applyBorder="1" applyAlignment="1">
      <alignment vertical="top" wrapText="1"/>
    </xf>
    <xf numFmtId="0" fontId="25" fillId="0" borderId="49" xfId="0" applyFont="1" applyFill="1" applyBorder="1" applyAlignment="1">
      <alignment horizontal="left" vertical="center" wrapText="1"/>
    </xf>
    <xf numFmtId="0" fontId="24" fillId="0" borderId="53" xfId="0" applyFont="1" applyFill="1" applyBorder="1" applyAlignment="1">
      <alignment horizontal="justify" vertical="top" wrapText="1"/>
    </xf>
    <xf numFmtId="0" fontId="24" fillId="0" borderId="50" xfId="0" applyFont="1" applyFill="1" applyBorder="1"/>
    <xf numFmtId="1" fontId="25" fillId="0" borderId="0" xfId="0" applyNumberFormat="1" applyFont="1" applyFill="1" applyAlignment="1">
      <alignment horizontal="left" vertical="top"/>
    </xf>
    <xf numFmtId="49" fontId="24" fillId="0" borderId="0" xfId="0" applyNumberFormat="1" applyFont="1" applyFill="1" applyAlignment="1">
      <alignment horizontal="left" vertical="top" wrapText="1"/>
    </xf>
    <xf numFmtId="49" fontId="24" fillId="0" borderId="0" xfId="0" applyNumberFormat="1" applyFont="1" applyFill="1" applyBorder="1" applyAlignment="1">
      <alignment horizontal="left" vertical="top"/>
    </xf>
    <xf numFmtId="0" fontId="24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wrapText="1"/>
    </xf>
    <xf numFmtId="0" fontId="11" fillId="0" borderId="7" xfId="0" applyNumberFormat="1" applyFont="1" applyFill="1" applyBorder="1" applyAlignment="1">
      <alignment horizontal="center" vertical="top" wrapText="1"/>
    </xf>
    <xf numFmtId="0" fontId="10" fillId="0" borderId="16" xfId="0" applyNumberFormat="1" applyFont="1" applyBorder="1" applyAlignment="1">
      <alignment horizontal="center" vertical="top" wrapText="1"/>
    </xf>
    <xf numFmtId="0" fontId="10" fillId="0" borderId="24" xfId="0" applyNumberFormat="1" applyFont="1" applyFill="1" applyBorder="1" applyAlignment="1">
      <alignment horizontal="center" vertical="top" wrapText="1"/>
    </xf>
    <xf numFmtId="0" fontId="10" fillId="0" borderId="5" xfId="0" applyNumberFormat="1" applyFont="1" applyBorder="1" applyAlignment="1">
      <alignment horizontal="center" vertical="top" wrapText="1"/>
    </xf>
    <xf numFmtId="0" fontId="10" fillId="0" borderId="14" xfId="0" applyNumberFormat="1" applyFont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6" applyFont="1"/>
    <xf numFmtId="0" fontId="10" fillId="0" borderId="0" xfId="6" applyFont="1" applyAlignment="1">
      <alignment horizontal="right"/>
    </xf>
    <xf numFmtId="2" fontId="23" fillId="0" borderId="0" xfId="6" applyNumberFormat="1" applyFont="1" applyAlignment="1">
      <alignment horizontal="right" vertical="top" wrapText="1"/>
    </xf>
    <xf numFmtId="0" fontId="26" fillId="0" borderId="0" xfId="0" applyFont="1"/>
    <xf numFmtId="0" fontId="11" fillId="0" borderId="0" xfId="6" applyFont="1"/>
    <xf numFmtId="164" fontId="11" fillId="0" borderId="4" xfId="6" applyNumberFormat="1" applyFont="1" applyBorder="1" applyAlignment="1">
      <alignment horizontal="center" vertical="center" wrapText="1"/>
    </xf>
    <xf numFmtId="164" fontId="11" fillId="0" borderId="2" xfId="6" applyNumberFormat="1" applyFont="1" applyBorder="1" applyAlignment="1">
      <alignment horizontal="center" wrapText="1"/>
    </xf>
    <xf numFmtId="0" fontId="27" fillId="0" borderId="12" xfId="6" applyFont="1" applyBorder="1" applyAlignment="1">
      <alignment horizontal="center"/>
    </xf>
    <xf numFmtId="164" fontId="11" fillId="2" borderId="2" xfId="6" applyNumberFormat="1" applyFont="1" applyFill="1" applyBorder="1" applyAlignment="1">
      <alignment horizontal="center" vertical="center" wrapText="1"/>
    </xf>
    <xf numFmtId="164" fontId="11" fillId="2" borderId="2" xfId="6" applyNumberFormat="1" applyFont="1" applyFill="1" applyBorder="1" applyAlignment="1">
      <alignment horizontal="center" wrapText="1"/>
    </xf>
    <xf numFmtId="164" fontId="28" fillId="2" borderId="2" xfId="6" applyNumberFormat="1" applyFont="1" applyFill="1" applyBorder="1" applyAlignment="1">
      <alignment horizontal="center" wrapText="1"/>
    </xf>
    <xf numFmtId="164" fontId="10" fillId="0" borderId="2" xfId="6" applyNumberFormat="1" applyFont="1" applyBorder="1" applyAlignment="1">
      <alignment wrapText="1"/>
    </xf>
    <xf numFmtId="164" fontId="10" fillId="0" borderId="2" xfId="6" applyNumberFormat="1" applyFont="1" applyBorder="1" applyAlignment="1">
      <alignment horizontal="left" wrapText="1" indent="1"/>
    </xf>
    <xf numFmtId="164" fontId="22" fillId="0" borderId="2" xfId="6" applyNumberFormat="1" applyFont="1" applyBorder="1" applyAlignment="1">
      <alignment horizontal="left" wrapText="1" indent="2"/>
    </xf>
    <xf numFmtId="164" fontId="10" fillId="0" borderId="2" xfId="6" applyNumberFormat="1" applyFont="1" applyBorder="1"/>
    <xf numFmtId="164" fontId="10" fillId="0" borderId="2" xfId="6" applyNumberFormat="1" applyFont="1" applyBorder="1" applyAlignment="1">
      <alignment vertical="center"/>
    </xf>
    <xf numFmtId="164" fontId="29" fillId="0" borderId="0" xfId="6" applyNumberFormat="1" applyFont="1" applyAlignment="1">
      <alignment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20" fillId="0" borderId="2" xfId="0" applyFont="1" applyFill="1" applyBorder="1" applyAlignment="1">
      <alignment horizontal="center" vertical="center" wrapText="1"/>
    </xf>
    <xf numFmtId="0" fontId="11" fillId="0" borderId="0" xfId="6" applyFont="1" applyAlignment="1">
      <alignment horizontal="center"/>
    </xf>
    <xf numFmtId="0" fontId="32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distributed"/>
    </xf>
    <xf numFmtId="0" fontId="32" fillId="0" borderId="2" xfId="0" applyFont="1" applyBorder="1" applyAlignment="1">
      <alignment vertical="center" wrapText="1"/>
    </xf>
    <xf numFmtId="0" fontId="10" fillId="0" borderId="24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left" vertical="center" wrapText="1"/>
    </xf>
    <xf numFmtId="0" fontId="10" fillId="2" borderId="5" xfId="0" applyFont="1" applyFill="1" applyBorder="1"/>
    <xf numFmtId="0" fontId="10" fillId="2" borderId="2" xfId="0" applyFont="1" applyFill="1" applyBorder="1"/>
    <xf numFmtId="0" fontId="10" fillId="2" borderId="12" xfId="0" applyFont="1" applyFill="1" applyBorder="1"/>
    <xf numFmtId="0" fontId="10" fillId="2" borderId="13" xfId="0" applyFont="1" applyFill="1" applyBorder="1"/>
    <xf numFmtId="0" fontId="10" fillId="2" borderId="13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/>
    </xf>
    <xf numFmtId="0" fontId="10" fillId="4" borderId="0" xfId="0" applyFont="1" applyFill="1" applyAlignment="1">
      <alignment horizontal="left"/>
    </xf>
    <xf numFmtId="0" fontId="10" fillId="0" borderId="0" xfId="0" applyFont="1" applyFill="1" applyAlignment="1">
      <alignment horizontal="center" vertical="center"/>
    </xf>
    <xf numFmtId="0" fontId="10" fillId="0" borderId="0" xfId="6" applyFont="1" applyFill="1"/>
    <xf numFmtId="0" fontId="11" fillId="0" borderId="2" xfId="6" applyFont="1" applyFill="1" applyBorder="1" applyAlignment="1">
      <alignment horizontal="center" vertical="center" wrapText="1"/>
    </xf>
    <xf numFmtId="0" fontId="10" fillId="0" borderId="2" xfId="6" applyFont="1" applyBorder="1"/>
    <xf numFmtId="0" fontId="10" fillId="0" borderId="0" xfId="6" applyFont="1" applyBorder="1"/>
    <xf numFmtId="1" fontId="11" fillId="0" borderId="0" xfId="6" applyNumberFormat="1" applyFont="1" applyAlignment="1">
      <alignment horizontal="left" vertical="top"/>
    </xf>
    <xf numFmtId="0" fontId="15" fillId="0" borderId="0" xfId="6" applyFont="1"/>
    <xf numFmtId="0" fontId="24" fillId="0" borderId="8" xfId="0" applyFont="1" applyFill="1" applyBorder="1" applyAlignment="1">
      <alignment horizontal="justify"/>
    </xf>
    <xf numFmtId="0" fontId="11" fillId="0" borderId="20" xfId="6" applyFont="1" applyBorder="1" applyAlignment="1">
      <alignment horizontal="center"/>
    </xf>
    <xf numFmtId="0" fontId="11" fillId="0" borderId="22" xfId="6" applyFont="1" applyBorder="1" applyAlignment="1">
      <alignment horizontal="center"/>
    </xf>
    <xf numFmtId="0" fontId="10" fillId="0" borderId="33" xfId="6" applyFont="1" applyBorder="1" applyAlignment="1">
      <alignment horizontal="center" vertical="top" wrapText="1"/>
    </xf>
    <xf numFmtId="0" fontId="10" fillId="0" borderId="55" xfId="6" applyFont="1" applyBorder="1" applyAlignment="1">
      <alignment vertical="top"/>
    </xf>
    <xf numFmtId="0" fontId="10" fillId="0" borderId="55" xfId="6" applyFont="1" applyBorder="1" applyAlignment="1">
      <alignment horizontal="center" vertical="center"/>
    </xf>
    <xf numFmtId="0" fontId="10" fillId="0" borderId="37" xfId="6" applyFont="1" applyBorder="1" applyAlignment="1">
      <alignment horizontal="center" vertical="center"/>
    </xf>
    <xf numFmtId="0" fontId="10" fillId="0" borderId="34" xfId="6" applyFont="1" applyBorder="1" applyAlignment="1">
      <alignment horizontal="center" vertical="center"/>
    </xf>
    <xf numFmtId="0" fontId="10" fillId="0" borderId="0" xfId="6" applyFont="1" applyBorder="1" applyAlignment="1">
      <alignment horizontal="center" vertical="top" wrapText="1"/>
    </xf>
    <xf numFmtId="0" fontId="10" fillId="0" borderId="0" xfId="6" applyFont="1" applyBorder="1" applyAlignment="1">
      <alignment vertical="top"/>
    </xf>
    <xf numFmtId="0" fontId="11" fillId="0" borderId="56" xfId="6" applyFont="1" applyBorder="1" applyAlignment="1">
      <alignment horizontal="center"/>
    </xf>
    <xf numFmtId="0" fontId="11" fillId="0" borderId="28" xfId="6" applyFont="1" applyBorder="1" applyAlignment="1">
      <alignment horizontal="center"/>
    </xf>
    <xf numFmtId="0" fontId="10" fillId="0" borderId="57" xfId="6" applyFont="1" applyBorder="1" applyAlignment="1">
      <alignment horizontal="center" vertical="top" wrapText="1"/>
    </xf>
    <xf numFmtId="0" fontId="10" fillId="0" borderId="18" xfId="6" applyFont="1" applyBorder="1" applyAlignment="1">
      <alignment vertical="top"/>
    </xf>
    <xf numFmtId="0" fontId="10" fillId="0" borderId="7" xfId="6" applyFont="1" applyBorder="1" applyAlignment="1">
      <alignment vertical="top"/>
    </xf>
    <xf numFmtId="0" fontId="10" fillId="0" borderId="38" xfId="6" applyFont="1" applyBorder="1" applyAlignment="1">
      <alignment vertical="top"/>
    </xf>
    <xf numFmtId="0" fontId="10" fillId="0" borderId="14" xfId="6" applyFont="1" applyBorder="1" applyAlignment="1">
      <alignment vertical="top"/>
    </xf>
    <xf numFmtId="0" fontId="10" fillId="0" borderId="34" xfId="6" applyFont="1" applyBorder="1" applyAlignment="1">
      <alignment vertical="top"/>
    </xf>
    <xf numFmtId="0" fontId="50" fillId="0" borderId="0" xfId="0" applyFont="1" applyFill="1"/>
    <xf numFmtId="0" fontId="50" fillId="0" borderId="0" xfId="0" applyFont="1"/>
    <xf numFmtId="0" fontId="51" fillId="0" borderId="0" xfId="0" applyFont="1"/>
    <xf numFmtId="0" fontId="51" fillId="0" borderId="0" xfId="0" applyFont="1" applyFill="1"/>
    <xf numFmtId="0" fontId="51" fillId="0" borderId="0" xfId="0" applyFont="1" applyFill="1" applyAlignment="1">
      <alignment horizontal="left"/>
    </xf>
    <xf numFmtId="0" fontId="51" fillId="0" borderId="0" xfId="0" applyFont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 wrapText="1"/>
    </xf>
    <xf numFmtId="0" fontId="10" fillId="0" borderId="2" xfId="6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16" fontId="10" fillId="0" borderId="16" xfId="0" applyNumberFormat="1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left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 wrapText="1"/>
    </xf>
    <xf numFmtId="16" fontId="10" fillId="0" borderId="5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59" xfId="0" applyFont="1" applyFill="1" applyBorder="1" applyAlignment="1">
      <alignment horizontal="center" vertical="center"/>
    </xf>
    <xf numFmtId="0" fontId="10" fillId="0" borderId="59" xfId="0" applyFont="1" applyFill="1" applyBorder="1" applyAlignment="1">
      <alignment horizontal="left" vertical="center"/>
    </xf>
    <xf numFmtId="0" fontId="10" fillId="0" borderId="5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>
      <alignment vertical="center" wrapText="1"/>
    </xf>
    <xf numFmtId="0" fontId="45" fillId="0" borderId="24" xfId="0" applyFont="1" applyFill="1" applyBorder="1" applyAlignment="1">
      <alignment horizontal="left" vertical="center" wrapText="1"/>
    </xf>
    <xf numFmtId="0" fontId="11" fillId="0" borderId="60" xfId="6" applyFont="1" applyFill="1" applyBorder="1" applyAlignment="1">
      <alignment horizontal="center" vertical="center" wrapText="1"/>
    </xf>
    <xf numFmtId="0" fontId="44" fillId="0" borderId="61" xfId="6" applyFont="1" applyBorder="1" applyAlignment="1"/>
    <xf numFmtId="0" fontId="40" fillId="0" borderId="62" xfId="6" applyFont="1" applyBorder="1" applyAlignment="1"/>
    <xf numFmtId="16" fontId="11" fillId="0" borderId="60" xfId="6" applyNumberFormat="1" applyFont="1" applyFill="1" applyBorder="1" applyAlignment="1">
      <alignment horizontal="center" vertical="center" wrapText="1"/>
    </xf>
    <xf numFmtId="0" fontId="10" fillId="0" borderId="60" xfId="6" applyFont="1" applyFill="1" applyBorder="1" applyAlignment="1">
      <alignment horizontal="center" vertical="center" wrapText="1"/>
    </xf>
    <xf numFmtId="0" fontId="10" fillId="0" borderId="61" xfId="6" applyFont="1" applyBorder="1" applyAlignment="1">
      <alignment horizontal="left"/>
    </xf>
    <xf numFmtId="0" fontId="15" fillId="0" borderId="62" xfId="6" applyFont="1" applyBorder="1" applyAlignment="1">
      <alignment horizontal="left" wrapText="1"/>
    </xf>
    <xf numFmtId="0" fontId="11" fillId="6" borderId="61" xfId="6" applyFont="1" applyFill="1" applyBorder="1" applyAlignment="1">
      <alignment horizontal="left" vertical="center"/>
    </xf>
    <xf numFmtId="0" fontId="15" fillId="0" borderId="63" xfId="6" applyFont="1" applyBorder="1" applyAlignment="1">
      <alignment horizontal="left" wrapText="1"/>
    </xf>
    <xf numFmtId="0" fontId="44" fillId="0" borderId="64" xfId="6" applyFont="1" applyBorder="1" applyAlignment="1"/>
    <xf numFmtId="0" fontId="15" fillId="0" borderId="65" xfId="6" applyFont="1" applyBorder="1" applyAlignment="1">
      <alignment horizontal="left" wrapText="1"/>
    </xf>
    <xf numFmtId="0" fontId="40" fillId="0" borderId="62" xfId="6" applyFont="1" applyFill="1" applyBorder="1" applyAlignment="1">
      <alignment horizontal="center" wrapText="1"/>
    </xf>
    <xf numFmtId="0" fontId="11" fillId="0" borderId="61" xfId="6" applyFont="1" applyFill="1" applyBorder="1" applyAlignment="1">
      <alignment horizontal="center"/>
    </xf>
    <xf numFmtId="16" fontId="10" fillId="0" borderId="60" xfId="6" applyNumberFormat="1" applyFont="1" applyFill="1" applyBorder="1" applyAlignment="1">
      <alignment horizontal="center" vertical="center" wrapText="1"/>
    </xf>
    <xf numFmtId="0" fontId="15" fillId="0" borderId="66" xfId="6" applyFont="1" applyFill="1" applyBorder="1"/>
    <xf numFmtId="49" fontId="10" fillId="0" borderId="62" xfId="6" applyNumberFormat="1" applyFont="1" applyFill="1" applyBorder="1" applyAlignment="1">
      <alignment horizontal="left" vertical="center"/>
    </xf>
    <xf numFmtId="0" fontId="15" fillId="0" borderId="62" xfId="6" applyFont="1" applyFill="1" applyBorder="1" applyAlignment="1">
      <alignment horizontal="center" vertical="center" wrapText="1"/>
    </xf>
    <xf numFmtId="0" fontId="15" fillId="0" borderId="66" xfId="6" applyFont="1" applyBorder="1"/>
    <xf numFmtId="0" fontId="15" fillId="0" borderId="66" xfId="6" applyFont="1" applyBorder="1" applyAlignment="1">
      <alignment horizontal="center"/>
    </xf>
    <xf numFmtId="49" fontId="15" fillId="0" borderId="62" xfId="6" applyNumberFormat="1" applyFont="1" applyFill="1" applyBorder="1" applyAlignment="1">
      <alignment horizontal="center" vertical="center" wrapText="1"/>
    </xf>
    <xf numFmtId="0" fontId="10" fillId="0" borderId="62" xfId="6" applyFont="1" applyBorder="1" applyAlignment="1">
      <alignment horizontal="left"/>
    </xf>
    <xf numFmtId="0" fontId="15" fillId="0" borderId="60" xfId="6" applyFont="1" applyBorder="1"/>
    <xf numFmtId="0" fontId="10" fillId="0" borderId="62" xfId="6" applyFont="1" applyFill="1" applyBorder="1" applyAlignment="1">
      <alignment horizontal="left"/>
    </xf>
    <xf numFmtId="0" fontId="11" fillId="7" borderId="62" xfId="6" applyFont="1" applyFill="1" applyBorder="1" applyAlignment="1">
      <alignment horizontal="left" vertical="center"/>
    </xf>
    <xf numFmtId="0" fontId="40" fillId="7" borderId="62" xfId="6" applyFont="1" applyFill="1" applyBorder="1" applyAlignment="1">
      <alignment horizontal="center" wrapText="1"/>
    </xf>
    <xf numFmtId="0" fontId="11" fillId="7" borderId="61" xfId="6" applyFont="1" applyFill="1" applyBorder="1" applyAlignment="1">
      <alignment horizontal="left" vertical="center"/>
    </xf>
    <xf numFmtId="0" fontId="42" fillId="7" borderId="62" xfId="13" applyFont="1" applyFill="1" applyBorder="1" applyAlignment="1">
      <alignment horizontal="left" vertical="center" wrapText="1"/>
    </xf>
    <xf numFmtId="0" fontId="11" fillId="7" borderId="61" xfId="6" applyFont="1" applyFill="1" applyBorder="1" applyAlignment="1">
      <alignment horizontal="left"/>
    </xf>
    <xf numFmtId="0" fontId="40" fillId="7" borderId="62" xfId="6" applyFont="1" applyFill="1" applyBorder="1" applyAlignment="1">
      <alignment horizontal="left" vertical="center" wrapText="1"/>
    </xf>
    <xf numFmtId="0" fontId="11" fillId="7" borderId="62" xfId="6" applyFont="1" applyFill="1" applyBorder="1" applyAlignment="1">
      <alignment horizontal="left"/>
    </xf>
    <xf numFmtId="0" fontId="10" fillId="0" borderId="67" xfId="6" applyFont="1" applyFill="1" applyBorder="1" applyAlignment="1">
      <alignment horizontal="center" vertical="center" wrapText="1"/>
    </xf>
    <xf numFmtId="16" fontId="11" fillId="0" borderId="66" xfId="6" applyNumberFormat="1" applyFont="1" applyFill="1" applyBorder="1" applyAlignment="1">
      <alignment horizontal="center" vertical="center" wrapText="1"/>
    </xf>
    <xf numFmtId="0" fontId="10" fillId="0" borderId="2" xfId="6" applyFont="1" applyBorder="1" applyAlignment="1">
      <alignment horizontal="left"/>
    </xf>
    <xf numFmtId="0" fontId="10" fillId="0" borderId="68" xfId="6" applyFont="1" applyFill="1" applyBorder="1" applyAlignment="1">
      <alignment horizontal="center" vertical="center" wrapText="1"/>
    </xf>
    <xf numFmtId="0" fontId="10" fillId="0" borderId="69" xfId="6" applyFont="1" applyBorder="1" applyAlignment="1">
      <alignment horizontal="left"/>
    </xf>
    <xf numFmtId="0" fontId="11" fillId="0" borderId="70" xfId="6" applyFont="1" applyFill="1" applyBorder="1" applyAlignment="1">
      <alignment horizontal="center" vertical="center" wrapText="1"/>
    </xf>
    <xf numFmtId="0" fontId="10" fillId="5" borderId="0" xfId="0" applyFont="1" applyFill="1"/>
    <xf numFmtId="0" fontId="10" fillId="0" borderId="61" xfId="14" applyFont="1" applyFill="1" applyBorder="1" applyAlignment="1">
      <alignment horizontal="left" vertical="center"/>
    </xf>
    <xf numFmtId="0" fontId="10" fillId="0" borderId="62" xfId="14" applyFont="1" applyFill="1" applyBorder="1" applyAlignment="1">
      <alignment horizontal="left" vertical="center"/>
    </xf>
    <xf numFmtId="0" fontId="42" fillId="0" borderId="62" xfId="14" applyFont="1" applyFill="1" applyBorder="1" applyAlignment="1">
      <alignment horizontal="left" vertical="center" wrapText="1"/>
    </xf>
    <xf numFmtId="0" fontId="10" fillId="0" borderId="0" xfId="2" applyFont="1"/>
    <xf numFmtId="0" fontId="11" fillId="0" borderId="62" xfId="14" applyFont="1" applyFill="1" applyBorder="1" applyAlignment="1">
      <alignment horizontal="left" vertical="center"/>
    </xf>
    <xf numFmtId="0" fontId="40" fillId="0" borderId="62" xfId="14" applyFont="1" applyFill="1" applyBorder="1" applyAlignment="1">
      <alignment horizontal="left" vertical="center" wrapText="1"/>
    </xf>
    <xf numFmtId="0" fontId="10" fillId="8" borderId="62" xfId="14" applyFont="1" applyFill="1" applyBorder="1" applyAlignment="1">
      <alignment horizontal="left" vertical="center"/>
    </xf>
    <xf numFmtId="0" fontId="40" fillId="8" borderId="62" xfId="14" applyFont="1" applyFill="1" applyBorder="1" applyAlignment="1">
      <alignment horizontal="left" vertical="center" wrapText="1"/>
    </xf>
    <xf numFmtId="2" fontId="10" fillId="0" borderId="0" xfId="0" applyNumberFormat="1" applyFont="1" applyFill="1" applyAlignment="1">
      <alignment horizontal="center" vertical="top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1" fillId="7" borderId="62" xfId="14" applyFont="1" applyFill="1" applyBorder="1" applyAlignment="1">
      <alignment horizontal="left" vertical="center"/>
    </xf>
    <xf numFmtId="0" fontId="40" fillId="7" borderId="62" xfId="14" applyFont="1" applyFill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0" borderId="72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distributed"/>
    </xf>
    <xf numFmtId="0" fontId="32" fillId="0" borderId="2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distributed"/>
    </xf>
    <xf numFmtId="0" fontId="32" fillId="5" borderId="2" xfId="0" applyFont="1" applyFill="1" applyBorder="1" applyAlignment="1">
      <alignment vertical="center" wrapText="1"/>
    </xf>
    <xf numFmtId="0" fontId="11" fillId="5" borderId="3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distributed"/>
    </xf>
    <xf numFmtId="0" fontId="32" fillId="0" borderId="4" xfId="0" applyFont="1" applyFill="1" applyBorder="1" applyAlignment="1">
      <alignment vertical="center" wrapText="1"/>
    </xf>
    <xf numFmtId="0" fontId="11" fillId="0" borderId="36" xfId="0" applyFont="1" applyFill="1" applyBorder="1" applyAlignment="1">
      <alignment horizontal="center" vertical="center"/>
    </xf>
    <xf numFmtId="0" fontId="10" fillId="0" borderId="72" xfId="0" applyFont="1" applyFill="1" applyBorder="1" applyAlignment="1">
      <alignment horizontal="center" vertical="center" wrapText="1"/>
    </xf>
    <xf numFmtId="0" fontId="32" fillId="0" borderId="72" xfId="0" applyFont="1" applyFill="1" applyBorder="1" applyAlignment="1">
      <alignment horizontal="center" vertical="center" wrapText="1"/>
    </xf>
    <xf numFmtId="0" fontId="10" fillId="0" borderId="72" xfId="0" applyFont="1" applyFill="1" applyBorder="1" applyAlignment="1">
      <alignment horizontal="center" vertical="distributed"/>
    </xf>
    <xf numFmtId="0" fontId="32" fillId="0" borderId="72" xfId="0" applyFont="1" applyFill="1" applyBorder="1" applyAlignment="1">
      <alignment vertical="center" wrapText="1"/>
    </xf>
    <xf numFmtId="0" fontId="11" fillId="0" borderId="73" xfId="0" applyFont="1" applyFill="1" applyBorder="1" applyAlignment="1">
      <alignment horizontal="center" vertical="center"/>
    </xf>
    <xf numFmtId="0" fontId="10" fillId="0" borderId="55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left" vertical="center" wrapText="1"/>
    </xf>
    <xf numFmtId="0" fontId="10" fillId="0" borderId="4" xfId="0" applyFont="1" applyBorder="1"/>
    <xf numFmtId="0" fontId="10" fillId="0" borderId="36" xfId="0" applyFont="1" applyBorder="1"/>
    <xf numFmtId="0" fontId="10" fillId="0" borderId="12" xfId="6" applyFont="1" applyFill="1" applyBorder="1" applyAlignment="1">
      <alignment vertical="center" wrapText="1"/>
    </xf>
    <xf numFmtId="0" fontId="10" fillId="0" borderId="2" xfId="6" applyFont="1" applyFill="1" applyBorder="1" applyAlignment="1">
      <alignment vertical="center" wrapText="1"/>
    </xf>
    <xf numFmtId="0" fontId="11" fillId="0" borderId="74" xfId="0" applyFont="1" applyFill="1" applyBorder="1" applyAlignment="1">
      <alignment vertical="center" wrapText="1"/>
    </xf>
    <xf numFmtId="0" fontId="15" fillId="0" borderId="67" xfId="6" applyFont="1" applyFill="1" applyBorder="1"/>
    <xf numFmtId="0" fontId="10" fillId="0" borderId="75" xfId="6" applyFont="1" applyFill="1" applyBorder="1" applyAlignment="1">
      <alignment horizontal="left"/>
    </xf>
    <xf numFmtId="0" fontId="15" fillId="0" borderId="75" xfId="6" applyFont="1" applyBorder="1" applyAlignment="1">
      <alignment horizontal="left" wrapText="1"/>
    </xf>
    <xf numFmtId="0" fontId="20" fillId="0" borderId="2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vertical="center" wrapText="1"/>
    </xf>
    <xf numFmtId="0" fontId="11" fillId="0" borderId="55" xfId="0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  <xf numFmtId="0" fontId="11" fillId="0" borderId="0" xfId="0" applyFont="1" applyBorder="1" applyAlignment="1"/>
    <xf numFmtId="0" fontId="11" fillId="0" borderId="1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10" fillId="0" borderId="0" xfId="6" applyFont="1" applyFill="1" applyAlignment="1">
      <alignment horizontal="right"/>
    </xf>
    <xf numFmtId="0" fontId="11" fillId="0" borderId="0" xfId="6" applyFont="1" applyFill="1" applyAlignment="1">
      <alignment horizontal="center"/>
    </xf>
    <xf numFmtId="2" fontId="23" fillId="0" borderId="0" xfId="6" applyNumberFormat="1" applyFont="1" applyFill="1" applyAlignment="1">
      <alignment horizontal="right" vertical="top" wrapText="1"/>
    </xf>
    <xf numFmtId="0" fontId="11" fillId="0" borderId="7" xfId="6" applyFont="1" applyFill="1" applyBorder="1" applyAlignment="1">
      <alignment horizontal="center" vertical="center" wrapText="1"/>
    </xf>
    <xf numFmtId="0" fontId="11" fillId="0" borderId="18" xfId="6" applyFont="1" applyFill="1" applyBorder="1" applyAlignment="1">
      <alignment horizontal="center" vertical="center" wrapText="1"/>
    </xf>
    <xf numFmtId="0" fontId="11" fillId="0" borderId="14" xfId="6" applyFont="1" applyFill="1" applyBorder="1" applyAlignment="1">
      <alignment horizontal="center" vertical="center" wrapText="1"/>
    </xf>
    <xf numFmtId="0" fontId="11" fillId="0" borderId="6" xfId="6" applyFont="1" applyFill="1" applyBorder="1" applyAlignment="1">
      <alignment horizontal="center" vertical="center" wrapText="1"/>
    </xf>
    <xf numFmtId="0" fontId="11" fillId="0" borderId="0" xfId="0" applyFont="1" applyFill="1" applyAlignment="1">
      <alignment wrapText="1"/>
    </xf>
    <xf numFmtId="0" fontId="11" fillId="0" borderId="0" xfId="0" applyFont="1" applyAlignment="1">
      <alignment horizontal="center" vertical="center" wrapText="1"/>
    </xf>
    <xf numFmtId="0" fontId="34" fillId="0" borderId="0" xfId="6" applyFont="1" applyFill="1" applyAlignment="1">
      <alignment vertical="center"/>
    </xf>
    <xf numFmtId="0" fontId="34" fillId="0" borderId="0" xfId="6" applyFont="1" applyFill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46" fillId="0" borderId="0" xfId="0" applyFont="1" applyFill="1" applyBorder="1" applyAlignment="1">
      <alignment horizontal="left" vertical="center"/>
    </xf>
    <xf numFmtId="0" fontId="52" fillId="0" borderId="0" xfId="0" applyFont="1" applyFill="1" applyBorder="1" applyAlignment="1">
      <alignment horizontal="left" vertical="center"/>
    </xf>
    <xf numFmtId="0" fontId="51" fillId="0" borderId="0" xfId="0" applyFont="1" applyFill="1" applyBorder="1" applyAlignment="1">
      <alignment horizontal="center" vertical="center"/>
    </xf>
    <xf numFmtId="0" fontId="57" fillId="0" borderId="0" xfId="0" applyFont="1" applyAlignment="1">
      <alignment horizontal="right" vertical="center"/>
    </xf>
    <xf numFmtId="0" fontId="58" fillId="0" borderId="0" xfId="0" applyFont="1" applyAlignment="1">
      <alignment horizontal="right"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justify" vertical="center"/>
    </xf>
    <xf numFmtId="0" fontId="58" fillId="0" borderId="0" xfId="0" applyFont="1" applyAlignment="1">
      <alignment horizontal="justify" vertical="center"/>
    </xf>
    <xf numFmtId="0" fontId="11" fillId="0" borderId="30" xfId="0" applyFont="1" applyBorder="1" applyAlignment="1">
      <alignment horizontal="center" vertical="center" wrapText="1"/>
    </xf>
    <xf numFmtId="0" fontId="44" fillId="0" borderId="2" xfId="6" applyFont="1" applyBorder="1" applyAlignment="1"/>
    <xf numFmtId="0" fontId="40" fillId="0" borderId="2" xfId="6" applyFont="1" applyBorder="1" applyAlignment="1"/>
    <xf numFmtId="0" fontId="0" fillId="0" borderId="2" xfId="0" applyFill="1" applyBorder="1"/>
    <xf numFmtId="16" fontId="11" fillId="0" borderId="2" xfId="6" applyNumberFormat="1" applyFont="1" applyFill="1" applyBorder="1" applyAlignment="1">
      <alignment horizontal="center" vertical="center" wrapText="1"/>
    </xf>
    <xf numFmtId="0" fontId="11" fillId="7" borderId="2" xfId="6" applyFont="1" applyFill="1" applyBorder="1" applyAlignment="1">
      <alignment horizontal="left"/>
    </xf>
    <xf numFmtId="0" fontId="40" fillId="7" borderId="2" xfId="6" applyFont="1" applyFill="1" applyBorder="1" applyAlignment="1">
      <alignment horizontal="left" vertical="center" wrapText="1"/>
    </xf>
    <xf numFmtId="0" fontId="0" fillId="5" borderId="2" xfId="0" applyFill="1" applyBorder="1"/>
    <xf numFmtId="0" fontId="15" fillId="0" borderId="2" xfId="6" applyFont="1" applyBorder="1" applyAlignment="1">
      <alignment horizontal="left" wrapText="1"/>
    </xf>
    <xf numFmtId="0" fontId="11" fillId="6" borderId="2" xfId="6" applyFont="1" applyFill="1" applyBorder="1" applyAlignment="1">
      <alignment horizontal="left" vertical="center"/>
    </xf>
    <xf numFmtId="0" fontId="42" fillId="7" borderId="2" xfId="13" applyFont="1" applyFill="1" applyBorder="1" applyAlignment="1">
      <alignment horizontal="left" vertical="center" wrapText="1"/>
    </xf>
    <xf numFmtId="0" fontId="11" fillId="7" borderId="2" xfId="6" applyFont="1" applyFill="1" applyBorder="1" applyAlignment="1">
      <alignment horizontal="left" vertical="center"/>
    </xf>
    <xf numFmtId="0" fontId="40" fillId="7" borderId="2" xfId="6" applyFont="1" applyFill="1" applyBorder="1" applyAlignment="1">
      <alignment horizontal="center" wrapText="1"/>
    </xf>
    <xf numFmtId="0" fontId="10" fillId="0" borderId="2" xfId="14" applyFont="1" applyFill="1" applyBorder="1" applyAlignment="1">
      <alignment horizontal="left" vertical="center"/>
    </xf>
    <xf numFmtId="0" fontId="40" fillId="0" borderId="2" xfId="6" applyFont="1" applyFill="1" applyBorder="1" applyAlignment="1">
      <alignment horizontal="center" wrapText="1"/>
    </xf>
    <xf numFmtId="0" fontId="11" fillId="0" borderId="2" xfId="6" applyFont="1" applyFill="1" applyBorder="1" applyAlignment="1">
      <alignment horizontal="center"/>
    </xf>
    <xf numFmtId="16" fontId="10" fillId="0" borderId="2" xfId="6" applyNumberFormat="1" applyFont="1" applyFill="1" applyBorder="1" applyAlignment="1">
      <alignment horizontal="center" vertical="center" wrapText="1"/>
    </xf>
    <xf numFmtId="0" fontId="15" fillId="0" borderId="2" xfId="6" applyFont="1" applyFill="1" applyBorder="1"/>
    <xf numFmtId="49" fontId="10" fillId="0" borderId="2" xfId="6" applyNumberFormat="1" applyFont="1" applyFill="1" applyBorder="1" applyAlignment="1">
      <alignment horizontal="left" vertical="center"/>
    </xf>
    <xf numFmtId="0" fontId="15" fillId="0" borderId="2" xfId="6" applyFont="1" applyFill="1" applyBorder="1" applyAlignment="1">
      <alignment horizontal="center" vertical="center" wrapText="1"/>
    </xf>
    <xf numFmtId="0" fontId="42" fillId="0" borderId="2" xfId="14" applyFont="1" applyFill="1" applyBorder="1" applyAlignment="1">
      <alignment horizontal="left" vertical="center" wrapText="1"/>
    </xf>
    <xf numFmtId="0" fontId="15" fillId="0" borderId="2" xfId="6" applyFont="1" applyBorder="1"/>
    <xf numFmtId="0" fontId="11" fillId="7" borderId="2" xfId="14" applyFont="1" applyFill="1" applyBorder="1" applyAlignment="1">
      <alignment horizontal="left" vertical="center"/>
    </xf>
    <xf numFmtId="0" fontId="40" fillId="7" borderId="2" xfId="14" applyFont="1" applyFill="1" applyBorder="1" applyAlignment="1">
      <alignment horizontal="left" vertical="center" wrapText="1"/>
    </xf>
    <xf numFmtId="0" fontId="15" fillId="0" borderId="2" xfId="6" applyFont="1" applyBorder="1" applyAlignment="1">
      <alignment horizontal="center"/>
    </xf>
    <xf numFmtId="0" fontId="10" fillId="0" borderId="2" xfId="2" applyFont="1" applyBorder="1"/>
    <xf numFmtId="49" fontId="15" fillId="0" borderId="2" xfId="6" applyNumberFormat="1" applyFont="1" applyFill="1" applyBorder="1" applyAlignment="1">
      <alignment horizontal="center" vertical="center" wrapText="1"/>
    </xf>
    <xf numFmtId="0" fontId="11" fillId="0" borderId="2" xfId="14" applyFont="1" applyFill="1" applyBorder="1" applyAlignment="1">
      <alignment horizontal="left" vertical="center"/>
    </xf>
    <xf numFmtId="0" fontId="40" fillId="0" borderId="2" xfId="14" applyFont="1" applyFill="1" applyBorder="1" applyAlignment="1">
      <alignment horizontal="left" vertical="center" wrapText="1"/>
    </xf>
    <xf numFmtId="0" fontId="10" fillId="0" borderId="2" xfId="6" applyFont="1" applyFill="1" applyBorder="1" applyAlignment="1">
      <alignment horizontal="left"/>
    </xf>
    <xf numFmtId="0" fontId="10" fillId="8" borderId="2" xfId="14" applyFont="1" applyFill="1" applyBorder="1" applyAlignment="1">
      <alignment horizontal="left" vertical="center"/>
    </xf>
    <xf numFmtId="0" fontId="40" fillId="8" borderId="2" xfId="14" applyFont="1" applyFill="1" applyBorder="1" applyAlignment="1">
      <alignment horizontal="left" vertical="center" wrapText="1"/>
    </xf>
    <xf numFmtId="0" fontId="10" fillId="0" borderId="50" xfId="0" applyFont="1" applyBorder="1" applyAlignment="1">
      <alignment horizontal="center" vertical="top" wrapText="1"/>
    </xf>
    <xf numFmtId="0" fontId="10" fillId="0" borderId="50" xfId="0" applyFont="1" applyBorder="1" applyAlignment="1">
      <alignment vertical="top"/>
    </xf>
    <xf numFmtId="0" fontId="10" fillId="0" borderId="33" xfId="0" applyFont="1" applyBorder="1" applyAlignment="1">
      <alignment vertical="top"/>
    </xf>
    <xf numFmtId="0" fontId="10" fillId="0" borderId="43" xfId="0" applyFont="1" applyBorder="1" applyAlignment="1">
      <alignment vertical="top"/>
    </xf>
    <xf numFmtId="0" fontId="10" fillId="0" borderId="76" xfId="0" applyFont="1" applyBorder="1" applyAlignment="1">
      <alignment vertical="top"/>
    </xf>
    <xf numFmtId="0" fontId="10" fillId="0" borderId="33" xfId="0" applyFont="1" applyBorder="1"/>
    <xf numFmtId="0" fontId="10" fillId="0" borderId="34" xfId="0" applyFont="1" applyBorder="1"/>
    <xf numFmtId="0" fontId="10" fillId="0" borderId="50" xfId="0" applyFont="1" applyBorder="1"/>
    <xf numFmtId="0" fontId="11" fillId="0" borderId="8" xfId="0" applyFont="1" applyBorder="1" applyAlignment="1">
      <alignment horizontal="center"/>
    </xf>
    <xf numFmtId="0" fontId="11" fillId="0" borderId="4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top"/>
    </xf>
    <xf numFmtId="0" fontId="11" fillId="0" borderId="42" xfId="0" applyFont="1" applyBorder="1" applyAlignment="1">
      <alignment horizontal="center" vertical="center"/>
    </xf>
    <xf numFmtId="0" fontId="10" fillId="0" borderId="9" xfId="0" applyFont="1" applyBorder="1" applyAlignment="1">
      <alignment vertical="top"/>
    </xf>
    <xf numFmtId="0" fontId="10" fillId="0" borderId="10" xfId="0" applyFont="1" applyBorder="1" applyAlignment="1">
      <alignment vertical="top"/>
    </xf>
    <xf numFmtId="0" fontId="10" fillId="0" borderId="30" xfId="0" applyFont="1" applyBorder="1" applyAlignment="1">
      <alignment vertical="top"/>
    </xf>
    <xf numFmtId="0" fontId="10" fillId="0" borderId="51" xfId="0" applyFont="1" applyBorder="1" applyAlignment="1">
      <alignment horizontal="center" vertical="center"/>
    </xf>
    <xf numFmtId="2" fontId="11" fillId="0" borderId="51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vertical="top" wrapText="1"/>
    </xf>
    <xf numFmtId="0" fontId="10" fillId="0" borderId="0" xfId="3" applyFont="1" applyAlignment="1">
      <alignment horizontal="right" vertical="center"/>
    </xf>
    <xf numFmtId="3" fontId="15" fillId="0" borderId="2" xfId="6" applyNumberFormat="1" applyFont="1" applyFill="1" applyBorder="1" applyAlignment="1">
      <alignment horizontal="left" vertical="center" wrapText="1"/>
    </xf>
    <xf numFmtId="0" fontId="11" fillId="0" borderId="0" xfId="3" applyFont="1"/>
    <xf numFmtId="0" fontId="65" fillId="0" borderId="0" xfId="3" applyFont="1" applyFill="1" applyBorder="1" applyAlignment="1">
      <alignment horizontal="left" vertical="center" wrapText="1" indent="4"/>
    </xf>
    <xf numFmtId="0" fontId="65" fillId="0" borderId="0" xfId="3" applyFont="1"/>
    <xf numFmtId="0" fontId="11" fillId="0" borderId="0" xfId="3" applyFont="1" applyBorder="1" applyAlignment="1">
      <alignment horizontal="center" vertical="center" wrapText="1"/>
    </xf>
    <xf numFmtId="1" fontId="11" fillId="0" borderId="0" xfId="3" applyNumberFormat="1" applyFont="1" applyAlignment="1">
      <alignment horizontal="left" vertical="top"/>
    </xf>
    <xf numFmtId="0" fontId="45" fillId="0" borderId="0" xfId="6" applyFont="1" applyFill="1"/>
    <xf numFmtId="0" fontId="11" fillId="0" borderId="2" xfId="0" applyFont="1" applyFill="1" applyBorder="1" applyAlignment="1">
      <alignment vertical="center"/>
    </xf>
    <xf numFmtId="0" fontId="15" fillId="0" borderId="2" xfId="0" applyFont="1" applyFill="1" applyBorder="1" applyAlignment="1">
      <alignment vertical="center" wrapText="1"/>
    </xf>
    <xf numFmtId="9" fontId="11" fillId="0" borderId="0" xfId="15" applyFont="1" applyFill="1" applyAlignment="1"/>
    <xf numFmtId="9" fontId="11" fillId="9" borderId="0" xfId="15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1" fillId="0" borderId="0" xfId="3" applyFont="1" applyFill="1" applyAlignment="1">
      <alignment horizontal="center" wrapText="1"/>
    </xf>
    <xf numFmtId="0" fontId="11" fillId="0" borderId="2" xfId="14" applyFont="1" applyFill="1" applyBorder="1" applyAlignment="1">
      <alignment horizontal="left" vertical="center" wrapText="1"/>
    </xf>
    <xf numFmtId="0" fontId="41" fillId="0" borderId="2" xfId="0" applyFont="1" applyFill="1" applyBorder="1" applyAlignment="1">
      <alignment horizontal="left" vertical="center" wrapText="1"/>
    </xf>
    <xf numFmtId="0" fontId="58" fillId="0" borderId="0" xfId="3" applyFont="1" applyFill="1" applyAlignment="1">
      <alignment horizontal="left" vertical="center"/>
    </xf>
    <xf numFmtId="0" fontId="58" fillId="0" borderId="0" xfId="3" applyFont="1" applyFill="1" applyAlignment="1">
      <alignment horizontal="right" vertical="center"/>
    </xf>
    <xf numFmtId="0" fontId="11" fillId="0" borderId="29" xfId="0" applyFont="1" applyFill="1" applyBorder="1" applyAlignment="1">
      <alignment horizontal="left" vertical="center"/>
    </xf>
    <xf numFmtId="175" fontId="58" fillId="0" borderId="0" xfId="0" applyNumberFormat="1" applyFont="1" applyFill="1" applyAlignment="1">
      <alignment horizontal="right"/>
    </xf>
    <xf numFmtId="175" fontId="58" fillId="0" borderId="0" xfId="0" applyNumberFormat="1" applyFont="1" applyFill="1" applyAlignment="1">
      <alignment horizontal="right" vertical="top"/>
    </xf>
    <xf numFmtId="9" fontId="45" fillId="0" borderId="0" xfId="15" applyFont="1" applyFill="1"/>
    <xf numFmtId="175" fontId="11" fillId="0" borderId="0" xfId="3" applyNumberFormat="1" applyFont="1" applyFill="1" applyBorder="1" applyAlignment="1">
      <alignment horizontal="center" vertical="center" wrapText="1"/>
    </xf>
    <xf numFmtId="0" fontId="75" fillId="0" borderId="0" xfId="0" applyFont="1" applyFill="1"/>
    <xf numFmtId="0" fontId="75" fillId="0" borderId="0" xfId="0" applyFont="1" applyFill="1" applyAlignment="1">
      <alignment horizontal="center"/>
    </xf>
    <xf numFmtId="9" fontId="75" fillId="0" borderId="0" xfId="15" applyFont="1" applyFill="1"/>
    <xf numFmtId="9" fontId="58" fillId="0" borderId="0" xfId="15" applyFont="1" applyFill="1"/>
    <xf numFmtId="9" fontId="0" fillId="0" borderId="0" xfId="15" applyFont="1" applyFill="1"/>
    <xf numFmtId="9" fontId="58" fillId="0" borderId="0" xfId="15" applyFont="1" applyFill="1" applyAlignment="1"/>
    <xf numFmtId="0" fontId="9" fillId="0" borderId="0" xfId="3" applyFont="1"/>
    <xf numFmtId="0" fontId="9" fillId="0" borderId="0" xfId="3" applyFont="1" applyAlignment="1">
      <alignment horizontal="right"/>
    </xf>
    <xf numFmtId="0" fontId="9" fillId="0" borderId="0" xfId="3" applyFont="1" applyFill="1" applyBorder="1"/>
    <xf numFmtId="0" fontId="9" fillId="0" borderId="0" xfId="3" applyFont="1" applyFill="1" applyBorder="1" applyAlignment="1">
      <alignment horizontal="left" vertical="center"/>
    </xf>
    <xf numFmtId="0" fontId="9" fillId="0" borderId="0" xfId="0" applyFont="1"/>
    <xf numFmtId="0" fontId="75" fillId="12" borderId="0" xfId="0" applyFont="1" applyFill="1"/>
    <xf numFmtId="0" fontId="78" fillId="12" borderId="7" xfId="0" applyFont="1" applyFill="1" applyBorder="1" applyAlignment="1">
      <alignment horizontal="center" vertical="center" wrapText="1" readingOrder="1"/>
    </xf>
    <xf numFmtId="0" fontId="78" fillId="12" borderId="7" xfId="0" applyFont="1" applyFill="1" applyBorder="1" applyAlignment="1">
      <alignment horizontal="center" wrapText="1" readingOrder="1"/>
    </xf>
    <xf numFmtId="0" fontId="78" fillId="12" borderId="6" xfId="0" applyFont="1" applyFill="1" applyBorder="1" applyAlignment="1">
      <alignment horizontal="center" wrapText="1" readingOrder="1"/>
    </xf>
    <xf numFmtId="0" fontId="79" fillId="0" borderId="20" xfId="0" applyFont="1" applyBorder="1" applyAlignment="1">
      <alignment horizontal="left" vertical="center" wrapText="1" readingOrder="1"/>
    </xf>
    <xf numFmtId="0" fontId="80" fillId="0" borderId="5" xfId="0" applyFont="1" applyBorder="1" applyAlignment="1">
      <alignment horizontal="left" vertical="center" wrapText="1" readingOrder="1"/>
    </xf>
    <xf numFmtId="0" fontId="81" fillId="0" borderId="5" xfId="0" applyFont="1" applyBorder="1" applyAlignment="1">
      <alignment horizontal="left" vertical="center" wrapText="1" readingOrder="1"/>
    </xf>
    <xf numFmtId="0" fontId="80" fillId="0" borderId="14" xfId="0" applyFont="1" applyBorder="1" applyAlignment="1">
      <alignment horizontal="left" vertical="center" wrapText="1" readingOrder="1"/>
    </xf>
    <xf numFmtId="0" fontId="79" fillId="0" borderId="16" xfId="0" applyFont="1" applyBorder="1" applyAlignment="1">
      <alignment horizontal="left" vertical="center" wrapText="1" readingOrder="1"/>
    </xf>
    <xf numFmtId="0" fontId="40" fillId="0" borderId="2" xfId="0" applyFont="1" applyBorder="1"/>
    <xf numFmtId="0" fontId="40" fillId="0" borderId="2" xfId="0" applyFont="1" applyBorder="1" applyAlignment="1">
      <alignment horizontal="center" wrapText="1"/>
    </xf>
    <xf numFmtId="0" fontId="15" fillId="0" borderId="2" xfId="0" applyFont="1" applyBorder="1"/>
    <xf numFmtId="166" fontId="15" fillId="0" borderId="2" xfId="0" applyNumberFormat="1" applyFont="1" applyBorder="1" applyAlignment="1">
      <alignment wrapText="1"/>
    </xf>
    <xf numFmtId="3" fontId="79" fillId="0" borderId="2" xfId="0" applyNumberFormat="1" applyFont="1" applyBorder="1" applyAlignment="1">
      <alignment horizontal="center" vertical="center" wrapText="1"/>
    </xf>
    <xf numFmtId="3" fontId="80" fillId="0" borderId="2" xfId="0" applyNumberFormat="1" applyFont="1" applyBorder="1" applyAlignment="1">
      <alignment vertical="center" wrapText="1"/>
    </xf>
    <xf numFmtId="3" fontId="80" fillId="0" borderId="3" xfId="0" applyNumberFormat="1" applyFont="1" applyBorder="1" applyAlignment="1">
      <alignment vertical="center" wrapText="1"/>
    </xf>
    <xf numFmtId="3" fontId="79" fillId="0" borderId="7" xfId="0" applyNumberFormat="1" applyFont="1" applyBorder="1" applyAlignment="1">
      <alignment horizontal="center" vertical="center" wrapText="1"/>
    </xf>
    <xf numFmtId="3" fontId="80" fillId="0" borderId="7" xfId="0" applyNumberFormat="1" applyFont="1" applyBorder="1" applyAlignment="1">
      <alignment vertical="center" wrapText="1"/>
    </xf>
    <xf numFmtId="3" fontId="80" fillId="0" borderId="6" xfId="0" applyNumberFormat="1" applyFont="1" applyBorder="1" applyAlignment="1">
      <alignment vertical="center" wrapText="1"/>
    </xf>
    <xf numFmtId="3" fontId="80" fillId="0" borderId="2" xfId="0" applyNumberFormat="1" applyFont="1" applyFill="1" applyBorder="1" applyAlignment="1">
      <alignment vertical="center" wrapText="1"/>
    </xf>
    <xf numFmtId="3" fontId="80" fillId="12" borderId="2" xfId="0" applyNumberFormat="1" applyFont="1" applyFill="1" applyBorder="1" applyAlignment="1">
      <alignment vertical="center" wrapText="1"/>
    </xf>
    <xf numFmtId="0" fontId="10" fillId="12" borderId="0" xfId="0" applyFont="1" applyFill="1"/>
    <xf numFmtId="0" fontId="80" fillId="0" borderId="25" xfId="0" applyFont="1" applyBorder="1" applyAlignment="1">
      <alignment horizontal="left" vertical="center" wrapText="1" readingOrder="1"/>
    </xf>
    <xf numFmtId="3" fontId="79" fillId="0" borderId="54" xfId="0" applyNumberFormat="1" applyFont="1" applyBorder="1" applyAlignment="1">
      <alignment horizontal="center" vertical="center" wrapText="1"/>
    </xf>
    <xf numFmtId="3" fontId="80" fillId="0" borderId="2" xfId="0" applyNumberFormat="1" applyFont="1" applyBorder="1" applyAlignment="1">
      <alignment horizontal="center" vertical="center" wrapText="1" readingOrder="1"/>
    </xf>
    <xf numFmtId="3" fontId="80" fillId="12" borderId="2" xfId="0" applyNumberFormat="1" applyFont="1" applyFill="1" applyBorder="1" applyAlignment="1">
      <alignment horizontal="center" vertical="center" wrapText="1" readingOrder="1"/>
    </xf>
    <xf numFmtId="3" fontId="80" fillId="0" borderId="2" xfId="0" applyNumberFormat="1" applyFont="1" applyBorder="1" applyAlignment="1">
      <alignment horizontal="center" vertical="center" wrapText="1"/>
    </xf>
    <xf numFmtId="3" fontId="80" fillId="0" borderId="3" xfId="0" applyNumberFormat="1" applyFont="1" applyBorder="1" applyAlignment="1">
      <alignment horizontal="center" vertical="center" wrapText="1"/>
    </xf>
    <xf numFmtId="3" fontId="80" fillId="0" borderId="54" xfId="0" applyNumberFormat="1" applyFont="1" applyBorder="1" applyAlignment="1">
      <alignment horizontal="center" vertical="center" wrapText="1"/>
    </xf>
    <xf numFmtId="3" fontId="80" fillId="0" borderId="26" xfId="0" applyNumberFormat="1" applyFont="1" applyBorder="1" applyAlignment="1">
      <alignment horizontal="center" vertical="center" wrapText="1"/>
    </xf>
    <xf numFmtId="3" fontId="80" fillId="0" borderId="7" xfId="0" applyNumberFormat="1" applyFont="1" applyFill="1" applyBorder="1" applyAlignment="1">
      <alignment vertical="center" wrapText="1"/>
    </xf>
    <xf numFmtId="3" fontId="80" fillId="0" borderId="55" xfId="0" applyNumberFormat="1" applyFont="1" applyBorder="1" applyAlignment="1">
      <alignment horizontal="center" vertical="center" wrapText="1"/>
    </xf>
    <xf numFmtId="0" fontId="9" fillId="0" borderId="0" xfId="3" applyFont="1" applyFill="1" applyAlignment="1">
      <alignment horizontal="right" vertical="center"/>
    </xf>
    <xf numFmtId="1" fontId="9" fillId="0" borderId="0" xfId="3" applyNumberFormat="1" applyFont="1" applyAlignment="1">
      <alignment horizontal="left" vertical="center"/>
    </xf>
    <xf numFmtId="166" fontId="45" fillId="0" borderId="0" xfId="36" applyNumberFormat="1" applyFont="1" applyFill="1"/>
    <xf numFmtId="0" fontId="45" fillId="0" borderId="0" xfId="36" applyFont="1" applyFill="1"/>
    <xf numFmtId="0" fontId="62" fillId="0" borderId="0" xfId="36" applyFont="1" applyFill="1"/>
    <xf numFmtId="0" fontId="15" fillId="0" borderId="2" xfId="36" applyFont="1" applyFill="1" applyBorder="1" applyAlignment="1">
      <alignment horizontal="left" wrapText="1"/>
    </xf>
    <xf numFmtId="166" fontId="9" fillId="0" borderId="0" xfId="36" applyNumberFormat="1" applyFont="1" applyFill="1" applyAlignment="1">
      <alignment vertical="center"/>
    </xf>
    <xf numFmtId="178" fontId="15" fillId="0" borderId="2" xfId="37" applyNumberFormat="1" applyFont="1" applyFill="1" applyBorder="1" applyAlignment="1">
      <alignment horizontal="center" vertical="center" wrapText="1"/>
    </xf>
    <xf numFmtId="3" fontId="15" fillId="0" borderId="2" xfId="36" applyNumberFormat="1" applyFont="1" applyFill="1" applyBorder="1" applyAlignment="1">
      <alignment horizontal="left" vertical="center" wrapText="1"/>
    </xf>
    <xf numFmtId="0" fontId="11" fillId="0" borderId="2" xfId="36" applyFont="1" applyFill="1" applyBorder="1" applyAlignment="1">
      <alignment horizontal="left" vertical="center" wrapText="1"/>
    </xf>
    <xf numFmtId="0" fontId="58" fillId="0" borderId="0" xfId="38" applyFont="1" applyFill="1" applyAlignment="1">
      <alignment horizontal="left" vertical="center"/>
    </xf>
    <xf numFmtId="0" fontId="58" fillId="0" borderId="0" xfId="36" applyFont="1" applyFill="1"/>
    <xf numFmtId="0" fontId="9" fillId="0" borderId="0" xfId="38" applyFont="1" applyFill="1" applyBorder="1"/>
    <xf numFmtId="0" fontId="9" fillId="0" borderId="0" xfId="38" applyFont="1" applyFill="1"/>
    <xf numFmtId="166" fontId="9" fillId="0" borderId="0" xfId="38" applyNumberFormat="1" applyFont="1" applyFill="1" applyAlignment="1">
      <alignment horizontal="center"/>
    </xf>
    <xf numFmtId="9" fontId="9" fillId="0" borderId="0" xfId="15" applyFont="1" applyFill="1"/>
    <xf numFmtId="0" fontId="9" fillId="0" borderId="0" xfId="38" applyFont="1" applyFill="1" applyAlignment="1">
      <alignment horizontal="center"/>
    </xf>
    <xf numFmtId="9" fontId="9" fillId="0" borderId="0" xfId="15" applyFont="1" applyFill="1" applyAlignment="1">
      <alignment horizontal="center"/>
    </xf>
    <xf numFmtId="0" fontId="9" fillId="0" borderId="0" xfId="36" applyFont="1" applyFill="1" applyAlignment="1">
      <alignment vertical="center"/>
    </xf>
    <xf numFmtId="0" fontId="11" fillId="0" borderId="0" xfId="38" applyFont="1" applyFill="1" applyAlignment="1">
      <alignment horizontal="center"/>
    </xf>
    <xf numFmtId="2" fontId="9" fillId="0" borderId="0" xfId="38" applyNumberFormat="1" applyFont="1" applyFill="1" applyAlignment="1">
      <alignment horizontal="center" vertical="top"/>
    </xf>
    <xf numFmtId="2" fontId="9" fillId="0" borderId="0" xfId="38" applyNumberFormat="1" applyFont="1" applyFill="1" applyAlignment="1">
      <alignment horizontal="center" vertical="top" wrapText="1"/>
    </xf>
    <xf numFmtId="0" fontId="9" fillId="9" borderId="0" xfId="38" applyFont="1" applyFill="1" applyBorder="1"/>
    <xf numFmtId="0" fontId="9" fillId="9" borderId="0" xfId="38" applyFont="1" applyFill="1"/>
    <xf numFmtId="166" fontId="9" fillId="9" borderId="0" xfId="38" applyNumberFormat="1" applyFont="1" applyFill="1" applyAlignment="1">
      <alignment horizontal="center"/>
    </xf>
    <xf numFmtId="0" fontId="11" fillId="9" borderId="0" xfId="38" applyFont="1" applyFill="1" applyBorder="1" applyAlignment="1">
      <alignment horizontal="center" vertical="center" wrapText="1"/>
    </xf>
    <xf numFmtId="0" fontId="9" fillId="9" borderId="0" xfId="38" applyFont="1" applyFill="1" applyAlignment="1">
      <alignment horizontal="center"/>
    </xf>
    <xf numFmtId="0" fontId="9" fillId="0" borderId="22" xfId="38" applyFont="1" applyFill="1" applyBorder="1" applyAlignment="1">
      <alignment horizontal="left" vertical="center" wrapText="1"/>
    </xf>
    <xf numFmtId="0" fontId="9" fillId="0" borderId="2" xfId="38" applyFont="1" applyBorder="1"/>
    <xf numFmtId="178" fontId="25" fillId="11" borderId="2" xfId="38" applyNumberFormat="1" applyFont="1" applyFill="1" applyBorder="1" applyAlignment="1">
      <alignment horizontal="center" vertical="center" wrapText="1"/>
    </xf>
    <xf numFmtId="167" fontId="65" fillId="0" borderId="0" xfId="38" applyNumberFormat="1" applyFont="1" applyFill="1"/>
    <xf numFmtId="167" fontId="65" fillId="0" borderId="0" xfId="38" applyNumberFormat="1" applyFont="1"/>
    <xf numFmtId="9" fontId="65" fillId="0" borderId="0" xfId="15" applyFont="1" applyFill="1"/>
    <xf numFmtId="167" fontId="65" fillId="0" borderId="0" xfId="38" applyNumberFormat="1" applyFont="1" applyFill="1" applyAlignment="1">
      <alignment horizontal="center"/>
    </xf>
    <xf numFmtId="0" fontId="75" fillId="0" borderId="0" xfId="38" applyFont="1" applyFill="1"/>
    <xf numFmtId="166" fontId="75" fillId="0" borderId="0" xfId="38" applyNumberFormat="1" applyFont="1" applyFill="1"/>
    <xf numFmtId="174" fontId="77" fillId="0" borderId="0" xfId="38" applyNumberFormat="1" applyFont="1" applyFill="1"/>
    <xf numFmtId="166" fontId="75" fillId="0" borderId="0" xfId="38" applyNumberFormat="1" applyFont="1" applyFill="1" applyAlignment="1">
      <alignment horizontal="center"/>
    </xf>
    <xf numFmtId="0" fontId="75" fillId="0" borderId="0" xfId="38" applyFont="1" applyFill="1" applyAlignment="1">
      <alignment horizontal="center"/>
    </xf>
    <xf numFmtId="0" fontId="9" fillId="0" borderId="0" xfId="38"/>
    <xf numFmtId="0" fontId="58" fillId="0" borderId="0" xfId="36" applyFont="1" applyFill="1" applyAlignment="1"/>
    <xf numFmtId="3" fontId="58" fillId="0" borderId="0" xfId="36" applyNumberFormat="1" applyFont="1" applyFill="1" applyAlignment="1"/>
    <xf numFmtId="0" fontId="58" fillId="0" borderId="0" xfId="36" applyFont="1" applyFill="1" applyAlignment="1">
      <alignment horizontal="center"/>
    </xf>
    <xf numFmtId="177" fontId="9" fillId="0" borderId="0" xfId="36" applyNumberFormat="1" applyFont="1" applyFill="1"/>
    <xf numFmtId="0" fontId="58" fillId="0" borderId="0" xfId="36" applyFont="1" applyFill="1" applyAlignment="1">
      <alignment horizontal="left" vertical="center"/>
    </xf>
    <xf numFmtId="177" fontId="58" fillId="0" borderId="0" xfId="36" applyNumberFormat="1" applyFont="1" applyFill="1"/>
    <xf numFmtId="167" fontId="9" fillId="0" borderId="0" xfId="36" applyNumberFormat="1" applyFont="1" applyFill="1"/>
    <xf numFmtId="0" fontId="9" fillId="0" borderId="0" xfId="36" applyFont="1" applyFill="1"/>
    <xf numFmtId="9" fontId="9" fillId="0" borderId="0" xfId="15" applyFont="1" applyFill="1" applyBorder="1"/>
    <xf numFmtId="0" fontId="11" fillId="0" borderId="0" xfId="38" applyFont="1" applyFill="1" applyAlignment="1"/>
    <xf numFmtId="166" fontId="11" fillId="0" borderId="0" xfId="38" applyNumberFormat="1" applyFont="1" applyFill="1" applyAlignment="1">
      <alignment horizontal="center"/>
    </xf>
    <xf numFmtId="0" fontId="9" fillId="0" borderId="0" xfId="38" applyFont="1" applyFill="1" applyAlignment="1">
      <alignment horizontal="right"/>
    </xf>
    <xf numFmtId="0" fontId="58" fillId="0" borderId="0" xfId="36" applyFont="1" applyFill="1" applyAlignment="1">
      <alignment horizontal="right"/>
    </xf>
    <xf numFmtId="3" fontId="79" fillId="0" borderId="2" xfId="0" applyNumberFormat="1" applyFont="1" applyBorder="1" applyAlignment="1">
      <alignment horizontal="center" vertical="center" wrapText="1" readingOrder="1"/>
    </xf>
    <xf numFmtId="174" fontId="25" fillId="0" borderId="0" xfId="38" applyNumberFormat="1" applyFont="1" applyFill="1" applyBorder="1" applyAlignment="1">
      <alignment vertical="center"/>
    </xf>
    <xf numFmtId="174" fontId="25" fillId="0" borderId="2" xfId="38" applyNumberFormat="1" applyFont="1" applyFill="1" applyBorder="1" applyAlignment="1">
      <alignment vertical="center"/>
    </xf>
    <xf numFmtId="0" fontId="11" fillId="0" borderId="2" xfId="38" applyFont="1" applyFill="1" applyBorder="1" applyAlignment="1">
      <alignment vertical="center"/>
    </xf>
    <xf numFmtId="174" fontId="24" fillId="0" borderId="2" xfId="38" applyNumberFormat="1" applyFont="1" applyFill="1" applyBorder="1" applyAlignment="1">
      <alignment vertical="center"/>
    </xf>
    <xf numFmtId="184" fontId="24" fillId="0" borderId="2" xfId="38" applyNumberFormat="1" applyFont="1" applyFill="1" applyBorder="1" applyAlignment="1">
      <alignment vertical="center"/>
    </xf>
    <xf numFmtId="0" fontId="9" fillId="0" borderId="2" xfId="38" applyFont="1" applyFill="1" applyBorder="1" applyAlignment="1">
      <alignment vertical="center"/>
    </xf>
    <xf numFmtId="0" fontId="11" fillId="0" borderId="0" xfId="38" applyFont="1" applyFill="1" applyBorder="1" applyAlignment="1">
      <alignment horizontal="center" vertical="center"/>
    </xf>
    <xf numFmtId="0" fontId="11" fillId="0" borderId="2" xfId="38" applyFont="1" applyFill="1" applyBorder="1" applyAlignment="1">
      <alignment horizontal="center" vertical="center"/>
    </xf>
    <xf numFmtId="178" fontId="25" fillId="0" borderId="2" xfId="38" applyNumberFormat="1" applyFont="1" applyFill="1" applyBorder="1" applyAlignment="1">
      <alignment horizontal="center" vertical="center" wrapText="1"/>
    </xf>
    <xf numFmtId="180" fontId="25" fillId="0" borderId="2" xfId="38" applyNumberFormat="1" applyFont="1" applyFill="1" applyBorder="1" applyAlignment="1">
      <alignment horizontal="center" vertical="center" wrapText="1"/>
    </xf>
    <xf numFmtId="0" fontId="9" fillId="0" borderId="0" xfId="38" applyFont="1" applyFill="1" applyAlignment="1">
      <alignment vertical="center"/>
    </xf>
    <xf numFmtId="0" fontId="9" fillId="0" borderId="0" xfId="38" applyFont="1" applyFill="1" applyBorder="1" applyAlignment="1">
      <alignment horizontal="center" vertical="center"/>
    </xf>
    <xf numFmtId="0" fontId="9" fillId="0" borderId="0" xfId="38" applyFont="1" applyFill="1" applyBorder="1" applyAlignment="1">
      <alignment horizontal="center" vertical="center" wrapText="1"/>
    </xf>
    <xf numFmtId="0" fontId="79" fillId="0" borderId="5" xfId="0" applyFont="1" applyBorder="1" applyAlignment="1">
      <alignment horizontal="left" vertical="center" wrapText="1" readingOrder="1"/>
    </xf>
    <xf numFmtId="0" fontId="80" fillId="0" borderId="33" xfId="0" applyFont="1" applyBorder="1" applyAlignment="1">
      <alignment horizontal="left" vertical="center" wrapText="1" readingOrder="1"/>
    </xf>
    <xf numFmtId="3" fontId="79" fillId="0" borderId="55" xfId="0" applyNumberFormat="1" applyFont="1" applyBorder="1" applyAlignment="1">
      <alignment horizontal="center" vertical="center" wrapText="1"/>
    </xf>
    <xf numFmtId="3" fontId="80" fillId="0" borderId="55" xfId="0" applyNumberFormat="1" applyFont="1" applyBorder="1" applyAlignment="1">
      <alignment vertical="center" wrapText="1"/>
    </xf>
    <xf numFmtId="3" fontId="80" fillId="0" borderId="34" xfId="0" applyNumberFormat="1" applyFont="1" applyBorder="1" applyAlignment="1">
      <alignment vertical="center" wrapText="1"/>
    </xf>
    <xf numFmtId="3" fontId="79" fillId="0" borderId="7" xfId="0" applyNumberFormat="1" applyFont="1" applyBorder="1" applyAlignment="1">
      <alignment horizontal="center" vertical="center" wrapText="1" readingOrder="1"/>
    </xf>
    <xf numFmtId="3" fontId="80" fillId="0" borderId="7" xfId="0" applyNumberFormat="1" applyFont="1" applyBorder="1" applyAlignment="1">
      <alignment horizontal="center" vertical="center" wrapText="1" readingOrder="1"/>
    </xf>
    <xf numFmtId="3" fontId="80" fillId="0" borderId="7" xfId="0" applyNumberFormat="1" applyFont="1" applyBorder="1" applyAlignment="1">
      <alignment horizontal="center" vertical="center" wrapText="1"/>
    </xf>
    <xf numFmtId="166" fontId="80" fillId="12" borderId="2" xfId="0" applyNumberFormat="1" applyFont="1" applyFill="1" applyBorder="1" applyAlignment="1">
      <alignment horizontal="center" vertical="center" wrapText="1" readingOrder="1"/>
    </xf>
    <xf numFmtId="174" fontId="9" fillId="0" borderId="2" xfId="38" applyNumberFormat="1" applyFont="1" applyFill="1" applyBorder="1" applyAlignment="1">
      <alignment vertical="center"/>
    </xf>
    <xf numFmtId="174" fontId="9" fillId="0" borderId="2" xfId="38" applyNumberFormat="1" applyBorder="1"/>
    <xf numFmtId="0" fontId="9" fillId="0" borderId="2" xfId="38" applyBorder="1"/>
    <xf numFmtId="0" fontId="9" fillId="0" borderId="2" xfId="38" applyFont="1" applyFill="1" applyBorder="1"/>
    <xf numFmtId="0" fontId="9" fillId="0" borderId="2" xfId="38" applyFont="1" applyBorder="1" applyAlignment="1">
      <alignment horizontal="center" vertical="center" wrapText="1"/>
    </xf>
    <xf numFmtId="174" fontId="11" fillId="0" borderId="2" xfId="38" applyNumberFormat="1" applyFont="1" applyBorder="1" applyAlignment="1">
      <alignment horizontal="right" vertical="center" wrapText="1"/>
    </xf>
    <xf numFmtId="174" fontId="9" fillId="0" borderId="0" xfId="38" applyNumberFormat="1"/>
    <xf numFmtId="0" fontId="9" fillId="0" borderId="2" xfId="38" applyBorder="1" applyAlignment="1">
      <alignment horizontal="center" vertical="center" wrapText="1"/>
    </xf>
    <xf numFmtId="0" fontId="75" fillId="0" borderId="0" xfId="0" applyFont="1" applyFill="1" applyAlignment="1">
      <alignment horizontal="right"/>
    </xf>
    <xf numFmtId="0" fontId="76" fillId="0" borderId="0" xfId="0" applyFont="1" applyFill="1" applyAlignment="1">
      <alignment wrapText="1"/>
    </xf>
    <xf numFmtId="0" fontId="9" fillId="0" borderId="0" xfId="3" applyFont="1" applyAlignment="1">
      <alignment horizontal="right" vertical="center"/>
    </xf>
    <xf numFmtId="0" fontId="91" fillId="0" borderId="92" xfId="0" applyFont="1" applyFill="1" applyBorder="1" applyAlignment="1">
      <alignment horizontal="center" vertical="center"/>
    </xf>
    <xf numFmtId="0" fontId="91" fillId="0" borderId="9" xfId="0" applyFont="1" applyFill="1" applyBorder="1" applyAlignment="1">
      <alignment horizontal="center" vertical="center"/>
    </xf>
    <xf numFmtId="0" fontId="75" fillId="0" borderId="0" xfId="0" applyFont="1" applyFill="1" applyAlignment="1">
      <alignment vertical="center"/>
    </xf>
    <xf numFmtId="0" fontId="93" fillId="0" borderId="56" xfId="0" applyFont="1" applyFill="1" applyBorder="1" applyAlignment="1">
      <alignment horizontal="center" vertical="center"/>
    </xf>
    <xf numFmtId="0" fontId="93" fillId="0" borderId="56" xfId="0" applyFont="1" applyFill="1" applyBorder="1" applyAlignment="1">
      <alignment horizontal="justify" vertical="center" wrapText="1"/>
    </xf>
    <xf numFmtId="0" fontId="75" fillId="0" borderId="74" xfId="0" applyFont="1" applyFill="1" applyBorder="1" applyAlignment="1">
      <alignment horizontal="center" vertical="center"/>
    </xf>
    <xf numFmtId="0" fontId="75" fillId="0" borderId="74" xfId="0" applyFont="1" applyFill="1" applyBorder="1" applyAlignment="1">
      <alignment horizontal="justify" vertical="center" wrapText="1"/>
    </xf>
    <xf numFmtId="0" fontId="75" fillId="0" borderId="58" xfId="0" applyFont="1" applyFill="1" applyBorder="1" applyAlignment="1">
      <alignment horizontal="center" vertical="center"/>
    </xf>
    <xf numFmtId="0" fontId="75" fillId="0" borderId="57" xfId="0" applyFont="1" applyFill="1" applyBorder="1" applyAlignment="1">
      <alignment horizontal="center" vertical="center"/>
    </xf>
    <xf numFmtId="0" fontId="75" fillId="0" borderId="57" xfId="0" applyFont="1" applyFill="1" applyBorder="1" applyAlignment="1">
      <alignment horizontal="justify" vertical="center" wrapText="1"/>
    </xf>
    <xf numFmtId="0" fontId="93" fillId="0" borderId="85" xfId="0" applyFont="1" applyFill="1" applyBorder="1" applyAlignment="1">
      <alignment horizontal="center" vertical="center"/>
    </xf>
    <xf numFmtId="0" fontId="93" fillId="0" borderId="85" xfId="0" applyFont="1" applyFill="1" applyBorder="1" applyAlignment="1">
      <alignment horizontal="justify" vertical="center" wrapText="1"/>
    </xf>
    <xf numFmtId="0" fontId="93" fillId="0" borderId="74" xfId="0" applyFont="1" applyFill="1" applyBorder="1" applyAlignment="1">
      <alignment horizontal="center" vertical="center"/>
    </xf>
    <xf numFmtId="0" fontId="93" fillId="0" borderId="74" xfId="0" applyFont="1" applyFill="1" applyBorder="1" applyAlignment="1">
      <alignment horizontal="justify" vertical="center" wrapText="1"/>
    </xf>
    <xf numFmtId="43" fontId="75" fillId="0" borderId="0" xfId="0" applyNumberFormat="1" applyFont="1" applyFill="1" applyAlignment="1">
      <alignment horizontal="center"/>
    </xf>
    <xf numFmtId="166" fontId="75" fillId="0" borderId="0" xfId="0" applyNumberFormat="1" applyFont="1" applyFill="1" applyAlignment="1"/>
    <xf numFmtId="0" fontId="9" fillId="0" borderId="0" xfId="0" applyFont="1" applyFill="1"/>
    <xf numFmtId="0" fontId="9" fillId="0" borderId="0" xfId="36" applyFont="1" applyFill="1" applyAlignment="1">
      <alignment horizontal="right"/>
    </xf>
    <xf numFmtId="0" fontId="9" fillId="0" borderId="0" xfId="0" applyFont="1" applyFill="1" applyBorder="1"/>
    <xf numFmtId="0" fontId="9" fillId="0" borderId="0" xfId="38"/>
    <xf numFmtId="174" fontId="9" fillId="16" borderId="0" xfId="38" applyNumberFormat="1" applyFill="1"/>
    <xf numFmtId="3" fontId="9" fillId="0" borderId="2" xfId="6" applyNumberFormat="1" applyFont="1" applyFill="1" applyBorder="1" applyAlignment="1">
      <alignment horizontal="left" vertical="center" wrapText="1"/>
    </xf>
    <xf numFmtId="0" fontId="0" fillId="0" borderId="0" xfId="0"/>
    <xf numFmtId="0" fontId="93" fillId="0" borderId="0" xfId="0" applyFont="1" applyFill="1" applyAlignment="1">
      <alignment vertical="center"/>
    </xf>
    <xf numFmtId="0" fontId="9" fillId="0" borderId="0" xfId="3" applyFont="1" applyAlignment="1">
      <alignment horizontal="left"/>
    </xf>
    <xf numFmtId="0" fontId="11" fillId="0" borderId="0" xfId="36" applyFont="1" applyFill="1" applyAlignment="1">
      <alignment horizontal="right" vertical="center"/>
    </xf>
    <xf numFmtId="0" fontId="9" fillId="0" borderId="74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0" fontId="9" fillId="0" borderId="74" xfId="0" applyNumberFormat="1" applyFont="1" applyFill="1" applyBorder="1" applyAlignment="1">
      <alignment horizontal="center" vertical="center"/>
    </xf>
    <xf numFmtId="0" fontId="9" fillId="0" borderId="58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left" vertical="center" wrapText="1"/>
    </xf>
    <xf numFmtId="0" fontId="9" fillId="0" borderId="22" xfId="38" applyFont="1" applyFill="1" applyBorder="1" applyAlignment="1">
      <alignment horizontal="left" vertical="center"/>
    </xf>
    <xf numFmtId="0" fontId="9" fillId="0" borderId="0" xfId="3" applyFont="1" applyBorder="1"/>
    <xf numFmtId="0" fontId="9" fillId="0" borderId="0" xfId="3" applyFont="1" applyFill="1"/>
    <xf numFmtId="181" fontId="9" fillId="0" borderId="0" xfId="3" applyNumberFormat="1" applyFont="1" applyFill="1"/>
    <xf numFmtId="0" fontId="57" fillId="0" borderId="0" xfId="36" applyFont="1" applyFill="1" applyAlignment="1">
      <alignment horizontal="right" vertical="center"/>
    </xf>
    <xf numFmtId="0" fontId="58" fillId="0" borderId="0" xfId="36" applyFont="1" applyFill="1" applyAlignment="1">
      <alignment horizontal="right" vertical="center"/>
    </xf>
    <xf numFmtId="9" fontId="77" fillId="0" borderId="0" xfId="15" applyFont="1" applyFill="1"/>
    <xf numFmtId="0" fontId="11" fillId="0" borderId="0" xfId="38" applyFont="1" applyFill="1" applyBorder="1" applyAlignment="1">
      <alignment horizontal="center" vertical="center" wrapText="1"/>
    </xf>
    <xf numFmtId="0" fontId="9" fillId="9" borderId="0" xfId="38" applyFont="1" applyFill="1" applyAlignment="1">
      <alignment horizontal="left" wrapText="1"/>
    </xf>
    <xf numFmtId="9" fontId="11" fillId="0" borderId="0" xfId="15" applyFont="1" applyFill="1" applyBorder="1" applyAlignment="1">
      <alignment horizontal="center" vertical="center" wrapText="1"/>
    </xf>
    <xf numFmtId="0" fontId="9" fillId="0" borderId="0" xfId="38"/>
    <xf numFmtId="3" fontId="15" fillId="0" borderId="2" xfId="0" applyNumberFormat="1" applyFont="1" applyFill="1" applyBorder="1" applyAlignment="1">
      <alignment horizontal="left" vertical="center" wrapText="1"/>
    </xf>
    <xf numFmtId="0" fontId="25" fillId="9" borderId="2" xfId="36" applyFont="1" applyFill="1" applyBorder="1" applyAlignment="1">
      <alignment horizontal="left" vertical="center" wrapText="1"/>
    </xf>
    <xf numFmtId="0" fontId="25" fillId="11" borderId="2" xfId="36" applyFont="1" applyFill="1" applyBorder="1" applyAlignment="1">
      <alignment vertical="center" wrapText="1"/>
    </xf>
    <xf numFmtId="0" fontId="25" fillId="11" borderId="2" xfId="36" applyFont="1" applyFill="1" applyBorder="1" applyAlignment="1">
      <alignment horizontal="left" vertical="center" wrapText="1"/>
    </xf>
    <xf numFmtId="0" fontId="9" fillId="0" borderId="0" xfId="0" applyFont="1" applyAlignment="1"/>
    <xf numFmtId="185" fontId="25" fillId="0" borderId="2" xfId="0" applyNumberFormat="1" applyFont="1" applyFill="1" applyBorder="1" applyAlignment="1">
      <alignment wrapText="1"/>
    </xf>
    <xf numFmtId="0" fontId="9" fillId="0" borderId="0" xfId="6" applyFont="1" applyFill="1" applyAlignment="1">
      <alignment vertical="center"/>
    </xf>
    <xf numFmtId="0" fontId="9" fillId="0" borderId="2" xfId="6" applyFont="1" applyFill="1" applyBorder="1" applyAlignment="1">
      <alignment horizontal="center" vertical="center"/>
    </xf>
    <xf numFmtId="0" fontId="9" fillId="0" borderId="0" xfId="38"/>
    <xf numFmtId="174" fontId="9" fillId="0" borderId="2" xfId="38" applyNumberFormat="1" applyFont="1" applyFill="1" applyBorder="1" applyAlignment="1">
      <alignment horizontal="center" vertical="center" wrapText="1"/>
    </xf>
    <xf numFmtId="0" fontId="11" fillId="0" borderId="0" xfId="38" applyFont="1"/>
    <xf numFmtId="174" fontId="11" fillId="0" borderId="2" xfId="38" applyNumberFormat="1" applyFont="1" applyBorder="1" applyAlignment="1">
      <alignment horizontal="center" vertical="center" wrapText="1"/>
    </xf>
    <xf numFmtId="0" fontId="9" fillId="0" borderId="2" xfId="38" applyFill="1" applyBorder="1" applyAlignment="1">
      <alignment horizontal="center" vertical="center" wrapText="1"/>
    </xf>
    <xf numFmtId="0" fontId="9" fillId="0" borderId="2" xfId="38" applyFill="1" applyBorder="1"/>
    <xf numFmtId="174" fontId="9" fillId="0" borderId="2" xfId="38" applyNumberFormat="1" applyFill="1" applyBorder="1"/>
    <xf numFmtId="0" fontId="15" fillId="0" borderId="2" xfId="14" applyFont="1" applyFill="1" applyBorder="1" applyAlignment="1">
      <alignment horizontal="left" vertical="center" wrapText="1"/>
    </xf>
    <xf numFmtId="0" fontId="9" fillId="0" borderId="0" xfId="38"/>
    <xf numFmtId="1" fontId="9" fillId="0" borderId="2" xfId="38" applyNumberFormat="1" applyBorder="1"/>
    <xf numFmtId="1" fontId="9" fillId="0" borderId="0" xfId="38" applyNumberFormat="1"/>
    <xf numFmtId="0" fontId="9" fillId="0" borderId="2" xfId="38" applyFill="1" applyBorder="1" applyAlignment="1">
      <alignment horizontal="center"/>
    </xf>
    <xf numFmtId="0" fontId="9" fillId="0" borderId="0" xfId="38"/>
    <xf numFmtId="0" fontId="25" fillId="11" borderId="2" xfId="36" applyFont="1" applyFill="1" applyBorder="1" applyAlignment="1">
      <alignment horizontal="center" vertical="center" wrapText="1"/>
    </xf>
    <xf numFmtId="16" fontId="25" fillId="9" borderId="2" xfId="36" applyNumberFormat="1" applyFont="1" applyFill="1" applyBorder="1" applyAlignment="1">
      <alignment horizontal="center" vertical="center" wrapText="1"/>
    </xf>
    <xf numFmtId="43" fontId="25" fillId="9" borderId="2" xfId="36" applyNumberFormat="1" applyFont="1" applyFill="1" applyBorder="1" applyAlignment="1">
      <alignment horizontal="left" vertical="center"/>
    </xf>
    <xf numFmtId="0" fontId="24" fillId="0" borderId="0" xfId="38" applyFont="1" applyFill="1" applyBorder="1" applyAlignment="1">
      <alignment wrapText="1"/>
    </xf>
    <xf numFmtId="0" fontId="24" fillId="0" borderId="0" xfId="38" applyFont="1" applyFill="1"/>
    <xf numFmtId="166" fontId="77" fillId="0" borderId="0" xfId="38" applyNumberFormat="1" applyFont="1" applyFill="1"/>
    <xf numFmtId="0" fontId="103" fillId="0" borderId="0" xfId="0" applyFont="1" applyFill="1" applyAlignment="1">
      <alignment horizontal="right"/>
    </xf>
    <xf numFmtId="0" fontId="103" fillId="0" borderId="0" xfId="0" applyFont="1" applyFill="1"/>
    <xf numFmtId="178" fontId="25" fillId="9" borderId="2" xfId="38" applyNumberFormat="1" applyFont="1" applyFill="1" applyBorder="1" applyAlignment="1">
      <alignment horizontal="center" vertical="center" wrapText="1"/>
    </xf>
    <xf numFmtId="170" fontId="9" fillId="0" borderId="0" xfId="38" applyNumberFormat="1"/>
    <xf numFmtId="166" fontId="11" fillId="11" borderId="2" xfId="6" applyNumberFormat="1" applyFont="1" applyFill="1" applyBorder="1" applyAlignment="1">
      <alignment horizontal="center" vertical="top" wrapText="1"/>
    </xf>
    <xf numFmtId="166" fontId="9" fillId="11" borderId="2" xfId="6" applyNumberFormat="1" applyFont="1" applyFill="1" applyBorder="1" applyAlignment="1">
      <alignment vertical="top"/>
    </xf>
    <xf numFmtId="166" fontId="9" fillId="11" borderId="0" xfId="6" applyNumberFormat="1" applyFont="1" applyFill="1" applyAlignment="1">
      <alignment vertical="top"/>
    </xf>
    <xf numFmtId="185" fontId="15" fillId="14" borderId="2" xfId="0" applyNumberFormat="1" applyFont="1" applyFill="1" applyBorder="1" applyAlignment="1">
      <alignment wrapText="1"/>
    </xf>
    <xf numFmtId="0" fontId="25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 wrapText="1"/>
    </xf>
    <xf numFmtId="185" fontId="15" fillId="0" borderId="2" xfId="0" applyNumberFormat="1" applyFont="1" applyFill="1" applyBorder="1" applyAlignment="1">
      <alignment wrapText="1"/>
    </xf>
    <xf numFmtId="0" fontId="41" fillId="0" borderId="2" xfId="0" applyNumberFormat="1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vertical="center"/>
    </xf>
    <xf numFmtId="0" fontId="11" fillId="0" borderId="2" xfId="0" applyFont="1" applyFill="1" applyBorder="1" applyAlignment="1">
      <alignment horizontal="right"/>
    </xf>
    <xf numFmtId="185" fontId="0" fillId="0" borderId="0" xfId="0" applyNumberFormat="1" applyFill="1"/>
    <xf numFmtId="0" fontId="104" fillId="0" borderId="0" xfId="39" applyFont="1"/>
    <xf numFmtId="0" fontId="9" fillId="0" borderId="0" xfId="39" applyFont="1"/>
    <xf numFmtId="0" fontId="24" fillId="0" borderId="0" xfId="39" applyFont="1"/>
    <xf numFmtId="0" fontId="24" fillId="0" borderId="0" xfId="39" applyFont="1" applyAlignment="1"/>
    <xf numFmtId="0" fontId="78" fillId="0" borderId="0" xfId="0" applyFont="1" applyAlignment="1">
      <alignment horizontal="left" vertical="center"/>
    </xf>
    <xf numFmtId="0" fontId="78" fillId="0" borderId="0" xfId="0" applyFont="1" applyAlignment="1">
      <alignment horizontal="left"/>
    </xf>
    <xf numFmtId="0" fontId="81" fillId="0" borderId="0" xfId="0" applyFont="1" applyAlignment="1">
      <alignment wrapText="1"/>
    </xf>
    <xf numFmtId="0" fontId="81" fillId="0" borderId="0" xfId="0" applyFont="1" applyAlignment="1"/>
    <xf numFmtId="0" fontId="81" fillId="0" borderId="0" xfId="0" applyFont="1" applyAlignment="1">
      <alignment horizontal="center" wrapText="1"/>
    </xf>
    <xf numFmtId="0" fontId="15" fillId="0" borderId="85" xfId="40" applyFont="1" applyFill="1" applyBorder="1" applyAlignment="1">
      <alignment horizontal="left" wrapText="1"/>
    </xf>
    <xf numFmtId="0" fontId="15" fillId="0" borderId="74" xfId="40" applyFont="1" applyFill="1" applyBorder="1" applyAlignment="1">
      <alignment horizontal="left" wrapText="1"/>
    </xf>
    <xf numFmtId="0" fontId="15" fillId="0" borderId="57" xfId="40" applyFont="1" applyFill="1" applyBorder="1" applyAlignment="1">
      <alignment horizontal="left" wrapText="1"/>
    </xf>
    <xf numFmtId="0" fontId="78" fillId="0" borderId="0" xfId="0" applyFont="1" applyAlignment="1">
      <alignment horizontal="center" vertical="center" wrapText="1"/>
    </xf>
    <xf numFmtId="0" fontId="78" fillId="0" borderId="0" xfId="0" applyFont="1" applyAlignment="1">
      <alignment wrapText="1"/>
    </xf>
    <xf numFmtId="0" fontId="85" fillId="0" borderId="0" xfId="0" applyFont="1" applyAlignment="1">
      <alignment vertical="center" wrapText="1"/>
    </xf>
    <xf numFmtId="0" fontId="78" fillId="18" borderId="2" xfId="0" applyFont="1" applyFill="1" applyBorder="1" applyAlignment="1">
      <alignment horizontal="center" vertical="center" wrapText="1"/>
    </xf>
    <xf numFmtId="0" fontId="15" fillId="19" borderId="2" xfId="10" applyFont="1" applyFill="1" applyBorder="1" applyAlignment="1">
      <alignment horizontal="center" vertical="center" wrapText="1" readingOrder="1"/>
    </xf>
    <xf numFmtId="0" fontId="68" fillId="19" borderId="2" xfId="10" applyFont="1" applyFill="1" applyBorder="1" applyAlignment="1">
      <alignment horizontal="center" vertical="center" wrapText="1" readingOrder="1"/>
    </xf>
    <xf numFmtId="0" fontId="81" fillId="0" borderId="2" xfId="0" applyFont="1" applyFill="1" applyBorder="1" applyAlignment="1">
      <alignment horizontal="center" vertical="center" wrapText="1" readingOrder="1"/>
    </xf>
    <xf numFmtId="0" fontId="81" fillId="0" borderId="2" xfId="0" applyFont="1" applyFill="1" applyBorder="1" applyAlignment="1">
      <alignment vertical="center" wrapText="1" readingOrder="1"/>
    </xf>
    <xf numFmtId="16" fontId="81" fillId="0" borderId="2" xfId="0" applyNumberFormat="1" applyFont="1" applyFill="1" applyBorder="1" applyAlignment="1">
      <alignment horizontal="center" vertical="center" wrapText="1" readingOrder="1"/>
    </xf>
    <xf numFmtId="0" fontId="81" fillId="12" borderId="2" xfId="0" applyFont="1" applyFill="1" applyBorder="1" applyAlignment="1">
      <alignment vertical="center" wrapText="1" readingOrder="1"/>
    </xf>
    <xf numFmtId="172" fontId="81" fillId="0" borderId="2" xfId="0" applyNumberFormat="1" applyFont="1" applyBorder="1" applyAlignment="1">
      <alignment horizontal="center" vertical="center" wrapText="1" readingOrder="1"/>
    </xf>
    <xf numFmtId="0" fontId="81" fillId="0" borderId="2" xfId="0" applyFont="1" applyBorder="1" applyAlignment="1">
      <alignment horizontal="center" vertical="center" wrapText="1" readingOrder="1"/>
    </xf>
    <xf numFmtId="0" fontId="81" fillId="0" borderId="0" xfId="0" applyFont="1" applyAlignment="1">
      <alignment wrapText="1" readingOrder="1"/>
    </xf>
    <xf numFmtId="174" fontId="25" fillId="14" borderId="2" xfId="38" applyNumberFormat="1" applyFont="1" applyFill="1" applyBorder="1" applyAlignment="1">
      <alignment vertical="center"/>
    </xf>
    <xf numFmtId="171" fontId="77" fillId="0" borderId="0" xfId="38" applyNumberFormat="1" applyFont="1" applyFill="1"/>
    <xf numFmtId="172" fontId="81" fillId="12" borderId="2" xfId="0" applyNumberFormat="1" applyFont="1" applyFill="1" applyBorder="1" applyAlignment="1">
      <alignment horizontal="center" vertical="center" wrapText="1" readingOrder="1"/>
    </xf>
    <xf numFmtId="0" fontId="81" fillId="12" borderId="2" xfId="0" applyFont="1" applyFill="1" applyBorder="1" applyAlignment="1">
      <alignment horizontal="center" vertical="center" wrapText="1" readingOrder="1"/>
    </xf>
    <xf numFmtId="0" fontId="9" fillId="13" borderId="2" xfId="38" applyFont="1" applyFill="1" applyBorder="1" applyAlignment="1">
      <alignment vertical="center"/>
    </xf>
    <xf numFmtId="0" fontId="9" fillId="13" borderId="2" xfId="38" applyFont="1" applyFill="1" applyBorder="1" applyAlignment="1">
      <alignment vertical="center" wrapText="1"/>
    </xf>
    <xf numFmtId="166" fontId="11" fillId="11" borderId="2" xfId="6" applyNumberFormat="1" applyFont="1" applyFill="1" applyBorder="1" applyAlignment="1">
      <alignment horizontal="left" vertical="center" wrapText="1"/>
    </xf>
    <xf numFmtId="166" fontId="10" fillId="12" borderId="0" xfId="0" applyNumberFormat="1" applyFont="1" applyFill="1" applyBorder="1"/>
    <xf numFmtId="0" fontId="10" fillId="12" borderId="0" xfId="0" applyFont="1" applyFill="1" applyBorder="1"/>
    <xf numFmtId="181" fontId="24" fillId="0" borderId="0" xfId="38" applyNumberFormat="1" applyFont="1" applyFill="1"/>
    <xf numFmtId="3" fontId="9" fillId="12" borderId="2" xfId="36" applyNumberFormat="1" applyFont="1" applyFill="1" applyBorder="1" applyAlignment="1">
      <alignment horizontal="left" wrapText="1"/>
    </xf>
    <xf numFmtId="3" fontId="9" fillId="12" borderId="2" xfId="14" applyNumberFormat="1" applyFont="1" applyFill="1" applyBorder="1" applyAlignment="1">
      <alignment horizontal="left" vertical="center" wrapText="1"/>
    </xf>
    <xf numFmtId="166" fontId="9" fillId="12" borderId="2" xfId="37" applyNumberFormat="1" applyFont="1" applyFill="1" applyBorder="1" applyAlignment="1">
      <alignment horizontal="center" vertical="center" wrapText="1"/>
    </xf>
    <xf numFmtId="3" fontId="24" fillId="12" borderId="2" xfId="36" applyNumberFormat="1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/>
    </xf>
    <xf numFmtId="0" fontId="11" fillId="0" borderId="0" xfId="3" applyFont="1" applyAlignment="1">
      <alignment horizontal="center" wrapText="1"/>
    </xf>
    <xf numFmtId="185" fontId="15" fillId="13" borderId="2" xfId="0" applyNumberFormat="1" applyFont="1" applyFill="1" applyBorder="1" applyAlignment="1">
      <alignment wrapText="1"/>
    </xf>
    <xf numFmtId="185" fontId="15" fillId="17" borderId="2" xfId="0" applyNumberFormat="1" applyFont="1" applyFill="1" applyBorder="1" applyAlignment="1">
      <alignment wrapText="1"/>
    </xf>
    <xf numFmtId="167" fontId="0" fillId="0" borderId="0" xfId="0" applyNumberFormat="1" applyFill="1"/>
    <xf numFmtId="0" fontId="58" fillId="12" borderId="0" xfId="6" applyFont="1" applyFill="1"/>
    <xf numFmtId="0" fontId="11" fillId="0" borderId="0" xfId="38" applyFont="1" applyFill="1" applyBorder="1" applyAlignment="1">
      <alignment horizontal="center" vertical="center" wrapText="1"/>
    </xf>
    <xf numFmtId="187" fontId="9" fillId="12" borderId="2" xfId="26" applyNumberFormat="1" applyFont="1" applyFill="1" applyBorder="1" applyAlignment="1">
      <alignment vertical="center" wrapText="1"/>
    </xf>
    <xf numFmtId="187" fontId="11" fillId="12" borderId="2" xfId="6" applyNumberFormat="1" applyFont="1" applyFill="1" applyBorder="1" applyAlignment="1">
      <alignment vertical="center" wrapText="1"/>
    </xf>
    <xf numFmtId="181" fontId="106" fillId="0" borderId="0" xfId="38" applyNumberFormat="1" applyFont="1" applyFill="1"/>
    <xf numFmtId="189" fontId="24" fillId="12" borderId="2" xfId="6" applyNumberFormat="1" applyFont="1" applyFill="1" applyBorder="1" applyAlignment="1">
      <alignment horizontal="center" vertical="center" wrapText="1"/>
    </xf>
    <xf numFmtId="170" fontId="24" fillId="12" borderId="2" xfId="26" applyNumberFormat="1" applyFont="1" applyFill="1" applyBorder="1" applyAlignment="1">
      <alignment horizontal="center" vertical="center" wrapText="1"/>
    </xf>
    <xf numFmtId="0" fontId="15" fillId="12" borderId="0" xfId="6" applyFont="1" applyFill="1" applyAlignment="1">
      <alignment vertical="center"/>
    </xf>
    <xf numFmtId="189" fontId="25" fillId="12" borderId="0" xfId="6" applyNumberFormat="1" applyFont="1" applyFill="1" applyBorder="1" applyAlignment="1">
      <alignment horizontal="left" vertical="center" wrapText="1"/>
    </xf>
    <xf numFmtId="0" fontId="33" fillId="12" borderId="0" xfId="6" applyFont="1" applyFill="1" applyAlignment="1">
      <alignment vertical="center"/>
    </xf>
    <xf numFmtId="0" fontId="33" fillId="12" borderId="0" xfId="6" applyFont="1" applyFill="1" applyAlignment="1">
      <alignment horizontal="center" vertical="center"/>
    </xf>
    <xf numFmtId="0" fontId="33" fillId="12" borderId="0" xfId="6" applyFont="1" applyFill="1" applyBorder="1" applyAlignment="1">
      <alignment horizontal="center" vertical="center"/>
    </xf>
    <xf numFmtId="189" fontId="33" fillId="12" borderId="0" xfId="6" applyNumberFormat="1" applyFont="1" applyFill="1" applyAlignment="1">
      <alignment vertical="center"/>
    </xf>
    <xf numFmtId="170" fontId="25" fillId="12" borderId="2" xfId="6" applyNumberFormat="1" applyFont="1" applyFill="1" applyBorder="1" applyAlignment="1">
      <alignment horizontal="center" vertical="center" wrapText="1"/>
    </xf>
    <xf numFmtId="0" fontId="45" fillId="12" borderId="0" xfId="6" applyFont="1" applyFill="1"/>
    <xf numFmtId="0" fontId="59" fillId="0" borderId="0" xfId="41" applyFont="1" applyFill="1" applyAlignment="1">
      <alignment vertical="center"/>
    </xf>
    <xf numFmtId="0" fontId="59" fillId="0" borderId="0" xfId="41" applyFont="1" applyFill="1" applyAlignment="1">
      <alignment horizontal="right" vertical="center"/>
    </xf>
    <xf numFmtId="0" fontId="60" fillId="0" borderId="0" xfId="41" applyFont="1" applyFill="1" applyAlignment="1">
      <alignment vertical="center"/>
    </xf>
    <xf numFmtId="2" fontId="59" fillId="0" borderId="0" xfId="41" applyNumberFormat="1" applyFont="1" applyFill="1" applyAlignment="1">
      <alignment horizontal="right" vertical="center" wrapText="1"/>
    </xf>
    <xf numFmtId="0" fontId="60" fillId="0" borderId="0" xfId="41" applyFont="1" applyFill="1" applyAlignment="1">
      <alignment horizontal="center" vertical="center"/>
    </xf>
    <xf numFmtId="0" fontId="57" fillId="0" borderId="0" xfId="41" applyFont="1" applyFill="1" applyAlignment="1">
      <alignment vertical="center"/>
    </xf>
    <xf numFmtId="0" fontId="57" fillId="0" borderId="83" xfId="41" applyFont="1" applyFill="1" applyBorder="1" applyAlignment="1">
      <alignment vertical="center"/>
    </xf>
    <xf numFmtId="3" fontId="59" fillId="0" borderId="31" xfId="41" applyNumberFormat="1" applyFont="1" applyFill="1" applyBorder="1" applyAlignment="1">
      <alignment vertical="center"/>
    </xf>
    <xf numFmtId="0" fontId="57" fillId="0" borderId="13" xfId="41" applyFont="1" applyFill="1" applyBorder="1" applyAlignment="1">
      <alignment vertical="center"/>
    </xf>
    <xf numFmtId="3" fontId="59" fillId="0" borderId="32" xfId="41" applyNumberFormat="1" applyFont="1" applyFill="1" applyBorder="1" applyAlignment="1">
      <alignment vertical="center"/>
    </xf>
    <xf numFmtId="0" fontId="57" fillId="0" borderId="84" xfId="41" applyFont="1" applyFill="1" applyBorder="1" applyAlignment="1">
      <alignment vertical="center"/>
    </xf>
    <xf numFmtId="3" fontId="59" fillId="0" borderId="78" xfId="41" applyNumberFormat="1" applyFont="1" applyFill="1" applyBorder="1" applyAlignment="1">
      <alignment vertical="center"/>
    </xf>
    <xf numFmtId="0" fontId="57" fillId="0" borderId="2" xfId="41" applyFont="1" applyFill="1" applyBorder="1" applyAlignment="1">
      <alignment vertical="center"/>
    </xf>
    <xf numFmtId="4" fontId="59" fillId="0" borderId="2" xfId="41" applyNumberFormat="1" applyFont="1" applyFill="1" applyBorder="1" applyAlignment="1">
      <alignment horizontal="center" vertical="center"/>
    </xf>
    <xf numFmtId="0" fontId="57" fillId="0" borderId="0" xfId="41" applyFont="1" applyFill="1" applyBorder="1" applyAlignment="1">
      <alignment vertical="center"/>
    </xf>
    <xf numFmtId="3" fontId="59" fillId="0" borderId="2" xfId="41" applyNumberFormat="1" applyFont="1" applyFill="1" applyBorder="1" applyAlignment="1">
      <alignment horizontal="center" vertical="center"/>
    </xf>
    <xf numFmtId="0" fontId="59" fillId="0" borderId="2" xfId="41" applyFont="1" applyFill="1" applyBorder="1" applyAlignment="1">
      <alignment horizontal="center" vertical="center"/>
    </xf>
    <xf numFmtId="0" fontId="57" fillId="0" borderId="48" xfId="41" applyFont="1" applyFill="1" applyBorder="1" applyAlignment="1">
      <alignment vertical="center"/>
    </xf>
    <xf numFmtId="3" fontId="59" fillId="0" borderId="81" xfId="41" applyNumberFormat="1" applyFont="1" applyFill="1" applyBorder="1" applyAlignment="1">
      <alignment vertical="center"/>
    </xf>
    <xf numFmtId="10" fontId="59" fillId="0" borderId="78" xfId="41" applyNumberFormat="1" applyFont="1" applyFill="1" applyBorder="1" applyAlignment="1">
      <alignment vertical="center"/>
    </xf>
    <xf numFmtId="9" fontId="59" fillId="0" borderId="81" xfId="41" applyNumberFormat="1" applyFont="1" applyFill="1" applyBorder="1" applyAlignment="1">
      <alignment vertical="center"/>
    </xf>
    <xf numFmtId="0" fontId="57" fillId="0" borderId="85" xfId="41" applyFont="1" applyFill="1" applyBorder="1" applyAlignment="1">
      <alignment vertical="center"/>
    </xf>
    <xf numFmtId="3" fontId="59" fillId="0" borderId="83" xfId="41" applyNumberFormat="1" applyFont="1" applyFill="1" applyBorder="1" applyAlignment="1">
      <alignment vertical="center"/>
    </xf>
    <xf numFmtId="3" fontId="57" fillId="0" borderId="0" xfId="41" applyNumberFormat="1" applyFont="1" applyFill="1" applyAlignment="1">
      <alignment vertical="center"/>
    </xf>
    <xf numFmtId="0" fontId="57" fillId="0" borderId="74" xfId="41" applyFont="1" applyFill="1" applyBorder="1" applyAlignment="1">
      <alignment vertical="center"/>
    </xf>
    <xf numFmtId="10" fontId="59" fillId="0" borderId="80" xfId="41" applyNumberFormat="1" applyFont="1" applyFill="1" applyBorder="1" applyAlignment="1">
      <alignment vertical="center"/>
    </xf>
    <xf numFmtId="10" fontId="59" fillId="0" borderId="13" xfId="41" applyNumberFormat="1" applyFont="1" applyFill="1" applyBorder="1" applyAlignment="1">
      <alignment vertical="center"/>
    </xf>
    <xf numFmtId="0" fontId="57" fillId="0" borderId="57" xfId="41" applyFont="1" applyFill="1" applyBorder="1" applyAlignment="1">
      <alignment vertical="center"/>
    </xf>
    <xf numFmtId="10" fontId="59" fillId="0" borderId="84" xfId="41" applyNumberFormat="1" applyFont="1" applyFill="1" applyBorder="1" applyAlignment="1">
      <alignment vertical="center"/>
    </xf>
    <xf numFmtId="0" fontId="57" fillId="0" borderId="76" xfId="41" applyFont="1" applyFill="1" applyBorder="1" applyAlignment="1">
      <alignment vertical="center"/>
    </xf>
    <xf numFmtId="0" fontId="57" fillId="0" borderId="16" xfId="41" applyFont="1" applyFill="1" applyBorder="1" applyAlignment="1">
      <alignment vertical="center"/>
    </xf>
    <xf numFmtId="1" fontId="57" fillId="0" borderId="40" xfId="41" applyNumberFormat="1" applyFont="1" applyFill="1" applyBorder="1" applyAlignment="1">
      <alignment horizontal="center" vertical="center"/>
    </xf>
    <xf numFmtId="1" fontId="57" fillId="0" borderId="24" xfId="41" applyNumberFormat="1" applyFont="1" applyFill="1" applyBorder="1" applyAlignment="1">
      <alignment horizontal="center" vertical="center"/>
    </xf>
    <xf numFmtId="1" fontId="57" fillId="0" borderId="23" xfId="41" applyNumberFormat="1" applyFont="1" applyFill="1" applyBorder="1" applyAlignment="1">
      <alignment horizontal="center" vertical="center"/>
    </xf>
    <xf numFmtId="0" fontId="57" fillId="0" borderId="20" xfId="41" applyFont="1" applyFill="1" applyBorder="1" applyAlignment="1">
      <alignment horizontal="left" vertical="center"/>
    </xf>
    <xf numFmtId="1" fontId="57" fillId="0" borderId="22" xfId="41" applyNumberFormat="1" applyFont="1" applyFill="1" applyBorder="1" applyAlignment="1">
      <alignment horizontal="center" vertical="center"/>
    </xf>
    <xf numFmtId="1" fontId="57" fillId="0" borderId="28" xfId="41" applyNumberFormat="1" applyFont="1" applyFill="1" applyBorder="1" applyAlignment="1">
      <alignment horizontal="center" vertical="center"/>
    </xf>
    <xf numFmtId="1" fontId="57" fillId="0" borderId="2" xfId="41" applyNumberFormat="1" applyFont="1" applyFill="1" applyBorder="1" applyAlignment="1">
      <alignment horizontal="center" vertical="center"/>
    </xf>
    <xf numFmtId="0" fontId="57" fillId="0" borderId="5" xfId="41" applyFont="1" applyFill="1" applyBorder="1" applyAlignment="1">
      <alignment vertical="center"/>
    </xf>
    <xf numFmtId="10" fontId="59" fillId="0" borderId="2" xfId="41" applyNumberFormat="1" applyFont="1" applyFill="1" applyBorder="1" applyAlignment="1">
      <alignment vertical="center"/>
    </xf>
    <xf numFmtId="10" fontId="63" fillId="0" borderId="2" xfId="41" applyNumberFormat="1" applyFont="1" applyFill="1" applyBorder="1" applyAlignment="1">
      <alignment vertical="center"/>
    </xf>
    <xf numFmtId="10" fontId="59" fillId="0" borderId="12" xfId="41" applyNumberFormat="1" applyFont="1" applyFill="1" applyBorder="1" applyAlignment="1">
      <alignment vertical="center"/>
    </xf>
    <xf numFmtId="0" fontId="57" fillId="0" borderId="14" xfId="41" applyFont="1" applyFill="1" applyBorder="1" applyAlignment="1">
      <alignment vertical="center"/>
    </xf>
    <xf numFmtId="2" fontId="59" fillId="0" borderId="7" xfId="41" applyNumberFormat="1" applyFont="1" applyFill="1" applyBorder="1" applyAlignment="1">
      <alignment vertical="center"/>
    </xf>
    <xf numFmtId="4" fontId="59" fillId="0" borderId="7" xfId="41" applyNumberFormat="1" applyFont="1" applyFill="1" applyBorder="1" applyAlignment="1">
      <alignment vertical="center"/>
    </xf>
    <xf numFmtId="0" fontId="57" fillId="0" borderId="55" xfId="41" applyFont="1" applyFill="1" applyBorder="1" applyAlignment="1">
      <alignment vertical="center"/>
    </xf>
    <xf numFmtId="0" fontId="60" fillId="0" borderId="16" xfId="41" applyFont="1" applyFill="1" applyBorder="1" applyAlignment="1">
      <alignment vertical="center"/>
    </xf>
    <xf numFmtId="3" fontId="59" fillId="0" borderId="2" xfId="41" applyNumberFormat="1" applyFont="1" applyFill="1" applyBorder="1" applyAlignment="1">
      <alignment vertical="center"/>
    </xf>
    <xf numFmtId="3" fontId="59" fillId="0" borderId="12" xfId="41" applyNumberFormat="1" applyFont="1" applyFill="1" applyBorder="1" applyAlignment="1">
      <alignment vertical="center"/>
    </xf>
    <xf numFmtId="3" fontId="59" fillId="0" borderId="7" xfId="41" applyNumberFormat="1" applyFont="1" applyFill="1" applyBorder="1" applyAlignment="1">
      <alignment vertical="center"/>
    </xf>
    <xf numFmtId="3" fontId="59" fillId="0" borderId="18" xfId="41" applyNumberFormat="1" applyFont="1" applyFill="1" applyBorder="1" applyAlignment="1">
      <alignment vertical="center"/>
    </xf>
    <xf numFmtId="3" fontId="57" fillId="0" borderId="0" xfId="41" applyNumberFormat="1" applyFont="1" applyFill="1" applyBorder="1" applyAlignment="1">
      <alignment vertical="center"/>
    </xf>
    <xf numFmtId="3" fontId="57" fillId="0" borderId="10" xfId="41" applyNumberFormat="1" applyFont="1" applyFill="1" applyBorder="1" applyAlignment="1">
      <alignment vertical="center"/>
    </xf>
    <xf numFmtId="3" fontId="57" fillId="0" borderId="1" xfId="41" applyNumberFormat="1" applyFont="1" applyFill="1" applyBorder="1" applyAlignment="1">
      <alignment vertical="center"/>
    </xf>
    <xf numFmtId="0" fontId="60" fillId="0" borderId="5" xfId="41" applyFont="1" applyFill="1" applyBorder="1" applyAlignment="1">
      <alignment vertical="center"/>
    </xf>
    <xf numFmtId="165" fontId="60" fillId="0" borderId="2" xfId="41" applyNumberFormat="1" applyFont="1" applyFill="1" applyBorder="1" applyAlignment="1">
      <alignment vertical="center"/>
    </xf>
    <xf numFmtId="165" fontId="60" fillId="0" borderId="12" xfId="41" applyNumberFormat="1" applyFont="1" applyFill="1" applyBorder="1" applyAlignment="1">
      <alignment vertical="center"/>
    </xf>
    <xf numFmtId="165" fontId="59" fillId="0" borderId="2" xfId="41" applyNumberFormat="1" applyFont="1" applyFill="1" applyBorder="1" applyAlignment="1">
      <alignment vertical="center"/>
    </xf>
    <xf numFmtId="165" fontId="59" fillId="0" borderId="12" xfId="41" applyNumberFormat="1" applyFont="1" applyFill="1" applyBorder="1" applyAlignment="1">
      <alignment vertical="center"/>
    </xf>
    <xf numFmtId="0" fontId="57" fillId="0" borderId="5" xfId="41" applyFont="1" applyFill="1" applyBorder="1" applyAlignment="1">
      <alignment horizontal="left" vertical="center" wrapText="1"/>
    </xf>
    <xf numFmtId="0" fontId="57" fillId="0" borderId="5" xfId="41" applyFont="1" applyFill="1" applyBorder="1" applyAlignment="1">
      <alignment horizontal="left" vertical="center"/>
    </xf>
    <xf numFmtId="0" fontId="60" fillId="0" borderId="5" xfId="41" applyFont="1" applyFill="1" applyBorder="1" applyAlignment="1">
      <alignment horizontal="left" vertical="center"/>
    </xf>
    <xf numFmtId="165" fontId="57" fillId="0" borderId="0" xfId="41" applyNumberFormat="1" applyFont="1" applyFill="1" applyAlignment="1">
      <alignment vertical="center"/>
    </xf>
    <xf numFmtId="0" fontId="60" fillId="0" borderId="14" xfId="41" applyFont="1" applyFill="1" applyBorder="1" applyAlignment="1">
      <alignment horizontal="left" vertical="center"/>
    </xf>
    <xf numFmtId="165" fontId="60" fillId="0" borderId="7" xfId="41" applyNumberFormat="1" applyFont="1" applyFill="1" applyBorder="1" applyAlignment="1">
      <alignment vertical="center"/>
    </xf>
    <xf numFmtId="165" fontId="60" fillId="0" borderId="18" xfId="41" applyNumberFormat="1" applyFont="1" applyFill="1" applyBorder="1" applyAlignment="1">
      <alignment vertical="center"/>
    </xf>
    <xf numFmtId="3" fontId="59" fillId="0" borderId="0" xfId="41" applyNumberFormat="1" applyFont="1" applyFill="1" applyBorder="1" applyAlignment="1">
      <alignment horizontal="center" vertical="center"/>
    </xf>
    <xf numFmtId="166" fontId="59" fillId="0" borderId="0" xfId="41" applyNumberFormat="1" applyFont="1" applyFill="1" applyBorder="1" applyAlignment="1">
      <alignment horizontal="center" vertical="center"/>
    </xf>
    <xf numFmtId="166" fontId="59" fillId="0" borderId="55" xfId="41" applyNumberFormat="1" applyFont="1" applyFill="1" applyBorder="1" applyAlignment="1">
      <alignment horizontal="center" vertical="center"/>
    </xf>
    <xf numFmtId="167" fontId="59" fillId="0" borderId="2" xfId="41" applyNumberFormat="1" applyFont="1" applyFill="1" applyBorder="1" applyAlignment="1">
      <alignment horizontal="center" vertical="center"/>
    </xf>
    <xf numFmtId="167" fontId="59" fillId="0" borderId="12" xfId="41" applyNumberFormat="1" applyFont="1" applyFill="1" applyBorder="1" applyAlignment="1">
      <alignment horizontal="center" vertical="center"/>
    </xf>
    <xf numFmtId="168" fontId="60" fillId="0" borderId="2" xfId="41" applyNumberFormat="1" applyFont="1" applyFill="1" applyBorder="1" applyAlignment="1">
      <alignment vertical="center"/>
    </xf>
    <xf numFmtId="168" fontId="60" fillId="0" borderId="12" xfId="41" applyNumberFormat="1" applyFont="1" applyFill="1" applyBorder="1" applyAlignment="1">
      <alignment vertical="center"/>
    </xf>
    <xf numFmtId="169" fontId="60" fillId="0" borderId="2" xfId="41" applyNumberFormat="1" applyFont="1" applyFill="1" applyBorder="1" applyAlignment="1">
      <alignment vertical="center"/>
    </xf>
    <xf numFmtId="169" fontId="60" fillId="0" borderId="12" xfId="41" applyNumberFormat="1" applyFont="1" applyFill="1" applyBorder="1" applyAlignment="1">
      <alignment vertical="center"/>
    </xf>
    <xf numFmtId="0" fontId="60" fillId="0" borderId="14" xfId="41" applyFont="1" applyFill="1" applyBorder="1" applyAlignment="1">
      <alignment vertical="center"/>
    </xf>
    <xf numFmtId="169" fontId="60" fillId="0" borderId="7" xfId="41" applyNumberFormat="1" applyFont="1" applyFill="1" applyBorder="1" applyAlignment="1">
      <alignment vertical="center"/>
    </xf>
    <xf numFmtId="169" fontId="60" fillId="0" borderId="18" xfId="41" applyNumberFormat="1" applyFont="1" applyFill="1" applyBorder="1" applyAlignment="1">
      <alignment vertical="center"/>
    </xf>
    <xf numFmtId="0" fontId="9" fillId="0" borderId="0" xfId="41" applyFont="1" applyFill="1" applyAlignment="1">
      <alignment horizontal="right"/>
    </xf>
    <xf numFmtId="0" fontId="34" fillId="0" borderId="0" xfId="41" applyFont="1" applyFill="1" applyAlignment="1">
      <alignment horizontal="center" vertical="center"/>
    </xf>
    <xf numFmtId="0" fontId="11" fillId="0" borderId="8" xfId="0" applyFont="1" applyBorder="1" applyAlignment="1">
      <alignment horizontal="center" wrapText="1"/>
    </xf>
    <xf numFmtId="0" fontId="11" fillId="0" borderId="10" xfId="0" applyFont="1" applyBorder="1" applyAlignment="1">
      <alignment horizontal="center" wrapText="1"/>
    </xf>
    <xf numFmtId="0" fontId="11" fillId="0" borderId="13" xfId="0" applyNumberFormat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 wrapText="1"/>
    </xf>
    <xf numFmtId="0" fontId="75" fillId="0" borderId="0" xfId="0" applyFont="1" applyFill="1" applyBorder="1" applyAlignment="1">
      <alignment vertical="center"/>
    </xf>
    <xf numFmtId="43" fontId="92" fillId="0" borderId="2" xfId="0" applyNumberFormat="1" applyFont="1" applyFill="1" applyBorder="1" applyAlignment="1">
      <alignment horizontal="right"/>
    </xf>
    <xf numFmtId="0" fontId="81" fillId="0" borderId="58" xfId="0" applyFont="1" applyFill="1" applyBorder="1" applyAlignment="1">
      <alignment horizontal="left" vertical="center" wrapText="1"/>
    </xf>
    <xf numFmtId="43" fontId="98" fillId="0" borderId="7" xfId="0" applyNumberFormat="1" applyFont="1" applyFill="1" applyBorder="1" applyAlignment="1">
      <alignment horizontal="right"/>
    </xf>
    <xf numFmtId="43" fontId="97" fillId="0" borderId="22" xfId="0" applyNumberFormat="1" applyFont="1" applyFill="1" applyBorder="1" applyAlignment="1">
      <alignment horizontal="right"/>
    </xf>
    <xf numFmtId="43" fontId="94" fillId="12" borderId="21" xfId="0" applyNumberFormat="1" applyFont="1" applyFill="1" applyBorder="1" applyAlignment="1">
      <alignment horizontal="center" vertical="center"/>
    </xf>
    <xf numFmtId="43" fontId="97" fillId="0" borderId="2" xfId="0" applyNumberFormat="1" applyFont="1" applyFill="1" applyBorder="1" applyAlignment="1">
      <alignment horizontal="right"/>
    </xf>
    <xf numFmtId="43" fontId="94" fillId="12" borderId="21" xfId="0" applyNumberFormat="1" applyFont="1" applyFill="1" applyBorder="1" applyAlignment="1">
      <alignment horizontal="right"/>
    </xf>
    <xf numFmtId="43" fontId="108" fillId="0" borderId="2" xfId="0" applyNumberFormat="1" applyFont="1" applyFill="1" applyBorder="1" applyAlignment="1">
      <alignment horizontal="right"/>
    </xf>
    <xf numFmtId="43" fontId="97" fillId="0" borderId="2" xfId="0" applyNumberFormat="1" applyFont="1" applyFill="1" applyBorder="1" applyAlignment="1">
      <alignment horizontal="center" vertical="center"/>
    </xf>
    <xf numFmtId="43" fontId="94" fillId="0" borderId="3" xfId="0" applyNumberFormat="1" applyFont="1" applyFill="1" applyBorder="1" applyAlignment="1">
      <alignment horizontal="center" vertical="center"/>
    </xf>
    <xf numFmtId="43" fontId="98" fillId="0" borderId="2" xfId="0" applyNumberFormat="1" applyFont="1" applyFill="1" applyBorder="1" applyAlignment="1">
      <alignment horizontal="right"/>
    </xf>
    <xf numFmtId="43" fontId="94" fillId="0" borderId="3" xfId="0" applyNumberFormat="1" applyFont="1" applyFill="1" applyBorder="1" applyAlignment="1">
      <alignment horizontal="right"/>
    </xf>
    <xf numFmtId="43" fontId="94" fillId="12" borderId="3" xfId="0" applyNumberFormat="1" applyFont="1" applyFill="1" applyBorder="1" applyAlignment="1">
      <alignment horizontal="right"/>
    </xf>
    <xf numFmtId="43" fontId="94" fillId="0" borderId="21" xfId="0" applyNumberFormat="1" applyFont="1" applyFill="1" applyBorder="1" applyAlignment="1">
      <alignment horizontal="right"/>
    </xf>
    <xf numFmtId="43" fontId="95" fillId="12" borderId="17" xfId="0" applyNumberFormat="1" applyFont="1" applyFill="1" applyBorder="1" applyAlignment="1">
      <alignment horizontal="right"/>
    </xf>
    <xf numFmtId="176" fontId="45" fillId="0" borderId="2" xfId="0" applyNumberFormat="1" applyFont="1" applyFill="1" applyBorder="1" applyAlignment="1">
      <alignment vertical="center"/>
    </xf>
    <xf numFmtId="176" fontId="45" fillId="9" borderId="3" xfId="0" applyNumberFormat="1" applyFont="1" applyFill="1" applyBorder="1" applyAlignment="1">
      <alignment horizontal="center" vertical="center"/>
    </xf>
    <xf numFmtId="176" fontId="62" fillId="0" borderId="2" xfId="0" applyNumberFormat="1" applyFont="1" applyFill="1" applyBorder="1" applyAlignment="1">
      <alignment horizontal="center" vertical="center"/>
    </xf>
    <xf numFmtId="176" fontId="45" fillId="0" borderId="3" xfId="0" applyNumberFormat="1" applyFont="1" applyFill="1" applyBorder="1" applyAlignment="1">
      <alignment horizontal="center" vertical="center"/>
    </xf>
    <xf numFmtId="176" fontId="62" fillId="0" borderId="12" xfId="0" applyNumberFormat="1" applyFont="1" applyFill="1" applyBorder="1" applyAlignment="1">
      <alignment horizontal="center" vertical="center"/>
    </xf>
    <xf numFmtId="176" fontId="62" fillId="9" borderId="3" xfId="0" applyNumberFormat="1" applyFont="1" applyFill="1" applyBorder="1" applyAlignment="1">
      <alignment horizontal="center" vertical="center"/>
    </xf>
    <xf numFmtId="176" fontId="45" fillId="0" borderId="3" xfId="0" applyNumberFormat="1" applyFont="1" applyFill="1" applyBorder="1" applyAlignment="1">
      <alignment vertical="center"/>
    </xf>
    <xf numFmtId="176" fontId="62" fillId="0" borderId="4" xfId="0" applyNumberFormat="1" applyFont="1" applyFill="1" applyBorder="1" applyAlignment="1">
      <alignment horizontal="center" vertical="center"/>
    </xf>
    <xf numFmtId="176" fontId="45" fillId="0" borderId="1" xfId="0" applyNumberFormat="1" applyFont="1" applyFill="1" applyBorder="1" applyAlignment="1">
      <alignment horizontal="center" vertical="center"/>
    </xf>
    <xf numFmtId="176" fontId="45" fillId="0" borderId="15" xfId="0" applyNumberFormat="1" applyFont="1" applyFill="1" applyBorder="1" applyAlignment="1">
      <alignment horizontal="center" vertical="center"/>
    </xf>
    <xf numFmtId="0" fontId="87" fillId="0" borderId="0" xfId="0" applyFont="1" applyFill="1"/>
    <xf numFmtId="43" fontId="24" fillId="12" borderId="2" xfId="36" applyNumberFormat="1" applyFont="1" applyFill="1" applyBorder="1" applyAlignment="1">
      <alignment horizontal="center" vertical="center"/>
    </xf>
    <xf numFmtId="0" fontId="24" fillId="12" borderId="0" xfId="38" applyFont="1" applyFill="1" applyBorder="1" applyAlignment="1">
      <alignment wrapText="1"/>
    </xf>
    <xf numFmtId="181" fontId="106" fillId="12" borderId="0" xfId="38" applyNumberFormat="1" applyFont="1" applyFill="1"/>
    <xf numFmtId="181" fontId="24" fillId="12" borderId="0" xfId="38" applyNumberFormat="1" applyFont="1" applyFill="1"/>
    <xf numFmtId="0" fontId="9" fillId="12" borderId="2" xfId="36" applyFont="1" applyFill="1" applyBorder="1" applyAlignment="1">
      <alignment horizontal="center" vertical="center" wrapText="1"/>
    </xf>
    <xf numFmtId="0" fontId="15" fillId="12" borderId="2" xfId="36" applyFont="1" applyFill="1" applyBorder="1" applyAlignment="1">
      <alignment horizontal="left" wrapText="1"/>
    </xf>
    <xf numFmtId="0" fontId="11" fillId="12" borderId="2" xfId="38" applyFont="1" applyFill="1" applyBorder="1" applyAlignment="1">
      <alignment horizontal="center" vertical="center" wrapText="1"/>
    </xf>
    <xf numFmtId="0" fontId="15" fillId="12" borderId="0" xfId="38" applyFont="1" applyFill="1" applyBorder="1"/>
    <xf numFmtId="0" fontId="15" fillId="12" borderId="0" xfId="38" applyFont="1" applyFill="1" applyBorder="1" applyAlignment="1">
      <alignment wrapText="1"/>
    </xf>
    <xf numFmtId="9" fontId="15" fillId="9" borderId="2" xfId="15" applyFont="1" applyFill="1" applyBorder="1" applyAlignment="1">
      <alignment horizontal="center" vertical="center" wrapText="1"/>
    </xf>
    <xf numFmtId="188" fontId="24" fillId="0" borderId="0" xfId="37" applyNumberFormat="1" applyFont="1" applyFill="1" applyBorder="1" applyAlignment="1">
      <alignment horizontal="center" vertical="center" wrapText="1"/>
    </xf>
    <xf numFmtId="9" fontId="15" fillId="9" borderId="0" xfId="15" applyFont="1" applyFill="1" applyBorder="1" applyAlignment="1">
      <alignment horizontal="center" vertical="center" wrapText="1"/>
    </xf>
    <xf numFmtId="0" fontId="9" fillId="9" borderId="0" xfId="38" applyFont="1" applyFill="1" applyBorder="1" applyAlignment="1">
      <alignment horizontal="left"/>
    </xf>
    <xf numFmtId="0" fontId="9" fillId="9" borderId="0" xfId="38" applyFont="1" applyFill="1" applyBorder="1" applyAlignment="1">
      <alignment horizontal="center"/>
    </xf>
    <xf numFmtId="0" fontId="24" fillId="12" borderId="12" xfId="36" applyFont="1" applyFill="1" applyBorder="1" applyAlignment="1">
      <alignment horizontal="center" vertical="center" wrapText="1"/>
    </xf>
    <xf numFmtId="9" fontId="15" fillId="12" borderId="2" xfId="15" applyFont="1" applyFill="1" applyBorder="1" applyAlignment="1">
      <alignment horizontal="center" vertical="center" wrapText="1"/>
    </xf>
    <xf numFmtId="178" fontId="24" fillId="12" borderId="2" xfId="37" applyNumberFormat="1" applyFont="1" applyFill="1" applyBorder="1" applyAlignment="1">
      <alignment horizontal="center" vertical="center" wrapText="1"/>
    </xf>
    <xf numFmtId="0" fontId="24" fillId="12" borderId="0" xfId="38" applyFont="1" applyFill="1" applyBorder="1"/>
    <xf numFmtId="0" fontId="9" fillId="12" borderId="0" xfId="38" applyFont="1" applyFill="1"/>
    <xf numFmtId="0" fontId="9" fillId="12" borderId="0" xfId="38" applyFont="1" applyFill="1" applyBorder="1"/>
    <xf numFmtId="3" fontId="24" fillId="12" borderId="22" xfId="36" applyNumberFormat="1" applyFont="1" applyFill="1" applyBorder="1" applyAlignment="1">
      <alignment horizontal="left" vertical="center" wrapText="1"/>
    </xf>
    <xf numFmtId="43" fontId="24" fillId="12" borderId="22" xfId="36" applyNumberFormat="1" applyFont="1" applyFill="1" applyBorder="1" applyAlignment="1">
      <alignment horizontal="center" vertical="center"/>
    </xf>
    <xf numFmtId="9" fontId="9" fillId="12" borderId="2" xfId="15" applyFont="1" applyFill="1" applyBorder="1" applyAlignment="1">
      <alignment horizontal="center" vertical="center" wrapText="1"/>
    </xf>
    <xf numFmtId="0" fontId="9" fillId="12" borderId="2" xfId="38" applyFont="1" applyFill="1" applyBorder="1" applyAlignment="1">
      <alignment horizontal="center"/>
    </xf>
    <xf numFmtId="0" fontId="9" fillId="12" borderId="2" xfId="38" applyFont="1" applyFill="1" applyBorder="1" applyAlignment="1">
      <alignment horizontal="center" vertical="center"/>
    </xf>
    <xf numFmtId="0" fontId="9" fillId="0" borderId="0" xfId="38" applyFont="1" applyFill="1" applyAlignment="1">
      <alignment wrapText="1"/>
    </xf>
    <xf numFmtId="0" fontId="9" fillId="0" borderId="0" xfId="38" applyFont="1" applyFill="1" applyAlignment="1">
      <alignment horizontal="right" wrapText="1"/>
    </xf>
    <xf numFmtId="0" fontId="58" fillId="0" borderId="0" xfId="36" applyFont="1" applyFill="1" applyAlignment="1">
      <alignment horizontal="right" wrapText="1"/>
    </xf>
    <xf numFmtId="0" fontId="11" fillId="0" borderId="0" xfId="38" applyFont="1" applyFill="1" applyAlignment="1">
      <alignment wrapText="1"/>
    </xf>
    <xf numFmtId="0" fontId="58" fillId="0" borderId="0" xfId="6" applyFont="1" applyFill="1" applyAlignment="1">
      <alignment horizontal="right" vertical="center" wrapText="1"/>
    </xf>
    <xf numFmtId="0" fontId="58" fillId="0" borderId="0" xfId="3" applyFont="1" applyFill="1" applyAlignment="1">
      <alignment horizontal="right" vertical="center" wrapText="1"/>
    </xf>
    <xf numFmtId="0" fontId="58" fillId="0" borderId="0" xfId="6" applyFont="1" applyFill="1" applyAlignment="1">
      <alignment wrapText="1"/>
    </xf>
    <xf numFmtId="0" fontId="86" fillId="0" borderId="0" xfId="6" applyFont="1" applyFill="1" applyAlignment="1">
      <alignment horizontal="right" vertical="center" wrapText="1"/>
    </xf>
    <xf numFmtId="166" fontId="75" fillId="0" borderId="0" xfId="38" applyNumberFormat="1" applyFont="1" applyFill="1" applyAlignment="1">
      <alignment wrapText="1"/>
    </xf>
    <xf numFmtId="167" fontId="65" fillId="0" borderId="0" xfId="38" applyNumberFormat="1" applyFont="1" applyFill="1" applyAlignment="1">
      <alignment wrapText="1"/>
    </xf>
    <xf numFmtId="0" fontId="9" fillId="12" borderId="2" xfId="38" applyFont="1" applyFill="1" applyBorder="1" applyAlignment="1">
      <alignment wrapText="1"/>
    </xf>
    <xf numFmtId="0" fontId="9" fillId="12" borderId="0" xfId="38" applyFont="1" applyFill="1" applyBorder="1" applyAlignment="1">
      <alignment wrapText="1"/>
    </xf>
    <xf numFmtId="0" fontId="9" fillId="9" borderId="0" xfId="38" applyFont="1" applyFill="1" applyBorder="1" applyAlignment="1">
      <alignment wrapText="1"/>
    </xf>
    <xf numFmtId="0" fontId="9" fillId="0" borderId="0" xfId="38" applyFont="1" applyFill="1" applyBorder="1" applyAlignment="1">
      <alignment wrapText="1"/>
    </xf>
    <xf numFmtId="0" fontId="57" fillId="0" borderId="83" xfId="41" applyFont="1" applyFill="1" applyBorder="1" applyAlignment="1">
      <alignment vertical="center" wrapText="1"/>
    </xf>
    <xf numFmtId="0" fontId="57" fillId="0" borderId="13" xfId="41" applyFont="1" applyFill="1" applyBorder="1" applyAlignment="1">
      <alignment vertical="center" wrapText="1"/>
    </xf>
    <xf numFmtId="0" fontId="45" fillId="0" borderId="0" xfId="41" applyFont="1" applyFill="1"/>
    <xf numFmtId="0" fontId="81" fillId="0" borderId="2" xfId="0" applyFont="1" applyBorder="1" applyAlignment="1">
      <alignment horizontal="center" vertical="center" wrapText="1"/>
    </xf>
    <xf numFmtId="0" fontId="15" fillId="12" borderId="0" xfId="6" applyFont="1" applyFill="1" applyBorder="1" applyAlignment="1">
      <alignment horizontal="left" vertical="center" wrapText="1"/>
    </xf>
    <xf numFmtId="0" fontId="15" fillId="12" borderId="0" xfId="0" applyFont="1" applyFill="1" applyBorder="1" applyAlignment="1">
      <alignment horizontal="center" vertical="center"/>
    </xf>
    <xf numFmtId="0" fontId="15" fillId="12" borderId="0" xfId="6" applyFont="1" applyFill="1" applyBorder="1" applyAlignment="1">
      <alignment horizontal="center" vertical="center"/>
    </xf>
    <xf numFmtId="166" fontId="15" fillId="12" borderId="0" xfId="26" applyNumberFormat="1" applyFont="1" applyFill="1" applyBorder="1" applyAlignment="1">
      <alignment horizontal="center" vertical="center" wrapText="1"/>
    </xf>
    <xf numFmtId="166" fontId="40" fillId="12" borderId="0" xfId="0" applyNumberFormat="1" applyFont="1" applyFill="1" applyBorder="1" applyAlignment="1">
      <alignment horizontal="center" vertical="center" wrapText="1"/>
    </xf>
    <xf numFmtId="166" fontId="15" fillId="12" borderId="0" xfId="0" applyNumberFormat="1" applyFont="1" applyFill="1" applyBorder="1" applyAlignment="1">
      <alignment horizontal="center" vertical="center" wrapText="1"/>
    </xf>
    <xf numFmtId="0" fontId="9" fillId="0" borderId="0" xfId="6" applyFont="1" applyFill="1" applyAlignment="1">
      <alignment horizontal="center" vertical="center"/>
    </xf>
    <xf numFmtId="0" fontId="9" fillId="12" borderId="0" xfId="6" applyFont="1" applyFill="1" applyAlignment="1">
      <alignment vertical="center"/>
    </xf>
    <xf numFmtId="0" fontId="9" fillId="12" borderId="0" xfId="0" applyFont="1" applyFill="1"/>
    <xf numFmtId="0" fontId="9" fillId="12" borderId="2" xfId="6" applyFont="1" applyFill="1" applyBorder="1" applyAlignment="1">
      <alignment horizontal="center" vertical="center"/>
    </xf>
    <xf numFmtId="3" fontId="9" fillId="12" borderId="2" xfId="6" applyNumberFormat="1" applyFont="1" applyFill="1" applyBorder="1" applyAlignment="1">
      <alignment horizontal="left" vertical="center" wrapText="1"/>
    </xf>
    <xf numFmtId="9" fontId="9" fillId="0" borderId="0" xfId="15" applyFont="1" applyFill="1" applyAlignment="1">
      <alignment vertical="center"/>
    </xf>
    <xf numFmtId="189" fontId="9" fillId="12" borderId="2" xfId="26" applyNumberFormat="1" applyFont="1" applyFill="1" applyBorder="1" applyAlignment="1">
      <alignment horizontal="center" vertical="center" wrapText="1"/>
    </xf>
    <xf numFmtId="9" fontId="40" fillId="15" borderId="2" xfId="15" applyFont="1" applyFill="1" applyBorder="1" applyAlignment="1">
      <alignment horizontal="center" vertical="center" wrapText="1"/>
    </xf>
    <xf numFmtId="0" fontId="25" fillId="12" borderId="2" xfId="38" applyFont="1" applyFill="1" applyBorder="1" applyAlignment="1">
      <alignment horizontal="center" vertical="center" wrapText="1"/>
    </xf>
    <xf numFmtId="0" fontId="25" fillId="12" borderId="2" xfId="36" applyFont="1" applyFill="1" applyBorder="1" applyAlignment="1">
      <alignment horizontal="center" vertical="center" wrapText="1"/>
    </xf>
    <xf numFmtId="0" fontId="25" fillId="12" borderId="2" xfId="14" applyFont="1" applyFill="1" applyBorder="1" applyAlignment="1">
      <alignment horizontal="left" vertical="center" wrapText="1"/>
    </xf>
    <xf numFmtId="178" fontId="25" fillId="12" borderId="2" xfId="38" applyNumberFormat="1" applyFont="1" applyFill="1" applyBorder="1" applyAlignment="1">
      <alignment horizontal="center" vertical="center" wrapText="1"/>
    </xf>
    <xf numFmtId="0" fontId="25" fillId="12" borderId="0" xfId="38" applyFont="1" applyFill="1" applyBorder="1"/>
    <xf numFmtId="0" fontId="15" fillId="12" borderId="2" xfId="36" applyFont="1" applyFill="1" applyBorder="1" applyAlignment="1">
      <alignment horizontal="center" vertical="center" wrapText="1"/>
    </xf>
    <xf numFmtId="0" fontId="24" fillId="12" borderId="0" xfId="38" applyFont="1" applyFill="1"/>
    <xf numFmtId="0" fontId="9" fillId="12" borderId="2" xfId="14" applyFont="1" applyFill="1" applyBorder="1" applyAlignment="1">
      <alignment horizontal="left" vertical="center" wrapText="1"/>
    </xf>
    <xf numFmtId="0" fontId="15" fillId="12" borderId="2" xfId="36" applyFont="1" applyFill="1" applyBorder="1"/>
    <xf numFmtId="178" fontId="24" fillId="12" borderId="44" xfId="37" applyNumberFormat="1" applyFont="1" applyFill="1" applyBorder="1" applyAlignment="1">
      <alignment horizontal="center" vertical="center" wrapText="1"/>
    </xf>
    <xf numFmtId="0" fontId="42" fillId="12" borderId="2" xfId="14" applyFont="1" applyFill="1" applyBorder="1" applyAlignment="1">
      <alignment horizontal="left" vertical="center" wrapText="1"/>
    </xf>
    <xf numFmtId="0" fontId="15" fillId="12" borderId="22" xfId="36" applyFont="1" applyFill="1" applyBorder="1" applyAlignment="1">
      <alignment horizontal="center" vertical="center" wrapText="1"/>
    </xf>
    <xf numFmtId="3" fontId="15" fillId="12" borderId="22" xfId="36" applyNumberFormat="1" applyFont="1" applyFill="1" applyBorder="1" applyAlignment="1">
      <alignment horizontal="left" wrapText="1"/>
    </xf>
    <xf numFmtId="43" fontId="15" fillId="12" borderId="22" xfId="36" applyNumberFormat="1" applyFont="1" applyFill="1" applyBorder="1" applyAlignment="1">
      <alignment horizontal="center" vertical="center"/>
    </xf>
    <xf numFmtId="0" fontId="11" fillId="12" borderId="22" xfId="38" applyFont="1" applyFill="1" applyBorder="1" applyAlignment="1">
      <alignment horizontal="center" vertical="center" wrapText="1"/>
    </xf>
    <xf numFmtId="0" fontId="40" fillId="12" borderId="0" xfId="38" applyFont="1" applyFill="1" applyBorder="1"/>
    <xf numFmtId="3" fontId="15" fillId="12" borderId="2" xfId="36" applyNumberFormat="1" applyFont="1" applyFill="1" applyBorder="1" applyAlignment="1">
      <alignment horizontal="left" wrapText="1"/>
    </xf>
    <xf numFmtId="43" fontId="15" fillId="12" borderId="2" xfId="36" applyNumberFormat="1" applyFont="1" applyFill="1" applyBorder="1" applyAlignment="1">
      <alignment horizontal="center" vertical="center"/>
    </xf>
    <xf numFmtId="171" fontId="24" fillId="12" borderId="22" xfId="37" applyNumberFormat="1" applyFont="1" applyFill="1" applyBorder="1" applyAlignment="1">
      <alignment horizontal="center" vertical="center" wrapText="1"/>
    </xf>
    <xf numFmtId="178" fontId="15" fillId="12" borderId="2" xfId="37" applyNumberFormat="1" applyFont="1" applyFill="1" applyBorder="1" applyAlignment="1">
      <alignment horizontal="center" vertical="center" wrapText="1"/>
    </xf>
    <xf numFmtId="178" fontId="15" fillId="12" borderId="22" xfId="37" applyNumberFormat="1" applyFont="1" applyFill="1" applyBorder="1" applyAlignment="1">
      <alignment horizontal="center" vertical="center" wrapText="1"/>
    </xf>
    <xf numFmtId="166" fontId="9" fillId="12" borderId="0" xfId="38" applyNumberFormat="1" applyFont="1" applyFill="1" applyAlignment="1">
      <alignment horizontal="center"/>
    </xf>
    <xf numFmtId="0" fontId="25" fillId="12" borderId="22" xfId="36" applyFont="1" applyFill="1" applyBorder="1" applyAlignment="1">
      <alignment horizontal="center" vertical="center" wrapText="1"/>
    </xf>
    <xf numFmtId="0" fontId="25" fillId="12" borderId="22" xfId="14" applyFont="1" applyFill="1" applyBorder="1" applyAlignment="1">
      <alignment horizontal="left" vertical="center" wrapText="1"/>
    </xf>
    <xf numFmtId="178" fontId="25" fillId="12" borderId="22" xfId="38" applyNumberFormat="1" applyFont="1" applyFill="1" applyBorder="1" applyAlignment="1">
      <alignment horizontal="center" vertical="center" wrapText="1"/>
    </xf>
    <xf numFmtId="0" fontId="15" fillId="12" borderId="22" xfId="36" applyFont="1" applyFill="1" applyBorder="1" applyAlignment="1">
      <alignment horizontal="left" wrapText="1"/>
    </xf>
    <xf numFmtId="3" fontId="41" fillId="12" borderId="2" xfId="38" applyNumberFormat="1" applyFont="1" applyFill="1" applyBorder="1" applyAlignment="1">
      <alignment horizontal="left" vertical="center" wrapText="1"/>
    </xf>
    <xf numFmtId="0" fontId="25" fillId="12" borderId="22" xfId="36" applyFont="1" applyFill="1" applyBorder="1" applyAlignment="1">
      <alignment horizontal="left" vertical="center" wrapText="1"/>
    </xf>
    <xf numFmtId="178" fontId="15" fillId="12" borderId="41" xfId="37" applyNumberFormat="1" applyFont="1" applyFill="1" applyBorder="1" applyAlignment="1">
      <alignment horizontal="center" vertical="center" wrapText="1"/>
    </xf>
    <xf numFmtId="0" fontId="24" fillId="12" borderId="2" xfId="36" applyFont="1" applyFill="1" applyBorder="1" applyAlignment="1">
      <alignment horizontal="center" vertical="center" wrapText="1"/>
    </xf>
    <xf numFmtId="3" fontId="33" fillId="12" borderId="2" xfId="0" applyNumberFormat="1" applyFont="1" applyFill="1" applyBorder="1" applyAlignment="1">
      <alignment horizontal="left" vertical="center" wrapText="1"/>
    </xf>
    <xf numFmtId="0" fontId="15" fillId="12" borderId="22" xfId="36" applyFont="1" applyFill="1" applyBorder="1"/>
    <xf numFmtId="0" fontId="9" fillId="12" borderId="22" xfId="14" applyFont="1" applyFill="1" applyBorder="1" applyAlignment="1">
      <alignment horizontal="left" vertical="center" wrapText="1"/>
    </xf>
    <xf numFmtId="178" fontId="40" fillId="12" borderId="22" xfId="38" applyNumberFormat="1" applyFont="1" applyFill="1" applyBorder="1" applyAlignment="1">
      <alignment horizontal="center" vertical="center" wrapText="1"/>
    </xf>
    <xf numFmtId="0" fontId="102" fillId="12" borderId="2" xfId="36" applyFont="1" applyFill="1" applyBorder="1" applyAlignment="1">
      <alignment vertical="center" wrapText="1"/>
    </xf>
    <xf numFmtId="0" fontId="24" fillId="12" borderId="2" xfId="38" applyFont="1" applyFill="1" applyBorder="1" applyAlignment="1">
      <alignment horizontal="center" vertical="center" wrapText="1"/>
    </xf>
    <xf numFmtId="0" fontId="25" fillId="12" borderId="2" xfId="36" applyFont="1" applyFill="1" applyBorder="1" applyAlignment="1">
      <alignment vertical="center" wrapText="1"/>
    </xf>
    <xf numFmtId="0" fontId="101" fillId="12" borderId="2" xfId="36" applyFont="1" applyFill="1" applyBorder="1" applyAlignment="1">
      <alignment vertical="center" wrapText="1"/>
    </xf>
    <xf numFmtId="0" fontId="24" fillId="12" borderId="2" xfId="36" applyFont="1" applyFill="1" applyBorder="1" applyAlignment="1">
      <alignment horizontal="left" vertical="center" wrapText="1"/>
    </xf>
    <xf numFmtId="0" fontId="24" fillId="12" borderId="2" xfId="38" applyFont="1" applyFill="1" applyBorder="1" applyAlignment="1">
      <alignment horizontal="left" vertical="center" wrapText="1"/>
    </xf>
    <xf numFmtId="171" fontId="15" fillId="12" borderId="0" xfId="38" applyNumberFormat="1" applyFont="1" applyFill="1"/>
    <xf numFmtId="0" fontId="24" fillId="12" borderId="2" xfId="36" applyFont="1" applyFill="1" applyBorder="1" applyAlignment="1">
      <alignment vertical="center" wrapText="1"/>
    </xf>
    <xf numFmtId="0" fontId="24" fillId="12" borderId="2" xfId="38" applyFont="1" applyFill="1" applyBorder="1" applyAlignment="1">
      <alignment vertical="center" wrapText="1"/>
    </xf>
    <xf numFmtId="0" fontId="24" fillId="12" borderId="2" xfId="35" applyFont="1" applyFill="1" applyBorder="1" applyAlignment="1">
      <alignment horizontal="left" vertical="center" wrapText="1"/>
    </xf>
    <xf numFmtId="0" fontId="9" fillId="12" borderId="0" xfId="38" applyFont="1" applyFill="1" applyBorder="1" applyAlignment="1">
      <alignment horizontal="center" vertical="center" wrapText="1"/>
    </xf>
    <xf numFmtId="0" fontId="11" fillId="12" borderId="0" xfId="38" applyFont="1" applyFill="1" applyBorder="1" applyAlignment="1">
      <alignment horizontal="center" vertical="center" wrapText="1"/>
    </xf>
    <xf numFmtId="9" fontId="11" fillId="12" borderId="0" xfId="15" applyFont="1" applyFill="1" applyBorder="1" applyAlignment="1">
      <alignment horizontal="center" vertical="center" wrapText="1"/>
    </xf>
    <xf numFmtId="188" fontId="24" fillId="12" borderId="0" xfId="37" applyNumberFormat="1" applyFont="1" applyFill="1" applyBorder="1" applyAlignment="1">
      <alignment horizontal="center" vertical="center" wrapText="1"/>
    </xf>
    <xf numFmtId="9" fontId="15" fillId="12" borderId="0" xfId="15" applyFont="1" applyFill="1" applyBorder="1" applyAlignment="1">
      <alignment horizontal="center" vertical="center" wrapText="1"/>
    </xf>
    <xf numFmtId="0" fontId="11" fillId="12" borderId="41" xfId="6" applyFont="1" applyFill="1" applyBorder="1" applyAlignment="1">
      <alignment horizontal="center" vertical="center" wrapText="1"/>
    </xf>
    <xf numFmtId="172" fontId="81" fillId="0" borderId="2" xfId="0" applyNumberFormat="1" applyFont="1" applyFill="1" applyBorder="1" applyAlignment="1">
      <alignment horizontal="center" vertical="center" wrapText="1" readingOrder="1"/>
    </xf>
    <xf numFmtId="0" fontId="15" fillId="19" borderId="2" xfId="11" applyFont="1" applyFill="1" applyBorder="1" applyAlignment="1">
      <alignment horizontal="center" vertical="center" wrapText="1" readingOrder="1"/>
    </xf>
    <xf numFmtId="0" fontId="68" fillId="19" borderId="2" xfId="11" applyFont="1" applyFill="1" applyBorder="1" applyAlignment="1">
      <alignment horizontal="center" vertical="center" wrapText="1" readingOrder="1"/>
    </xf>
    <xf numFmtId="14" fontId="68" fillId="19" borderId="2" xfId="11" applyNumberFormat="1" applyFont="1" applyFill="1" applyBorder="1" applyAlignment="1">
      <alignment horizontal="center" vertical="center" wrapText="1" readingOrder="1"/>
    </xf>
    <xf numFmtId="0" fontId="81" fillId="0" borderId="4" xfId="0" applyFont="1" applyFill="1" applyBorder="1" applyAlignment="1">
      <alignment vertical="center" wrapText="1" readingOrder="1"/>
    </xf>
    <xf numFmtId="0" fontId="81" fillId="0" borderId="2" xfId="0" applyFont="1" applyFill="1" applyBorder="1" applyAlignment="1">
      <alignment horizontal="left" vertical="center" wrapText="1" readingOrder="1"/>
    </xf>
    <xf numFmtId="0" fontId="81" fillId="0" borderId="0" xfId="0" applyFont="1" applyAlignment="1">
      <alignment horizontal="center" vertical="center" wrapText="1"/>
    </xf>
    <xf numFmtId="0" fontId="89" fillId="0" borderId="0" xfId="39" applyFont="1"/>
    <xf numFmtId="0" fontId="15" fillId="0" borderId="0" xfId="38" applyFont="1" applyFill="1" applyAlignment="1">
      <alignment horizontal="right"/>
    </xf>
    <xf numFmtId="0" fontId="15" fillId="0" borderId="0" xfId="36" applyFont="1" applyFill="1" applyAlignment="1">
      <alignment horizontal="right"/>
    </xf>
    <xf numFmtId="0" fontId="15" fillId="0" borderId="0" xfId="39" applyFont="1"/>
    <xf numFmtId="0" fontId="81" fillId="0" borderId="0" xfId="11" applyFont="1" applyAlignment="1">
      <alignment horizontal="right"/>
    </xf>
    <xf numFmtId="0" fontId="40" fillId="9" borderId="0" xfId="10" applyFont="1" applyFill="1" applyAlignment="1">
      <alignment horizontal="right" vertical="center"/>
    </xf>
    <xf numFmtId="0" fontId="15" fillId="0" borderId="0" xfId="36" applyFont="1" applyFill="1" applyAlignment="1">
      <alignment horizontal="right" vertical="center"/>
    </xf>
    <xf numFmtId="0" fontId="15" fillId="0" borderId="0" xfId="39" applyFont="1" applyAlignment="1"/>
    <xf numFmtId="0" fontId="15" fillId="0" borderId="0" xfId="39" applyFont="1" applyAlignment="1">
      <alignment horizontal="right"/>
    </xf>
    <xf numFmtId="0" fontId="15" fillId="0" borderId="0" xfId="39" applyFont="1" applyFill="1" applyAlignment="1">
      <alignment horizontal="right" vertical="center"/>
    </xf>
    <xf numFmtId="0" fontId="81" fillId="0" borderId="0" xfId="0" applyFont="1" applyAlignment="1">
      <alignment horizontal="left" wrapText="1"/>
    </xf>
    <xf numFmtId="0" fontId="81" fillId="0" borderId="0" xfId="0" applyFont="1" applyAlignment="1">
      <alignment vertical="center" wrapText="1"/>
    </xf>
    <xf numFmtId="0" fontId="81" fillId="0" borderId="0" xfId="0" applyFont="1" applyAlignment="1">
      <alignment vertical="center" wrapText="1" readingOrder="1"/>
    </xf>
    <xf numFmtId="0" fontId="81" fillId="0" borderId="0" xfId="0" applyFont="1" applyFill="1" applyAlignment="1">
      <alignment vertical="center" wrapText="1" readingOrder="1"/>
    </xf>
    <xf numFmtId="0" fontId="81" fillId="0" borderId="79" xfId="0" applyFont="1" applyBorder="1" applyAlignment="1">
      <alignment vertical="center" wrapText="1"/>
    </xf>
    <xf numFmtId="0" fontId="81" fillId="0" borderId="79" xfId="0" applyFont="1" applyBorder="1" applyAlignment="1">
      <alignment wrapText="1"/>
    </xf>
    <xf numFmtId="0" fontId="11" fillId="0" borderId="0" xfId="38" applyFont="1" applyFill="1" applyBorder="1" applyAlignment="1">
      <alignment horizontal="center" vertical="center" wrapText="1"/>
    </xf>
    <xf numFmtId="0" fontId="25" fillId="11" borderId="2" xfId="36" applyFont="1" applyFill="1" applyBorder="1" applyAlignment="1">
      <alignment vertical="center"/>
    </xf>
    <xf numFmtId="0" fontId="24" fillId="0" borderId="0" xfId="38" applyFont="1" applyFill="1" applyAlignment="1">
      <alignment wrapText="1"/>
    </xf>
    <xf numFmtId="181" fontId="106" fillId="0" borderId="0" xfId="38" applyNumberFormat="1" applyFont="1" applyFill="1" applyAlignment="1">
      <alignment wrapText="1"/>
    </xf>
    <xf numFmtId="181" fontId="24" fillId="0" borderId="0" xfId="38" applyNumberFormat="1" applyFont="1" applyFill="1" applyAlignment="1">
      <alignment wrapText="1"/>
    </xf>
    <xf numFmtId="187" fontId="9" fillId="12" borderId="2" xfId="6" applyNumberFormat="1" applyFont="1" applyFill="1" applyBorder="1" applyAlignment="1">
      <alignment vertical="center" wrapText="1"/>
    </xf>
    <xf numFmtId="0" fontId="85" fillId="0" borderId="0" xfId="0" applyFont="1" applyAlignment="1">
      <alignment horizontal="center" vertical="center" wrapText="1"/>
    </xf>
    <xf numFmtId="0" fontId="85" fillId="0" borderId="0" xfId="0" applyFont="1" applyAlignment="1">
      <alignment wrapText="1"/>
    </xf>
    <xf numFmtId="0" fontId="75" fillId="0" borderId="0" xfId="11" applyFont="1" applyAlignment="1">
      <alignment horizontal="right"/>
    </xf>
    <xf numFmtId="0" fontId="24" fillId="0" borderId="0" xfId="36" applyFont="1" applyFill="1" applyAlignment="1">
      <alignment horizontal="right" vertical="center"/>
    </xf>
    <xf numFmtId="0" fontId="24" fillId="0" borderId="0" xfId="39" applyFont="1" applyAlignment="1">
      <alignment horizontal="right"/>
    </xf>
    <xf numFmtId="0" fontId="24" fillId="0" borderId="0" xfId="39" applyFont="1" applyFill="1" applyAlignment="1">
      <alignment horizontal="right" vertical="center"/>
    </xf>
    <xf numFmtId="0" fontId="85" fillId="0" borderId="0" xfId="0" applyFont="1" applyAlignment="1">
      <alignment horizontal="center" wrapText="1"/>
    </xf>
    <xf numFmtId="0" fontId="110" fillId="0" borderId="0" xfId="0" applyFont="1" applyAlignment="1">
      <alignment horizontal="left" wrapText="1"/>
    </xf>
    <xf numFmtId="0" fontId="85" fillId="0" borderId="0" xfId="0" applyFont="1" applyAlignment="1">
      <alignment wrapText="1" readingOrder="1"/>
    </xf>
    <xf numFmtId="0" fontId="85" fillId="0" borderId="0" xfId="0" applyFont="1" applyAlignment="1">
      <alignment vertical="center" wrapText="1" readingOrder="1"/>
    </xf>
    <xf numFmtId="0" fontId="85" fillId="0" borderId="0" xfId="0" applyFont="1" applyFill="1" applyAlignment="1">
      <alignment vertical="center" wrapText="1" readingOrder="1"/>
    </xf>
    <xf numFmtId="0" fontId="81" fillId="0" borderId="0" xfId="0" applyFont="1" applyAlignment="1">
      <alignment horizontal="center" vertical="center" wrapText="1" readingOrder="1"/>
    </xf>
    <xf numFmtId="0" fontId="100" fillId="0" borderId="0" xfId="0" applyFont="1" applyAlignment="1">
      <alignment wrapText="1"/>
    </xf>
    <xf numFmtId="0" fontId="85" fillId="0" borderId="79" xfId="0" applyFont="1" applyBorder="1" applyAlignment="1">
      <alignment vertical="center" wrapText="1"/>
    </xf>
    <xf numFmtId="0" fontId="85" fillId="0" borderId="79" xfId="0" applyFont="1" applyBorder="1" applyAlignment="1">
      <alignment wrapText="1"/>
    </xf>
    <xf numFmtId="187" fontId="11" fillId="12" borderId="41" xfId="6" applyNumberFormat="1" applyFont="1" applyFill="1" applyBorder="1" applyAlignment="1">
      <alignment vertical="center" wrapText="1"/>
    </xf>
    <xf numFmtId="187" fontId="9" fillId="12" borderId="41" xfId="6" applyNumberFormat="1" applyFont="1" applyFill="1" applyBorder="1" applyAlignment="1">
      <alignment vertical="center" wrapText="1"/>
    </xf>
    <xf numFmtId="187" fontId="11" fillId="12" borderId="22" xfId="6" applyNumberFormat="1" applyFont="1" applyFill="1" applyBorder="1" applyAlignment="1">
      <alignment vertical="center" wrapText="1"/>
    </xf>
    <xf numFmtId="0" fontId="11" fillId="12" borderId="0" xfId="6" applyFont="1" applyFill="1" applyAlignment="1">
      <alignment vertical="center"/>
    </xf>
    <xf numFmtId="187" fontId="11" fillId="12" borderId="12" xfId="6" applyNumberFormat="1" applyFont="1" applyFill="1" applyBorder="1" applyAlignment="1">
      <alignment vertical="center" wrapText="1"/>
    </xf>
    <xf numFmtId="0" fontId="9" fillId="12" borderId="89" xfId="6" applyFont="1" applyFill="1" applyBorder="1" applyAlignment="1">
      <alignment horizontal="center" vertical="center"/>
    </xf>
    <xf numFmtId="187" fontId="9" fillId="12" borderId="41" xfId="26" applyNumberFormat="1" applyFont="1" applyFill="1" applyBorder="1" applyAlignment="1">
      <alignment vertical="center" wrapText="1"/>
    </xf>
    <xf numFmtId="187" fontId="9" fillId="12" borderId="12" xfId="26" applyNumberFormat="1" applyFont="1" applyFill="1" applyBorder="1" applyAlignment="1">
      <alignment vertical="center" wrapText="1"/>
    </xf>
    <xf numFmtId="187" fontId="11" fillId="12" borderId="44" xfId="6" applyNumberFormat="1" applyFont="1" applyFill="1" applyBorder="1" applyAlignment="1">
      <alignment vertical="center" wrapText="1"/>
    </xf>
    <xf numFmtId="187" fontId="9" fillId="12" borderId="12" xfId="6" applyNumberFormat="1" applyFont="1" applyFill="1" applyBorder="1" applyAlignment="1">
      <alignment vertical="center" wrapText="1"/>
    </xf>
    <xf numFmtId="0" fontId="9" fillId="12" borderId="22" xfId="6" applyFont="1" applyFill="1" applyBorder="1" applyAlignment="1">
      <alignment horizontal="center" vertical="center"/>
    </xf>
    <xf numFmtId="0" fontId="9" fillId="12" borderId="0" xfId="6" applyFont="1" applyFill="1" applyBorder="1" applyAlignment="1">
      <alignment vertical="center"/>
    </xf>
    <xf numFmtId="166" fontId="11" fillId="12" borderId="2" xfId="35" applyNumberFormat="1" applyFont="1" applyFill="1" applyBorder="1" applyAlignment="1">
      <alignment horizontal="center" vertical="center" wrapText="1"/>
    </xf>
    <xf numFmtId="167" fontId="9" fillId="0" borderId="0" xfId="6" applyNumberFormat="1" applyFont="1" applyFill="1" applyAlignment="1">
      <alignment horizontal="right" vertical="center"/>
    </xf>
    <xf numFmtId="166" fontId="9" fillId="0" borderId="0" xfId="6" applyNumberFormat="1" applyFont="1" applyFill="1" applyAlignment="1">
      <alignment horizontal="right" vertical="center"/>
    </xf>
    <xf numFmtId="0" fontId="9" fillId="0" borderId="0" xfId="6" applyFont="1" applyFill="1" applyAlignment="1">
      <alignment horizontal="center" vertical="center" wrapText="1"/>
    </xf>
    <xf numFmtId="167" fontId="9" fillId="0" borderId="0" xfId="6" applyNumberFormat="1" applyFont="1" applyFill="1" applyAlignment="1">
      <alignment horizontal="right" vertical="center" wrapText="1"/>
    </xf>
    <xf numFmtId="166" fontId="9" fillId="0" borderId="0" xfId="6" applyNumberFormat="1" applyFont="1" applyFill="1" applyAlignment="1">
      <alignment horizontal="right" vertical="center" wrapText="1"/>
    </xf>
    <xf numFmtId="0" fontId="9" fillId="12" borderId="46" xfId="6" applyFont="1" applyFill="1" applyBorder="1" applyAlignment="1">
      <alignment horizontal="center" vertical="center" wrapText="1"/>
    </xf>
    <xf numFmtId="190" fontId="11" fillId="11" borderId="2" xfId="6" applyNumberFormat="1" applyFont="1" applyFill="1" applyBorder="1" applyAlignment="1">
      <alignment horizontal="center" vertical="top" wrapText="1"/>
    </xf>
    <xf numFmtId="190" fontId="9" fillId="12" borderId="2" xfId="26" applyNumberFormat="1" applyFont="1" applyFill="1" applyBorder="1" applyAlignment="1">
      <alignment horizontal="center" vertical="center" wrapText="1"/>
    </xf>
    <xf numFmtId="166" fontId="9" fillId="12" borderId="2" xfId="35" applyNumberFormat="1" applyFont="1" applyFill="1" applyBorder="1" applyAlignment="1">
      <alignment horizontal="center" vertical="center" wrapText="1"/>
    </xf>
    <xf numFmtId="189" fontId="9" fillId="12" borderId="2" xfId="37" applyNumberFormat="1" applyFont="1" applyFill="1" applyBorder="1" applyAlignment="1">
      <alignment horizontal="center" vertical="center" wrapText="1"/>
    </xf>
    <xf numFmtId="0" fontId="11" fillId="12" borderId="0" xfId="35" applyFont="1" applyFill="1"/>
    <xf numFmtId="166" fontId="9" fillId="12" borderId="0" xfId="35" applyNumberFormat="1" applyFont="1" applyFill="1"/>
    <xf numFmtId="0" fontId="9" fillId="12" borderId="0" xfId="35" applyFont="1" applyFill="1"/>
    <xf numFmtId="166" fontId="15" fillId="12" borderId="2" xfId="37" applyNumberFormat="1" applyFont="1" applyFill="1" applyBorder="1" applyAlignment="1">
      <alignment horizontal="center" vertical="center" wrapText="1"/>
    </xf>
    <xf numFmtId="166" fontId="9" fillId="12" borderId="2" xfId="35" applyNumberFormat="1" applyFont="1" applyFill="1" applyBorder="1" applyAlignment="1">
      <alignment horizontal="center" vertical="center"/>
    </xf>
    <xf numFmtId="3" fontId="32" fillId="12" borderId="2" xfId="0" applyNumberFormat="1" applyFont="1" applyFill="1" applyBorder="1" applyAlignment="1">
      <alignment horizontal="left" vertical="center" wrapText="1"/>
    </xf>
    <xf numFmtId="189" fontId="9" fillId="12" borderId="2" xfId="15" applyNumberFormat="1" applyFont="1" applyFill="1" applyBorder="1" applyAlignment="1">
      <alignment horizontal="center" vertical="center" wrapText="1"/>
    </xf>
    <xf numFmtId="0" fontId="11" fillId="12" borderId="2" xfId="36" applyFont="1" applyFill="1" applyBorder="1" applyAlignment="1">
      <alignment horizontal="center" vertical="center" wrapText="1"/>
    </xf>
    <xf numFmtId="0" fontId="11" fillId="12" borderId="2" xfId="14" applyFont="1" applyFill="1" applyBorder="1" applyAlignment="1">
      <alignment horizontal="left" vertical="center" wrapText="1"/>
    </xf>
    <xf numFmtId="0" fontId="11" fillId="12" borderId="2" xfId="36" applyFont="1" applyFill="1" applyBorder="1" applyAlignment="1">
      <alignment horizontal="center" wrapText="1"/>
    </xf>
    <xf numFmtId="189" fontId="11" fillId="12" borderId="2" xfId="35" applyNumberFormat="1" applyFont="1" applyFill="1" applyBorder="1" applyAlignment="1">
      <alignment horizontal="center" vertical="center" wrapText="1"/>
    </xf>
    <xf numFmtId="189" fontId="9" fillId="12" borderId="2" xfId="15" applyNumberFormat="1" applyFont="1" applyFill="1" applyBorder="1" applyAlignment="1">
      <alignment horizontal="center"/>
    </xf>
    <xf numFmtId="167" fontId="9" fillId="12" borderId="2" xfId="37" applyNumberFormat="1" applyFont="1" applyFill="1" applyBorder="1" applyAlignment="1">
      <alignment horizontal="center" vertical="center" wrapText="1"/>
    </xf>
    <xf numFmtId="166" fontId="9" fillId="12" borderId="2" xfId="35" applyNumberFormat="1" applyFont="1" applyFill="1" applyBorder="1"/>
    <xf numFmtId="0" fontId="11" fillId="12" borderId="2" xfId="35" applyFont="1" applyFill="1" applyBorder="1" applyAlignment="1">
      <alignment horizontal="center" vertical="center" wrapText="1"/>
    </xf>
    <xf numFmtId="167" fontId="11" fillId="12" borderId="2" xfId="35" applyNumberFormat="1" applyFont="1" applyFill="1" applyBorder="1" applyAlignment="1">
      <alignment horizontal="center" vertical="center" wrapText="1"/>
    </xf>
    <xf numFmtId="189" fontId="11" fillId="12" borderId="44" xfId="35" applyNumberFormat="1" applyFont="1" applyFill="1" applyBorder="1" applyAlignment="1">
      <alignment horizontal="center" vertical="center" wrapText="1"/>
    </xf>
    <xf numFmtId="189" fontId="11" fillId="12" borderId="41" xfId="35" applyNumberFormat="1" applyFont="1" applyFill="1" applyBorder="1" applyAlignment="1">
      <alignment horizontal="center" vertical="center" wrapText="1"/>
    </xf>
    <xf numFmtId="0" fontId="11" fillId="12" borderId="2" xfId="36" applyFont="1" applyFill="1" applyBorder="1" applyAlignment="1">
      <alignment horizontal="left" wrapText="1"/>
    </xf>
    <xf numFmtId="166" fontId="9" fillId="12" borderId="0" xfId="35" applyNumberFormat="1" applyFont="1" applyFill="1" applyAlignment="1">
      <alignment horizontal="center" vertical="center"/>
    </xf>
    <xf numFmtId="3" fontId="70" fillId="12" borderId="2" xfId="6" applyNumberFormat="1" applyFont="1" applyFill="1" applyBorder="1" applyAlignment="1">
      <alignment horizontal="left" vertical="center" wrapText="1"/>
    </xf>
    <xf numFmtId="189" fontId="11" fillId="12" borderId="2" xfId="15" applyNumberFormat="1" applyFont="1" applyFill="1" applyBorder="1" applyAlignment="1">
      <alignment horizontal="center" vertical="center" wrapText="1"/>
    </xf>
    <xf numFmtId="16" fontId="11" fillId="12" borderId="2" xfId="36" applyNumberFormat="1" applyFont="1" applyFill="1" applyBorder="1" applyAlignment="1">
      <alignment horizontal="center" vertical="center" wrapText="1"/>
    </xf>
    <xf numFmtId="0" fontId="11" fillId="21" borderId="2" xfId="36" applyFont="1" applyFill="1" applyBorder="1" applyAlignment="1">
      <alignment horizontal="center" wrapText="1"/>
    </xf>
    <xf numFmtId="178" fontId="15" fillId="12" borderId="2" xfId="35" applyNumberFormat="1" applyFont="1" applyFill="1" applyBorder="1" applyAlignment="1">
      <alignment horizontal="center" vertical="center" wrapText="1"/>
    </xf>
    <xf numFmtId="189" fontId="15" fillId="12" borderId="2" xfId="37" applyNumberFormat="1" applyFont="1" applyFill="1" applyBorder="1" applyAlignment="1">
      <alignment horizontal="center" vertical="center" wrapText="1"/>
    </xf>
    <xf numFmtId="189" fontId="15" fillId="12" borderId="41" xfId="37" applyNumberFormat="1" applyFont="1" applyFill="1" applyBorder="1" applyAlignment="1">
      <alignment horizontal="center" vertical="center" wrapText="1"/>
    </xf>
    <xf numFmtId="189" fontId="15" fillId="12" borderId="41" xfId="15" applyNumberFormat="1" applyFont="1" applyFill="1" applyBorder="1" applyAlignment="1">
      <alignment horizontal="center" vertical="center" wrapText="1"/>
    </xf>
    <xf numFmtId="0" fontId="9" fillId="12" borderId="2" xfId="35" applyFont="1" applyFill="1" applyBorder="1"/>
    <xf numFmtId="0" fontId="9" fillId="12" borderId="2" xfId="35" applyFont="1" applyFill="1" applyBorder="1" applyAlignment="1">
      <alignment wrapText="1"/>
    </xf>
    <xf numFmtId="167" fontId="9" fillId="12" borderId="2" xfId="35" applyNumberFormat="1" applyFont="1" applyFill="1" applyBorder="1"/>
    <xf numFmtId="189" fontId="9" fillId="12" borderId="2" xfId="35" applyNumberFormat="1" applyFont="1" applyFill="1" applyBorder="1"/>
    <xf numFmtId="189" fontId="9" fillId="12" borderId="0" xfId="35" applyNumberFormat="1" applyFont="1" applyFill="1" applyBorder="1"/>
    <xf numFmtId="166" fontId="15" fillId="12" borderId="0" xfId="35" applyNumberFormat="1" applyFont="1" applyFill="1"/>
    <xf numFmtId="0" fontId="11" fillId="12" borderId="2" xfId="36" applyFont="1" applyFill="1" applyBorder="1"/>
    <xf numFmtId="167" fontId="15" fillId="12" borderId="2" xfId="37" applyNumberFormat="1" applyFont="1" applyFill="1" applyBorder="1" applyAlignment="1">
      <alignment horizontal="center" vertical="center" wrapText="1"/>
    </xf>
    <xf numFmtId="0" fontId="11" fillId="21" borderId="2" xfId="14" applyFont="1" applyFill="1" applyBorder="1" applyAlignment="1">
      <alignment horizontal="left" vertical="center" wrapText="1"/>
    </xf>
    <xf numFmtId="166" fontId="11" fillId="12" borderId="0" xfId="35" applyNumberFormat="1" applyFont="1" applyFill="1" applyBorder="1" applyAlignment="1">
      <alignment horizontal="center" vertical="center" wrapText="1"/>
    </xf>
    <xf numFmtId="0" fontId="32" fillId="12" borderId="2" xfId="0" applyNumberFormat="1" applyFont="1" applyFill="1" applyBorder="1" applyAlignment="1">
      <alignment vertical="center" wrapText="1"/>
    </xf>
    <xf numFmtId="0" fontId="20" fillId="12" borderId="2" xfId="14" applyFont="1" applyFill="1" applyBorder="1" applyAlignment="1">
      <alignment horizontal="left" vertical="center" wrapText="1"/>
    </xf>
    <xf numFmtId="175" fontId="15" fillId="12" borderId="2" xfId="37" applyNumberFormat="1" applyFont="1" applyFill="1" applyBorder="1" applyAlignment="1">
      <alignment horizontal="center" vertical="center" wrapText="1"/>
    </xf>
    <xf numFmtId="189" fontId="0" fillId="12" borderId="2" xfId="15" applyNumberFormat="1" applyFont="1" applyFill="1" applyBorder="1" applyAlignment="1">
      <alignment horizontal="center"/>
    </xf>
    <xf numFmtId="0" fontId="11" fillId="12" borderId="2" xfId="2" applyFont="1" applyFill="1" applyBorder="1" applyAlignment="1">
      <alignment wrapText="1"/>
    </xf>
    <xf numFmtId="49" fontId="11" fillId="12" borderId="2" xfId="36" applyNumberFormat="1" applyFont="1" applyFill="1" applyBorder="1" applyAlignment="1">
      <alignment horizontal="center" vertical="center" wrapText="1"/>
    </xf>
    <xf numFmtId="166" fontId="11" fillId="12" borderId="2" xfId="35" applyNumberFormat="1" applyFont="1" applyFill="1" applyBorder="1" applyAlignment="1">
      <alignment horizontal="center" vertical="center"/>
    </xf>
    <xf numFmtId="166" fontId="9" fillId="12" borderId="22" xfId="37" applyNumberFormat="1" applyFont="1" applyFill="1" applyBorder="1" applyAlignment="1">
      <alignment horizontal="center" vertical="center" wrapText="1"/>
    </xf>
    <xf numFmtId="0" fontId="9" fillId="12" borderId="2" xfId="36" applyFont="1" applyFill="1" applyBorder="1" applyAlignment="1">
      <alignment horizontal="left" wrapText="1"/>
    </xf>
    <xf numFmtId="189" fontId="9" fillId="12" borderId="2" xfId="35" applyNumberFormat="1" applyFont="1" applyFill="1" applyBorder="1" applyAlignment="1">
      <alignment horizontal="center" vertical="center" wrapText="1"/>
    </xf>
    <xf numFmtId="178" fontId="40" fillId="12" borderId="2" xfId="35" applyNumberFormat="1" applyFont="1" applyFill="1" applyBorder="1" applyAlignment="1">
      <alignment horizontal="center" vertical="center" wrapText="1"/>
    </xf>
    <xf numFmtId="167" fontId="9" fillId="12" borderId="2" xfId="35" applyNumberFormat="1" applyFont="1" applyFill="1" applyBorder="1" applyAlignment="1">
      <alignment horizontal="left" vertical="center" wrapText="1"/>
    </xf>
    <xf numFmtId="0" fontId="9" fillId="12" borderId="2" xfId="35" applyFont="1" applyFill="1" applyBorder="1" applyAlignment="1">
      <alignment horizontal="left" vertical="center" wrapText="1"/>
    </xf>
    <xf numFmtId="0" fontId="9" fillId="12" borderId="2" xfId="35" applyFont="1" applyFill="1" applyBorder="1" applyAlignment="1">
      <alignment horizontal="center" vertical="center" wrapText="1"/>
    </xf>
    <xf numFmtId="189" fontId="9" fillId="12" borderId="39" xfId="35" applyNumberFormat="1" applyFont="1" applyFill="1" applyBorder="1" applyAlignment="1">
      <alignment horizontal="center" vertical="center" wrapText="1"/>
    </xf>
    <xf numFmtId="0" fontId="9" fillId="12" borderId="0" xfId="35" applyFont="1" applyFill="1" applyAlignment="1">
      <alignment wrapText="1"/>
    </xf>
    <xf numFmtId="0" fontId="9" fillId="12" borderId="0" xfId="35" applyFill="1"/>
    <xf numFmtId="0" fontId="9" fillId="12" borderId="0" xfId="35" applyFont="1" applyFill="1" applyBorder="1" applyAlignment="1">
      <alignment horizontal="center" vertical="center" wrapText="1"/>
    </xf>
    <xf numFmtId="10" fontId="0" fillId="12" borderId="2" xfId="15" applyNumberFormat="1" applyFont="1" applyFill="1" applyBorder="1" applyAlignment="1">
      <alignment horizontal="center"/>
    </xf>
    <xf numFmtId="0" fontId="20" fillId="12" borderId="2" xfId="36" applyFont="1" applyFill="1" applyBorder="1" applyAlignment="1">
      <alignment horizontal="center" vertical="center" wrapText="1"/>
    </xf>
    <xf numFmtId="0" fontId="11" fillId="12" borderId="2" xfId="36" applyFont="1" applyFill="1" applyBorder="1" applyAlignment="1">
      <alignment vertical="center" wrapText="1"/>
    </xf>
    <xf numFmtId="0" fontId="9" fillId="12" borderId="2" xfId="36" applyFont="1" applyFill="1" applyBorder="1" applyAlignment="1">
      <alignment vertical="center" wrapText="1"/>
    </xf>
    <xf numFmtId="10" fontId="9" fillId="12" borderId="2" xfId="15" applyNumberFormat="1" applyFont="1" applyFill="1" applyBorder="1" applyAlignment="1">
      <alignment horizontal="center"/>
    </xf>
    <xf numFmtId="0" fontId="11" fillId="12" borderId="58" xfId="36" applyFont="1" applyFill="1" applyBorder="1" applyAlignment="1">
      <alignment horizontal="center" vertical="center" wrapText="1"/>
    </xf>
    <xf numFmtId="0" fontId="9" fillId="12" borderId="12" xfId="36" applyFont="1" applyFill="1" applyBorder="1" applyAlignment="1">
      <alignment vertical="center" wrapText="1"/>
    </xf>
    <xf numFmtId="10" fontId="9" fillId="12" borderId="2" xfId="15" applyNumberFormat="1" applyFont="1" applyFill="1" applyBorder="1"/>
    <xf numFmtId="0" fontId="11" fillId="12" borderId="0" xfId="35" applyFont="1" applyFill="1" applyBorder="1" applyAlignment="1">
      <alignment horizontal="center" vertical="center" wrapText="1"/>
    </xf>
    <xf numFmtId="0" fontId="67" fillId="12" borderId="0" xfId="35" applyFont="1" applyFill="1" applyBorder="1" applyAlignment="1">
      <alignment horizontal="center" vertical="center" wrapText="1"/>
    </xf>
    <xf numFmtId="186" fontId="9" fillId="12" borderId="0" xfId="35" applyNumberFormat="1" applyFont="1" applyFill="1"/>
    <xf numFmtId="0" fontId="11" fillId="12" borderId="0" xfId="35" applyFont="1" applyFill="1" applyAlignment="1"/>
    <xf numFmtId="166" fontId="11" fillId="12" borderId="0" xfId="35" applyNumberFormat="1" applyFont="1" applyFill="1" applyAlignment="1"/>
    <xf numFmtId="0" fontId="65" fillId="12" borderId="0" xfId="35" applyFont="1" applyFill="1" applyAlignment="1">
      <alignment wrapText="1"/>
    </xf>
    <xf numFmtId="175" fontId="77" fillId="12" borderId="0" xfId="35" applyNumberFormat="1" applyFont="1" applyFill="1"/>
    <xf numFmtId="166" fontId="9" fillId="12" borderId="0" xfId="35" applyNumberFormat="1" applyFont="1" applyFill="1" applyAlignment="1">
      <alignment horizontal="right"/>
    </xf>
    <xf numFmtId="186" fontId="9" fillId="12" borderId="0" xfId="35" applyNumberFormat="1" applyFont="1" applyFill="1" applyBorder="1"/>
    <xf numFmtId="186" fontId="9" fillId="12" borderId="0" xfId="35" applyNumberFormat="1" applyFill="1" applyBorder="1"/>
    <xf numFmtId="0" fontId="28" fillId="12" borderId="2" xfId="35" applyFont="1" applyFill="1" applyBorder="1" applyAlignment="1">
      <alignment horizontal="center" vertical="center" wrapText="1"/>
    </xf>
    <xf numFmtId="0" fontId="28" fillId="12" borderId="7" xfId="35" applyFont="1" applyFill="1" applyBorder="1" applyAlignment="1">
      <alignment horizontal="center" vertical="center" wrapText="1"/>
    </xf>
    <xf numFmtId="0" fontId="11" fillId="12" borderId="25" xfId="35" applyFont="1" applyFill="1" applyBorder="1" applyAlignment="1">
      <alignment horizontal="center" vertical="center" wrapText="1"/>
    </xf>
    <xf numFmtId="0" fontId="11" fillId="12" borderId="54" xfId="35" applyFont="1" applyFill="1" applyBorder="1" applyAlignment="1">
      <alignment horizontal="left" vertical="center" wrapText="1"/>
    </xf>
    <xf numFmtId="186" fontId="9" fillId="12" borderId="0" xfId="35" applyNumberFormat="1" applyFill="1"/>
    <xf numFmtId="0" fontId="9" fillId="12" borderId="5" xfId="35" applyFont="1" applyFill="1" applyBorder="1" applyAlignment="1">
      <alignment horizontal="center" vertical="center" wrapText="1"/>
    </xf>
    <xf numFmtId="0" fontId="9" fillId="12" borderId="5" xfId="35" applyFont="1" applyFill="1" applyBorder="1" applyAlignment="1">
      <alignment horizontal="center" vertical="center"/>
    </xf>
    <xf numFmtId="0" fontId="9" fillId="12" borderId="14" xfId="35" applyFont="1" applyFill="1" applyBorder="1" applyAlignment="1">
      <alignment horizontal="center" vertical="center"/>
    </xf>
    <xf numFmtId="0" fontId="9" fillId="12" borderId="7" xfId="35" applyFont="1" applyFill="1" applyBorder="1" applyAlignment="1">
      <alignment horizontal="left" vertical="center" wrapText="1"/>
    </xf>
    <xf numFmtId="0" fontId="9" fillId="12" borderId="0" xfId="35" applyFont="1" applyFill="1" applyBorder="1"/>
    <xf numFmtId="0" fontId="65" fillId="12" borderId="0" xfId="35" applyFont="1" applyFill="1" applyBorder="1" applyAlignment="1">
      <alignment horizontal="left" vertical="center" wrapText="1"/>
    </xf>
    <xf numFmtId="166" fontId="9" fillId="12" borderId="0" xfId="35" applyNumberFormat="1" applyFont="1" applyFill="1" applyBorder="1"/>
    <xf numFmtId="166" fontId="65" fillId="12" borderId="0" xfId="35" applyNumberFormat="1" applyFont="1" applyFill="1"/>
    <xf numFmtId="0" fontId="11" fillId="12" borderId="0" xfId="35" applyFont="1" applyFill="1" applyBorder="1" applyAlignment="1"/>
    <xf numFmtId="0" fontId="11" fillId="12" borderId="0" xfId="35" applyFont="1" applyFill="1" applyBorder="1" applyAlignment="1">
      <alignment horizontal="center"/>
    </xf>
    <xf numFmtId="0" fontId="67" fillId="12" borderId="4" xfId="35" applyFont="1" applyFill="1" applyBorder="1" applyAlignment="1">
      <alignment horizontal="center" vertical="center" wrapText="1"/>
    </xf>
    <xf numFmtId="0" fontId="67" fillId="12" borderId="54" xfId="35" applyFont="1" applyFill="1" applyBorder="1" applyAlignment="1">
      <alignment vertical="center" wrapText="1"/>
    </xf>
    <xf numFmtId="0" fontId="67" fillId="12" borderId="22" xfId="35" applyFont="1" applyFill="1" applyBorder="1" applyAlignment="1">
      <alignment vertical="center" wrapText="1"/>
    </xf>
    <xf numFmtId="0" fontId="11" fillId="12" borderId="41" xfId="35" applyFont="1" applyFill="1" applyBorder="1" applyAlignment="1">
      <alignment horizontal="center" vertical="center"/>
    </xf>
    <xf numFmtId="0" fontId="11" fillId="12" borderId="2" xfId="35" applyFont="1" applyFill="1" applyBorder="1" applyAlignment="1">
      <alignment horizontal="center"/>
    </xf>
    <xf numFmtId="0" fontId="11" fillId="12" borderId="2" xfId="35" applyFont="1" applyFill="1" applyBorder="1" applyAlignment="1">
      <alignment horizontal="center" wrapText="1"/>
    </xf>
    <xf numFmtId="3" fontId="11" fillId="12" borderId="2" xfId="35" applyNumberFormat="1" applyFont="1" applyFill="1" applyBorder="1" applyAlignment="1">
      <alignment horizontal="center"/>
    </xf>
    <xf numFmtId="0" fontId="11" fillId="12" borderId="2" xfId="35" applyFont="1" applyFill="1" applyBorder="1" applyAlignment="1">
      <alignment horizontal="left" wrapText="1"/>
    </xf>
    <xf numFmtId="0" fontId="15" fillId="12" borderId="2" xfId="35" applyFont="1" applyFill="1" applyBorder="1" applyAlignment="1">
      <alignment horizontal="center" vertical="center" wrapText="1"/>
    </xf>
    <xf numFmtId="0" fontId="15" fillId="12" borderId="0" xfId="35" applyFont="1" applyFill="1"/>
    <xf numFmtId="0" fontId="15" fillId="12" borderId="0" xfId="6" applyFont="1" applyFill="1" applyBorder="1" applyAlignment="1">
      <alignment horizontal="left" vertical="center"/>
    </xf>
    <xf numFmtId="0" fontId="9" fillId="9" borderId="0" xfId="38" applyFont="1" applyFill="1" applyAlignment="1"/>
    <xf numFmtId="0" fontId="9" fillId="9" borderId="0" xfId="38" applyFont="1" applyFill="1" applyAlignment="1">
      <alignment horizontal="left"/>
    </xf>
    <xf numFmtId="178" fontId="15" fillId="20" borderId="2" xfId="37" applyNumberFormat="1" applyFont="1" applyFill="1" applyBorder="1" applyAlignment="1">
      <alignment horizontal="center" vertical="center" wrapText="1"/>
    </xf>
    <xf numFmtId="43" fontId="11" fillId="12" borderId="2" xfId="35" applyNumberFormat="1" applyFont="1" applyFill="1" applyBorder="1" applyAlignment="1">
      <alignment horizontal="center" vertical="center" wrapText="1"/>
    </xf>
    <xf numFmtId="166" fontId="9" fillId="0" borderId="0" xfId="38" applyNumberFormat="1" applyFont="1" applyFill="1"/>
    <xf numFmtId="167" fontId="9" fillId="0" borderId="0" xfId="38" applyNumberFormat="1" applyFont="1" applyFill="1"/>
    <xf numFmtId="190" fontId="25" fillId="11" borderId="2" xfId="38" applyNumberFormat="1" applyFont="1" applyFill="1" applyBorder="1" applyAlignment="1">
      <alignment horizontal="center" vertical="center" wrapText="1"/>
    </xf>
    <xf numFmtId="190" fontId="25" fillId="9" borderId="2" xfId="38" applyNumberFormat="1" applyFont="1" applyFill="1" applyBorder="1" applyAlignment="1">
      <alignment horizontal="center" vertical="center" wrapText="1"/>
    </xf>
    <xf numFmtId="190" fontId="24" fillId="0" borderId="2" xfId="37" applyNumberFormat="1" applyFont="1" applyFill="1" applyBorder="1" applyAlignment="1">
      <alignment horizontal="center" vertical="center" wrapText="1"/>
    </xf>
    <xf numFmtId="190" fontId="15" fillId="9" borderId="2" xfId="15" applyNumberFormat="1" applyFont="1" applyFill="1" applyBorder="1" applyAlignment="1">
      <alignment horizontal="center" vertical="center" wrapText="1"/>
    </xf>
    <xf numFmtId="190" fontId="9" fillId="12" borderId="2" xfId="37" applyNumberFormat="1" applyFont="1" applyFill="1" applyBorder="1" applyAlignment="1">
      <alignment horizontal="center" vertical="center" wrapText="1"/>
    </xf>
    <xf numFmtId="190" fontId="9" fillId="12" borderId="2" xfId="38" applyNumberFormat="1" applyFont="1" applyFill="1" applyBorder="1" applyAlignment="1">
      <alignment horizontal="center" vertical="center"/>
    </xf>
    <xf numFmtId="190" fontId="9" fillId="12" borderId="41" xfId="37" applyNumberFormat="1" applyFont="1" applyFill="1" applyBorder="1" applyAlignment="1">
      <alignment horizontal="center" vertical="center" wrapText="1"/>
    </xf>
    <xf numFmtId="190" fontId="9" fillId="12" borderId="2" xfId="38" applyNumberFormat="1" applyFont="1" applyFill="1" applyBorder="1" applyAlignment="1">
      <alignment horizontal="center"/>
    </xf>
    <xf numFmtId="190" fontId="9" fillId="12" borderId="12" xfId="37" applyNumberFormat="1" applyFont="1" applyFill="1" applyBorder="1" applyAlignment="1">
      <alignment horizontal="center" vertical="center" wrapText="1"/>
    </xf>
    <xf numFmtId="190" fontId="9" fillId="12" borderId="2" xfId="15" applyNumberFormat="1" applyFont="1" applyFill="1" applyBorder="1" applyAlignment="1">
      <alignment horizontal="center" vertical="center" wrapText="1"/>
    </xf>
    <xf numFmtId="190" fontId="9" fillId="12" borderId="0" xfId="38" applyNumberFormat="1" applyFont="1" applyFill="1" applyAlignment="1">
      <alignment horizontal="center"/>
    </xf>
    <xf numFmtId="190" fontId="9" fillId="12" borderId="2" xfId="38" applyNumberFormat="1" applyFont="1" applyFill="1" applyBorder="1" applyAlignment="1">
      <alignment horizontal="center" vertical="center" wrapText="1"/>
    </xf>
    <xf numFmtId="190" fontId="15" fillId="12" borderId="2" xfId="37" applyNumberFormat="1" applyFont="1" applyFill="1" applyBorder="1" applyAlignment="1">
      <alignment horizontal="center" vertical="center" wrapText="1"/>
    </xf>
    <xf numFmtId="190" fontId="25" fillId="12" borderId="2" xfId="38" applyNumberFormat="1" applyFont="1" applyFill="1" applyBorder="1" applyAlignment="1">
      <alignment horizontal="center" vertical="center" wrapText="1"/>
    </xf>
    <xf numFmtId="190" fontId="11" fillId="12" borderId="2" xfId="38" applyNumberFormat="1" applyFont="1" applyFill="1" applyBorder="1" applyAlignment="1">
      <alignment horizontal="center" vertical="center" wrapText="1"/>
    </xf>
    <xf numFmtId="190" fontId="24" fillId="12" borderId="2" xfId="37" applyNumberFormat="1" applyFont="1" applyFill="1" applyBorder="1" applyAlignment="1">
      <alignment horizontal="center" vertical="center" wrapText="1"/>
    </xf>
    <xf numFmtId="190" fontId="15" fillId="12" borderId="2" xfId="15" applyNumberFormat="1" applyFont="1" applyFill="1" applyBorder="1" applyAlignment="1">
      <alignment horizontal="center" vertical="center" wrapText="1"/>
    </xf>
    <xf numFmtId="190" fontId="15" fillId="12" borderId="2" xfId="38" applyNumberFormat="1" applyFont="1" applyFill="1" applyBorder="1" applyAlignment="1">
      <alignment horizontal="center" vertical="center"/>
    </xf>
    <xf numFmtId="190" fontId="15" fillId="12" borderId="2" xfId="38" applyNumberFormat="1" applyFont="1" applyFill="1" applyBorder="1" applyAlignment="1">
      <alignment horizontal="center"/>
    </xf>
    <xf numFmtId="190" fontId="24" fillId="12" borderId="41" xfId="37" applyNumberFormat="1" applyFont="1" applyFill="1" applyBorder="1" applyAlignment="1">
      <alignment horizontal="center" vertical="center" wrapText="1"/>
    </xf>
    <xf numFmtId="190" fontId="24" fillId="12" borderId="22" xfId="37" applyNumberFormat="1" applyFont="1" applyFill="1" applyBorder="1" applyAlignment="1">
      <alignment horizontal="center" vertical="center" wrapText="1"/>
    </xf>
    <xf numFmtId="190" fontId="11" fillId="12" borderId="22" xfId="38" applyNumberFormat="1" applyFont="1" applyFill="1" applyBorder="1" applyAlignment="1">
      <alignment horizontal="center" vertical="center" wrapText="1"/>
    </xf>
    <xf numFmtId="190" fontId="15" fillId="12" borderId="22" xfId="37" applyNumberFormat="1" applyFont="1" applyFill="1" applyBorder="1" applyAlignment="1">
      <alignment horizontal="center" vertical="center" wrapText="1"/>
    </xf>
    <xf numFmtId="190" fontId="25" fillId="12" borderId="22" xfId="38" applyNumberFormat="1" applyFont="1" applyFill="1" applyBorder="1" applyAlignment="1">
      <alignment horizontal="center" vertical="center" wrapText="1"/>
    </xf>
    <xf numFmtId="190" fontId="15" fillId="12" borderId="41" xfId="37" applyNumberFormat="1" applyFont="1" applyFill="1" applyBorder="1" applyAlignment="1">
      <alignment horizontal="center" vertical="center" wrapText="1"/>
    </xf>
    <xf numFmtId="190" fontId="40" fillId="12" borderId="22" xfId="38" applyNumberFormat="1" applyFont="1" applyFill="1" applyBorder="1" applyAlignment="1">
      <alignment horizontal="center" vertical="center" wrapText="1"/>
    </xf>
    <xf numFmtId="190" fontId="40" fillId="12" borderId="2" xfId="38" applyNumberFormat="1" applyFont="1" applyFill="1" applyBorder="1" applyAlignment="1">
      <alignment horizontal="center" vertical="center" wrapText="1"/>
    </xf>
    <xf numFmtId="190" fontId="40" fillId="12" borderId="44" xfId="38" applyNumberFormat="1" applyFont="1" applyFill="1" applyBorder="1" applyAlignment="1">
      <alignment horizontal="center" vertical="center" wrapText="1"/>
    </xf>
    <xf numFmtId="190" fontId="15" fillId="12" borderId="12" xfId="37" applyNumberFormat="1" applyFont="1" applyFill="1" applyBorder="1" applyAlignment="1">
      <alignment horizontal="center" vertical="center" wrapText="1"/>
    </xf>
    <xf numFmtId="190" fontId="24" fillId="12" borderId="12" xfId="37" applyNumberFormat="1" applyFont="1" applyFill="1" applyBorder="1" applyAlignment="1">
      <alignment horizontal="center" vertical="center" wrapText="1"/>
    </xf>
    <xf numFmtId="190" fontId="24" fillId="12" borderId="2" xfId="38" applyNumberFormat="1" applyFont="1" applyFill="1" applyBorder="1" applyAlignment="1">
      <alignment horizontal="center" vertical="center" wrapText="1"/>
    </xf>
    <xf numFmtId="190" fontId="25" fillId="12" borderId="2" xfId="36" applyNumberFormat="1" applyFont="1" applyFill="1" applyBorder="1" applyAlignment="1">
      <alignment horizontal="center" vertical="center" wrapText="1"/>
    </xf>
    <xf numFmtId="190" fontId="9" fillId="12" borderId="41" xfId="38" applyNumberFormat="1" applyFont="1" applyFill="1" applyBorder="1" applyAlignment="1">
      <alignment horizontal="center"/>
    </xf>
    <xf numFmtId="190" fontId="24" fillId="12" borderId="2" xfId="38" applyNumberFormat="1" applyFont="1" applyFill="1" applyBorder="1" applyAlignment="1">
      <alignment horizontal="center"/>
    </xf>
    <xf numFmtId="190" fontId="24" fillId="12" borderId="0" xfId="38" applyNumberFormat="1" applyFont="1" applyFill="1" applyBorder="1" applyAlignment="1">
      <alignment horizontal="center"/>
    </xf>
    <xf numFmtId="190" fontId="15" fillId="12" borderId="0" xfId="38" applyNumberFormat="1" applyFont="1" applyFill="1" applyBorder="1" applyAlignment="1">
      <alignment horizontal="center"/>
    </xf>
    <xf numFmtId="190" fontId="40" fillId="12" borderId="0" xfId="38" applyNumberFormat="1" applyFont="1" applyFill="1" applyBorder="1" applyAlignment="1">
      <alignment horizontal="center"/>
    </xf>
    <xf numFmtId="190" fontId="25" fillId="12" borderId="0" xfId="38" applyNumberFormat="1" applyFont="1" applyFill="1" applyBorder="1" applyAlignment="1">
      <alignment horizontal="center"/>
    </xf>
    <xf numFmtId="190" fontId="25" fillId="12" borderId="2" xfId="38" applyNumberFormat="1" applyFont="1" applyFill="1" applyBorder="1" applyAlignment="1">
      <alignment horizontal="center"/>
    </xf>
    <xf numFmtId="190" fontId="24" fillId="12" borderId="0" xfId="38" applyNumberFormat="1" applyFont="1" applyFill="1" applyAlignment="1">
      <alignment horizontal="center"/>
    </xf>
    <xf numFmtId="190" fontId="15" fillId="12" borderId="41" xfId="38" applyNumberFormat="1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3" fontId="9" fillId="0" borderId="2" xfId="14" applyNumberFormat="1" applyFont="1" applyFill="1" applyBorder="1" applyAlignment="1">
      <alignment horizontal="left" vertical="center" wrapText="1"/>
    </xf>
    <xf numFmtId="0" fontId="11" fillId="0" borderId="2" xfId="6" applyFont="1" applyFill="1" applyBorder="1" applyAlignment="1">
      <alignment horizontal="center" vertical="center"/>
    </xf>
    <xf numFmtId="3" fontId="11" fillId="0" borderId="2" xfId="6" applyNumberFormat="1" applyFont="1" applyFill="1" applyBorder="1" applyAlignment="1">
      <alignment horizontal="left" vertical="center" wrapText="1"/>
    </xf>
    <xf numFmtId="0" fontId="9" fillId="0" borderId="2" xfId="0" applyFont="1" applyBorder="1"/>
    <xf numFmtId="190" fontId="11" fillId="0" borderId="2" xfId="26" applyNumberFormat="1" applyFont="1" applyFill="1" applyBorder="1" applyAlignment="1">
      <alignment horizontal="center" vertical="center" wrapText="1"/>
    </xf>
    <xf numFmtId="0" fontId="65" fillId="12" borderId="0" xfId="35" applyFont="1" applyFill="1" applyAlignment="1">
      <alignment horizontal="center" vertical="center"/>
    </xf>
    <xf numFmtId="0" fontId="77" fillId="12" borderId="0" xfId="35" applyFont="1" applyFill="1"/>
    <xf numFmtId="0" fontId="45" fillId="12" borderId="0" xfId="36" applyFont="1" applyFill="1"/>
    <xf numFmtId="167" fontId="9" fillId="12" borderId="0" xfId="35" applyNumberFormat="1" applyFont="1" applyFill="1"/>
    <xf numFmtId="167" fontId="9" fillId="12" borderId="2" xfId="35" applyNumberFormat="1" applyFont="1" applyFill="1" applyBorder="1" applyAlignment="1">
      <alignment horizontal="center" vertical="center"/>
    </xf>
    <xf numFmtId="167" fontId="15" fillId="12" borderId="0" xfId="35" applyNumberFormat="1" applyFont="1" applyFill="1"/>
    <xf numFmtId="167" fontId="9" fillId="12" borderId="0" xfId="36" applyNumberFormat="1" applyFont="1" applyFill="1" applyAlignment="1">
      <alignment vertical="center"/>
    </xf>
    <xf numFmtId="167" fontId="70" fillId="12" borderId="0" xfId="36" applyNumberFormat="1" applyFont="1" applyFill="1" applyAlignment="1">
      <alignment vertical="center"/>
    </xf>
    <xf numFmtId="167" fontId="58" fillId="12" borderId="0" xfId="35" applyNumberFormat="1" applyFont="1" applyFill="1" applyAlignment="1">
      <alignment vertical="center"/>
    </xf>
    <xf numFmtId="167" fontId="11" fillId="12" borderId="0" xfId="35" applyNumberFormat="1" applyFont="1" applyFill="1" applyBorder="1" applyAlignment="1"/>
    <xf numFmtId="167" fontId="11" fillId="12" borderId="0" xfId="35" applyNumberFormat="1" applyFont="1" applyFill="1" applyBorder="1" applyAlignment="1">
      <alignment horizontal="center" vertical="top" wrapText="1"/>
    </xf>
    <xf numFmtId="167" fontId="9" fillId="12" borderId="0" xfId="35" applyNumberFormat="1" applyFont="1" applyFill="1" applyBorder="1"/>
    <xf numFmtId="167" fontId="11" fillId="12" borderId="0" xfId="35" applyNumberFormat="1" applyFont="1" applyFill="1" applyBorder="1" applyAlignment="1">
      <alignment horizontal="center" vertical="center" wrapText="1"/>
    </xf>
    <xf numFmtId="167" fontId="11" fillId="12" borderId="2" xfId="35" applyNumberFormat="1" applyFont="1" applyFill="1" applyBorder="1" applyAlignment="1">
      <alignment horizontal="center" vertical="center"/>
    </xf>
    <xf numFmtId="167" fontId="40" fillId="12" borderId="2" xfId="35" applyNumberFormat="1" applyFont="1" applyFill="1" applyBorder="1" applyAlignment="1">
      <alignment horizontal="center" vertical="center"/>
    </xf>
    <xf numFmtId="167" fontId="11" fillId="12" borderId="0" xfId="35" applyNumberFormat="1" applyFont="1" applyFill="1" applyBorder="1" applyAlignment="1">
      <alignment horizontal="center" vertical="center"/>
    </xf>
    <xf numFmtId="167" fontId="11" fillId="12" borderId="2" xfId="35" applyNumberFormat="1" applyFont="1" applyFill="1" applyBorder="1" applyAlignment="1">
      <alignment horizontal="center"/>
    </xf>
    <xf numFmtId="167" fontId="11" fillId="12" borderId="0" xfId="35" applyNumberFormat="1" applyFont="1" applyFill="1" applyBorder="1" applyAlignment="1">
      <alignment horizontal="center"/>
    </xf>
    <xf numFmtId="167" fontId="11" fillId="12" borderId="2" xfId="35" applyNumberFormat="1" applyFont="1" applyFill="1" applyBorder="1" applyAlignment="1">
      <alignment vertical="center" wrapText="1"/>
    </xf>
    <xf numFmtId="167" fontId="9" fillId="12" borderId="0" xfId="35" applyNumberFormat="1" applyFont="1" applyFill="1" applyBorder="1" applyAlignment="1">
      <alignment vertical="top"/>
    </xf>
    <xf numFmtId="0" fontId="58" fillId="12" borderId="0" xfId="35" applyFont="1" applyFill="1"/>
    <xf numFmtId="175" fontId="112" fillId="12" borderId="0" xfId="35" applyNumberFormat="1" applyFont="1" applyFill="1"/>
    <xf numFmtId="167" fontId="57" fillId="12" borderId="2" xfId="35" applyNumberFormat="1" applyFont="1" applyFill="1" applyBorder="1" applyAlignment="1">
      <alignment horizontal="center" vertical="center" wrapText="1"/>
    </xf>
    <xf numFmtId="178" fontId="58" fillId="12" borderId="2" xfId="35" applyNumberFormat="1" applyFont="1" applyFill="1" applyBorder="1" applyAlignment="1">
      <alignment horizontal="center" vertical="center" wrapText="1"/>
    </xf>
    <xf numFmtId="191" fontId="9" fillId="12" borderId="2" xfId="37" applyNumberFormat="1" applyFont="1" applyFill="1" applyBorder="1" applyAlignment="1">
      <alignment horizontal="center" vertical="center" wrapText="1"/>
    </xf>
    <xf numFmtId="191" fontId="9" fillId="12" borderId="2" xfId="35" applyNumberFormat="1" applyFont="1" applyFill="1" applyBorder="1" applyAlignment="1">
      <alignment horizontal="center" vertical="center" wrapText="1"/>
    </xf>
    <xf numFmtId="191" fontId="9" fillId="12" borderId="2" xfId="25" applyNumberFormat="1" applyFont="1" applyFill="1" applyBorder="1" applyAlignment="1">
      <alignment horizontal="center" vertical="center" wrapText="1"/>
    </xf>
    <xf numFmtId="191" fontId="11" fillId="12" borderId="2" xfId="35" applyNumberFormat="1" applyFont="1" applyFill="1" applyBorder="1" applyAlignment="1">
      <alignment horizontal="center" vertical="center" wrapText="1"/>
    </xf>
    <xf numFmtId="191" fontId="9" fillId="12" borderId="2" xfId="35" applyNumberFormat="1" applyFont="1" applyFill="1" applyBorder="1" applyAlignment="1">
      <alignment horizontal="center" vertical="center"/>
    </xf>
    <xf numFmtId="191" fontId="11" fillId="12" borderId="2" xfId="25" applyNumberFormat="1" applyFont="1" applyFill="1" applyBorder="1" applyAlignment="1">
      <alignment horizontal="center" vertical="center" wrapText="1"/>
    </xf>
    <xf numFmtId="191" fontId="15" fillId="12" borderId="2" xfId="37" applyNumberFormat="1" applyFont="1" applyFill="1" applyBorder="1" applyAlignment="1">
      <alignment horizontal="center" vertical="center" wrapText="1"/>
    </xf>
    <xf numFmtId="191" fontId="15" fillId="12" borderId="2" xfId="35" applyNumberFormat="1" applyFont="1" applyFill="1" applyBorder="1" applyAlignment="1">
      <alignment horizontal="center" vertical="center" wrapText="1"/>
    </xf>
    <xf numFmtId="191" fontId="32" fillId="12" borderId="2" xfId="26" applyNumberFormat="1" applyFont="1" applyFill="1" applyBorder="1" applyAlignment="1">
      <alignment horizontal="center" vertical="center" wrapText="1"/>
    </xf>
    <xf numFmtId="191" fontId="9" fillId="12" borderId="2" xfId="35" applyNumberFormat="1" applyFont="1" applyFill="1" applyBorder="1"/>
    <xf numFmtId="191" fontId="15" fillId="12" borderId="0" xfId="35" applyNumberFormat="1" applyFont="1" applyFill="1"/>
    <xf numFmtId="191" fontId="9" fillId="12" borderId="0" xfId="35" applyNumberFormat="1" applyFont="1" applyFill="1"/>
    <xf numFmtId="191" fontId="11" fillId="12" borderId="2" xfId="37" applyNumberFormat="1" applyFont="1" applyFill="1" applyBorder="1" applyAlignment="1">
      <alignment horizontal="center" vertical="center" wrapText="1"/>
    </xf>
    <xf numFmtId="191" fontId="15" fillId="12" borderId="2" xfId="25" applyNumberFormat="1" applyFont="1" applyFill="1" applyBorder="1" applyAlignment="1">
      <alignment horizontal="center" vertical="center" wrapText="1"/>
    </xf>
    <xf numFmtId="191" fontId="9" fillId="12" borderId="22" xfId="37" applyNumberFormat="1" applyFont="1" applyFill="1" applyBorder="1" applyAlignment="1">
      <alignment horizontal="center" vertical="center" wrapText="1"/>
    </xf>
    <xf numFmtId="191" fontId="0" fillId="12" borderId="2" xfId="0" applyNumberFormat="1" applyFill="1" applyBorder="1" applyAlignment="1">
      <alignment horizontal="center" vertical="center"/>
    </xf>
    <xf numFmtId="191" fontId="9" fillId="12" borderId="2" xfId="35" applyNumberFormat="1" applyFont="1" applyFill="1" applyBorder="1" applyAlignment="1">
      <alignment horizontal="left" vertical="center" wrapText="1"/>
    </xf>
    <xf numFmtId="191" fontId="65" fillId="12" borderId="0" xfId="35" applyNumberFormat="1" applyFont="1" applyFill="1"/>
    <xf numFmtId="191" fontId="9" fillId="12" borderId="0" xfId="36" applyNumberFormat="1" applyFont="1" applyFill="1" applyAlignment="1">
      <alignment vertical="center"/>
    </xf>
    <xf numFmtId="191" fontId="86" fillId="12" borderId="0" xfId="35" applyNumberFormat="1" applyFont="1" applyFill="1" applyAlignment="1">
      <alignment vertical="center"/>
    </xf>
    <xf numFmtId="191" fontId="70" fillId="12" borderId="0" xfId="36" applyNumberFormat="1" applyFont="1" applyFill="1" applyAlignment="1">
      <alignment vertical="center"/>
    </xf>
    <xf numFmtId="191" fontId="45" fillId="12" borderId="0" xfId="36" applyNumberFormat="1" applyFont="1" applyFill="1" applyAlignment="1">
      <alignment vertical="center"/>
    </xf>
    <xf numFmtId="191" fontId="58" fillId="12" borderId="0" xfId="35" applyNumberFormat="1" applyFont="1" applyFill="1" applyAlignment="1">
      <alignment vertical="center"/>
    </xf>
    <xf numFmtId="178" fontId="58" fillId="12" borderId="59" xfId="35" applyNumberFormat="1" applyFont="1" applyFill="1" applyBorder="1" applyAlignment="1">
      <alignment horizontal="center" vertical="center"/>
    </xf>
    <xf numFmtId="193" fontId="9" fillId="12" borderId="0" xfId="35" applyNumberFormat="1" applyFont="1" applyFill="1"/>
    <xf numFmtId="194" fontId="9" fillId="12" borderId="0" xfId="35" applyNumberFormat="1" applyFont="1" applyFill="1"/>
    <xf numFmtId="180" fontId="11" fillId="12" borderId="2" xfId="35" applyNumberFormat="1" applyFont="1" applyFill="1" applyBorder="1" applyAlignment="1">
      <alignment horizontal="center" vertical="center" wrapText="1"/>
    </xf>
    <xf numFmtId="0" fontId="9" fillId="0" borderId="0" xfId="38"/>
    <xf numFmtId="174" fontId="11" fillId="0" borderId="0" xfId="38" applyNumberFormat="1" applyFont="1" applyBorder="1"/>
    <xf numFmtId="174" fontId="11" fillId="0" borderId="0" xfId="38" applyNumberFormat="1" applyFont="1" applyBorder="1" applyAlignment="1">
      <alignment horizontal="center" vertical="center" wrapText="1"/>
    </xf>
    <xf numFmtId="174" fontId="11" fillId="0" borderId="0" xfId="38" applyNumberFormat="1" applyFont="1" applyFill="1" applyBorder="1"/>
    <xf numFmtId="174" fontId="22" fillId="0" borderId="2" xfId="38" applyNumberFormat="1" applyFont="1" applyFill="1" applyBorder="1" applyAlignment="1">
      <alignment vertical="center"/>
    </xf>
    <xf numFmtId="0" fontId="22" fillId="0" borderId="0" xfId="38" applyFont="1"/>
    <xf numFmtId="183" fontId="57" fillId="0" borderId="60" xfId="38" applyNumberFormat="1" applyFont="1" applyBorder="1" applyAlignment="1" applyProtection="1">
      <alignment horizontal="left" vertical="center" wrapText="1"/>
    </xf>
    <xf numFmtId="183" fontId="57" fillId="0" borderId="0" xfId="38" applyNumberFormat="1" applyFont="1" applyBorder="1" applyAlignment="1" applyProtection="1">
      <alignment horizontal="left" vertical="center" wrapText="1"/>
    </xf>
    <xf numFmtId="0" fontId="57" fillId="0" borderId="0" xfId="38" applyFont="1"/>
    <xf numFmtId="0" fontId="58" fillId="0" borderId="0" xfId="38" applyFont="1"/>
    <xf numFmtId="183" fontId="57" fillId="0" borderId="2" xfId="38" applyNumberFormat="1" applyFont="1" applyBorder="1" applyAlignment="1" applyProtection="1">
      <alignment horizontal="left" vertical="center" wrapText="1"/>
    </xf>
    <xf numFmtId="183" fontId="58" fillId="0" borderId="77" xfId="38" applyNumberFormat="1" applyFont="1" applyBorder="1" applyAlignment="1" applyProtection="1">
      <alignment horizontal="left" vertical="center" wrapText="1"/>
    </xf>
    <xf numFmtId="183" fontId="58" fillId="0" borderId="60" xfId="38" applyNumberFormat="1" applyFont="1" applyBorder="1" applyAlignment="1" applyProtection="1">
      <alignment horizontal="left" vertical="center" wrapText="1"/>
    </xf>
    <xf numFmtId="0" fontId="58" fillId="0" borderId="2" xfId="38" applyFont="1" applyBorder="1"/>
    <xf numFmtId="0" fontId="58" fillId="0" borderId="0" xfId="38" applyFont="1" applyBorder="1"/>
    <xf numFmtId="183" fontId="22" fillId="0" borderId="0" xfId="38" applyNumberFormat="1" applyFont="1" applyBorder="1" applyAlignment="1" applyProtection="1">
      <alignment horizontal="left" vertical="center" wrapText="1"/>
    </xf>
    <xf numFmtId="174" fontId="9" fillId="0" borderId="2" xfId="38" applyNumberFormat="1" applyFont="1" applyBorder="1" applyAlignment="1">
      <alignment horizontal="right" vertical="center" wrapText="1"/>
    </xf>
    <xf numFmtId="174" fontId="9" fillId="14" borderId="2" xfId="38" applyNumberFormat="1" applyFont="1" applyFill="1" applyBorder="1" applyAlignment="1">
      <alignment vertical="center"/>
    </xf>
    <xf numFmtId="190" fontId="9" fillId="12" borderId="0" xfId="6" applyNumberFormat="1" applyFont="1" applyFill="1" applyAlignment="1">
      <alignment vertical="center"/>
    </xf>
    <xf numFmtId="174" fontId="11" fillId="12" borderId="2" xfId="38" applyNumberFormat="1" applyFont="1" applyFill="1" applyBorder="1" applyAlignment="1">
      <alignment horizontal="center" vertical="center" wrapText="1"/>
    </xf>
    <xf numFmtId="174" fontId="9" fillId="12" borderId="2" xfId="38" applyNumberFormat="1" applyFont="1" applyFill="1" applyBorder="1" applyAlignment="1">
      <alignment vertical="center"/>
    </xf>
    <xf numFmtId="174" fontId="9" fillId="12" borderId="2" xfId="38" applyNumberFormat="1" applyFont="1" applyFill="1" applyBorder="1" applyAlignment="1">
      <alignment horizontal="center" vertical="center" wrapText="1"/>
    </xf>
    <xf numFmtId="174" fontId="11" fillId="12" borderId="0" xfId="38" applyNumberFormat="1" applyFont="1" applyFill="1" applyBorder="1" applyAlignment="1">
      <alignment horizontal="center" vertical="center" wrapText="1"/>
    </xf>
    <xf numFmtId="174" fontId="11" fillId="24" borderId="2" xfId="38" applyNumberFormat="1" applyFont="1" applyFill="1" applyBorder="1" applyAlignment="1">
      <alignment horizontal="center" vertical="center" wrapText="1"/>
    </xf>
    <xf numFmtId="178" fontId="15" fillId="14" borderId="2" xfId="37" applyNumberFormat="1" applyFont="1" applyFill="1" applyBorder="1" applyAlignment="1">
      <alignment horizontal="center" vertical="center" wrapText="1"/>
    </xf>
    <xf numFmtId="178" fontId="15" fillId="22" borderId="2" xfId="37" applyNumberFormat="1" applyFont="1" applyFill="1" applyBorder="1" applyAlignment="1">
      <alignment horizontal="center" vertical="center" wrapText="1"/>
    </xf>
    <xf numFmtId="0" fontId="11" fillId="12" borderId="28" xfId="6" applyFont="1" applyFill="1" applyBorder="1" applyAlignment="1">
      <alignment horizontal="center" vertical="center"/>
    </xf>
    <xf numFmtId="192" fontId="9" fillId="13" borderId="0" xfId="6" applyNumberFormat="1" applyFont="1" applyFill="1" applyAlignment="1">
      <alignment vertical="center"/>
    </xf>
    <xf numFmtId="178" fontId="15" fillId="17" borderId="2" xfId="37" applyNumberFormat="1" applyFont="1" applyFill="1" applyBorder="1" applyAlignment="1">
      <alignment horizontal="center" vertical="center" wrapText="1"/>
    </xf>
    <xf numFmtId="192" fontId="9" fillId="12" borderId="2" xfId="26" applyNumberFormat="1" applyFont="1" applyFill="1" applyBorder="1" applyAlignment="1">
      <alignment horizontal="center" vertical="center" wrapText="1"/>
    </xf>
    <xf numFmtId="0" fontId="22" fillId="0" borderId="2" xfId="38" applyFont="1" applyBorder="1"/>
    <xf numFmtId="0" fontId="9" fillId="0" borderId="2" xfId="38" applyBorder="1" applyAlignment="1">
      <alignment horizontal="center" vertical="center"/>
    </xf>
    <xf numFmtId="174" fontId="11" fillId="0" borderId="0" xfId="38" applyNumberFormat="1" applyFont="1"/>
    <xf numFmtId="0" fontId="9" fillId="14" borderId="2" xfId="38" applyFill="1" applyBorder="1" applyAlignment="1">
      <alignment horizontal="center" vertical="center" wrapText="1"/>
    </xf>
    <xf numFmtId="174" fontId="11" fillId="14" borderId="2" xfId="38" applyNumberFormat="1" applyFont="1" applyFill="1" applyBorder="1" applyAlignment="1">
      <alignment horizontal="center" vertical="center" wrapText="1"/>
    </xf>
    <xf numFmtId="174" fontId="9" fillId="14" borderId="2" xfId="38" applyNumberFormat="1" applyFont="1" applyFill="1" applyBorder="1" applyAlignment="1">
      <alignment horizontal="center" vertical="center" wrapText="1"/>
    </xf>
    <xf numFmtId="174" fontId="11" fillId="14" borderId="0" xfId="38" applyNumberFormat="1" applyFont="1" applyFill="1" applyBorder="1" applyAlignment="1">
      <alignment horizontal="center" vertical="center" wrapText="1"/>
    </xf>
    <xf numFmtId="174" fontId="9" fillId="14" borderId="0" xfId="38" applyNumberFormat="1" applyFill="1"/>
    <xf numFmtId="0" fontId="9" fillId="14" borderId="0" xfId="38" applyFill="1"/>
    <xf numFmtId="0" fontId="9" fillId="14" borderId="0" xfId="38" applyFont="1" applyFill="1"/>
    <xf numFmtId="184" fontId="9" fillId="14" borderId="0" xfId="38" applyNumberFormat="1" applyFill="1"/>
    <xf numFmtId="0" fontId="9" fillId="14" borderId="2" xfId="38" applyFont="1" applyFill="1" applyBorder="1" applyAlignment="1">
      <alignment horizontal="center" vertical="center" wrapText="1"/>
    </xf>
    <xf numFmtId="174" fontId="9" fillId="14" borderId="2" xfId="38" applyNumberFormat="1" applyFill="1" applyBorder="1"/>
    <xf numFmtId="174" fontId="9" fillId="14" borderId="0" xfId="38" applyNumberFormat="1" applyFill="1" applyBorder="1"/>
    <xf numFmtId="174" fontId="9" fillId="14" borderId="0" xfId="38" applyNumberFormat="1" applyFont="1" applyFill="1" applyBorder="1" applyAlignment="1">
      <alignment vertical="center"/>
    </xf>
    <xf numFmtId="0" fontId="9" fillId="14" borderId="0" xfId="38" applyFill="1" applyBorder="1"/>
    <xf numFmtId="0" fontId="11" fillId="0" borderId="2" xfId="36" applyFont="1" applyFill="1" applyBorder="1" applyAlignment="1">
      <alignment horizontal="center" vertical="center" wrapText="1"/>
    </xf>
    <xf numFmtId="0" fontId="9" fillId="0" borderId="47" xfId="38" applyFont="1" applyFill="1" applyBorder="1" applyAlignment="1">
      <alignment horizontal="center" vertical="center"/>
    </xf>
    <xf numFmtId="0" fontId="9" fillId="0" borderId="44" xfId="38" applyFont="1" applyFill="1" applyBorder="1" applyAlignment="1">
      <alignment horizontal="center" vertical="center"/>
    </xf>
    <xf numFmtId="0" fontId="9" fillId="0" borderId="47" xfId="38" applyFont="1" applyFill="1" applyBorder="1" applyAlignment="1">
      <alignment horizontal="center" vertical="center" wrapText="1"/>
    </xf>
    <xf numFmtId="0" fontId="9" fillId="0" borderId="79" xfId="38" applyFont="1" applyFill="1" applyBorder="1" applyAlignment="1">
      <alignment horizontal="center" vertical="center" wrapText="1"/>
    </xf>
    <xf numFmtId="0" fontId="9" fillId="0" borderId="44" xfId="38" applyFont="1" applyFill="1" applyBorder="1" applyAlignment="1">
      <alignment horizontal="center" vertical="center" wrapText="1"/>
    </xf>
    <xf numFmtId="4" fontId="11" fillId="9" borderId="0" xfId="6" applyNumberFormat="1" applyFont="1" applyFill="1" applyAlignment="1">
      <alignment vertical="center"/>
    </xf>
    <xf numFmtId="3" fontId="15" fillId="20" borderId="2" xfId="0" applyNumberFormat="1" applyFont="1" applyFill="1" applyBorder="1" applyAlignment="1">
      <alignment horizontal="left" vertical="center" wrapText="1"/>
    </xf>
    <xf numFmtId="0" fontId="9" fillId="20" borderId="0" xfId="38" applyFont="1" applyFill="1" applyAlignment="1">
      <alignment vertical="center"/>
    </xf>
    <xf numFmtId="175" fontId="9" fillId="0" borderId="0" xfId="38" applyNumberFormat="1" applyFont="1" applyFill="1" applyAlignment="1">
      <alignment vertical="center"/>
    </xf>
    <xf numFmtId="178" fontId="9" fillId="0" borderId="0" xfId="38" applyNumberFormat="1" applyFont="1" applyFill="1" applyAlignment="1">
      <alignment vertical="center"/>
    </xf>
    <xf numFmtId="0" fontId="11" fillId="0" borderId="0" xfId="38" applyFont="1" applyFill="1" applyAlignment="1">
      <alignment vertical="center"/>
    </xf>
    <xf numFmtId="167" fontId="11" fillId="12" borderId="0" xfId="0" applyNumberFormat="1" applyFont="1" applyFill="1"/>
    <xf numFmtId="2" fontId="9" fillId="0" borderId="0" xfId="38" applyNumberFormat="1" applyFont="1" applyFill="1" applyAlignment="1">
      <alignment vertical="center"/>
    </xf>
    <xf numFmtId="167" fontId="9" fillId="12" borderId="0" xfId="0" applyNumberFormat="1" applyFont="1" applyFill="1"/>
    <xf numFmtId="184" fontId="9" fillId="0" borderId="0" xfId="38" applyNumberFormat="1" applyFont="1" applyFill="1" applyAlignment="1">
      <alignment vertical="center"/>
    </xf>
    <xf numFmtId="174" fontId="9" fillId="0" borderId="0" xfId="38" applyNumberFormat="1" applyFont="1" applyFill="1" applyAlignment="1">
      <alignment vertical="center"/>
    </xf>
    <xf numFmtId="180" fontId="9" fillId="0" borderId="0" xfId="38" applyNumberFormat="1" applyFont="1" applyFill="1" applyAlignment="1">
      <alignment vertical="center"/>
    </xf>
    <xf numFmtId="192" fontId="9" fillId="12" borderId="2" xfId="37" applyNumberFormat="1" applyFont="1" applyFill="1" applyBorder="1" applyAlignment="1">
      <alignment horizontal="center" vertical="center" wrapText="1"/>
    </xf>
    <xf numFmtId="178" fontId="58" fillId="12" borderId="12" xfId="35" applyNumberFormat="1" applyFont="1" applyFill="1" applyBorder="1" applyAlignment="1">
      <alignment horizontal="center" vertical="center" wrapText="1"/>
    </xf>
    <xf numFmtId="178" fontId="58" fillId="12" borderId="5" xfId="35" applyNumberFormat="1" applyFont="1" applyFill="1" applyBorder="1" applyAlignment="1">
      <alignment horizontal="center" vertical="center" wrapText="1"/>
    </xf>
    <xf numFmtId="178" fontId="58" fillId="12" borderId="3" xfId="35" applyNumberFormat="1" applyFont="1" applyFill="1" applyBorder="1" applyAlignment="1">
      <alignment horizontal="center" vertical="center" wrapText="1"/>
    </xf>
    <xf numFmtId="43" fontId="57" fillId="12" borderId="2" xfId="35" applyNumberFormat="1" applyFont="1" applyFill="1" applyBorder="1" applyAlignment="1">
      <alignment horizontal="center" vertical="center" wrapText="1"/>
    </xf>
    <xf numFmtId="192" fontId="58" fillId="12" borderId="2" xfId="26" applyNumberFormat="1" applyFont="1" applyFill="1" applyBorder="1" applyAlignment="1">
      <alignment horizontal="center" vertical="center" wrapText="1"/>
    </xf>
    <xf numFmtId="43" fontId="97" fillId="12" borderId="2" xfId="0" applyNumberFormat="1" applyFont="1" applyFill="1" applyBorder="1" applyAlignment="1">
      <alignment horizontal="right"/>
    </xf>
    <xf numFmtId="0" fontId="81" fillId="0" borderId="2" xfId="0" applyFont="1" applyFill="1" applyBorder="1" applyAlignment="1">
      <alignment horizontal="center" vertical="center" wrapText="1" readingOrder="1"/>
    </xf>
    <xf numFmtId="0" fontId="81" fillId="0" borderId="2" xfId="0" applyFont="1" applyBorder="1" applyAlignment="1">
      <alignment horizontal="center" vertical="center" wrapText="1"/>
    </xf>
    <xf numFmtId="0" fontId="109" fillId="9" borderId="0" xfId="11" applyFont="1" applyFill="1" applyAlignment="1">
      <alignment horizontal="right" vertical="center"/>
    </xf>
    <xf numFmtId="0" fontId="11" fillId="0" borderId="29" xfId="0" applyFont="1" applyBorder="1" applyAlignment="1">
      <alignment horizontal="center" vertical="center" wrapText="1"/>
    </xf>
    <xf numFmtId="0" fontId="9" fillId="12" borderId="2" xfId="6" applyFont="1" applyFill="1" applyBorder="1" applyAlignment="1">
      <alignment horizontal="center" vertical="center" wrapText="1"/>
    </xf>
    <xf numFmtId="176" fontId="45" fillId="0" borderId="2" xfId="0" applyNumberFormat="1" applyFont="1" applyFill="1" applyBorder="1" applyAlignment="1">
      <alignment horizontal="center" vertical="center"/>
    </xf>
    <xf numFmtId="176" fontId="62" fillId="0" borderId="45" xfId="0" applyNumberFormat="1" applyFont="1" applyFill="1" applyBorder="1" applyAlignment="1">
      <alignment horizontal="center" vertical="center"/>
    </xf>
    <xf numFmtId="170" fontId="9" fillId="0" borderId="22" xfId="3" applyNumberFormat="1" applyFont="1" applyFill="1" applyBorder="1" applyAlignment="1"/>
    <xf numFmtId="0" fontId="9" fillId="0" borderId="2" xfId="3" applyFont="1" applyFill="1" applyBorder="1" applyAlignment="1">
      <alignment horizontal="left" vertical="center"/>
    </xf>
    <xf numFmtId="0" fontId="9" fillId="0" borderId="2" xfId="3" applyFont="1" applyFill="1" applyBorder="1" applyAlignment="1">
      <alignment horizontal="right" vertical="center" wrapText="1"/>
    </xf>
    <xf numFmtId="174" fontId="9" fillId="0" borderId="2" xfId="3" applyNumberFormat="1" applyFont="1" applyFill="1" applyBorder="1" applyAlignment="1"/>
    <xf numFmtId="174" fontId="9" fillId="0" borderId="0" xfId="3" applyNumberFormat="1" applyFont="1" applyFill="1" applyBorder="1" applyAlignment="1"/>
    <xf numFmtId="0" fontId="11" fillId="0" borderId="0" xfId="3" applyFont="1" applyAlignment="1">
      <alignment horizontal="right" wrapText="1"/>
    </xf>
    <xf numFmtId="174" fontId="9" fillId="0" borderId="0" xfId="3" applyNumberFormat="1" applyFont="1"/>
    <xf numFmtId="177" fontId="9" fillId="0" borderId="0" xfId="0" applyNumberFormat="1" applyFont="1"/>
    <xf numFmtId="175" fontId="55" fillId="0" borderId="0" xfId="3" applyNumberFormat="1" applyFont="1" applyFill="1" applyBorder="1"/>
    <xf numFmtId="0" fontId="9" fillId="0" borderId="0" xfId="3" applyFont="1" applyAlignment="1">
      <alignment vertical="center"/>
    </xf>
    <xf numFmtId="0" fontId="9" fillId="0" borderId="0" xfId="3" applyFont="1" applyAlignment="1"/>
    <xf numFmtId="49" fontId="9" fillId="0" borderId="0" xfId="3" applyNumberFormat="1" applyFont="1" applyAlignment="1">
      <alignment horizontal="left" vertical="top" wrapText="1"/>
    </xf>
    <xf numFmtId="0" fontId="58" fillId="0" borderId="0" xfId="3" applyFont="1" applyFill="1"/>
    <xf numFmtId="1" fontId="58" fillId="0" borderId="0" xfId="3" applyNumberFormat="1" applyFont="1" applyAlignment="1">
      <alignment horizontal="right" vertical="center"/>
    </xf>
    <xf numFmtId="167" fontId="9" fillId="0" borderId="0" xfId="3" applyNumberFormat="1" applyFont="1" applyAlignment="1">
      <alignment horizontal="right" vertical="top"/>
    </xf>
    <xf numFmtId="0" fontId="62" fillId="0" borderId="0" xfId="3" applyFont="1"/>
    <xf numFmtId="0" fontId="9" fillId="12" borderId="2" xfId="38" applyFont="1" applyFill="1" applyBorder="1"/>
    <xf numFmtId="190" fontId="9" fillId="14" borderId="2" xfId="38" applyNumberFormat="1" applyFont="1" applyFill="1" applyBorder="1" applyAlignment="1">
      <alignment horizontal="center" vertical="center"/>
    </xf>
    <xf numFmtId="0" fontId="9" fillId="12" borderId="2" xfId="38" applyFont="1" applyFill="1" applyBorder="1" applyAlignment="1">
      <alignment vertical="center"/>
    </xf>
    <xf numFmtId="167" fontId="9" fillId="0" borderId="0" xfId="38" applyNumberFormat="1" applyFont="1" applyFill="1" applyAlignment="1">
      <alignment horizontal="center"/>
    </xf>
    <xf numFmtId="190" fontId="9" fillId="12" borderId="2" xfId="38" applyNumberFormat="1" applyFont="1" applyFill="1" applyBorder="1" applyAlignment="1">
      <alignment vertical="center"/>
    </xf>
    <xf numFmtId="9" fontId="25" fillId="12" borderId="2" xfId="15" applyFont="1" applyFill="1" applyBorder="1" applyAlignment="1">
      <alignment horizontal="center" vertical="center" wrapText="1"/>
    </xf>
    <xf numFmtId="49" fontId="9" fillId="0" borderId="0" xfId="6" applyNumberFormat="1" applyFont="1" applyFill="1" applyAlignment="1">
      <alignment vertical="center"/>
    </xf>
    <xf numFmtId="49" fontId="9" fillId="0" borderId="0" xfId="6" applyNumberFormat="1" applyFont="1" applyFill="1" applyAlignment="1">
      <alignment horizontal="center" vertical="center"/>
    </xf>
    <xf numFmtId="49" fontId="11" fillId="12" borderId="2" xfId="6" applyNumberFormat="1" applyFont="1" applyFill="1" applyBorder="1" applyAlignment="1">
      <alignment vertical="center" wrapText="1"/>
    </xf>
    <xf numFmtId="49" fontId="11" fillId="12" borderId="22" xfId="6" applyNumberFormat="1" applyFont="1" applyFill="1" applyBorder="1" applyAlignment="1">
      <alignment vertical="center" wrapText="1"/>
    </xf>
    <xf numFmtId="41" fontId="9" fillId="12" borderId="2" xfId="26" applyNumberFormat="1" applyFont="1" applyFill="1" applyBorder="1" applyAlignment="1">
      <alignment vertical="center" wrapText="1"/>
    </xf>
    <xf numFmtId="49" fontId="9" fillId="0" borderId="0" xfId="6" applyNumberFormat="1" applyFont="1" applyFill="1" applyAlignment="1">
      <alignment horizontal="right" vertical="center"/>
    </xf>
    <xf numFmtId="49" fontId="58" fillId="0" borderId="0" xfId="6" applyNumberFormat="1" applyFont="1" applyFill="1" applyAlignment="1">
      <alignment horizontal="right"/>
    </xf>
    <xf numFmtId="49" fontId="58" fillId="0" borderId="0" xfId="6" applyNumberFormat="1" applyFont="1" applyFill="1" applyAlignment="1">
      <alignment horizontal="right" vertical="center"/>
    </xf>
    <xf numFmtId="49" fontId="58" fillId="0" borderId="0" xfId="3" applyNumberFormat="1" applyFont="1" applyFill="1" applyAlignment="1">
      <alignment horizontal="right" vertical="center"/>
    </xf>
    <xf numFmtId="49" fontId="9" fillId="0" borderId="0" xfId="0" applyNumberFormat="1" applyFont="1" applyFill="1" applyBorder="1"/>
    <xf numFmtId="49" fontId="9" fillId="0" borderId="0" xfId="3" applyNumberFormat="1" applyFont="1" applyFill="1" applyAlignment="1">
      <alignment horizontal="right" vertical="center"/>
    </xf>
    <xf numFmtId="49" fontId="9" fillId="11" borderId="2" xfId="6" applyNumberFormat="1" applyFont="1" applyFill="1" applyBorder="1" applyAlignment="1">
      <alignment vertical="top"/>
    </xf>
    <xf numFmtId="4" fontId="9" fillId="12" borderId="0" xfId="6" applyNumberFormat="1" applyFont="1" applyFill="1" applyAlignment="1">
      <alignment vertical="center"/>
    </xf>
    <xf numFmtId="43" fontId="25" fillId="11" borderId="2" xfId="38" applyNumberFormat="1" applyFont="1" applyFill="1" applyBorder="1" applyAlignment="1">
      <alignment horizontal="center" vertical="center" wrapText="1"/>
    </xf>
    <xf numFmtId="43" fontId="25" fillId="9" borderId="2" xfId="38" applyNumberFormat="1" applyFont="1" applyFill="1" applyBorder="1" applyAlignment="1">
      <alignment horizontal="center" vertical="center" wrapText="1"/>
    </xf>
    <xf numFmtId="43" fontId="9" fillId="12" borderId="2" xfId="37" applyNumberFormat="1" applyFont="1" applyFill="1" applyBorder="1" applyAlignment="1">
      <alignment horizontal="center" vertical="center" wrapText="1"/>
    </xf>
    <xf numFmtId="43" fontId="9" fillId="12" borderId="2" xfId="38" applyNumberFormat="1" applyFont="1" applyFill="1" applyBorder="1" applyAlignment="1">
      <alignment horizontal="center" vertical="center"/>
    </xf>
    <xf numFmtId="43" fontId="25" fillId="12" borderId="2" xfId="38" applyNumberFormat="1" applyFont="1" applyFill="1" applyBorder="1" applyAlignment="1">
      <alignment horizontal="center" vertical="center" wrapText="1"/>
    </xf>
    <xf numFmtId="43" fontId="25" fillId="15" borderId="2" xfId="37" applyNumberFormat="1" applyFont="1" applyFill="1" applyBorder="1" applyAlignment="1">
      <alignment horizontal="center" vertical="center" wrapText="1"/>
    </xf>
    <xf numFmtId="43" fontId="24" fillId="0" borderId="2" xfId="37" applyNumberFormat="1" applyFont="1" applyFill="1" applyBorder="1" applyAlignment="1">
      <alignment horizontal="center" vertical="center" wrapText="1"/>
    </xf>
    <xf numFmtId="43" fontId="9" fillId="12" borderId="2" xfId="38" applyNumberFormat="1" applyFont="1" applyFill="1" applyBorder="1" applyAlignment="1">
      <alignment horizontal="center"/>
    </xf>
    <xf numFmtId="43" fontId="9" fillId="12" borderId="41" xfId="37" applyNumberFormat="1" applyFont="1" applyFill="1" applyBorder="1" applyAlignment="1">
      <alignment horizontal="center" vertical="center" wrapText="1"/>
    </xf>
    <xf numFmtId="43" fontId="9" fillId="12" borderId="12" xfId="37" applyNumberFormat="1" applyFont="1" applyFill="1" applyBorder="1" applyAlignment="1">
      <alignment horizontal="center" vertical="center" wrapText="1"/>
    </xf>
    <xf numFmtId="43" fontId="15" fillId="12" borderId="2" xfId="37" applyNumberFormat="1" applyFont="1" applyFill="1" applyBorder="1" applyAlignment="1">
      <alignment horizontal="center" vertical="center" wrapText="1"/>
    </xf>
    <xf numFmtId="43" fontId="24" fillId="12" borderId="2" xfId="37" applyNumberFormat="1" applyFont="1" applyFill="1" applyBorder="1" applyAlignment="1">
      <alignment horizontal="center" vertical="center" wrapText="1"/>
    </xf>
    <xf numFmtId="43" fontId="15" fillId="12" borderId="2" xfId="38" applyNumberFormat="1" applyFont="1" applyFill="1" applyBorder="1" applyAlignment="1">
      <alignment horizontal="center" vertical="center"/>
    </xf>
    <xf numFmtId="43" fontId="24" fillId="12" borderId="22" xfId="37" applyNumberFormat="1" applyFont="1" applyFill="1" applyBorder="1" applyAlignment="1">
      <alignment horizontal="center" vertical="center" wrapText="1"/>
    </xf>
    <xf numFmtId="43" fontId="15" fillId="12" borderId="22" xfId="38" applyNumberFormat="1" applyFont="1" applyFill="1" applyBorder="1" applyAlignment="1">
      <alignment horizontal="center" vertical="center"/>
    </xf>
    <xf numFmtId="43" fontId="24" fillId="12" borderId="2" xfId="38" applyNumberFormat="1" applyFont="1" applyFill="1" applyBorder="1" applyAlignment="1">
      <alignment horizontal="center" vertical="center" wrapText="1"/>
    </xf>
    <xf numFmtId="43" fontId="25" fillId="12" borderId="2" xfId="36" applyNumberFormat="1" applyFont="1" applyFill="1" applyBorder="1" applyAlignment="1">
      <alignment horizontal="center" vertical="center" wrapText="1"/>
    </xf>
    <xf numFmtId="43" fontId="15" fillId="12" borderId="22" xfId="37" applyNumberFormat="1" applyFont="1" applyFill="1" applyBorder="1" applyAlignment="1">
      <alignment horizontal="center" vertical="center" wrapText="1"/>
    </xf>
    <xf numFmtId="43" fontId="15" fillId="12" borderId="41" xfId="37" applyNumberFormat="1" applyFont="1" applyFill="1" applyBorder="1" applyAlignment="1">
      <alignment horizontal="center" vertical="center" wrapText="1"/>
    </xf>
    <xf numFmtId="43" fontId="15" fillId="12" borderId="12" xfId="37" applyNumberFormat="1" applyFont="1" applyFill="1" applyBorder="1" applyAlignment="1">
      <alignment horizontal="center" vertical="center" wrapText="1"/>
    </xf>
    <xf numFmtId="43" fontId="9" fillId="12" borderId="0" xfId="38" applyNumberFormat="1" applyFont="1" applyFill="1" applyAlignment="1">
      <alignment horizontal="center"/>
    </xf>
    <xf numFmtId="43" fontId="25" fillId="12" borderId="41" xfId="38" applyNumberFormat="1" applyFont="1" applyFill="1" applyBorder="1" applyAlignment="1">
      <alignment horizontal="center" vertical="center" wrapText="1"/>
    </xf>
    <xf numFmtId="43" fontId="11" fillId="12" borderId="2" xfId="38" applyNumberFormat="1" applyFont="1" applyFill="1" applyBorder="1" applyAlignment="1">
      <alignment horizontal="center" vertical="center" wrapText="1"/>
    </xf>
    <xf numFmtId="43" fontId="9" fillId="12" borderId="2" xfId="38" applyNumberFormat="1" applyFont="1" applyFill="1" applyBorder="1" applyAlignment="1">
      <alignment horizontal="center" vertical="center" wrapText="1"/>
    </xf>
    <xf numFmtId="9" fontId="25" fillId="11" borderId="2" xfId="15" applyFont="1" applyFill="1" applyBorder="1" applyAlignment="1">
      <alignment horizontal="center" vertical="center" wrapText="1"/>
    </xf>
    <xf numFmtId="9" fontId="15" fillId="12" borderId="22" xfId="15" applyFont="1" applyFill="1" applyBorder="1" applyAlignment="1">
      <alignment horizontal="center" vertical="center" wrapText="1"/>
    </xf>
    <xf numFmtId="4" fontId="9" fillId="12" borderId="2" xfId="37" applyNumberFormat="1" applyFont="1" applyFill="1" applyBorder="1" applyAlignment="1">
      <alignment horizontal="center" vertical="center" wrapText="1"/>
    </xf>
    <xf numFmtId="4" fontId="9" fillId="12" borderId="2" xfId="35" applyNumberFormat="1" applyFont="1" applyFill="1" applyBorder="1" applyAlignment="1">
      <alignment horizontal="center" vertical="center" wrapText="1"/>
    </xf>
    <xf numFmtId="4" fontId="11" fillId="12" borderId="2" xfId="35" applyNumberFormat="1" applyFont="1" applyFill="1" applyBorder="1" applyAlignment="1">
      <alignment horizontal="center" vertical="center" wrapText="1"/>
    </xf>
    <xf numFmtId="4" fontId="11" fillId="12" borderId="2" xfId="25" applyNumberFormat="1" applyFont="1" applyFill="1" applyBorder="1" applyAlignment="1">
      <alignment horizontal="center" vertical="center" wrapText="1"/>
    </xf>
    <xf numFmtId="4" fontId="9" fillId="12" borderId="4" xfId="37" applyNumberFormat="1" applyFont="1" applyFill="1" applyBorder="1" applyAlignment="1">
      <alignment horizontal="center" vertical="center" wrapText="1"/>
    </xf>
    <xf numFmtId="4" fontId="9" fillId="12" borderId="2" xfId="35" applyNumberFormat="1" applyFont="1" applyFill="1" applyBorder="1" applyAlignment="1">
      <alignment horizontal="center" vertical="center"/>
    </xf>
    <xf numFmtId="4" fontId="9" fillId="12" borderId="0" xfId="35" applyNumberFormat="1" applyFont="1" applyFill="1"/>
    <xf numFmtId="4" fontId="15" fillId="12" borderId="2" xfId="35" applyNumberFormat="1" applyFont="1" applyFill="1" applyBorder="1" applyAlignment="1">
      <alignment horizontal="center" vertical="center" wrapText="1"/>
    </xf>
    <xf numFmtId="4" fontId="15" fillId="12" borderId="2" xfId="37" applyNumberFormat="1" applyFont="1" applyFill="1" applyBorder="1" applyAlignment="1">
      <alignment horizontal="center" vertical="center" wrapText="1"/>
    </xf>
    <xf numFmtId="4" fontId="15" fillId="12" borderId="0" xfId="35" applyNumberFormat="1" applyFont="1" applyFill="1"/>
    <xf numFmtId="4" fontId="11" fillId="12" borderId="2" xfId="37" applyNumberFormat="1" applyFont="1" applyFill="1" applyBorder="1" applyAlignment="1">
      <alignment horizontal="center" vertical="center" wrapText="1"/>
    </xf>
    <xf numFmtId="4" fontId="9" fillId="12" borderId="41" xfId="37" applyNumberFormat="1" applyFont="1" applyFill="1" applyBorder="1" applyAlignment="1">
      <alignment horizontal="center" vertical="center" wrapText="1"/>
    </xf>
    <xf numFmtId="4" fontId="9" fillId="12" borderId="41" xfId="35" applyNumberFormat="1" applyFont="1" applyFill="1" applyBorder="1" applyAlignment="1">
      <alignment horizontal="center" vertical="center" wrapText="1"/>
    </xf>
    <xf numFmtId="4" fontId="9" fillId="12" borderId="0" xfId="35" applyNumberFormat="1" applyFont="1" applyFill="1" applyAlignment="1">
      <alignment horizontal="center" vertical="center"/>
    </xf>
    <xf numFmtId="4" fontId="11" fillId="12" borderId="22" xfId="35" applyNumberFormat="1" applyFont="1" applyFill="1" applyBorder="1" applyAlignment="1">
      <alignment horizontal="center" vertical="center" wrapText="1"/>
    </xf>
    <xf numFmtId="4" fontId="9" fillId="12" borderId="22" xfId="35" applyNumberFormat="1" applyFont="1" applyFill="1" applyBorder="1" applyAlignment="1">
      <alignment horizontal="center" vertical="center"/>
    </xf>
    <xf numFmtId="4" fontId="40" fillId="12" borderId="2" xfId="35" applyNumberFormat="1" applyFont="1" applyFill="1" applyBorder="1" applyAlignment="1">
      <alignment horizontal="center" vertical="center" wrapText="1"/>
    </xf>
    <xf numFmtId="4" fontId="9" fillId="12" borderId="2" xfId="35" applyNumberFormat="1" applyFont="1" applyFill="1" applyBorder="1" applyAlignment="1">
      <alignment horizontal="left" vertical="center" wrapText="1"/>
    </xf>
    <xf numFmtId="4" fontId="9" fillId="12" borderId="2" xfId="25" applyNumberFormat="1" applyFont="1" applyFill="1" applyBorder="1" applyAlignment="1">
      <alignment horizontal="left" vertical="center" wrapText="1"/>
    </xf>
    <xf numFmtId="4" fontId="15" fillId="12" borderId="2" xfId="35" applyNumberFormat="1" applyFont="1" applyFill="1" applyBorder="1" applyAlignment="1">
      <alignment horizontal="left" vertical="center" wrapText="1"/>
    </xf>
    <xf numFmtId="4" fontId="88" fillId="12" borderId="2" xfId="37" applyNumberFormat="1" applyFont="1" applyFill="1" applyBorder="1" applyAlignment="1">
      <alignment horizontal="center" vertical="center" wrapText="1"/>
    </xf>
    <xf numFmtId="4" fontId="77" fillId="12" borderId="2" xfId="35" applyNumberFormat="1" applyFont="1" applyFill="1" applyBorder="1" applyAlignment="1">
      <alignment horizontal="left" vertical="center" wrapText="1"/>
    </xf>
    <xf numFmtId="4" fontId="77" fillId="12" borderId="2" xfId="35" applyNumberFormat="1" applyFont="1" applyFill="1" applyBorder="1" applyAlignment="1">
      <alignment horizontal="center" vertical="center" wrapText="1"/>
    </xf>
    <xf numFmtId="4" fontId="9" fillId="12" borderId="4" xfId="35" applyNumberFormat="1" applyFont="1" applyFill="1" applyBorder="1" applyAlignment="1">
      <alignment horizontal="left" vertical="center" wrapText="1"/>
    </xf>
    <xf numFmtId="176" fontId="11" fillId="12" borderId="54" xfId="35" applyNumberFormat="1" applyFont="1" applyFill="1" applyBorder="1" applyAlignment="1">
      <alignment horizontal="center" vertical="center" wrapText="1"/>
    </xf>
    <xf numFmtId="176" fontId="11" fillId="12" borderId="2" xfId="35" applyNumberFormat="1" applyFont="1" applyFill="1" applyBorder="1" applyAlignment="1">
      <alignment horizontal="center" vertical="center" wrapText="1"/>
    </xf>
    <xf numFmtId="176" fontId="9" fillId="12" borderId="2" xfId="35" applyNumberFormat="1" applyFont="1" applyFill="1" applyBorder="1" applyAlignment="1">
      <alignment horizontal="center" vertical="center" wrapText="1"/>
    </xf>
    <xf numFmtId="176" fontId="9" fillId="12" borderId="2" xfId="35" applyNumberFormat="1" applyFont="1" applyFill="1" applyBorder="1" applyAlignment="1">
      <alignment horizontal="left" vertical="center" wrapText="1"/>
    </xf>
    <xf numFmtId="176" fontId="9" fillId="12" borderId="7" xfId="35" applyNumberFormat="1" applyFont="1" applyFill="1" applyBorder="1" applyAlignment="1">
      <alignment horizontal="center" vertical="center" wrapText="1"/>
    </xf>
    <xf numFmtId="175" fontId="62" fillId="0" borderId="2" xfId="0" applyNumberFormat="1" applyFont="1" applyFill="1" applyBorder="1" applyAlignment="1">
      <alignment horizontal="center" vertical="center"/>
    </xf>
    <xf numFmtId="175" fontId="45" fillId="0" borderId="1" xfId="0" applyNumberFormat="1" applyFont="1" applyFill="1" applyBorder="1" applyAlignment="1">
      <alignment horizontal="center" vertical="center"/>
    </xf>
    <xf numFmtId="49" fontId="11" fillId="11" borderId="2" xfId="6" applyNumberFormat="1" applyFont="1" applyFill="1" applyBorder="1" applyAlignment="1">
      <alignment horizontal="center" vertical="center" wrapText="1"/>
    </xf>
    <xf numFmtId="49" fontId="9" fillId="12" borderId="2" xfId="26" applyNumberFormat="1" applyFont="1" applyFill="1" applyBorder="1" applyAlignment="1">
      <alignment horizontal="center" vertical="center" wrapText="1"/>
    </xf>
    <xf numFmtId="49" fontId="11" fillId="12" borderId="22" xfId="6" applyNumberFormat="1" applyFont="1" applyFill="1" applyBorder="1" applyAlignment="1">
      <alignment horizontal="center" vertical="center" wrapText="1"/>
    </xf>
    <xf numFmtId="0" fontId="9" fillId="0" borderId="0" xfId="39"/>
    <xf numFmtId="0" fontId="9" fillId="0" borderId="0" xfId="41" applyFont="1" applyAlignment="1">
      <alignment horizontal="right"/>
    </xf>
    <xf numFmtId="0" fontId="11" fillId="0" borderId="0" xfId="3" applyFont="1" applyAlignment="1">
      <alignment horizontal="center"/>
    </xf>
    <xf numFmtId="0" fontId="57" fillId="0" borderId="0" xfId="41" applyFont="1" applyFill="1" applyAlignment="1">
      <alignment horizontal="right" vertical="center"/>
    </xf>
    <xf numFmtId="167" fontId="9" fillId="0" borderId="0" xfId="39" applyNumberFormat="1" applyAlignment="1">
      <alignment horizontal="right"/>
    </xf>
    <xf numFmtId="0" fontId="58" fillId="0" borderId="0" xfId="41" applyFont="1" applyFill="1" applyAlignment="1">
      <alignment horizontal="right" vertical="center"/>
    </xf>
    <xf numFmtId="167" fontId="77" fillId="0" borderId="0" xfId="3" applyNumberFormat="1" applyFont="1"/>
    <xf numFmtId="0" fontId="77" fillId="0" borderId="0" xfId="3" applyFont="1"/>
    <xf numFmtId="167" fontId="77" fillId="0" borderId="0" xfId="3" applyNumberFormat="1" applyFont="1" applyAlignment="1">
      <alignment horizontal="right"/>
    </xf>
    <xf numFmtId="0" fontId="113" fillId="0" borderId="0" xfId="39" applyFont="1"/>
    <xf numFmtId="0" fontId="11" fillId="0" borderId="2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1" fillId="26" borderId="20" xfId="3" applyFont="1" applyFill="1" applyBorder="1" applyAlignment="1">
      <alignment horizontal="center" vertical="center" wrapText="1"/>
    </xf>
    <xf numFmtId="0" fontId="11" fillId="27" borderId="2" xfId="41" applyFont="1" applyFill="1" applyBorder="1" applyAlignment="1">
      <alignment horizontal="left" vertical="center" wrapText="1"/>
    </xf>
    <xf numFmtId="166" fontId="11" fillId="26" borderId="22" xfId="3" applyNumberFormat="1" applyFont="1" applyFill="1" applyBorder="1" applyAlignment="1">
      <alignment horizontal="center" vertical="center" wrapText="1"/>
    </xf>
    <xf numFmtId="166" fontId="11" fillId="26" borderId="17" xfId="3" applyNumberFormat="1" applyFont="1" applyFill="1" applyBorder="1" applyAlignment="1">
      <alignment horizontal="center" vertical="center" wrapText="1"/>
    </xf>
    <xf numFmtId="166" fontId="77" fillId="0" borderId="0" xfId="3" applyNumberFormat="1" applyFont="1" applyFill="1" applyBorder="1" applyAlignment="1">
      <alignment horizontal="center" vertical="center" wrapText="1"/>
    </xf>
    <xf numFmtId="0" fontId="11" fillId="0" borderId="0" xfId="39" applyFont="1"/>
    <xf numFmtId="0" fontId="11" fillId="26" borderId="35" xfId="3" applyFont="1" applyFill="1" applyBorder="1" applyAlignment="1">
      <alignment horizontal="center" vertical="center" wrapText="1"/>
    </xf>
    <xf numFmtId="166" fontId="11" fillId="26" borderId="2" xfId="3" applyNumberFormat="1" applyFont="1" applyFill="1" applyBorder="1" applyAlignment="1">
      <alignment horizontal="center" vertical="center" wrapText="1"/>
    </xf>
    <xf numFmtId="166" fontId="11" fillId="26" borderId="3" xfId="3" applyNumberFormat="1" applyFont="1" applyFill="1" applyBorder="1" applyAlignment="1">
      <alignment horizontal="center" vertical="center" wrapText="1"/>
    </xf>
    <xf numFmtId="0" fontId="9" fillId="0" borderId="35" xfId="3" applyFont="1" applyFill="1" applyBorder="1" applyAlignment="1">
      <alignment horizontal="center" vertical="center" wrapText="1"/>
    </xf>
    <xf numFmtId="0" fontId="11" fillId="9" borderId="2" xfId="41" applyFont="1" applyFill="1" applyBorder="1" applyAlignment="1">
      <alignment horizontal="left" wrapText="1"/>
    </xf>
    <xf numFmtId="166" fontId="9" fillId="0" borderId="2" xfId="3" applyNumberFormat="1" applyFont="1" applyFill="1" applyBorder="1" applyAlignment="1">
      <alignment horizontal="center" vertical="center" wrapText="1"/>
    </xf>
    <xf numFmtId="166" fontId="9" fillId="0" borderId="3" xfId="3" applyNumberFormat="1" applyFont="1" applyFill="1" applyBorder="1" applyAlignment="1">
      <alignment horizontal="center" vertical="center" wrapText="1"/>
    </xf>
    <xf numFmtId="0" fontId="9" fillId="0" borderId="2" xfId="14" applyFont="1" applyFill="1" applyBorder="1" applyAlignment="1">
      <alignment horizontal="left" vertical="center" wrapText="1"/>
    </xf>
    <xf numFmtId="166" fontId="11" fillId="0" borderId="2" xfId="3" applyNumberFormat="1" applyFont="1" applyFill="1" applyBorder="1" applyAlignment="1">
      <alignment horizontal="center" vertical="center" wrapText="1"/>
    </xf>
    <xf numFmtId="166" fontId="11" fillId="0" borderId="3" xfId="3" applyNumberFormat="1" applyFont="1" applyFill="1" applyBorder="1" applyAlignment="1">
      <alignment horizontal="center" vertical="center" wrapText="1"/>
    </xf>
    <xf numFmtId="0" fontId="11" fillId="0" borderId="2" xfId="41" applyFont="1" applyFill="1" applyBorder="1" applyAlignment="1">
      <alignment horizontal="left" vertical="center" wrapText="1"/>
    </xf>
    <xf numFmtId="3" fontId="9" fillId="0" borderId="2" xfId="41" applyNumberFormat="1" applyFont="1" applyFill="1" applyBorder="1" applyAlignment="1">
      <alignment horizontal="left" vertical="center" wrapText="1"/>
    </xf>
    <xf numFmtId="16" fontId="11" fillId="26" borderId="35" xfId="3" quotePrefix="1" applyNumberFormat="1" applyFont="1" applyFill="1" applyBorder="1" applyAlignment="1">
      <alignment horizontal="center" vertical="center" wrapText="1"/>
    </xf>
    <xf numFmtId="0" fontId="11" fillId="26" borderId="5" xfId="3" quotePrefix="1" applyFont="1" applyFill="1" applyBorder="1" applyAlignment="1">
      <alignment horizontal="center" vertical="center" wrapText="1"/>
    </xf>
    <xf numFmtId="16" fontId="11" fillId="0" borderId="5" xfId="3" quotePrefix="1" applyNumberFormat="1" applyFont="1" applyFill="1" applyBorder="1" applyAlignment="1">
      <alignment horizontal="center" vertical="center" wrapText="1"/>
    </xf>
    <xf numFmtId="1" fontId="9" fillId="0" borderId="5" xfId="3" applyNumberFormat="1" applyFont="1" applyFill="1" applyBorder="1" applyAlignment="1">
      <alignment horizontal="center" vertical="center" wrapText="1"/>
    </xf>
    <xf numFmtId="0" fontId="11" fillId="0" borderId="5" xfId="3" quotePrefix="1" applyFont="1" applyFill="1" applyBorder="1" applyAlignment="1">
      <alignment horizontal="center" vertical="center" wrapText="1"/>
    </xf>
    <xf numFmtId="1" fontId="9" fillId="0" borderId="74" xfId="3" applyNumberFormat="1" applyFont="1" applyFill="1" applyBorder="1" applyAlignment="1">
      <alignment horizontal="center" vertical="center" wrapText="1"/>
    </xf>
    <xf numFmtId="0" fontId="11" fillId="26" borderId="58" xfId="3" quotePrefix="1" applyFont="1" applyFill="1" applyBorder="1" applyAlignment="1">
      <alignment horizontal="center" vertical="center" wrapText="1"/>
    </xf>
    <xf numFmtId="0" fontId="11" fillId="27" borderId="4" xfId="41" applyFont="1" applyFill="1" applyBorder="1" applyAlignment="1">
      <alignment horizontal="left" vertical="center" wrapText="1"/>
    </xf>
    <xf numFmtId="0" fontId="11" fillId="0" borderId="5" xfId="3" applyFont="1" applyFill="1" applyBorder="1" applyAlignment="1">
      <alignment horizontal="center" vertical="center" wrapText="1"/>
    </xf>
    <xf numFmtId="0" fontId="11" fillId="0" borderId="20" xfId="3" applyFont="1" applyFill="1" applyBorder="1" applyAlignment="1">
      <alignment horizontal="center" vertical="center" wrapText="1"/>
    </xf>
    <xf numFmtId="0" fontId="11" fillId="0" borderId="22" xfId="14" applyFont="1" applyFill="1" applyBorder="1" applyAlignment="1">
      <alignment horizontal="left" vertical="center" wrapText="1"/>
    </xf>
    <xf numFmtId="166" fontId="11" fillId="0" borderId="22" xfId="3" applyNumberFormat="1" applyFont="1" applyFill="1" applyBorder="1" applyAlignment="1">
      <alignment horizontal="center" vertical="center" wrapText="1"/>
    </xf>
    <xf numFmtId="166" fontId="11" fillId="0" borderId="21" xfId="3" applyNumberFormat="1" applyFont="1" applyFill="1" applyBorder="1" applyAlignment="1">
      <alignment horizontal="center" vertical="center" wrapText="1"/>
    </xf>
    <xf numFmtId="1" fontId="9" fillId="0" borderId="35" xfId="3" applyNumberFormat="1" applyFont="1" applyFill="1" applyBorder="1" applyAlignment="1">
      <alignment horizontal="center" vertical="center" wrapText="1"/>
    </xf>
    <xf numFmtId="0" fontId="11" fillId="0" borderId="35" xfId="3" applyFont="1" applyFill="1" applyBorder="1" applyAlignment="1">
      <alignment horizontal="center" vertical="center" wrapText="1"/>
    </xf>
    <xf numFmtId="16" fontId="11" fillId="26" borderId="5" xfId="3" quotePrefix="1" applyNumberFormat="1" applyFont="1" applyFill="1" applyBorder="1" applyAlignment="1">
      <alignment horizontal="center" vertical="center" wrapText="1"/>
    </xf>
    <xf numFmtId="0" fontId="11" fillId="26" borderId="2" xfId="14" applyFont="1" applyFill="1" applyBorder="1" applyAlignment="1">
      <alignment horizontal="left" vertical="center" wrapText="1"/>
    </xf>
    <xf numFmtId="0" fontId="11" fillId="26" borderId="35" xfId="3" quotePrefix="1" applyFont="1" applyFill="1" applyBorder="1" applyAlignment="1">
      <alignment horizontal="center" vertical="center" wrapText="1"/>
    </xf>
    <xf numFmtId="0" fontId="11" fillId="27" borderId="2" xfId="14" applyFont="1" applyFill="1" applyBorder="1" applyAlignment="1">
      <alignment horizontal="left" vertical="center" wrapText="1"/>
    </xf>
    <xf numFmtId="0" fontId="11" fillId="9" borderId="2" xfId="14" applyFont="1" applyFill="1" applyBorder="1" applyAlignment="1">
      <alignment horizontal="left" vertical="center" wrapText="1"/>
    </xf>
    <xf numFmtId="0" fontId="11" fillId="9" borderId="2" xfId="39" applyFont="1" applyFill="1" applyBorder="1" applyAlignment="1">
      <alignment horizontal="left" vertical="center" wrapText="1"/>
    </xf>
    <xf numFmtId="0" fontId="9" fillId="0" borderId="5" xfId="3" applyFont="1" applyFill="1" applyBorder="1" applyAlignment="1">
      <alignment horizontal="center" vertical="center" wrapText="1"/>
    </xf>
    <xf numFmtId="0" fontId="15" fillId="9" borderId="2" xfId="41" applyFont="1" applyFill="1" applyBorder="1" applyAlignment="1">
      <alignment horizontal="left" wrapText="1"/>
    </xf>
    <xf numFmtId="166" fontId="9" fillId="0" borderId="7" xfId="3" applyNumberFormat="1" applyFont="1" applyFill="1" applyBorder="1" applyAlignment="1">
      <alignment horizontal="left" vertical="center" wrapText="1"/>
    </xf>
    <xf numFmtId="166" fontId="9" fillId="0" borderId="7" xfId="3" applyNumberFormat="1" applyFont="1" applyFill="1" applyBorder="1" applyAlignment="1">
      <alignment horizontal="center" vertical="center" wrapText="1"/>
    </xf>
    <xf numFmtId="166" fontId="9" fillId="0" borderId="6" xfId="3" applyNumberFormat="1" applyFont="1" applyFill="1" applyBorder="1" applyAlignment="1">
      <alignment horizontal="center" vertical="center" wrapText="1"/>
    </xf>
    <xf numFmtId="0" fontId="11" fillId="0" borderId="33" xfId="3" applyFont="1" applyFill="1" applyBorder="1" applyAlignment="1">
      <alignment horizontal="center" vertical="center" wrapText="1"/>
    </xf>
    <xf numFmtId="0" fontId="11" fillId="0" borderId="55" xfId="3" applyFont="1" applyFill="1" applyBorder="1" applyAlignment="1">
      <alignment horizontal="center" vertical="center" wrapText="1"/>
    </xf>
    <xf numFmtId="166" fontId="11" fillId="0" borderId="55" xfId="3" applyNumberFormat="1" applyFont="1" applyFill="1" applyBorder="1" applyAlignment="1">
      <alignment horizontal="center" vertical="center" wrapText="1"/>
    </xf>
    <xf numFmtId="166" fontId="9" fillId="0" borderId="55" xfId="3" applyNumberFormat="1" applyFont="1" applyFill="1" applyBorder="1" applyAlignment="1">
      <alignment horizontal="left" vertical="center" wrapText="1"/>
    </xf>
    <xf numFmtId="166" fontId="9" fillId="0" borderId="55" xfId="3" applyNumberFormat="1" applyFont="1" applyFill="1" applyBorder="1" applyAlignment="1">
      <alignment horizontal="center" vertical="center" wrapText="1"/>
    </xf>
    <xf numFmtId="166" fontId="9" fillId="0" borderId="34" xfId="3" applyNumberFormat="1" applyFont="1" applyFill="1" applyBorder="1" applyAlignment="1">
      <alignment horizontal="center" vertical="center" wrapText="1"/>
    </xf>
    <xf numFmtId="166" fontId="9" fillId="0" borderId="0" xfId="3" applyNumberFormat="1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horizontal="left" vertical="center" wrapText="1"/>
    </xf>
    <xf numFmtId="167" fontId="77" fillId="0" borderId="0" xfId="3" applyNumberFormat="1" applyFont="1" applyAlignment="1">
      <alignment horizontal="center"/>
    </xf>
    <xf numFmtId="0" fontId="11" fillId="0" borderId="4" xfId="3" applyFont="1" applyBorder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166" fontId="11" fillId="0" borderId="2" xfId="3" applyNumberFormat="1" applyFont="1" applyBorder="1" applyAlignment="1">
      <alignment horizontal="center" vertical="center" wrapText="1"/>
    </xf>
    <xf numFmtId="0" fontId="9" fillId="0" borderId="20" xfId="3" applyFont="1" applyFill="1" applyBorder="1" applyAlignment="1">
      <alignment horizontal="center" vertical="center" wrapText="1"/>
    </xf>
    <xf numFmtId="0" fontId="9" fillId="0" borderId="22" xfId="3" applyFont="1" applyFill="1" applyBorder="1" applyAlignment="1">
      <alignment horizontal="left" vertical="center" wrapText="1"/>
    </xf>
    <xf numFmtId="0" fontId="9" fillId="0" borderId="0" xfId="3" applyFont="1" applyFill="1" applyBorder="1" applyAlignment="1">
      <alignment horizontal="center" vertical="center" wrapText="1"/>
    </xf>
    <xf numFmtId="167" fontId="9" fillId="0" borderId="0" xfId="3" applyNumberFormat="1" applyFont="1"/>
    <xf numFmtId="0" fontId="9" fillId="0" borderId="5" xfId="3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left" vertical="center" wrapText="1"/>
    </xf>
    <xf numFmtId="0" fontId="9" fillId="0" borderId="0" xfId="3" applyFont="1" applyFill="1" applyBorder="1" applyAlignment="1">
      <alignment horizontal="center"/>
    </xf>
    <xf numFmtId="0" fontId="9" fillId="0" borderId="2" xfId="3" applyNumberFormat="1" applyFont="1" applyFill="1" applyBorder="1" applyAlignment="1">
      <alignment horizontal="left" vertical="center" wrapText="1" indent="1"/>
    </xf>
    <xf numFmtId="0" fontId="9" fillId="0" borderId="2" xfId="3" applyFont="1" applyFill="1" applyBorder="1" applyAlignment="1">
      <alignment horizontal="left" vertical="center" wrapText="1" indent="2"/>
    </xf>
    <xf numFmtId="0" fontId="9" fillId="0" borderId="2" xfId="3" applyFont="1" applyFill="1" applyBorder="1" applyAlignment="1">
      <alignment horizontal="left" vertical="center" wrapText="1" indent="1"/>
    </xf>
    <xf numFmtId="0" fontId="9" fillId="0" borderId="14" xfId="3" applyFont="1" applyFill="1" applyBorder="1" applyAlignment="1">
      <alignment horizontal="center" vertical="center"/>
    </xf>
    <xf numFmtId="0" fontId="9" fillId="0" borderId="7" xfId="3" applyFont="1" applyFill="1" applyBorder="1" applyAlignment="1">
      <alignment horizontal="left" vertical="center" wrapText="1"/>
    </xf>
    <xf numFmtId="166" fontId="11" fillId="0" borderId="7" xfId="3" applyNumberFormat="1" applyFont="1" applyFill="1" applyBorder="1" applyAlignment="1">
      <alignment horizontal="center" vertical="center" wrapText="1"/>
    </xf>
    <xf numFmtId="0" fontId="9" fillId="0" borderId="20" xfId="3" applyFont="1" applyFill="1" applyBorder="1" applyAlignment="1">
      <alignment horizontal="center" vertical="center"/>
    </xf>
    <xf numFmtId="0" fontId="9" fillId="0" borderId="22" xfId="3" applyFont="1" applyFill="1" applyBorder="1" applyAlignment="1">
      <alignment horizontal="left" vertical="center" wrapText="1" indent="1"/>
    </xf>
    <xf numFmtId="166" fontId="9" fillId="0" borderId="22" xfId="3" applyNumberFormat="1" applyFont="1" applyFill="1" applyBorder="1" applyAlignment="1">
      <alignment horizontal="center" vertical="center" wrapText="1"/>
    </xf>
    <xf numFmtId="0" fontId="9" fillId="0" borderId="7" xfId="3" applyFont="1" applyFill="1" applyBorder="1" applyAlignment="1">
      <alignment horizontal="left" vertical="center" wrapText="1" indent="1"/>
    </xf>
    <xf numFmtId="0" fontId="9" fillId="0" borderId="0" xfId="3" applyFont="1" applyFill="1" applyBorder="1" applyAlignment="1">
      <alignment horizontal="left" vertical="center" wrapText="1" indent="4"/>
    </xf>
    <xf numFmtId="0" fontId="11" fillId="0" borderId="14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0" xfId="3" applyFont="1" applyBorder="1" applyAlignment="1">
      <alignment horizontal="center"/>
    </xf>
    <xf numFmtId="0" fontId="11" fillId="0" borderId="56" xfId="3" applyFont="1" applyBorder="1" applyAlignment="1">
      <alignment horizontal="center"/>
    </xf>
    <xf numFmtId="0" fontId="11" fillId="0" borderId="20" xfId="3" applyFont="1" applyBorder="1" applyAlignment="1">
      <alignment horizontal="center"/>
    </xf>
    <xf numFmtId="0" fontId="11" fillId="0" borderId="21" xfId="3" applyFont="1" applyBorder="1" applyAlignment="1">
      <alignment horizontal="center"/>
    </xf>
    <xf numFmtId="0" fontId="11" fillId="0" borderId="22" xfId="3" applyFont="1" applyBorder="1" applyAlignment="1">
      <alignment horizontal="center"/>
    </xf>
    <xf numFmtId="0" fontId="11" fillId="0" borderId="56" xfId="3" applyFont="1" applyBorder="1" applyAlignment="1">
      <alignment horizontal="left"/>
    </xf>
    <xf numFmtId="170" fontId="11" fillId="0" borderId="5" xfId="3" applyNumberFormat="1" applyFont="1" applyBorder="1" applyAlignment="1">
      <alignment horizontal="center"/>
    </xf>
    <xf numFmtId="170" fontId="11" fillId="0" borderId="3" xfId="3" applyNumberFormat="1" applyFont="1" applyBorder="1" applyAlignment="1">
      <alignment horizontal="center"/>
    </xf>
    <xf numFmtId="0" fontId="11" fillId="0" borderId="5" xfId="3" applyFont="1" applyBorder="1" applyAlignment="1">
      <alignment horizontal="center"/>
    </xf>
    <xf numFmtId="0" fontId="11" fillId="0" borderId="2" xfId="3" applyFont="1" applyBorder="1" applyAlignment="1">
      <alignment horizontal="center"/>
    </xf>
    <xf numFmtId="0" fontId="11" fillId="0" borderId="3" xfId="3" applyFont="1" applyBorder="1" applyAlignment="1">
      <alignment horizontal="center"/>
    </xf>
    <xf numFmtId="0" fontId="9" fillId="0" borderId="13" xfId="3" applyFont="1" applyBorder="1" applyAlignment="1">
      <alignment horizontal="center" vertical="center" wrapText="1"/>
    </xf>
    <xf numFmtId="3" fontId="9" fillId="0" borderId="74" xfId="3" applyNumberFormat="1" applyFont="1" applyBorder="1" applyAlignment="1">
      <alignment vertical="top" wrapText="1"/>
    </xf>
    <xf numFmtId="170" fontId="9" fillId="0" borderId="5" xfId="3" applyNumberFormat="1" applyFont="1" applyBorder="1" applyAlignment="1">
      <alignment horizontal="center" vertical="center"/>
    </xf>
    <xf numFmtId="170" fontId="9" fillId="0" borderId="3" xfId="3" applyNumberFormat="1" applyFont="1" applyBorder="1" applyAlignment="1">
      <alignment horizontal="center" vertical="center"/>
    </xf>
    <xf numFmtId="0" fontId="9" fillId="0" borderId="5" xfId="3" applyFont="1" applyBorder="1" applyAlignment="1">
      <alignment horizontal="center" vertical="center"/>
    </xf>
    <xf numFmtId="0" fontId="9" fillId="0" borderId="2" xfId="3" applyFont="1" applyBorder="1" applyAlignment="1">
      <alignment horizontal="center" vertical="center"/>
    </xf>
    <xf numFmtId="0" fontId="9" fillId="0" borderId="3" xfId="3" applyFont="1" applyBorder="1" applyAlignment="1">
      <alignment horizontal="center" vertical="center"/>
    </xf>
    <xf numFmtId="0" fontId="9" fillId="0" borderId="0" xfId="3" applyFont="1" applyBorder="1" applyAlignment="1">
      <alignment horizontal="center" vertical="top" wrapText="1"/>
    </xf>
    <xf numFmtId="0" fontId="9" fillId="0" borderId="0" xfId="3" applyFont="1" applyBorder="1" applyAlignment="1">
      <alignment vertical="top"/>
    </xf>
    <xf numFmtId="0" fontId="45" fillId="0" borderId="0" xfId="41" applyFont="1"/>
    <xf numFmtId="0" fontId="9" fillId="0" borderId="0" xfId="39" applyFont="1" applyAlignment="1">
      <alignment horizontal="center"/>
    </xf>
    <xf numFmtId="167" fontId="9" fillId="0" borderId="0" xfId="39" applyNumberFormat="1" applyFont="1" applyAlignment="1">
      <alignment horizontal="right"/>
    </xf>
    <xf numFmtId="167" fontId="45" fillId="0" borderId="0" xfId="41" applyNumberFormat="1" applyFont="1" applyFill="1" applyAlignment="1">
      <alignment horizontal="left"/>
    </xf>
    <xf numFmtId="0" fontId="9" fillId="0" borderId="0" xfId="39" applyFont="1" applyAlignment="1">
      <alignment wrapText="1"/>
    </xf>
    <xf numFmtId="167" fontId="9" fillId="0" borderId="0" xfId="39" applyNumberFormat="1" applyFont="1" applyAlignment="1">
      <alignment horizontal="left"/>
    </xf>
    <xf numFmtId="0" fontId="45" fillId="0" borderId="0" xfId="41" applyFont="1" applyAlignment="1">
      <alignment horizontal="center" vertical="center"/>
    </xf>
    <xf numFmtId="0" fontId="45" fillId="0" borderId="0" xfId="41" applyFont="1" applyAlignment="1">
      <alignment horizontal="center"/>
    </xf>
    <xf numFmtId="167" fontId="45" fillId="0" borderId="0" xfId="41" applyNumberFormat="1" applyFont="1" applyFill="1" applyAlignment="1">
      <alignment horizontal="right"/>
    </xf>
    <xf numFmtId="167" fontId="45" fillId="0" borderId="0" xfId="41" applyNumberFormat="1" applyFont="1" applyAlignment="1">
      <alignment horizontal="right"/>
    </xf>
    <xf numFmtId="3" fontId="45" fillId="0" borderId="0" xfId="41" applyNumberFormat="1" applyFont="1" applyFill="1" applyAlignment="1">
      <alignment horizontal="right"/>
    </xf>
    <xf numFmtId="167" fontId="45" fillId="0" borderId="0" xfId="15" applyNumberFormat="1" applyFont="1" applyFill="1" applyAlignment="1">
      <alignment horizontal="right"/>
    </xf>
    <xf numFmtId="0" fontId="45" fillId="0" borderId="0" xfId="41" applyFont="1" applyFill="1" applyAlignment="1">
      <alignment horizontal="center"/>
    </xf>
    <xf numFmtId="0" fontId="45" fillId="28" borderId="0" xfId="41" applyFont="1" applyFill="1"/>
    <xf numFmtId="0" fontId="9" fillId="0" borderId="0" xfId="41" applyFont="1"/>
    <xf numFmtId="3" fontId="9" fillId="0" borderId="0" xfId="39" applyNumberFormat="1" applyFont="1" applyAlignment="1">
      <alignment horizontal="right"/>
    </xf>
    <xf numFmtId="167" fontId="9" fillId="29" borderId="0" xfId="39" applyNumberFormat="1" applyFont="1" applyFill="1" applyAlignment="1">
      <alignment horizontal="right"/>
    </xf>
    <xf numFmtId="0" fontId="9" fillId="28" borderId="0" xfId="39" applyFont="1" applyFill="1"/>
    <xf numFmtId="0" fontId="25" fillId="12" borderId="2" xfId="38" applyFont="1" applyFill="1" applyBorder="1" applyAlignment="1">
      <alignment horizontal="center" vertical="center" wrapText="1"/>
    </xf>
    <xf numFmtId="43" fontId="9" fillId="12" borderId="2" xfId="38" applyNumberFormat="1" applyFont="1" applyFill="1" applyBorder="1"/>
    <xf numFmtId="190" fontId="9" fillId="12" borderId="2" xfId="38" applyNumberFormat="1" applyFont="1" applyFill="1" applyBorder="1"/>
    <xf numFmtId="43" fontId="9" fillId="12" borderId="0" xfId="38" applyNumberFormat="1" applyFont="1" applyFill="1" applyBorder="1"/>
    <xf numFmtId="16" fontId="25" fillId="12" borderId="2" xfId="36" applyNumberFormat="1" applyFont="1" applyFill="1" applyBorder="1" applyAlignment="1">
      <alignment horizontal="center" vertical="center" wrapText="1"/>
    </xf>
    <xf numFmtId="0" fontId="25" fillId="12" borderId="2" xfId="36" applyFont="1" applyFill="1" applyBorder="1" applyAlignment="1">
      <alignment horizontal="left" vertical="center" wrapText="1"/>
    </xf>
    <xf numFmtId="43" fontId="25" fillId="12" borderId="2" xfId="36" applyNumberFormat="1" applyFont="1" applyFill="1" applyBorder="1" applyAlignment="1">
      <alignment horizontal="left" vertical="center" wrapText="1"/>
    </xf>
    <xf numFmtId="43" fontId="24" fillId="12" borderId="2" xfId="38" applyNumberFormat="1" applyFont="1" applyFill="1" applyBorder="1" applyAlignment="1">
      <alignment horizontal="center"/>
    </xf>
    <xf numFmtId="0" fontId="9" fillId="12" borderId="22" xfId="36" applyFont="1" applyFill="1" applyBorder="1" applyAlignment="1">
      <alignment horizontal="center" vertical="center" wrapText="1"/>
    </xf>
    <xf numFmtId="43" fontId="9" fillId="12" borderId="22" xfId="36" applyNumberFormat="1" applyFont="1" applyFill="1" applyBorder="1" applyAlignment="1">
      <alignment horizontal="left"/>
    </xf>
    <xf numFmtId="178" fontId="11" fillId="12" borderId="2" xfId="38" applyNumberFormat="1" applyFont="1" applyFill="1" applyBorder="1" applyAlignment="1">
      <alignment horizontal="center" vertical="center" wrapText="1"/>
    </xf>
    <xf numFmtId="0" fontId="15" fillId="12" borderId="0" xfId="38" applyFont="1" applyFill="1"/>
    <xf numFmtId="43" fontId="9" fillId="12" borderId="2" xfId="36" applyNumberFormat="1" applyFont="1" applyFill="1" applyBorder="1" applyAlignment="1">
      <alignment horizontal="left"/>
    </xf>
    <xf numFmtId="43" fontId="25" fillId="12" borderId="2" xfId="38" applyNumberFormat="1" applyFont="1" applyFill="1" applyBorder="1" applyAlignment="1">
      <alignment horizontal="center"/>
    </xf>
    <xf numFmtId="0" fontId="25" fillId="12" borderId="0" xfId="38" applyFont="1" applyFill="1"/>
    <xf numFmtId="0" fontId="9" fillId="12" borderId="22" xfId="36" applyFont="1" applyFill="1" applyBorder="1" applyAlignment="1">
      <alignment horizontal="left"/>
    </xf>
    <xf numFmtId="0" fontId="9" fillId="12" borderId="2" xfId="36" applyFont="1" applyFill="1" applyBorder="1" applyAlignment="1">
      <alignment horizontal="left"/>
    </xf>
    <xf numFmtId="0" fontId="99" fillId="12" borderId="2" xfId="13" applyFont="1" applyFill="1" applyBorder="1" applyAlignment="1">
      <alignment horizontal="left" vertical="center" wrapText="1"/>
    </xf>
    <xf numFmtId="0" fontId="9" fillId="12" borderId="0" xfId="38" applyFont="1" applyFill="1" applyBorder="1" applyAlignment="1">
      <alignment horizontal="left" vertical="center"/>
    </xf>
    <xf numFmtId="0" fontId="9" fillId="12" borderId="0" xfId="38" applyFont="1" applyFill="1" applyBorder="1" applyAlignment="1">
      <alignment horizontal="left" vertical="center" wrapText="1"/>
    </xf>
    <xf numFmtId="0" fontId="9" fillId="12" borderId="0" xfId="38" applyFont="1" applyFill="1" applyBorder="1" applyAlignment="1">
      <alignment horizontal="left"/>
    </xf>
    <xf numFmtId="9" fontId="9" fillId="12" borderId="0" xfId="15" applyFont="1" applyFill="1" applyBorder="1" applyAlignment="1">
      <alignment horizontal="center" vertical="center" wrapText="1"/>
    </xf>
    <xf numFmtId="167" fontId="87" fillId="0" borderId="0" xfId="38" applyNumberFormat="1" applyFont="1" applyFill="1"/>
    <xf numFmtId="43" fontId="9" fillId="22" borderId="2" xfId="37" applyNumberFormat="1" applyFont="1" applyFill="1" applyBorder="1" applyAlignment="1">
      <alignment horizontal="center" vertical="center" wrapText="1"/>
    </xf>
    <xf numFmtId="0" fontId="25" fillId="22" borderId="2" xfId="38" applyFont="1" applyFill="1" applyBorder="1" applyAlignment="1">
      <alignment horizontal="center" vertical="center" wrapText="1"/>
    </xf>
    <xf numFmtId="43" fontId="9" fillId="24" borderId="0" xfId="38" applyNumberFormat="1" applyFont="1" applyFill="1" applyBorder="1"/>
    <xf numFmtId="0" fontId="11" fillId="12" borderId="2" xfId="6" applyFont="1" applyFill="1" applyBorder="1" applyAlignment="1">
      <alignment horizontal="center" vertical="center" wrapText="1"/>
    </xf>
    <xf numFmtId="0" fontId="9" fillId="12" borderId="4" xfId="6" applyFont="1" applyFill="1" applyBorder="1" applyAlignment="1">
      <alignment horizontal="center" vertical="center" wrapText="1"/>
    </xf>
    <xf numFmtId="167" fontId="11" fillId="12" borderId="22" xfId="35" applyNumberFormat="1" applyFont="1" applyFill="1" applyBorder="1" applyAlignment="1">
      <alignment horizontal="center" vertical="center" wrapText="1"/>
    </xf>
    <xf numFmtId="3" fontId="57" fillId="0" borderId="0" xfId="41" applyNumberFormat="1" applyFont="1" applyFill="1" applyAlignment="1">
      <alignment horizontal="center" vertical="center" wrapText="1"/>
    </xf>
    <xf numFmtId="0" fontId="57" fillId="0" borderId="0" xfId="41" applyFont="1" applyFill="1" applyAlignment="1">
      <alignment horizontal="center" vertical="center" wrapText="1"/>
    </xf>
    <xf numFmtId="0" fontId="9" fillId="12" borderId="0" xfId="6" applyFont="1" applyFill="1" applyBorder="1" applyAlignment="1">
      <alignment horizontal="center" vertical="center"/>
    </xf>
    <xf numFmtId="166" fontId="9" fillId="12" borderId="2" xfId="6" applyNumberFormat="1" applyFont="1" applyFill="1" applyBorder="1" applyAlignment="1">
      <alignment horizontal="center" vertical="center" wrapText="1"/>
    </xf>
    <xf numFmtId="0" fontId="60" fillId="9" borderId="0" xfId="56" applyFont="1" applyFill="1" applyAlignment="1">
      <alignment horizontal="right" vertical="center"/>
    </xf>
    <xf numFmtId="0" fontId="57" fillId="0" borderId="48" xfId="41" applyFont="1" applyFill="1" applyBorder="1" applyAlignment="1">
      <alignment vertical="center" wrapText="1"/>
    </xf>
    <xf numFmtId="3" fontId="64" fillId="0" borderId="0" xfId="56" applyNumberFormat="1" applyFont="1" applyAlignment="1">
      <alignment vertical="center"/>
    </xf>
    <xf numFmtId="182" fontId="63" fillId="25" borderId="2" xfId="41" applyNumberFormat="1" applyFont="1" applyFill="1" applyBorder="1" applyAlignment="1">
      <alignment vertical="center"/>
    </xf>
    <xf numFmtId="10" fontId="63" fillId="25" borderId="2" xfId="41" applyNumberFormat="1" applyFont="1" applyFill="1" applyBorder="1" applyAlignment="1">
      <alignment vertical="center"/>
    </xf>
    <xf numFmtId="4" fontId="59" fillId="25" borderId="7" xfId="41" applyNumberFormat="1" applyFont="1" applyFill="1" applyBorder="1" applyAlignment="1">
      <alignment vertical="center"/>
    </xf>
    <xf numFmtId="0" fontId="57" fillId="12" borderId="0" xfId="41" applyFont="1" applyFill="1" applyBorder="1" applyAlignment="1">
      <alignment vertical="center"/>
    </xf>
    <xf numFmtId="4" fontId="59" fillId="12" borderId="0" xfId="41" applyNumberFormat="1" applyFont="1" applyFill="1" applyBorder="1" applyAlignment="1">
      <alignment horizontal="center" vertical="center"/>
    </xf>
    <xf numFmtId="3" fontId="59" fillId="12" borderId="0" xfId="41" applyNumberFormat="1" applyFont="1" applyFill="1" applyBorder="1" applyAlignment="1">
      <alignment horizontal="center" vertical="center"/>
    </xf>
    <xf numFmtId="0" fontId="58" fillId="12" borderId="0" xfId="3" applyFont="1" applyFill="1" applyAlignment="1">
      <alignment horizontal="right" vertical="center"/>
    </xf>
    <xf numFmtId="0" fontId="58" fillId="12" borderId="0" xfId="36" applyFont="1" applyFill="1"/>
    <xf numFmtId="0" fontId="15" fillId="0" borderId="0" xfId="3" applyFont="1"/>
    <xf numFmtId="0" fontId="114" fillId="0" borderId="0" xfId="3" applyFont="1"/>
    <xf numFmtId="0" fontId="114" fillId="0" borderId="0" xfId="3" applyFont="1" applyBorder="1" applyAlignment="1">
      <alignment horizontal="center"/>
    </xf>
    <xf numFmtId="0" fontId="12" fillId="0" borderId="0" xfId="3" applyFont="1"/>
    <xf numFmtId="0" fontId="15" fillId="0" borderId="0" xfId="3" applyFont="1" applyAlignment="1">
      <alignment horizontal="right"/>
    </xf>
    <xf numFmtId="0" fontId="40" fillId="0" borderId="0" xfId="3" applyFont="1"/>
    <xf numFmtId="0" fontId="12" fillId="0" borderId="0" xfId="3" applyFont="1" applyBorder="1" applyAlignment="1">
      <alignment horizontal="right"/>
    </xf>
    <xf numFmtId="0" fontId="15" fillId="0" borderId="0" xfId="3" applyFont="1" applyAlignment="1">
      <alignment vertical="center"/>
    </xf>
    <xf numFmtId="0" fontId="40" fillId="0" borderId="0" xfId="3" applyFont="1" applyAlignment="1">
      <alignment vertical="center"/>
    </xf>
    <xf numFmtId="0" fontId="33" fillId="12" borderId="0" xfId="6" applyFont="1" applyFill="1" applyAlignment="1">
      <alignment horizontal="left" vertical="center" wrapText="1"/>
    </xf>
    <xf numFmtId="3" fontId="11" fillId="12" borderId="2" xfId="6" applyNumberFormat="1" applyFont="1" applyFill="1" applyBorder="1" applyAlignment="1">
      <alignment horizontal="center" vertical="center" wrapText="1"/>
    </xf>
    <xf numFmtId="4" fontId="11" fillId="12" borderId="0" xfId="6" applyNumberFormat="1" applyFont="1" applyFill="1" applyAlignment="1">
      <alignment vertical="center"/>
    </xf>
    <xf numFmtId="166" fontId="11" fillId="12" borderId="2" xfId="6" applyNumberFormat="1" applyFont="1" applyFill="1" applyBorder="1" applyAlignment="1">
      <alignment horizontal="left" vertical="center" wrapText="1"/>
    </xf>
    <xf numFmtId="166" fontId="11" fillId="12" borderId="2" xfId="6" applyNumberFormat="1" applyFont="1" applyFill="1" applyBorder="1" applyAlignment="1">
      <alignment horizontal="center" vertical="top" wrapText="1"/>
    </xf>
    <xf numFmtId="190" fontId="11" fillId="12" borderId="2" xfId="6" applyNumberFormat="1" applyFont="1" applyFill="1" applyBorder="1" applyAlignment="1">
      <alignment horizontal="center" vertical="top" wrapText="1"/>
    </xf>
    <xf numFmtId="166" fontId="9" fillId="12" borderId="2" xfId="6" applyNumberFormat="1" applyFont="1" applyFill="1" applyBorder="1" applyAlignment="1">
      <alignment vertical="top"/>
    </xf>
    <xf numFmtId="49" fontId="9" fillId="12" borderId="2" xfId="6" applyNumberFormat="1" applyFont="1" applyFill="1" applyBorder="1" applyAlignment="1">
      <alignment vertical="top"/>
    </xf>
    <xf numFmtId="166" fontId="9" fillId="12" borderId="0" xfId="6" applyNumberFormat="1" applyFont="1" applyFill="1" applyAlignment="1">
      <alignment vertical="top"/>
    </xf>
    <xf numFmtId="0" fontId="58" fillId="12" borderId="0" xfId="6" applyFont="1" applyFill="1" applyAlignment="1">
      <alignment horizontal="right"/>
    </xf>
    <xf numFmtId="0" fontId="58" fillId="12" borderId="0" xfId="6" applyFont="1" applyFill="1" applyAlignment="1">
      <alignment horizontal="right" vertical="center"/>
    </xf>
    <xf numFmtId="175" fontId="96" fillId="12" borderId="0" xfId="0" applyNumberFormat="1" applyFont="1" applyFill="1"/>
    <xf numFmtId="0" fontId="77" fillId="12" borderId="0" xfId="0" applyFont="1" applyFill="1"/>
    <xf numFmtId="166" fontId="83" fillId="12" borderId="0" xfId="0" applyNumberFormat="1" applyFont="1" applyFill="1" applyAlignment="1">
      <alignment horizontal="center" vertical="center" wrapText="1"/>
    </xf>
    <xf numFmtId="188" fontId="11" fillId="12" borderId="2" xfId="6" applyNumberFormat="1" applyFont="1" applyFill="1" applyBorder="1" applyAlignment="1">
      <alignment horizontal="center" vertical="center" wrapText="1"/>
    </xf>
    <xf numFmtId="4" fontId="55" fillId="12" borderId="0" xfId="0" applyNumberFormat="1" applyFont="1" applyFill="1" applyAlignment="1">
      <alignment vertical="top"/>
    </xf>
    <xf numFmtId="166" fontId="9" fillId="12" borderId="0" xfId="36" applyNumberFormat="1" applyFont="1" applyFill="1" applyAlignment="1">
      <alignment horizontal="right"/>
    </xf>
    <xf numFmtId="0" fontId="9" fillId="12" borderId="0" xfId="35" applyFill="1" applyAlignment="1">
      <alignment horizontal="right"/>
    </xf>
    <xf numFmtId="43" fontId="58" fillId="12" borderId="0" xfId="35" applyNumberFormat="1" applyFont="1" applyFill="1"/>
    <xf numFmtId="166" fontId="11" fillId="12" borderId="0" xfId="35" applyNumberFormat="1" applyFont="1" applyFill="1" applyAlignment="1">
      <alignment horizontal="center" wrapText="1"/>
    </xf>
    <xf numFmtId="0" fontId="57" fillId="12" borderId="0" xfId="36" applyFont="1" applyFill="1" applyAlignment="1">
      <alignment horizontal="left" vertical="center"/>
    </xf>
    <xf numFmtId="166" fontId="58" fillId="12" borderId="0" xfId="36" applyNumberFormat="1" applyFont="1" applyFill="1"/>
    <xf numFmtId="166" fontId="57" fillId="12" borderId="0" xfId="36" applyNumberFormat="1" applyFont="1" applyFill="1" applyAlignment="1">
      <alignment horizontal="right"/>
    </xf>
    <xf numFmtId="167" fontId="58" fillId="12" borderId="0" xfId="36" applyNumberFormat="1" applyFont="1" applyFill="1"/>
    <xf numFmtId="166" fontId="58" fillId="12" borderId="0" xfId="3" applyNumberFormat="1" applyFont="1" applyFill="1" applyAlignment="1">
      <alignment horizontal="right" vertical="center"/>
    </xf>
    <xf numFmtId="167" fontId="58" fillId="12" borderId="0" xfId="36" applyNumberFormat="1" applyFont="1" applyFill="1" applyAlignment="1">
      <alignment vertical="center"/>
    </xf>
    <xf numFmtId="167" fontId="9" fillId="12" borderId="0" xfId="35" applyNumberFormat="1" applyFont="1" applyFill="1" applyAlignment="1">
      <alignment vertical="center"/>
    </xf>
    <xf numFmtId="166" fontId="58" fillId="12" borderId="0" xfId="36" applyNumberFormat="1" applyFont="1" applyFill="1" applyAlignment="1">
      <alignment horizontal="right" vertical="center"/>
    </xf>
    <xf numFmtId="10" fontId="57" fillId="12" borderId="0" xfId="15" applyNumberFormat="1" applyFont="1" applyFill="1" applyAlignment="1">
      <alignment horizontal="right"/>
    </xf>
    <xf numFmtId="0" fontId="58" fillId="12" borderId="0" xfId="38" applyFont="1" applyFill="1" applyAlignment="1">
      <alignment horizontal="left" vertical="center"/>
    </xf>
    <xf numFmtId="167" fontId="77" fillId="12" borderId="0" xfId="35" applyNumberFormat="1" applyFont="1" applyFill="1"/>
    <xf numFmtId="166" fontId="65" fillId="12" borderId="0" xfId="35" applyNumberFormat="1" applyFont="1" applyFill="1" applyAlignment="1">
      <alignment horizontal="right"/>
    </xf>
    <xf numFmtId="167" fontId="65" fillId="12" borderId="0" xfId="35" applyNumberFormat="1" applyFont="1" applyFill="1"/>
    <xf numFmtId="167" fontId="71" fillId="12" borderId="0" xfId="35" applyNumberFormat="1" applyFont="1" applyFill="1"/>
    <xf numFmtId="167" fontId="55" fillId="12" borderId="0" xfId="35" applyNumberFormat="1" applyFont="1" applyFill="1"/>
    <xf numFmtId="166" fontId="9" fillId="12" borderId="0" xfId="3" applyNumberFormat="1" applyFont="1" applyFill="1" applyAlignment="1">
      <alignment horizontal="right" vertical="center"/>
    </xf>
    <xf numFmtId="0" fontId="9" fillId="12" borderId="0" xfId="3" applyFont="1" applyFill="1" applyAlignment="1">
      <alignment horizontal="left" vertical="center"/>
    </xf>
    <xf numFmtId="0" fontId="11" fillId="12" borderId="0" xfId="35" applyFont="1" applyFill="1" applyAlignment="1">
      <alignment wrapText="1"/>
    </xf>
    <xf numFmtId="166" fontId="84" fillId="12" borderId="0" xfId="35" applyNumberFormat="1" applyFont="1" applyFill="1" applyAlignment="1"/>
    <xf numFmtId="166" fontId="67" fillId="12" borderId="0" xfId="35" applyNumberFormat="1" applyFont="1" applyFill="1" applyAlignment="1"/>
    <xf numFmtId="166" fontId="87" fillId="12" borderId="0" xfId="35" applyNumberFormat="1" applyFont="1" applyFill="1"/>
    <xf numFmtId="167" fontId="83" fillId="12" borderId="0" xfId="35" applyNumberFormat="1" applyFont="1" applyFill="1"/>
    <xf numFmtId="167" fontId="77" fillId="12" borderId="0" xfId="15" applyNumberFormat="1" applyFont="1" applyFill="1"/>
    <xf numFmtId="0" fontId="65" fillId="12" borderId="0" xfId="35" applyFont="1" applyFill="1" applyAlignment="1">
      <alignment horizontal="center" vertical="center" wrapText="1"/>
    </xf>
    <xf numFmtId="166" fontId="65" fillId="12" borderId="0" xfId="35" applyNumberFormat="1" applyFont="1" applyFill="1" applyAlignment="1">
      <alignment horizontal="center" vertical="center"/>
    </xf>
    <xf numFmtId="166" fontId="65" fillId="12" borderId="0" xfId="35" applyNumberFormat="1" applyFont="1" applyFill="1" applyAlignment="1">
      <alignment horizontal="center" vertical="center" wrapText="1"/>
    </xf>
    <xf numFmtId="166" fontId="77" fillId="12" borderId="0" xfId="35" applyNumberFormat="1" applyFont="1" applyFill="1"/>
    <xf numFmtId="166" fontId="77" fillId="12" borderId="0" xfId="35" applyNumberFormat="1" applyFont="1" applyFill="1" applyAlignment="1">
      <alignment horizontal="center" vertical="center" wrapText="1"/>
    </xf>
    <xf numFmtId="166" fontId="77" fillId="12" borderId="0" xfId="35" applyNumberFormat="1" applyFont="1" applyFill="1" applyAlignment="1">
      <alignment horizontal="center" vertical="center"/>
    </xf>
    <xf numFmtId="166" fontId="87" fillId="12" borderId="0" xfId="35" applyNumberFormat="1" applyFont="1" applyFill="1" applyAlignment="1">
      <alignment horizontal="center" vertical="center"/>
    </xf>
    <xf numFmtId="167" fontId="77" fillId="12" borderId="0" xfId="35" applyNumberFormat="1" applyFont="1" applyFill="1" applyAlignment="1">
      <alignment horizontal="center" vertical="center"/>
    </xf>
    <xf numFmtId="167" fontId="83" fillId="12" borderId="0" xfId="35" applyNumberFormat="1" applyFont="1" applyFill="1" applyAlignment="1">
      <alignment horizontal="center" vertical="center"/>
    </xf>
    <xf numFmtId="167" fontId="65" fillId="12" borderId="0" xfId="35" applyNumberFormat="1" applyFont="1" applyFill="1" applyAlignment="1">
      <alignment horizontal="center" vertical="center"/>
    </xf>
    <xf numFmtId="166" fontId="65" fillId="12" borderId="0" xfId="15" applyNumberFormat="1" applyFont="1" applyFill="1" applyAlignment="1">
      <alignment horizontal="center" vertical="center"/>
    </xf>
    <xf numFmtId="168" fontId="112" fillId="12" borderId="0" xfId="15" applyNumberFormat="1" applyFont="1" applyFill="1"/>
    <xf numFmtId="43" fontId="112" fillId="12" borderId="0" xfId="35" applyNumberFormat="1" applyFont="1" applyFill="1"/>
    <xf numFmtId="43" fontId="58" fillId="12" borderId="0" xfId="35" applyNumberFormat="1" applyFont="1" applyFill="1" applyAlignment="1">
      <alignment horizontal="center" vertical="center"/>
    </xf>
    <xf numFmtId="178" fontId="58" fillId="12" borderId="0" xfId="35" applyNumberFormat="1" applyFont="1" applyFill="1" applyAlignment="1">
      <alignment horizontal="center" vertical="center"/>
    </xf>
    <xf numFmtId="0" fontId="58" fillId="12" borderId="0" xfId="35" applyFont="1" applyFill="1" applyAlignment="1">
      <alignment horizontal="center" vertical="center"/>
    </xf>
    <xf numFmtId="174" fontId="86" fillId="12" borderId="0" xfId="35" applyNumberFormat="1" applyFont="1" applyFill="1" applyAlignment="1">
      <alignment horizontal="center" vertical="center"/>
    </xf>
    <xf numFmtId="166" fontId="9" fillId="12" borderId="2" xfId="36" applyNumberFormat="1" applyFont="1" applyFill="1" applyBorder="1" applyAlignment="1">
      <alignment horizontal="center" vertical="center" wrapText="1"/>
    </xf>
    <xf numFmtId="166" fontId="11" fillId="12" borderId="0" xfId="35" applyNumberFormat="1" applyFont="1" applyFill="1"/>
    <xf numFmtId="182" fontId="57" fillId="12" borderId="0" xfId="15" applyNumberFormat="1" applyFont="1" applyFill="1" applyAlignment="1">
      <alignment horizontal="center" vertical="center"/>
    </xf>
    <xf numFmtId="178" fontId="58" fillId="12" borderId="92" xfId="35" applyNumberFormat="1" applyFont="1" applyFill="1" applyBorder="1" applyAlignment="1">
      <alignment horizontal="center" vertical="center"/>
    </xf>
    <xf numFmtId="178" fontId="58" fillId="12" borderId="53" xfId="35" applyNumberFormat="1" applyFont="1" applyFill="1" applyBorder="1" applyAlignment="1">
      <alignment horizontal="center" vertical="center"/>
    </xf>
    <xf numFmtId="43" fontId="58" fillId="12" borderId="59" xfId="35" applyNumberFormat="1" applyFont="1" applyFill="1" applyBorder="1" applyAlignment="1">
      <alignment horizontal="center" vertical="center"/>
    </xf>
    <xf numFmtId="0" fontId="11" fillId="12" borderId="2" xfId="36" applyFont="1" applyFill="1" applyBorder="1" applyAlignment="1">
      <alignment horizontal="left" vertical="center" wrapText="1"/>
    </xf>
    <xf numFmtId="178" fontId="11" fillId="12" borderId="2" xfId="35" applyNumberFormat="1" applyFont="1" applyFill="1" applyBorder="1" applyAlignment="1">
      <alignment horizontal="center" vertical="center" wrapText="1"/>
    </xf>
    <xf numFmtId="167" fontId="11" fillId="12" borderId="2" xfId="25" applyNumberFormat="1" applyFont="1" applyFill="1" applyBorder="1" applyAlignment="1">
      <alignment horizontal="center" vertical="center" wrapText="1"/>
    </xf>
    <xf numFmtId="192" fontId="11" fillId="12" borderId="2" xfId="35" applyNumberFormat="1" applyFont="1" applyFill="1" applyBorder="1" applyAlignment="1">
      <alignment horizontal="center" vertical="center" wrapText="1"/>
    </xf>
    <xf numFmtId="167" fontId="57" fillId="12" borderId="12" xfId="35" applyNumberFormat="1" applyFont="1" applyFill="1" applyBorder="1" applyAlignment="1">
      <alignment horizontal="center" vertical="center" wrapText="1"/>
    </xf>
    <xf numFmtId="167" fontId="57" fillId="12" borderId="5" xfId="35" applyNumberFormat="1" applyFont="1" applyFill="1" applyBorder="1" applyAlignment="1">
      <alignment horizontal="center" vertical="center" wrapText="1"/>
    </xf>
    <xf numFmtId="167" fontId="57" fillId="12" borderId="3" xfId="35" applyNumberFormat="1" applyFont="1" applyFill="1" applyBorder="1" applyAlignment="1">
      <alignment horizontal="center" vertical="center" wrapText="1"/>
    </xf>
    <xf numFmtId="178" fontId="57" fillId="12" borderId="2" xfId="35" applyNumberFormat="1" applyFont="1" applyFill="1" applyBorder="1" applyAlignment="1">
      <alignment horizontal="center" vertical="center" wrapText="1"/>
    </xf>
    <xf numFmtId="0" fontId="11" fillId="12" borderId="2" xfId="36" applyFont="1" applyFill="1" applyBorder="1" applyAlignment="1">
      <alignment wrapText="1"/>
    </xf>
    <xf numFmtId="43" fontId="11" fillId="12" borderId="2" xfId="36" applyNumberFormat="1" applyFont="1" applyFill="1" applyBorder="1" applyAlignment="1">
      <alignment horizontal="left"/>
    </xf>
    <xf numFmtId="4" fontId="58" fillId="12" borderId="2" xfId="35" applyNumberFormat="1" applyFont="1" applyFill="1" applyBorder="1" applyAlignment="1">
      <alignment horizontal="center" vertical="center" wrapText="1"/>
    </xf>
    <xf numFmtId="166" fontId="57" fillId="12" borderId="2" xfId="35" applyNumberFormat="1" applyFont="1" applyFill="1" applyBorder="1" applyAlignment="1">
      <alignment horizontal="center" vertical="center" wrapText="1"/>
    </xf>
    <xf numFmtId="167" fontId="15" fillId="12" borderId="2" xfId="35" applyNumberFormat="1" applyFont="1" applyFill="1" applyBorder="1" applyAlignment="1">
      <alignment horizontal="center" vertical="center" wrapText="1"/>
    </xf>
    <xf numFmtId="178" fontId="9" fillId="12" borderId="2" xfId="35" applyNumberFormat="1" applyFont="1" applyFill="1" applyBorder="1" applyAlignment="1">
      <alignment horizontal="center" vertical="center" wrapText="1"/>
    </xf>
    <xf numFmtId="189" fontId="15" fillId="12" borderId="44" xfId="37" applyNumberFormat="1" applyFont="1" applyFill="1" applyBorder="1" applyAlignment="1">
      <alignment horizontal="center" vertical="center" wrapText="1"/>
    </xf>
    <xf numFmtId="166" fontId="57" fillId="12" borderId="12" xfId="35" applyNumberFormat="1" applyFont="1" applyFill="1" applyBorder="1" applyAlignment="1">
      <alignment horizontal="center" vertical="center" wrapText="1"/>
    </xf>
    <xf numFmtId="166" fontId="57" fillId="12" borderId="5" xfId="35" applyNumberFormat="1" applyFont="1" applyFill="1" applyBorder="1" applyAlignment="1">
      <alignment horizontal="center" vertical="center" wrapText="1"/>
    </xf>
    <xf numFmtId="166" fontId="57" fillId="12" borderId="3" xfId="35" applyNumberFormat="1" applyFont="1" applyFill="1" applyBorder="1" applyAlignment="1">
      <alignment horizontal="center" vertical="center" wrapText="1"/>
    </xf>
    <xf numFmtId="3" fontId="9" fillId="12" borderId="2" xfId="36" applyNumberFormat="1" applyFont="1" applyFill="1" applyBorder="1" applyAlignment="1">
      <alignment horizontal="left"/>
    </xf>
    <xf numFmtId="0" fontId="32" fillId="12" borderId="2" xfId="0" applyFont="1" applyFill="1" applyBorder="1" applyAlignment="1">
      <alignment horizontal="left" vertical="center" wrapText="1"/>
    </xf>
    <xf numFmtId="4" fontId="32" fillId="12" borderId="2" xfId="26" applyNumberFormat="1" applyFont="1" applyFill="1" applyBorder="1" applyAlignment="1">
      <alignment horizontal="center" vertical="center" wrapText="1"/>
    </xf>
    <xf numFmtId="0" fontId="11" fillId="21" borderId="2" xfId="36" applyFont="1" applyFill="1" applyBorder="1" applyAlignment="1">
      <alignment horizontal="left" vertical="center" wrapText="1"/>
    </xf>
    <xf numFmtId="180" fontId="58" fillId="12" borderId="2" xfId="35" applyNumberFormat="1" applyFont="1" applyFill="1" applyBorder="1" applyAlignment="1">
      <alignment horizontal="center" vertical="center" wrapText="1"/>
    </xf>
    <xf numFmtId="3" fontId="11" fillId="12" borderId="2" xfId="14" applyNumberFormat="1" applyFont="1" applyFill="1" applyBorder="1" applyAlignment="1">
      <alignment horizontal="left" vertical="center" wrapText="1"/>
    </xf>
    <xf numFmtId="180" fontId="58" fillId="12" borderId="12" xfId="35" applyNumberFormat="1" applyFont="1" applyFill="1" applyBorder="1" applyAlignment="1">
      <alignment horizontal="center" vertical="center" wrapText="1"/>
    </xf>
    <xf numFmtId="180" fontId="58" fillId="12" borderId="5" xfId="35" applyNumberFormat="1" applyFont="1" applyFill="1" applyBorder="1" applyAlignment="1">
      <alignment horizontal="center" vertical="center" wrapText="1"/>
    </xf>
    <xf numFmtId="180" fontId="58" fillId="12" borderId="3" xfId="35" applyNumberFormat="1" applyFont="1" applyFill="1" applyBorder="1" applyAlignment="1">
      <alignment horizontal="center" vertical="center" wrapText="1"/>
    </xf>
    <xf numFmtId="43" fontId="9" fillId="12" borderId="2" xfId="35" applyNumberFormat="1" applyFont="1" applyFill="1" applyBorder="1" applyAlignment="1">
      <alignment horizontal="center" vertical="center"/>
    </xf>
    <xf numFmtId="0" fontId="45" fillId="12" borderId="0" xfId="36" applyFont="1" applyFill="1" applyAlignment="1">
      <alignment horizontal="center" vertical="center"/>
    </xf>
    <xf numFmtId="166" fontId="45" fillId="12" borderId="0" xfId="36" applyNumberFormat="1" applyFont="1" applyFill="1"/>
    <xf numFmtId="167" fontId="45" fillId="12" borderId="0" xfId="36" applyNumberFormat="1" applyFont="1" applyFill="1"/>
    <xf numFmtId="167" fontId="9" fillId="12" borderId="0" xfId="35" applyNumberFormat="1" applyFill="1"/>
    <xf numFmtId="10" fontId="45" fillId="12" borderId="0" xfId="15" applyNumberFormat="1" applyFont="1" applyFill="1"/>
    <xf numFmtId="0" fontId="9" fillId="12" borderId="0" xfId="36" applyFont="1" applyFill="1"/>
    <xf numFmtId="0" fontId="62" fillId="12" borderId="0" xfId="36" applyFont="1" applyFill="1"/>
    <xf numFmtId="3" fontId="9" fillId="12" borderId="0" xfId="35" applyNumberFormat="1" applyFont="1" applyFill="1"/>
    <xf numFmtId="43" fontId="9" fillId="12" borderId="0" xfId="35" applyNumberFormat="1" applyFont="1" applyFill="1"/>
    <xf numFmtId="0" fontId="77" fillId="12" borderId="0" xfId="35" applyFont="1" applyFill="1" applyAlignment="1">
      <alignment horizontal="center" vertical="center"/>
    </xf>
    <xf numFmtId="4" fontId="77" fillId="12" borderId="0" xfId="35" applyNumberFormat="1" applyFont="1" applyFill="1"/>
    <xf numFmtId="0" fontId="84" fillId="12" borderId="0" xfId="35" applyFont="1" applyFill="1"/>
    <xf numFmtId="0" fontId="83" fillId="12" borderId="0" xfId="35" applyFont="1" applyFill="1"/>
    <xf numFmtId="189" fontId="11" fillId="12" borderId="0" xfId="0" applyNumberFormat="1" applyFont="1" applyFill="1"/>
    <xf numFmtId="0" fontId="9" fillId="12" borderId="0" xfId="6" applyFont="1" applyFill="1" applyAlignment="1">
      <alignment horizontal="right" vertical="center"/>
    </xf>
    <xf numFmtId="189" fontId="58" fillId="12" borderId="0" xfId="5" applyNumberFormat="1" applyFont="1" applyFill="1" applyAlignment="1">
      <alignment horizontal="left" vertical="center"/>
    </xf>
    <xf numFmtId="49" fontId="25" fillId="12" borderId="2" xfId="6" applyNumberFormat="1" applyFont="1" applyFill="1" applyBorder="1" applyAlignment="1">
      <alignment horizontal="center" vertical="center" wrapText="1"/>
    </xf>
    <xf numFmtId="170" fontId="25" fillId="12" borderId="2" xfId="26" applyNumberFormat="1" applyFont="1" applyFill="1" applyBorder="1" applyAlignment="1">
      <alignment horizontal="center" vertical="center" wrapText="1"/>
    </xf>
    <xf numFmtId="189" fontId="45" fillId="12" borderId="0" xfId="6" applyNumberFormat="1" applyFont="1" applyFill="1" applyAlignment="1">
      <alignment horizontal="center" vertical="center"/>
    </xf>
    <xf numFmtId="189" fontId="11" fillId="12" borderId="0" xfId="0" applyNumberFormat="1" applyFont="1" applyFill="1" applyBorder="1" applyAlignment="1">
      <alignment horizontal="center" vertical="center" wrapText="1"/>
    </xf>
    <xf numFmtId="0" fontId="11" fillId="12" borderId="0" xfId="0" applyFont="1" applyFill="1" applyBorder="1" applyAlignment="1">
      <alignment horizontal="center" vertical="center" wrapText="1"/>
    </xf>
    <xf numFmtId="189" fontId="45" fillId="12" borderId="0" xfId="6" applyNumberFormat="1" applyFont="1" applyFill="1" applyAlignment="1">
      <alignment horizontal="left"/>
    </xf>
    <xf numFmtId="189" fontId="45" fillId="12" borderId="0" xfId="6" applyNumberFormat="1" applyFont="1" applyFill="1"/>
    <xf numFmtId="10" fontId="24" fillId="12" borderId="0" xfId="6" applyNumberFormat="1" applyFont="1" applyFill="1" applyBorder="1" applyAlignment="1">
      <alignment horizontal="center" vertical="center"/>
    </xf>
    <xf numFmtId="49" fontId="25" fillId="12" borderId="0" xfId="6" applyNumberFormat="1" applyFont="1" applyFill="1" applyBorder="1" applyAlignment="1">
      <alignment vertical="center"/>
    </xf>
    <xf numFmtId="165" fontId="25" fillId="12" borderId="0" xfId="6" applyNumberFormat="1" applyFont="1" applyFill="1" applyBorder="1" applyAlignment="1">
      <alignment vertical="center"/>
    </xf>
    <xf numFmtId="165" fontId="24" fillId="12" borderId="0" xfId="6" applyNumberFormat="1" applyFont="1" applyFill="1" applyBorder="1" applyAlignment="1">
      <alignment vertical="center"/>
    </xf>
    <xf numFmtId="49" fontId="25" fillId="12" borderId="0" xfId="6" applyNumberFormat="1" applyFont="1" applyFill="1" applyBorder="1" applyAlignment="1">
      <alignment horizontal="left" vertical="center"/>
    </xf>
    <xf numFmtId="166" fontId="24" fillId="12" borderId="0" xfId="6" applyNumberFormat="1" applyFont="1" applyFill="1" applyBorder="1" applyAlignment="1">
      <alignment horizontal="center" vertical="center"/>
    </xf>
    <xf numFmtId="165" fontId="24" fillId="12" borderId="0" xfId="6" applyNumberFormat="1" applyFont="1" applyFill="1" applyBorder="1" applyAlignment="1">
      <alignment horizontal="center" vertical="center"/>
    </xf>
    <xf numFmtId="165" fontId="25" fillId="12" borderId="0" xfId="6" applyNumberFormat="1" applyFont="1" applyFill="1" applyBorder="1" applyAlignment="1">
      <alignment horizontal="center" vertical="center"/>
    </xf>
    <xf numFmtId="167" fontId="24" fillId="12" borderId="0" xfId="6" applyNumberFormat="1" applyFont="1" applyFill="1" applyBorder="1" applyAlignment="1">
      <alignment horizontal="center" vertical="center"/>
    </xf>
    <xf numFmtId="168" fontId="25" fillId="12" borderId="0" xfId="6" applyNumberFormat="1" applyFont="1" applyFill="1" applyBorder="1" applyAlignment="1">
      <alignment vertical="center"/>
    </xf>
    <xf numFmtId="168" fontId="25" fillId="12" borderId="0" xfId="6" applyNumberFormat="1" applyFont="1" applyFill="1" applyBorder="1" applyAlignment="1">
      <alignment horizontal="center" vertical="center"/>
    </xf>
    <xf numFmtId="169" fontId="25" fillId="12" borderId="0" xfId="6" applyNumberFormat="1" applyFont="1" applyFill="1" applyBorder="1" applyAlignment="1">
      <alignment vertical="center"/>
    </xf>
    <xf numFmtId="169" fontId="25" fillId="12" borderId="0" xfId="6" applyNumberFormat="1" applyFont="1" applyFill="1" applyBorder="1" applyAlignment="1">
      <alignment horizontal="center" vertical="center"/>
    </xf>
    <xf numFmtId="49" fontId="25" fillId="12" borderId="0" xfId="6" applyNumberFormat="1" applyFont="1" applyFill="1" applyBorder="1" applyAlignment="1">
      <alignment horizontal="center" vertical="center"/>
    </xf>
    <xf numFmtId="49" fontId="15" fillId="12" borderId="0" xfId="6" applyNumberFormat="1" applyFont="1" applyFill="1" applyBorder="1" applyAlignment="1">
      <alignment horizontal="left" vertical="center"/>
    </xf>
    <xf numFmtId="4" fontId="15" fillId="12" borderId="0" xfId="6" applyNumberFormat="1" applyFont="1" applyFill="1" applyBorder="1" applyAlignment="1">
      <alignment horizontal="center" vertical="center"/>
    </xf>
    <xf numFmtId="3" fontId="15" fillId="12" borderId="0" xfId="6" applyNumberFormat="1" applyFont="1" applyFill="1" applyBorder="1" applyAlignment="1">
      <alignment horizontal="center" vertical="center"/>
    </xf>
    <xf numFmtId="0" fontId="85" fillId="0" borderId="0" xfId="39" applyFont="1" applyAlignment="1">
      <alignment horizontal="center" vertical="center" wrapText="1"/>
    </xf>
    <xf numFmtId="0" fontId="85" fillId="0" borderId="0" xfId="39" applyFont="1" applyAlignment="1">
      <alignment wrapText="1"/>
    </xf>
    <xf numFmtId="0" fontId="75" fillId="0" borderId="0" xfId="57" applyFont="1" applyAlignment="1">
      <alignment horizontal="right"/>
    </xf>
    <xf numFmtId="0" fontId="109" fillId="9" borderId="0" xfId="57" applyFont="1" applyFill="1" applyAlignment="1">
      <alignment horizontal="right" vertical="center"/>
    </xf>
    <xf numFmtId="0" fontId="85" fillId="0" borderId="0" xfId="39" applyFont="1" applyAlignment="1">
      <alignment horizontal="center" wrapText="1"/>
    </xf>
    <xf numFmtId="0" fontId="110" fillId="0" borderId="0" xfId="39" applyFont="1" applyAlignment="1">
      <alignment horizontal="left" wrapText="1"/>
    </xf>
    <xf numFmtId="0" fontId="85" fillId="0" borderId="0" xfId="39" applyFont="1" applyAlignment="1">
      <alignment wrapText="1" readingOrder="1"/>
    </xf>
    <xf numFmtId="0" fontId="78" fillId="0" borderId="0" xfId="39" applyFont="1" applyAlignment="1">
      <alignment horizontal="left" vertical="center"/>
    </xf>
    <xf numFmtId="0" fontId="78" fillId="0" borderId="0" xfId="39" applyFont="1" applyAlignment="1">
      <alignment horizontal="left"/>
    </xf>
    <xf numFmtId="0" fontId="81" fillId="0" borderId="0" xfId="39" applyFont="1" applyAlignment="1">
      <alignment wrapText="1"/>
    </xf>
    <xf numFmtId="0" fontId="81" fillId="0" borderId="0" xfId="39" applyFont="1" applyAlignment="1"/>
    <xf numFmtId="0" fontId="81" fillId="0" borderId="0" xfId="39" applyFont="1" applyAlignment="1">
      <alignment horizontal="center" wrapText="1"/>
    </xf>
    <xf numFmtId="0" fontId="78" fillId="0" borderId="0" xfId="39" applyFont="1" applyAlignment="1">
      <alignment horizontal="center" vertical="center" wrapText="1"/>
    </xf>
    <xf numFmtId="0" fontId="78" fillId="0" borderId="0" xfId="39" applyFont="1" applyAlignment="1">
      <alignment wrapText="1"/>
    </xf>
    <xf numFmtId="0" fontId="85" fillId="0" borderId="0" xfId="39" applyFont="1" applyAlignment="1">
      <alignment vertical="center" wrapText="1"/>
    </xf>
    <xf numFmtId="0" fontId="81" fillId="0" borderId="2" xfId="39" applyFont="1" applyBorder="1" applyAlignment="1">
      <alignment horizontal="center" vertical="center" wrapText="1"/>
    </xf>
    <xf numFmtId="0" fontId="78" fillId="18" borderId="2" xfId="39" applyFont="1" applyFill="1" applyBorder="1" applyAlignment="1">
      <alignment horizontal="center" vertical="center" wrapText="1"/>
    </xf>
    <xf numFmtId="0" fontId="15" fillId="19" borderId="2" xfId="57" applyFont="1" applyFill="1" applyBorder="1" applyAlignment="1">
      <alignment horizontal="center" vertical="center" wrapText="1" readingOrder="1"/>
    </xf>
    <xf numFmtId="0" fontId="68" fillId="19" borderId="2" xfId="57" applyFont="1" applyFill="1" applyBorder="1" applyAlignment="1">
      <alignment horizontal="center" vertical="center" wrapText="1" readingOrder="1"/>
    </xf>
    <xf numFmtId="0" fontId="85" fillId="0" borderId="0" xfId="39" applyFont="1" applyAlignment="1">
      <alignment vertical="center" wrapText="1" readingOrder="1"/>
    </xf>
    <xf numFmtId="0" fontId="81" fillId="0" borderId="2" xfId="39" applyFont="1" applyFill="1" applyBorder="1" applyAlignment="1">
      <alignment horizontal="center" vertical="center" wrapText="1" readingOrder="1"/>
    </xf>
    <xf numFmtId="0" fontId="81" fillId="0" borderId="2" xfId="39" applyFont="1" applyFill="1" applyBorder="1" applyAlignment="1">
      <alignment vertical="center" wrapText="1" readingOrder="1"/>
    </xf>
    <xf numFmtId="172" fontId="81" fillId="12" borderId="2" xfId="39" applyNumberFormat="1" applyFont="1" applyFill="1" applyBorder="1" applyAlignment="1">
      <alignment horizontal="center" vertical="center" wrapText="1" readingOrder="1"/>
    </xf>
    <xf numFmtId="0" fontId="81" fillId="12" borderId="2" xfId="39" applyFont="1" applyFill="1" applyBorder="1" applyAlignment="1">
      <alignment horizontal="center" vertical="center" wrapText="1" readingOrder="1"/>
    </xf>
    <xf numFmtId="0" fontId="85" fillId="0" borderId="0" xfId="39" applyFont="1" applyFill="1" applyAlignment="1">
      <alignment vertical="center" wrapText="1" readingOrder="1"/>
    </xf>
    <xf numFmtId="16" fontId="81" fillId="0" borderId="2" xfId="39" applyNumberFormat="1" applyFont="1" applyFill="1" applyBorder="1" applyAlignment="1">
      <alignment horizontal="center" vertical="center" wrapText="1" readingOrder="1"/>
    </xf>
    <xf numFmtId="0" fontId="81" fillId="0" borderId="2" xfId="39" applyFont="1" applyBorder="1" applyAlignment="1">
      <alignment horizontal="center" vertical="center" wrapText="1" readingOrder="1"/>
    </xf>
    <xf numFmtId="14" fontId="68" fillId="19" borderId="2" xfId="57" applyNumberFormat="1" applyFont="1" applyFill="1" applyBorder="1" applyAlignment="1">
      <alignment horizontal="center" vertical="center" wrapText="1" readingOrder="1"/>
    </xf>
    <xf numFmtId="0" fontId="81" fillId="12" borderId="2" xfId="39" applyFont="1" applyFill="1" applyBorder="1" applyAlignment="1">
      <alignment vertical="center" wrapText="1" readingOrder="1"/>
    </xf>
    <xf numFmtId="0" fontId="81" fillId="0" borderId="0" xfId="39" applyFont="1" applyAlignment="1">
      <alignment horizontal="center" vertical="center" wrapText="1" readingOrder="1"/>
    </xf>
    <xf numFmtId="0" fontId="81" fillId="0" borderId="0" xfId="39" applyFont="1" applyAlignment="1">
      <alignment wrapText="1" readingOrder="1"/>
    </xf>
    <xf numFmtId="0" fontId="100" fillId="0" borderId="0" xfId="39" applyFont="1" applyAlignment="1">
      <alignment wrapText="1"/>
    </xf>
    <xf numFmtId="0" fontId="85" fillId="0" borderId="79" xfId="39" applyFont="1" applyBorder="1" applyAlignment="1">
      <alignment vertical="center" wrapText="1"/>
    </xf>
    <xf numFmtId="0" fontId="85" fillId="0" borderId="79" xfId="39" applyFont="1" applyBorder="1" applyAlignment="1">
      <alignment wrapText="1"/>
    </xf>
    <xf numFmtId="43" fontId="0" fillId="0" borderId="0" xfId="0" applyNumberFormat="1"/>
    <xf numFmtId="189" fontId="11" fillId="12" borderId="2" xfId="6" applyNumberFormat="1" applyFont="1" applyFill="1" applyBorder="1" applyAlignment="1">
      <alignment horizontal="center" vertical="center" wrapText="1"/>
    </xf>
    <xf numFmtId="189" fontId="24" fillId="12" borderId="0" xfId="6" applyNumberFormat="1" applyFont="1" applyFill="1" applyAlignment="1">
      <alignment vertical="center"/>
    </xf>
    <xf numFmtId="0" fontId="24" fillId="12" borderId="0" xfId="6" applyFont="1" applyFill="1" applyAlignment="1">
      <alignment vertical="center"/>
    </xf>
    <xf numFmtId="0" fontId="24" fillId="12" borderId="0" xfId="6" applyFont="1" applyFill="1" applyAlignment="1">
      <alignment horizontal="right" vertical="center"/>
    </xf>
    <xf numFmtId="0" fontId="24" fillId="12" borderId="0" xfId="6" applyFont="1" applyFill="1" applyAlignment="1">
      <alignment horizontal="center" vertical="center"/>
    </xf>
    <xf numFmtId="49" fontId="24" fillId="12" borderId="0" xfId="6" applyNumberFormat="1" applyFont="1" applyFill="1" applyAlignment="1">
      <alignment horizontal="center" vertical="center"/>
    </xf>
    <xf numFmtId="189" fontId="25" fillId="12" borderId="0" xfId="6" applyNumberFormat="1" applyFont="1" applyFill="1" applyAlignment="1">
      <alignment vertical="center"/>
    </xf>
    <xf numFmtId="0" fontId="25" fillId="12" borderId="0" xfId="6" applyFont="1" applyFill="1" applyAlignment="1">
      <alignment vertical="center"/>
    </xf>
    <xf numFmtId="0" fontId="25" fillId="12" borderId="0" xfId="6" applyFont="1" applyFill="1" applyAlignment="1">
      <alignment horizontal="center" vertical="center"/>
    </xf>
    <xf numFmtId="0" fontId="25" fillId="12" borderId="0" xfId="6" applyFont="1" applyFill="1" applyAlignment="1">
      <alignment horizontal="right" vertical="center"/>
    </xf>
    <xf numFmtId="189" fontId="11" fillId="12" borderId="2" xfId="6" applyNumberFormat="1" applyFont="1" applyFill="1" applyBorder="1" applyAlignment="1">
      <alignment vertical="center"/>
    </xf>
    <xf numFmtId="170" fontId="11" fillId="12" borderId="2" xfId="6" applyNumberFormat="1" applyFont="1" applyFill="1" applyBorder="1" applyAlignment="1">
      <alignment horizontal="center" vertical="center" wrapText="1"/>
    </xf>
    <xf numFmtId="166" fontId="9" fillId="12" borderId="0" xfId="0" applyNumberFormat="1" applyFont="1" applyFill="1"/>
    <xf numFmtId="189" fontId="11" fillId="12" borderId="2" xfId="6" applyNumberFormat="1" applyFont="1" applyFill="1" applyBorder="1" applyAlignment="1">
      <alignment horizontal="left" vertical="center" wrapText="1"/>
    </xf>
    <xf numFmtId="189" fontId="9" fillId="12" borderId="2" xfId="6" applyNumberFormat="1" applyFont="1" applyFill="1" applyBorder="1" applyAlignment="1">
      <alignment horizontal="center" vertical="center" wrapText="1"/>
    </xf>
    <xf numFmtId="0" fontId="24" fillId="12" borderId="0" xfId="6" applyFont="1" applyFill="1" applyBorder="1" applyAlignment="1">
      <alignment horizontal="center" vertical="center"/>
    </xf>
    <xf numFmtId="49" fontId="9" fillId="12" borderId="0" xfId="6" applyNumberFormat="1" applyFont="1" applyFill="1" applyBorder="1" applyAlignment="1">
      <alignment vertical="center"/>
    </xf>
    <xf numFmtId="189" fontId="9" fillId="12" borderId="0" xfId="6" applyNumberFormat="1" applyFont="1" applyFill="1" applyAlignment="1">
      <alignment vertical="center"/>
    </xf>
    <xf numFmtId="49" fontId="9" fillId="12" borderId="0" xfId="6" applyNumberFormat="1" applyFont="1" applyFill="1" applyBorder="1" applyAlignment="1">
      <alignment horizontal="left" vertical="center"/>
    </xf>
    <xf numFmtId="1" fontId="9" fillId="12" borderId="0" xfId="6" applyNumberFormat="1" applyFont="1" applyFill="1" applyBorder="1" applyAlignment="1">
      <alignment horizontal="center" vertical="center"/>
    </xf>
    <xf numFmtId="49" fontId="24" fillId="12" borderId="0" xfId="6" applyNumberFormat="1" applyFont="1" applyFill="1" applyBorder="1" applyAlignment="1">
      <alignment horizontal="center" vertical="center"/>
    </xf>
    <xf numFmtId="0" fontId="24" fillId="12" borderId="0" xfId="6" applyFont="1" applyFill="1" applyBorder="1" applyAlignment="1">
      <alignment vertical="center"/>
    </xf>
    <xf numFmtId="0" fontId="24" fillId="12" borderId="0" xfId="0" applyFont="1" applyFill="1" applyAlignment="1">
      <alignment horizontal="center" vertical="center"/>
    </xf>
    <xf numFmtId="0" fontId="24" fillId="12" borderId="0" xfId="0" applyFont="1" applyFill="1" applyAlignment="1">
      <alignment wrapText="1"/>
    </xf>
    <xf numFmtId="0" fontId="115" fillId="12" borderId="0" xfId="0" applyFont="1" applyFill="1" applyAlignment="1">
      <alignment horizontal="center" vertical="center"/>
    </xf>
    <xf numFmtId="0" fontId="96" fillId="12" borderId="0" xfId="0" applyFont="1" applyFill="1" applyAlignment="1">
      <alignment horizontal="center" vertical="center"/>
    </xf>
    <xf numFmtId="0" fontId="96" fillId="12" borderId="0" xfId="0" applyFont="1" applyFill="1" applyAlignment="1">
      <alignment wrapText="1"/>
    </xf>
    <xf numFmtId="166" fontId="96" fillId="12" borderId="0" xfId="0" applyNumberFormat="1" applyFont="1" applyFill="1" applyAlignment="1">
      <alignment horizontal="center" vertical="center" wrapText="1"/>
    </xf>
    <xf numFmtId="0" fontId="25" fillId="12" borderId="2" xfId="0" applyFont="1" applyFill="1" applyBorder="1" applyAlignment="1">
      <alignment horizontal="center" vertical="top" wrapText="1"/>
    </xf>
    <xf numFmtId="0" fontId="25" fillId="12" borderId="2" xfId="6" applyFont="1" applyFill="1" applyBorder="1" applyAlignment="1">
      <alignment horizontal="left" vertical="top" wrapText="1"/>
    </xf>
    <xf numFmtId="0" fontId="25" fillId="12" borderId="2" xfId="6" applyFont="1" applyFill="1" applyBorder="1" applyAlignment="1">
      <alignment horizontal="left" vertical="center" wrapText="1"/>
    </xf>
    <xf numFmtId="166" fontId="24" fillId="12" borderId="0" xfId="0" applyNumberFormat="1" applyFont="1" applyFill="1"/>
    <xf numFmtId="166" fontId="24" fillId="12" borderId="0" xfId="0" applyNumberFormat="1" applyFont="1" applyFill="1" applyBorder="1"/>
    <xf numFmtId="0" fontId="24" fillId="12" borderId="0" xfId="0" applyFont="1" applyFill="1" applyBorder="1"/>
    <xf numFmtId="166" fontId="117" fillId="12" borderId="0" xfId="0" applyNumberFormat="1" applyFont="1" applyFill="1" applyAlignment="1">
      <alignment horizontal="center" vertical="center"/>
    </xf>
    <xf numFmtId="166" fontId="25" fillId="12" borderId="0" xfId="0" applyNumberFormat="1" applyFont="1" applyFill="1" applyAlignment="1">
      <alignment horizontal="center" vertical="center"/>
    </xf>
    <xf numFmtId="166" fontId="96" fillId="12" borderId="0" xfId="0" applyNumberFormat="1" applyFont="1" applyFill="1" applyBorder="1"/>
    <xf numFmtId="166" fontId="115" fillId="12" borderId="0" xfId="0" applyNumberFormat="1" applyFont="1" applyFill="1" applyBorder="1"/>
    <xf numFmtId="166" fontId="96" fillId="12" borderId="0" xfId="0" applyNumberFormat="1" applyFont="1" applyFill="1"/>
    <xf numFmtId="167" fontId="96" fillId="12" borderId="0" xfId="0" applyNumberFormat="1" applyFont="1" applyFill="1"/>
    <xf numFmtId="167" fontId="96" fillId="12" borderId="0" xfId="0" applyNumberFormat="1" applyFont="1" applyFill="1" applyBorder="1"/>
    <xf numFmtId="0" fontId="96" fillId="12" borderId="0" xfId="0" applyFont="1" applyFill="1"/>
    <xf numFmtId="166" fontId="96" fillId="12" borderId="0" xfId="0" applyNumberFormat="1" applyFont="1" applyFill="1" applyBorder="1" applyAlignment="1">
      <alignment horizontal="center" vertical="center" wrapText="1"/>
    </xf>
    <xf numFmtId="166" fontId="33" fillId="12" borderId="2" xfId="0" applyNumberFormat="1" applyFont="1" applyFill="1" applyBorder="1" applyAlignment="1">
      <alignment horizontal="center" vertical="center"/>
    </xf>
    <xf numFmtId="188" fontId="25" fillId="12" borderId="2" xfId="0" applyNumberFormat="1" applyFont="1" applyFill="1" applyBorder="1" applyAlignment="1">
      <alignment horizontal="center" vertical="top" wrapText="1"/>
    </xf>
    <xf numFmtId="190" fontId="25" fillId="12" borderId="2" xfId="0" applyNumberFormat="1" applyFont="1" applyFill="1" applyBorder="1" applyAlignment="1">
      <alignment horizontal="center" vertical="top" wrapText="1"/>
    </xf>
    <xf numFmtId="190" fontId="34" fillId="12" borderId="2" xfId="0" applyNumberFormat="1" applyFont="1" applyFill="1" applyBorder="1" applyAlignment="1">
      <alignment horizontal="center" vertical="top" wrapText="1"/>
    </xf>
    <xf numFmtId="190" fontId="25" fillId="12" borderId="2" xfId="0" applyNumberFormat="1" applyFont="1" applyFill="1" applyBorder="1" applyAlignment="1">
      <alignment horizontal="center" vertical="center" wrapText="1"/>
    </xf>
    <xf numFmtId="190" fontId="24" fillId="12" borderId="2" xfId="26" applyNumberFormat="1" applyFont="1" applyFill="1" applyBorder="1" applyAlignment="1">
      <alignment horizontal="center" vertical="center" wrapText="1"/>
    </xf>
    <xf numFmtId="0" fontId="24" fillId="12" borderId="0" xfId="0" applyFont="1" applyFill="1"/>
    <xf numFmtId="0" fontId="116" fillId="12" borderId="0" xfId="0" applyFont="1" applyFill="1" applyAlignment="1">
      <alignment vertical="top"/>
    </xf>
    <xf numFmtId="0" fontId="116" fillId="12" borderId="0" xfId="0" applyFont="1" applyFill="1"/>
    <xf numFmtId="0" fontId="24" fillId="12" borderId="0" xfId="0" applyFont="1" applyFill="1" applyBorder="1" applyAlignment="1">
      <alignment horizontal="center" vertical="center"/>
    </xf>
    <xf numFmtId="0" fontId="24" fillId="12" borderId="0" xfId="6" applyFont="1" applyFill="1" applyBorder="1" applyAlignment="1">
      <alignment horizontal="left" vertical="center" wrapText="1"/>
    </xf>
    <xf numFmtId="0" fontId="24" fillId="12" borderId="0" xfId="6" applyFont="1" applyFill="1" applyBorder="1" applyAlignment="1">
      <alignment horizontal="left" vertical="center"/>
    </xf>
    <xf numFmtId="166" fontId="24" fillId="12" borderId="0" xfId="26" applyNumberFormat="1" applyFont="1" applyFill="1" applyBorder="1" applyAlignment="1">
      <alignment horizontal="center" vertical="center" wrapText="1"/>
    </xf>
    <xf numFmtId="166" fontId="25" fillId="12" borderId="0" xfId="0" applyNumberFormat="1" applyFont="1" applyFill="1" applyBorder="1" applyAlignment="1">
      <alignment horizontal="center" vertical="center" wrapText="1"/>
    </xf>
    <xf numFmtId="166" fontId="24" fillId="12" borderId="0" xfId="0" applyNumberFormat="1" applyFont="1" applyFill="1" applyBorder="1" applyAlignment="1">
      <alignment horizontal="center" vertical="center" wrapText="1"/>
    </xf>
    <xf numFmtId="166" fontId="9" fillId="12" borderId="41" xfId="6" applyNumberFormat="1" applyFont="1" applyFill="1" applyBorder="1" applyAlignment="1">
      <alignment vertical="top"/>
    </xf>
    <xf numFmtId="166" fontId="9" fillId="12" borderId="12" xfId="6" applyNumberFormat="1" applyFont="1" applyFill="1" applyBorder="1" applyAlignment="1">
      <alignment vertical="top"/>
    </xf>
    <xf numFmtId="0" fontId="25" fillId="12" borderId="2" xfId="6" applyFont="1" applyFill="1" applyBorder="1" applyAlignment="1">
      <alignment horizontal="center" vertical="center" wrapText="1"/>
    </xf>
    <xf numFmtId="0" fontId="25" fillId="12" borderId="4" xfId="6" applyFont="1" applyFill="1" applyBorder="1" applyAlignment="1">
      <alignment horizontal="center" vertical="center" wrapText="1"/>
    </xf>
    <xf numFmtId="186" fontId="9" fillId="12" borderId="2" xfId="35" applyNumberFormat="1" applyFont="1" applyFill="1" applyBorder="1" applyAlignment="1">
      <alignment horizontal="center" vertical="center" wrapText="1"/>
    </xf>
    <xf numFmtId="9" fontId="11" fillId="12" borderId="2" xfId="15" applyFont="1" applyFill="1" applyBorder="1" applyAlignment="1">
      <alignment horizontal="center" vertical="center" wrapText="1"/>
    </xf>
    <xf numFmtId="9" fontId="24" fillId="12" borderId="0" xfId="15" applyFont="1" applyFill="1" applyAlignment="1">
      <alignment horizontal="center" vertical="center"/>
    </xf>
    <xf numFmtId="9" fontId="9" fillId="12" borderId="0" xfId="15" applyFont="1" applyFill="1" applyBorder="1" applyAlignment="1">
      <alignment horizontal="center" vertical="center"/>
    </xf>
    <xf numFmtId="9" fontId="24" fillId="12" borderId="0" xfId="15" applyFont="1" applyFill="1" applyBorder="1" applyAlignment="1">
      <alignment horizontal="center" vertical="center"/>
    </xf>
    <xf numFmtId="9" fontId="25" fillId="12" borderId="0" xfId="15" applyFont="1" applyFill="1" applyBorder="1" applyAlignment="1">
      <alignment horizontal="center" vertical="center"/>
    </xf>
    <xf numFmtId="9" fontId="9" fillId="12" borderId="0" xfId="15" quotePrefix="1" applyFont="1" applyFill="1" applyBorder="1" applyAlignment="1">
      <alignment horizontal="center" vertical="center"/>
    </xf>
    <xf numFmtId="9" fontId="25" fillId="12" borderId="4" xfId="15" applyFont="1" applyFill="1" applyBorder="1" applyAlignment="1">
      <alignment horizontal="center" vertical="center" wrapText="1"/>
    </xf>
    <xf numFmtId="3" fontId="9" fillId="12" borderId="2" xfId="0" applyNumberFormat="1" applyFont="1" applyFill="1" applyBorder="1" applyAlignment="1">
      <alignment horizontal="left" vertical="center" wrapText="1"/>
    </xf>
    <xf numFmtId="0" fontId="24" fillId="12" borderId="2" xfId="0" applyFont="1" applyFill="1" applyBorder="1" applyAlignment="1">
      <alignment wrapText="1"/>
    </xf>
    <xf numFmtId="0" fontId="58" fillId="12" borderId="2" xfId="6" applyFont="1" applyFill="1" applyBorder="1" applyAlignment="1">
      <alignment horizontal="left" vertical="center" wrapText="1"/>
    </xf>
    <xf numFmtId="166" fontId="11" fillId="12" borderId="22" xfId="35" applyNumberFormat="1" applyFont="1" applyFill="1" applyBorder="1" applyAlignment="1">
      <alignment horizontal="center" vertical="center" wrapText="1"/>
    </xf>
    <xf numFmtId="174" fontId="58" fillId="12" borderId="0" xfId="35" applyNumberFormat="1" applyFont="1" applyFill="1" applyAlignment="1">
      <alignment horizontal="center" vertical="center"/>
    </xf>
    <xf numFmtId="0" fontId="11" fillId="12" borderId="54" xfId="35" applyFont="1" applyFill="1" applyBorder="1" applyAlignment="1">
      <alignment horizontal="center" vertical="center" wrapText="1"/>
    </xf>
    <xf numFmtId="0" fontId="11" fillId="12" borderId="2" xfId="36" applyFont="1" applyFill="1" applyBorder="1" applyAlignment="1">
      <alignment horizontal="center" vertical="center" wrapText="1"/>
    </xf>
    <xf numFmtId="0" fontId="9" fillId="12" borderId="0" xfId="35" applyFont="1" applyFill="1" applyBorder="1" applyAlignment="1">
      <alignment horizontal="left" vertical="center" wrapText="1"/>
    </xf>
    <xf numFmtId="3" fontId="41" fillId="12" borderId="2" xfId="0" applyNumberFormat="1" applyFont="1" applyFill="1" applyBorder="1" applyAlignment="1">
      <alignment horizontal="left" vertical="center" wrapText="1"/>
    </xf>
    <xf numFmtId="0" fontId="75" fillId="0" borderId="0" xfId="58" applyFont="1" applyAlignment="1">
      <alignment horizontal="right"/>
    </xf>
    <xf numFmtId="0" fontId="109" fillId="9" borderId="0" xfId="58" applyFont="1" applyFill="1" applyAlignment="1">
      <alignment horizontal="right" vertical="center"/>
    </xf>
    <xf numFmtId="0" fontId="15" fillId="19" borderId="2" xfId="58" applyFont="1" applyFill="1" applyBorder="1" applyAlignment="1">
      <alignment horizontal="center" vertical="center" wrapText="1" readingOrder="1"/>
    </xf>
    <xf numFmtId="0" fontId="68" fillId="19" borderId="2" xfId="58" applyFont="1" applyFill="1" applyBorder="1" applyAlignment="1">
      <alignment horizontal="center" vertical="center" wrapText="1" readingOrder="1"/>
    </xf>
    <xf numFmtId="172" fontId="81" fillId="0" borderId="2" xfId="39" applyNumberFormat="1" applyFont="1" applyFill="1" applyBorder="1" applyAlignment="1">
      <alignment horizontal="center" vertical="center" wrapText="1" readingOrder="1"/>
    </xf>
    <xf numFmtId="172" fontId="81" fillId="0" borderId="2" xfId="39" applyNumberFormat="1" applyFont="1" applyBorder="1" applyAlignment="1">
      <alignment horizontal="center" vertical="center" wrapText="1" readingOrder="1"/>
    </xf>
    <xf numFmtId="14" fontId="68" fillId="19" borderId="2" xfId="58" applyNumberFormat="1" applyFont="1" applyFill="1" applyBorder="1" applyAlignment="1">
      <alignment horizontal="center" vertical="center" wrapText="1" readingOrder="1"/>
    </xf>
    <xf numFmtId="167" fontId="11" fillId="12" borderId="2" xfId="37" applyNumberFormat="1" applyFont="1" applyFill="1" applyBorder="1" applyAlignment="1">
      <alignment horizontal="center" vertical="center" wrapText="1"/>
    </xf>
    <xf numFmtId="4" fontId="77" fillId="12" borderId="0" xfId="0" applyNumberFormat="1" applyFont="1" applyFill="1"/>
    <xf numFmtId="0" fontId="77" fillId="12" borderId="0" xfId="0" applyFont="1" applyFill="1" applyBorder="1"/>
    <xf numFmtId="0" fontId="75" fillId="12" borderId="0" xfId="35" applyFont="1" applyFill="1"/>
    <xf numFmtId="166" fontId="75" fillId="12" borderId="0" xfId="35" applyNumberFormat="1" applyFont="1" applyFill="1"/>
    <xf numFmtId="167" fontId="75" fillId="12" borderId="0" xfId="35" applyNumberFormat="1" applyFont="1" applyFill="1"/>
    <xf numFmtId="0" fontId="107" fillId="12" borderId="0" xfId="35" applyFont="1" applyFill="1"/>
    <xf numFmtId="171" fontId="107" fillId="12" borderId="0" xfId="35" applyNumberFormat="1" applyFont="1" applyFill="1"/>
    <xf numFmtId="43" fontId="107" fillId="12" borderId="0" xfId="35" applyNumberFormat="1" applyFont="1" applyFill="1"/>
    <xf numFmtId="0" fontId="107" fillId="12" borderId="0" xfId="6" applyFont="1" applyFill="1" applyAlignment="1">
      <alignment vertical="center"/>
    </xf>
    <xf numFmtId="0" fontId="107" fillId="0" borderId="0" xfId="6" applyFont="1" applyFill="1" applyAlignment="1">
      <alignment vertical="center"/>
    </xf>
    <xf numFmtId="0" fontId="76" fillId="12" borderId="0" xfId="6" applyFont="1" applyFill="1" applyAlignment="1">
      <alignment vertical="center"/>
    </xf>
    <xf numFmtId="0" fontId="107" fillId="15" borderId="0" xfId="6" applyFont="1" applyFill="1" applyAlignment="1">
      <alignment vertical="center"/>
    </xf>
    <xf numFmtId="191" fontId="9" fillId="12" borderId="0" xfId="37" applyNumberFormat="1" applyFont="1" applyFill="1" applyBorder="1" applyAlignment="1">
      <alignment horizontal="center" vertical="center" wrapText="1"/>
    </xf>
    <xf numFmtId="192" fontId="58" fillId="12" borderId="0" xfId="26" applyNumberFormat="1" applyFont="1" applyFill="1" applyBorder="1" applyAlignment="1">
      <alignment horizontal="center" vertical="center" wrapText="1"/>
    </xf>
    <xf numFmtId="178" fontId="58" fillId="12" borderId="4" xfId="35" applyNumberFormat="1" applyFont="1" applyFill="1" applyBorder="1" applyAlignment="1">
      <alignment horizontal="center" vertical="center" wrapText="1"/>
    </xf>
    <xf numFmtId="178" fontId="58" fillId="12" borderId="45" xfId="35" applyNumberFormat="1" applyFont="1" applyFill="1" applyBorder="1" applyAlignment="1">
      <alignment horizontal="center" vertical="center" wrapText="1"/>
    </xf>
    <xf numFmtId="178" fontId="58" fillId="12" borderId="35" xfId="35" applyNumberFormat="1" applyFont="1" applyFill="1" applyBorder="1" applyAlignment="1">
      <alignment horizontal="center" vertical="center" wrapText="1"/>
    </xf>
    <xf numFmtId="178" fontId="58" fillId="12" borderId="36" xfId="35" applyNumberFormat="1" applyFont="1" applyFill="1" applyBorder="1" applyAlignment="1">
      <alignment horizontal="center" vertical="center" wrapText="1"/>
    </xf>
    <xf numFmtId="178" fontId="58" fillId="12" borderId="22" xfId="35" applyNumberFormat="1" applyFont="1" applyFill="1" applyBorder="1" applyAlignment="1">
      <alignment horizontal="center" vertical="center" wrapText="1"/>
    </xf>
    <xf numFmtId="178" fontId="58" fillId="12" borderId="28" xfId="35" applyNumberFormat="1" applyFont="1" applyFill="1" applyBorder="1" applyAlignment="1">
      <alignment horizontal="center" vertical="center" wrapText="1"/>
    </xf>
    <xf numFmtId="178" fontId="58" fillId="12" borderId="20" xfId="35" applyNumberFormat="1" applyFont="1" applyFill="1" applyBorder="1" applyAlignment="1">
      <alignment horizontal="center" vertical="center" wrapText="1"/>
    </xf>
    <xf numFmtId="178" fontId="58" fillId="12" borderId="21" xfId="35" applyNumberFormat="1" applyFont="1" applyFill="1" applyBorder="1" applyAlignment="1">
      <alignment horizontal="center" vertical="center" wrapText="1"/>
    </xf>
    <xf numFmtId="43" fontId="57" fillId="12" borderId="22" xfId="35" applyNumberFormat="1" applyFont="1" applyFill="1" applyBorder="1" applyAlignment="1">
      <alignment horizontal="center" vertical="center" wrapText="1"/>
    </xf>
    <xf numFmtId="167" fontId="9" fillId="12" borderId="0" xfId="35" applyNumberFormat="1" applyFont="1" applyFill="1" applyBorder="1" applyAlignment="1">
      <alignment horizontal="left" vertical="center" wrapText="1"/>
    </xf>
    <xf numFmtId="191" fontId="9" fillId="12" borderId="0" xfId="35" applyNumberFormat="1" applyFont="1" applyFill="1" applyBorder="1" applyAlignment="1">
      <alignment horizontal="left" vertical="center" wrapText="1"/>
    </xf>
    <xf numFmtId="191" fontId="9" fillId="12" borderId="0" xfId="35" applyNumberFormat="1" applyFont="1" applyFill="1" applyBorder="1" applyAlignment="1">
      <alignment horizontal="center" vertical="center" wrapText="1"/>
    </xf>
    <xf numFmtId="166" fontId="11" fillId="12" borderId="0" xfId="35" applyNumberFormat="1" applyFont="1" applyFill="1" applyBorder="1"/>
    <xf numFmtId="178" fontId="58" fillId="12" borderId="0" xfId="35" applyNumberFormat="1" applyFont="1" applyFill="1" applyBorder="1" applyAlignment="1">
      <alignment horizontal="center" vertical="center" wrapText="1"/>
    </xf>
    <xf numFmtId="193" fontId="9" fillId="12" borderId="0" xfId="35" applyNumberFormat="1" applyFont="1" applyFill="1" applyBorder="1"/>
    <xf numFmtId="0" fontId="58" fillId="12" borderId="0" xfId="35" applyFont="1" applyFill="1" applyBorder="1"/>
    <xf numFmtId="43" fontId="77" fillId="12" borderId="0" xfId="25" applyFont="1" applyFill="1" applyAlignment="1">
      <alignment horizontal="center"/>
    </xf>
    <xf numFmtId="43" fontId="77" fillId="12" borderId="0" xfId="25" applyFont="1" applyFill="1" applyAlignment="1">
      <alignment horizontal="center" vertical="center"/>
    </xf>
    <xf numFmtId="43" fontId="87" fillId="12" borderId="2" xfId="25" applyFont="1" applyFill="1" applyBorder="1" applyAlignment="1">
      <alignment horizontal="center" vertical="center" wrapText="1"/>
    </xf>
    <xf numFmtId="43" fontId="9" fillId="12" borderId="0" xfId="25" applyFont="1" applyFill="1"/>
    <xf numFmtId="43" fontId="83" fillId="12" borderId="0" xfId="25" applyFont="1" applyFill="1" applyAlignment="1">
      <alignment horizontal="center"/>
    </xf>
    <xf numFmtId="43" fontId="62" fillId="12" borderId="0" xfId="25" applyFont="1" applyFill="1" applyAlignment="1">
      <alignment horizontal="center"/>
    </xf>
    <xf numFmtId="43" fontId="9" fillId="12" borderId="0" xfId="25" applyFont="1" applyFill="1" applyAlignment="1">
      <alignment horizontal="center"/>
    </xf>
    <xf numFmtId="43" fontId="77" fillId="12" borderId="0" xfId="25" applyFont="1" applyFill="1"/>
    <xf numFmtId="178" fontId="87" fillId="12" borderId="2" xfId="25" applyNumberFormat="1" applyFont="1" applyFill="1" applyBorder="1" applyAlignment="1">
      <alignment horizontal="center" vertical="center" wrapText="1"/>
    </xf>
    <xf numFmtId="190" fontId="15" fillId="12" borderId="0" xfId="26" applyNumberFormat="1" applyFont="1" applyFill="1" applyBorder="1" applyAlignment="1">
      <alignment horizontal="center" vertical="center" wrapText="1"/>
    </xf>
    <xf numFmtId="189" fontId="40" fillId="12" borderId="2" xfId="35" applyNumberFormat="1" applyFont="1" applyFill="1" applyBorder="1" applyAlignment="1">
      <alignment horizontal="center" vertical="center" wrapText="1"/>
    </xf>
    <xf numFmtId="166" fontId="40" fillId="12" borderId="2" xfId="35" applyNumberFormat="1" applyFont="1" applyFill="1" applyBorder="1" applyAlignment="1">
      <alignment horizontal="center" vertical="center" wrapText="1"/>
    </xf>
    <xf numFmtId="186" fontId="77" fillId="12" borderId="0" xfId="35" applyNumberFormat="1" applyFont="1" applyFill="1"/>
    <xf numFmtId="197" fontId="9" fillId="12" borderId="0" xfId="35" applyNumberFormat="1" applyFont="1" applyFill="1"/>
    <xf numFmtId="166" fontId="11" fillId="12" borderId="0" xfId="35" applyNumberFormat="1" applyFont="1" applyFill="1" applyAlignment="1">
      <alignment horizontal="center" vertical="center" wrapText="1"/>
    </xf>
    <xf numFmtId="167" fontId="11" fillId="12" borderId="12" xfId="35" applyNumberFormat="1" applyFont="1" applyFill="1" applyBorder="1" applyAlignment="1">
      <alignment horizontal="center" vertical="center" wrapText="1"/>
    </xf>
    <xf numFmtId="166" fontId="11" fillId="12" borderId="12" xfId="35" applyNumberFormat="1" applyFont="1" applyFill="1" applyBorder="1" applyAlignment="1">
      <alignment horizontal="center" vertical="center" wrapText="1"/>
    </xf>
    <xf numFmtId="166" fontId="11" fillId="12" borderId="4" xfId="35" applyNumberFormat="1" applyFont="1" applyFill="1" applyBorder="1" applyAlignment="1">
      <alignment horizontal="center" vertical="center" wrapText="1"/>
    </xf>
    <xf numFmtId="166" fontId="11" fillId="12" borderId="54" xfId="35" applyNumberFormat="1" applyFont="1" applyFill="1" applyBorder="1" applyAlignment="1">
      <alignment horizontal="center" vertical="center" wrapText="1"/>
    </xf>
    <xf numFmtId="0" fontId="11" fillId="12" borderId="2" xfId="36" applyFont="1" applyFill="1" applyBorder="1" applyAlignment="1">
      <alignment horizontal="center" vertical="center" wrapText="1"/>
    </xf>
    <xf numFmtId="186" fontId="9" fillId="12" borderId="2" xfId="37" applyNumberFormat="1" applyFont="1" applyFill="1" applyBorder="1" applyAlignment="1">
      <alignment horizontal="center" vertical="center" wrapText="1"/>
    </xf>
    <xf numFmtId="167" fontId="11" fillId="12" borderId="0" xfId="35" applyNumberFormat="1" applyFont="1" applyFill="1"/>
    <xf numFmtId="167" fontId="11" fillId="22" borderId="2" xfId="35" applyNumberFormat="1" applyFont="1" applyFill="1" applyBorder="1" applyAlignment="1">
      <alignment horizontal="center" vertical="center" wrapText="1"/>
    </xf>
    <xf numFmtId="167" fontId="11" fillId="30" borderId="2" xfId="35" applyNumberFormat="1" applyFont="1" applyFill="1" applyBorder="1" applyAlignment="1">
      <alignment horizontal="center" vertical="center" wrapText="1"/>
    </xf>
    <xf numFmtId="3" fontId="9" fillId="30" borderId="2" xfId="14" applyNumberFormat="1" applyFont="1" applyFill="1" applyBorder="1" applyAlignment="1">
      <alignment horizontal="left" vertical="center" wrapText="1"/>
    </xf>
    <xf numFmtId="4" fontId="9" fillId="30" borderId="2" xfId="37" applyNumberFormat="1" applyFont="1" applyFill="1" applyBorder="1" applyAlignment="1">
      <alignment horizontal="center" vertical="center" wrapText="1"/>
    </xf>
    <xf numFmtId="167" fontId="9" fillId="30" borderId="2" xfId="37" applyNumberFormat="1" applyFont="1" applyFill="1" applyBorder="1" applyAlignment="1">
      <alignment horizontal="center" vertical="center" wrapText="1"/>
    </xf>
    <xf numFmtId="0" fontId="11" fillId="0" borderId="0" xfId="3" applyFont="1" applyAlignment="1">
      <alignment horizontal="center" wrapText="1"/>
    </xf>
    <xf numFmtId="0" fontId="114" fillId="0" borderId="0" xfId="3" applyFont="1" applyAlignment="1">
      <alignment horizontal="right"/>
    </xf>
    <xf numFmtId="0" fontId="114" fillId="0" borderId="0" xfId="3" applyFont="1" applyAlignment="1">
      <alignment horizontal="left"/>
    </xf>
    <xf numFmtId="198" fontId="9" fillId="12" borderId="0" xfId="6" applyNumberFormat="1" applyFont="1" applyFill="1" applyAlignment="1">
      <alignment vertical="center"/>
    </xf>
    <xf numFmtId="199" fontId="9" fillId="12" borderId="0" xfId="6" applyNumberFormat="1" applyFont="1" applyFill="1" applyAlignment="1">
      <alignment vertical="center"/>
    </xf>
    <xf numFmtId="0" fontId="15" fillId="0" borderId="0" xfId="3" applyFont="1" applyAlignment="1">
      <alignment horizontal="center" vertical="center"/>
    </xf>
    <xf numFmtId="0" fontId="15" fillId="0" borderId="84" xfId="3" applyFont="1" applyBorder="1" applyAlignment="1">
      <alignment vertical="center"/>
    </xf>
    <xf numFmtId="43" fontId="40" fillId="0" borderId="83" xfId="3" applyNumberFormat="1" applyFont="1" applyBorder="1" applyAlignment="1">
      <alignment vertical="center"/>
    </xf>
    <xf numFmtId="43" fontId="40" fillId="0" borderId="0" xfId="3" applyNumberFormat="1" applyFont="1"/>
    <xf numFmtId="43" fontId="40" fillId="0" borderId="80" xfId="3" applyNumberFormat="1" applyFont="1" applyBorder="1" applyAlignment="1">
      <alignment vertical="center"/>
    </xf>
    <xf numFmtId="43" fontId="40" fillId="0" borderId="50" xfId="3" applyNumberFormat="1" applyFont="1" applyBorder="1" applyAlignment="1">
      <alignment vertical="center"/>
    </xf>
    <xf numFmtId="43" fontId="40" fillId="0" borderId="52" xfId="3" applyNumberFormat="1" applyFont="1" applyBorder="1" applyAlignment="1">
      <alignment vertical="center"/>
    </xf>
    <xf numFmtId="43" fontId="40" fillId="0" borderId="8" xfId="3" applyNumberFormat="1" applyFont="1" applyBorder="1" applyAlignment="1">
      <alignment vertical="center"/>
    </xf>
    <xf numFmtId="43" fontId="40" fillId="0" borderId="22" xfId="3" applyNumberFormat="1" applyFont="1" applyBorder="1" applyAlignment="1">
      <alignment vertical="center"/>
    </xf>
    <xf numFmtId="43" fontId="40" fillId="0" borderId="54" xfId="3" applyNumberFormat="1" applyFont="1" applyBorder="1" applyAlignment="1">
      <alignment vertical="center"/>
    </xf>
    <xf numFmtId="43" fontId="40" fillId="0" borderId="49" xfId="3" applyNumberFormat="1" applyFont="1" applyBorder="1" applyAlignment="1">
      <alignment vertical="center"/>
    </xf>
    <xf numFmtId="43" fontId="40" fillId="0" borderId="83" xfId="3" applyNumberFormat="1" applyFont="1" applyFill="1" applyBorder="1" applyAlignment="1">
      <alignment vertical="center"/>
    </xf>
    <xf numFmtId="43" fontId="40" fillId="0" borderId="84" xfId="3" applyNumberFormat="1" applyFont="1" applyBorder="1" applyAlignment="1">
      <alignment vertical="center"/>
    </xf>
    <xf numFmtId="43" fontId="15" fillId="0" borderId="0" xfId="3" applyNumberFormat="1" applyFont="1"/>
    <xf numFmtId="2" fontId="40" fillId="0" borderId="54" xfId="3" applyNumberFormat="1" applyFont="1" applyBorder="1"/>
    <xf numFmtId="43" fontId="40" fillId="0" borderId="13" xfId="3" applyNumberFormat="1" applyFont="1" applyBorder="1" applyAlignment="1"/>
    <xf numFmtId="43" fontId="40" fillId="0" borderId="84" xfId="3" applyNumberFormat="1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43" fontId="15" fillId="0" borderId="21" xfId="3" applyNumberFormat="1" applyFont="1" applyFill="1" applyBorder="1"/>
    <xf numFmtId="43" fontId="15" fillId="0" borderId="3" xfId="3" applyNumberFormat="1" applyFont="1" applyFill="1" applyBorder="1"/>
    <xf numFmtId="43" fontId="15" fillId="0" borderId="3" xfId="3" applyNumberFormat="1" applyFont="1" applyFill="1" applyBorder="1" applyAlignment="1">
      <alignment vertical="center"/>
    </xf>
    <xf numFmtId="43" fontId="15" fillId="0" borderId="3" xfId="3" applyNumberFormat="1" applyFont="1" applyBorder="1"/>
    <xf numFmtId="4" fontId="15" fillId="0" borderId="0" xfId="3" applyNumberFormat="1" applyFont="1"/>
    <xf numFmtId="3" fontId="15" fillId="0" borderId="0" xfId="3" applyNumberFormat="1" applyFont="1"/>
    <xf numFmtId="43" fontId="15" fillId="0" borderId="3" xfId="3" applyNumberFormat="1" applyFont="1" applyBorder="1" applyAlignment="1">
      <alignment horizontal="center" vertical="center"/>
    </xf>
    <xf numFmtId="43" fontId="15" fillId="0" borderId="6" xfId="3" applyNumberFormat="1" applyFont="1" applyBorder="1"/>
    <xf numFmtId="0" fontId="9" fillId="0" borderId="0" xfId="39" applyFont="1" applyAlignment="1">
      <alignment horizontal="right"/>
    </xf>
    <xf numFmtId="175" fontId="58" fillId="0" borderId="0" xfId="39" applyNumberFormat="1" applyFont="1" applyFill="1" applyAlignment="1">
      <alignment horizontal="right"/>
    </xf>
    <xf numFmtId="0" fontId="9" fillId="0" borderId="0" xfId="39" applyFont="1" applyAlignment="1"/>
    <xf numFmtId="175" fontId="58" fillId="0" borderId="0" xfId="39" applyNumberFormat="1" applyFont="1" applyFill="1" applyAlignment="1">
      <alignment horizontal="right" vertical="top"/>
    </xf>
    <xf numFmtId="0" fontId="11" fillId="0" borderId="29" xfId="39" applyFont="1" applyBorder="1" applyAlignment="1">
      <alignment horizontal="center" vertical="center" wrapText="1"/>
    </xf>
    <xf numFmtId="0" fontId="11" fillId="0" borderId="1" xfId="39" applyFont="1" applyBorder="1" applyAlignment="1">
      <alignment horizontal="center" vertical="center" wrapText="1"/>
    </xf>
    <xf numFmtId="0" fontId="11" fillId="0" borderId="15" xfId="39" applyFont="1" applyBorder="1" applyAlignment="1">
      <alignment horizontal="center" vertical="center" wrapText="1"/>
    </xf>
    <xf numFmtId="0" fontId="9" fillId="0" borderId="74" xfId="39" applyFont="1" applyFill="1" applyBorder="1" applyAlignment="1">
      <alignment horizontal="center" vertical="center"/>
    </xf>
    <xf numFmtId="0" fontId="9" fillId="0" borderId="2" xfId="39" applyFont="1" applyFill="1" applyBorder="1" applyAlignment="1">
      <alignment horizontal="left" vertical="center" wrapText="1"/>
    </xf>
    <xf numFmtId="176" fontId="45" fillId="0" borderId="2" xfId="39" applyNumberFormat="1" applyFont="1" applyFill="1" applyBorder="1" applyAlignment="1">
      <alignment vertical="center"/>
    </xf>
    <xf numFmtId="176" fontId="45" fillId="9" borderId="3" xfId="39" applyNumberFormat="1" applyFont="1" applyFill="1" applyBorder="1" applyAlignment="1">
      <alignment horizontal="center" vertical="center"/>
    </xf>
    <xf numFmtId="176" fontId="45" fillId="0" borderId="2" xfId="39" applyNumberFormat="1" applyFont="1" applyFill="1" applyBorder="1" applyAlignment="1">
      <alignment horizontal="center" vertical="center"/>
    </xf>
    <xf numFmtId="176" fontId="45" fillId="0" borderId="3" xfId="39" applyNumberFormat="1" applyFont="1" applyFill="1" applyBorder="1" applyAlignment="1">
      <alignment horizontal="center" vertical="center"/>
    </xf>
    <xf numFmtId="176" fontId="62" fillId="0" borderId="2" xfId="39" applyNumberFormat="1" applyFont="1" applyFill="1" applyBorder="1" applyAlignment="1">
      <alignment horizontal="center" vertical="center"/>
    </xf>
    <xf numFmtId="176" fontId="62" fillId="0" borderId="12" xfId="39" applyNumberFormat="1" applyFont="1" applyFill="1" applyBorder="1" applyAlignment="1">
      <alignment horizontal="center" vertical="center"/>
    </xf>
    <xf numFmtId="176" fontId="62" fillId="9" borderId="3" xfId="39" applyNumberFormat="1" applyFont="1" applyFill="1" applyBorder="1" applyAlignment="1">
      <alignment horizontal="center" vertical="center"/>
    </xf>
    <xf numFmtId="176" fontId="45" fillId="0" borderId="3" xfId="39" applyNumberFormat="1" applyFont="1" applyFill="1" applyBorder="1" applyAlignment="1">
      <alignment vertical="center"/>
    </xf>
    <xf numFmtId="175" fontId="62" fillId="0" borderId="2" xfId="39" applyNumberFormat="1" applyFont="1" applyFill="1" applyBorder="1" applyAlignment="1">
      <alignment horizontal="center" vertical="center"/>
    </xf>
    <xf numFmtId="0" fontId="9" fillId="0" borderId="74" xfId="39" applyNumberFormat="1" applyFont="1" applyFill="1" applyBorder="1" applyAlignment="1">
      <alignment horizontal="center" vertical="center"/>
    </xf>
    <xf numFmtId="177" fontId="9" fillId="0" borderId="0" xfId="39" applyNumberFormat="1" applyFont="1"/>
    <xf numFmtId="0" fontId="9" fillId="0" borderId="58" xfId="39" applyFont="1" applyFill="1" applyBorder="1" applyAlignment="1">
      <alignment horizontal="center" vertical="center"/>
    </xf>
    <xf numFmtId="0" fontId="9" fillId="0" borderId="4" xfId="39" applyFont="1" applyFill="1" applyBorder="1" applyAlignment="1">
      <alignment horizontal="left" vertical="center" wrapText="1"/>
    </xf>
    <xf numFmtId="176" fontId="62" fillId="0" borderId="4" xfId="39" applyNumberFormat="1" applyFont="1" applyFill="1" applyBorder="1" applyAlignment="1">
      <alignment horizontal="center" vertical="center"/>
    </xf>
    <xf numFmtId="176" fontId="62" fillId="0" borderId="45" xfId="39" applyNumberFormat="1" applyFont="1" applyFill="1" applyBorder="1" applyAlignment="1">
      <alignment horizontal="center" vertical="center"/>
    </xf>
    <xf numFmtId="0" fontId="11" fillId="0" borderId="29" xfId="39" applyFont="1" applyFill="1" applyBorder="1" applyAlignment="1">
      <alignment horizontal="left" vertical="center"/>
    </xf>
    <xf numFmtId="0" fontId="11" fillId="0" borderId="1" xfId="39" applyFont="1" applyFill="1" applyBorder="1" applyAlignment="1">
      <alignment horizontal="left" vertical="center" wrapText="1"/>
    </xf>
    <xf numFmtId="175" fontId="45" fillId="0" borderId="1" xfId="39" applyNumberFormat="1" applyFont="1" applyFill="1" applyBorder="1" applyAlignment="1">
      <alignment horizontal="center" vertical="center"/>
    </xf>
    <xf numFmtId="176" fontId="45" fillId="0" borderId="1" xfId="39" applyNumberFormat="1" applyFont="1" applyFill="1" applyBorder="1" applyAlignment="1">
      <alignment horizontal="center" vertical="center"/>
    </xf>
    <xf numFmtId="176" fontId="45" fillId="0" borderId="15" xfId="39" applyNumberFormat="1" applyFont="1" applyFill="1" applyBorder="1" applyAlignment="1">
      <alignment horizontal="center" vertical="center"/>
    </xf>
    <xf numFmtId="176" fontId="118" fillId="0" borderId="1" xfId="39" applyNumberFormat="1" applyFont="1" applyFill="1" applyBorder="1" applyAlignment="1">
      <alignment horizontal="center" vertical="center"/>
    </xf>
    <xf numFmtId="0" fontId="114" fillId="0" borderId="0" xfId="3" applyFont="1" applyAlignment="1">
      <alignment wrapText="1"/>
    </xf>
    <xf numFmtId="0" fontId="114" fillId="0" borderId="79" xfId="3" applyFont="1" applyBorder="1" applyAlignment="1"/>
    <xf numFmtId="0" fontId="12" fillId="0" borderId="47" xfId="3" applyFont="1" applyBorder="1" applyAlignment="1">
      <alignment vertical="top"/>
    </xf>
    <xf numFmtId="0" fontId="114" fillId="0" borderId="0" xfId="3" applyFont="1" applyAlignment="1"/>
    <xf numFmtId="49" fontId="114" fillId="0" borderId="79" xfId="3" applyNumberFormat="1" applyFont="1" applyBorder="1" applyAlignment="1"/>
    <xf numFmtId="0" fontId="11" fillId="0" borderId="0" xfId="3" applyFont="1" applyAlignment="1">
      <alignment wrapText="1"/>
    </xf>
    <xf numFmtId="0" fontId="76" fillId="0" borderId="0" xfId="0" applyFont="1" applyFill="1" applyAlignment="1">
      <alignment horizontal="center" vertical="center" wrapText="1"/>
    </xf>
    <xf numFmtId="0" fontId="11" fillId="0" borderId="0" xfId="3" applyFont="1" applyAlignment="1">
      <alignment horizontal="center" wrapText="1"/>
    </xf>
    <xf numFmtId="0" fontId="11" fillId="0" borderId="0" xfId="0" applyFont="1" applyAlignment="1">
      <alignment horizontal="center"/>
    </xf>
    <xf numFmtId="0" fontId="11" fillId="0" borderId="29" xfId="0" applyFont="1" applyBorder="1" applyAlignment="1">
      <alignment horizontal="center" vertical="center" wrapText="1"/>
    </xf>
    <xf numFmtId="0" fontId="96" fillId="12" borderId="0" xfId="0" applyFont="1" applyFill="1" applyAlignment="1">
      <alignment horizontal="right"/>
    </xf>
    <xf numFmtId="0" fontId="96" fillId="12" borderId="0" xfId="6" applyFont="1" applyFill="1" applyAlignment="1">
      <alignment horizontal="right"/>
    </xf>
    <xf numFmtId="0" fontId="96" fillId="12" borderId="0" xfId="0" applyFont="1" applyFill="1" applyBorder="1"/>
    <xf numFmtId="0" fontId="101" fillId="12" borderId="0" xfId="0" applyFont="1" applyFill="1" applyBorder="1" applyAlignment="1">
      <alignment horizontal="center" vertical="center"/>
    </xf>
    <xf numFmtId="166" fontId="96" fillId="12" borderId="0" xfId="26" applyNumberFormat="1" applyFont="1" applyFill="1" applyBorder="1" applyAlignment="1">
      <alignment horizontal="center" vertical="center" wrapText="1"/>
    </xf>
    <xf numFmtId="0" fontId="11" fillId="12" borderId="2" xfId="6" applyFont="1" applyFill="1" applyBorder="1" applyAlignment="1">
      <alignment horizontal="center" vertical="center" wrapText="1"/>
    </xf>
    <xf numFmtId="0" fontId="11" fillId="12" borderId="2" xfId="0" applyFont="1" applyFill="1" applyBorder="1" applyAlignment="1">
      <alignment horizontal="center" vertical="center" wrapText="1"/>
    </xf>
    <xf numFmtId="49" fontId="11" fillId="12" borderId="2" xfId="6" applyNumberFormat="1" applyFont="1" applyFill="1" applyBorder="1" applyAlignment="1">
      <alignment horizontal="center" vertical="center" wrapText="1"/>
    </xf>
    <xf numFmtId="0" fontId="25" fillId="12" borderId="0" xfId="0" applyFont="1" applyFill="1" applyAlignment="1">
      <alignment horizontal="center" vertical="center"/>
    </xf>
    <xf numFmtId="0" fontId="25" fillId="12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76" fillId="0" borderId="0" xfId="0" applyFont="1" applyFill="1" applyAlignment="1">
      <alignment vertical="center" wrapText="1"/>
    </xf>
    <xf numFmtId="0" fontId="75" fillId="0" borderId="0" xfId="0" applyFont="1" applyFill="1" applyBorder="1"/>
    <xf numFmtId="0" fontId="90" fillId="0" borderId="90" xfId="0" applyFont="1" applyFill="1" applyBorder="1" applyAlignment="1">
      <alignment horizontal="center" vertical="center" wrapText="1"/>
    </xf>
    <xf numFmtId="0" fontId="90" fillId="0" borderId="0" xfId="0" applyFont="1" applyFill="1" applyBorder="1" applyAlignment="1">
      <alignment horizontal="center" wrapText="1"/>
    </xf>
    <xf numFmtId="0" fontId="90" fillId="0" borderId="0" xfId="0" applyFont="1" applyFill="1" applyBorder="1" applyAlignment="1">
      <alignment horizontal="center" vertical="center" wrapText="1"/>
    </xf>
    <xf numFmtId="178" fontId="75" fillId="0" borderId="0" xfId="0" applyNumberFormat="1" applyFont="1" applyFill="1" applyAlignment="1">
      <alignment vertical="center"/>
    </xf>
    <xf numFmtId="43" fontId="95" fillId="0" borderId="24" xfId="0" applyNumberFormat="1" applyFont="1" applyFill="1" applyBorder="1" applyAlignment="1">
      <alignment horizontal="right"/>
    </xf>
    <xf numFmtId="175" fontId="75" fillId="0" borderId="0" xfId="0" applyNumberFormat="1" applyFont="1" applyFill="1" applyAlignment="1">
      <alignment vertical="center"/>
    </xf>
    <xf numFmtId="43" fontId="94" fillId="0" borderId="6" xfId="0" applyNumberFormat="1" applyFont="1" applyFill="1" applyBorder="1" applyAlignment="1">
      <alignment horizontal="right"/>
    </xf>
    <xf numFmtId="43" fontId="119" fillId="0" borderId="2" xfId="0" applyNumberFormat="1" applyFont="1" applyFill="1" applyBorder="1" applyAlignment="1">
      <alignment horizontal="right"/>
    </xf>
    <xf numFmtId="43" fontId="95" fillId="0" borderId="3" xfId="0" applyNumberFormat="1" applyFont="1" applyFill="1" applyBorder="1" applyAlignment="1">
      <alignment horizontal="center" vertical="center"/>
    </xf>
    <xf numFmtId="43" fontId="119" fillId="0" borderId="2" xfId="0" applyNumberFormat="1" applyFont="1" applyFill="1" applyBorder="1" applyAlignment="1">
      <alignment horizontal="center" vertical="center"/>
    </xf>
    <xf numFmtId="43" fontId="95" fillId="0" borderId="3" xfId="0" applyNumberFormat="1" applyFont="1" applyFill="1" applyBorder="1" applyAlignment="1">
      <alignment horizontal="right"/>
    </xf>
    <xf numFmtId="43" fontId="93" fillId="0" borderId="0" xfId="0" applyNumberFormat="1" applyFont="1" applyFill="1" applyAlignment="1">
      <alignment horizontal="center"/>
    </xf>
    <xf numFmtId="166" fontId="75" fillId="0" borderId="0" xfId="0" applyNumberFormat="1" applyFont="1" applyFill="1"/>
    <xf numFmtId="43" fontId="103" fillId="0" borderId="0" xfId="0" applyNumberFormat="1" applyFont="1" applyFill="1" applyAlignment="1">
      <alignment horizontal="center"/>
    </xf>
    <xf numFmtId="181" fontId="103" fillId="0" borderId="0" xfId="0" applyNumberFormat="1" applyFont="1" applyFill="1" applyAlignment="1">
      <alignment horizontal="center"/>
    </xf>
    <xf numFmtId="0" fontId="9" fillId="0" borderId="0" xfId="0" applyFont="1" applyAlignment="1">
      <alignment horizontal="left"/>
    </xf>
    <xf numFmtId="43" fontId="9" fillId="0" borderId="0" xfId="3" applyNumberFormat="1" applyFont="1"/>
    <xf numFmtId="166" fontId="9" fillId="0" borderId="0" xfId="3" applyNumberFormat="1" applyFont="1"/>
    <xf numFmtId="174" fontId="11" fillId="0" borderId="0" xfId="3" applyNumberFormat="1" applyFont="1"/>
    <xf numFmtId="0" fontId="11" fillId="0" borderId="0" xfId="0" applyFont="1" applyFill="1" applyAlignment="1">
      <alignment vertical="center"/>
    </xf>
    <xf numFmtId="0" fontId="0" fillId="0" borderId="0" xfId="0" applyAlignment="1">
      <alignment horizontal="left"/>
    </xf>
    <xf numFmtId="166" fontId="87" fillId="0" borderId="0" xfId="0" applyNumberFormat="1" applyFont="1" applyFill="1"/>
    <xf numFmtId="43" fontId="87" fillId="0" borderId="0" xfId="0" applyNumberFormat="1" applyFont="1" applyFill="1"/>
    <xf numFmtId="43" fontId="9" fillId="0" borderId="2" xfId="37" applyNumberFormat="1" applyFont="1" applyFill="1" applyBorder="1" applyAlignment="1">
      <alignment horizontal="center"/>
    </xf>
    <xf numFmtId="170" fontId="9" fillId="0" borderId="0" xfId="0" applyNumberFormat="1" applyFont="1" applyFill="1"/>
    <xf numFmtId="0" fontId="107" fillId="0" borderId="0" xfId="60" applyFont="1" applyFill="1" applyAlignment="1">
      <alignment horizontal="right" vertical="center"/>
    </xf>
    <xf numFmtId="0" fontId="57" fillId="0" borderId="0" xfId="38" applyFont="1" applyFill="1" applyAlignment="1">
      <alignment vertical="top" wrapText="1"/>
    </xf>
    <xf numFmtId="0" fontId="57" fillId="0" borderId="0" xfId="38" applyFont="1" applyFill="1" applyAlignment="1">
      <alignment horizontal="center" vertical="top" wrapText="1"/>
    </xf>
    <xf numFmtId="0" fontId="11" fillId="12" borderId="2" xfId="61" applyFont="1" applyFill="1" applyBorder="1" applyAlignment="1">
      <alignment vertical="top" wrapText="1"/>
    </xf>
    <xf numFmtId="172" fontId="11" fillId="12" borderId="2" xfId="61" applyNumberFormat="1" applyFont="1" applyFill="1" applyBorder="1" applyAlignment="1">
      <alignment horizontal="center" vertical="center" wrapText="1"/>
    </xf>
    <xf numFmtId="172" fontId="11" fillId="12" borderId="2" xfId="61" applyNumberFormat="1" applyFont="1" applyFill="1" applyBorder="1" applyAlignment="1">
      <alignment horizontal="center" vertical="center"/>
    </xf>
    <xf numFmtId="0" fontId="9" fillId="12" borderId="2" xfId="61" applyNumberFormat="1" applyFont="1" applyFill="1" applyBorder="1" applyAlignment="1">
      <alignment horizontal="center" vertical="top" wrapText="1"/>
    </xf>
    <xf numFmtId="0" fontId="9" fillId="12" borderId="2" xfId="61" applyFont="1" applyFill="1" applyBorder="1" applyAlignment="1">
      <alignment vertical="top" wrapText="1"/>
    </xf>
    <xf numFmtId="172" fontId="9" fillId="12" borderId="2" xfId="61" applyNumberFormat="1" applyFont="1" applyFill="1" applyBorder="1" applyAlignment="1">
      <alignment horizontal="center" vertical="center" wrapText="1"/>
    </xf>
    <xf numFmtId="0" fontId="57" fillId="12" borderId="2" xfId="61" applyNumberFormat="1" applyFont="1" applyFill="1" applyBorder="1" applyAlignment="1">
      <alignment horizontal="center" vertical="center" wrapText="1"/>
    </xf>
    <xf numFmtId="0" fontId="9" fillId="12" borderId="2" xfId="61" applyFont="1" applyFill="1" applyBorder="1" applyAlignment="1">
      <alignment horizontal="justify" vertical="top" wrapText="1"/>
    </xf>
    <xf numFmtId="9" fontId="9" fillId="12" borderId="2" xfId="61" applyNumberFormat="1" applyFont="1" applyFill="1" applyBorder="1" applyAlignment="1">
      <alignment horizontal="center" vertical="center"/>
    </xf>
    <xf numFmtId="0" fontId="9" fillId="12" borderId="2" xfId="61" applyFont="1" applyFill="1" applyBorder="1" applyAlignment="1">
      <alignment horizontal="center" vertical="center"/>
    </xf>
    <xf numFmtId="172" fontId="9" fillId="12" borderId="2" xfId="61" applyNumberFormat="1" applyFont="1" applyFill="1" applyBorder="1" applyAlignment="1">
      <alignment horizontal="center" vertical="center"/>
    </xf>
    <xf numFmtId="0" fontId="9" fillId="12" borderId="2" xfId="61" applyNumberFormat="1" applyFont="1" applyFill="1" applyBorder="1" applyAlignment="1">
      <alignment horizontal="center" vertical="center" wrapText="1"/>
    </xf>
    <xf numFmtId="172" fontId="75" fillId="12" borderId="2" xfId="39" applyNumberFormat="1" applyFont="1" applyFill="1" applyBorder="1" applyAlignment="1">
      <alignment horizontal="center" vertical="center" wrapText="1" readingOrder="1"/>
    </xf>
    <xf numFmtId="0" fontId="77" fillId="0" borderId="0" xfId="6" applyFont="1" applyFill="1" applyAlignment="1">
      <alignment vertical="center"/>
    </xf>
    <xf numFmtId="166" fontId="33" fillId="12" borderId="2" xfId="0" applyNumberFormat="1" applyFont="1" applyFill="1" applyBorder="1" applyAlignment="1">
      <alignment horizontal="center" vertical="center" wrapText="1"/>
    </xf>
    <xf numFmtId="188" fontId="24" fillId="12" borderId="2" xfId="6" applyNumberFormat="1" applyFont="1" applyFill="1" applyBorder="1" applyAlignment="1">
      <alignment horizontal="center" vertical="center" wrapText="1"/>
    </xf>
    <xf numFmtId="189" fontId="9" fillId="12" borderId="0" xfId="6" applyNumberFormat="1" applyFont="1" applyFill="1" applyAlignment="1">
      <alignment horizontal="right" vertical="center"/>
    </xf>
    <xf numFmtId="166" fontId="11" fillId="11" borderId="12" xfId="6" applyNumberFormat="1" applyFont="1" applyFill="1" applyBorder="1" applyAlignment="1">
      <alignment horizontal="center" vertical="top" wrapText="1"/>
    </xf>
    <xf numFmtId="0" fontId="9" fillId="12" borderId="45" xfId="6" applyFont="1" applyFill="1" applyBorder="1" applyAlignment="1">
      <alignment horizontal="center" vertical="center" wrapText="1"/>
    </xf>
    <xf numFmtId="0" fontId="9" fillId="12" borderId="12" xfId="6" applyFont="1" applyFill="1" applyBorder="1" applyAlignment="1">
      <alignment horizontal="center" vertical="center" wrapText="1"/>
    </xf>
    <xf numFmtId="166" fontId="9" fillId="11" borderId="12" xfId="6" applyNumberFormat="1" applyFont="1" applyFill="1" applyBorder="1" applyAlignment="1">
      <alignment vertical="top"/>
    </xf>
    <xf numFmtId="166" fontId="11" fillId="12" borderId="12" xfId="6" applyNumberFormat="1" applyFont="1" applyFill="1" applyBorder="1" applyAlignment="1">
      <alignment horizontal="center" vertical="top" wrapText="1"/>
    </xf>
    <xf numFmtId="166" fontId="11" fillId="11" borderId="11" xfId="6" applyNumberFormat="1" applyFont="1" applyFill="1" applyBorder="1" applyAlignment="1">
      <alignment horizontal="center" vertical="top" wrapText="1"/>
    </xf>
    <xf numFmtId="0" fontId="9" fillId="12" borderId="11" xfId="6" applyFont="1" applyFill="1" applyBorder="1" applyAlignment="1">
      <alignment horizontal="center" vertical="center"/>
    </xf>
    <xf numFmtId="166" fontId="11" fillId="11" borderId="41" xfId="6" applyNumberFormat="1" applyFont="1" applyFill="1" applyBorder="1" applyAlignment="1">
      <alignment horizontal="center" vertical="top" wrapText="1"/>
    </xf>
    <xf numFmtId="0" fontId="9" fillId="12" borderId="41" xfId="6" applyFont="1" applyFill="1" applyBorder="1" applyAlignment="1">
      <alignment horizontal="center" vertical="center" wrapText="1"/>
    </xf>
    <xf numFmtId="166" fontId="9" fillId="11" borderId="41" xfId="6" applyNumberFormat="1" applyFont="1" applyFill="1" applyBorder="1" applyAlignment="1">
      <alignment vertical="top"/>
    </xf>
    <xf numFmtId="166" fontId="11" fillId="12" borderId="11" xfId="6" applyNumberFormat="1" applyFont="1" applyFill="1" applyBorder="1" applyAlignment="1">
      <alignment horizontal="center" vertical="top" wrapText="1"/>
    </xf>
    <xf numFmtId="166" fontId="11" fillId="12" borderId="41" xfId="6" applyNumberFormat="1" applyFont="1" applyFill="1" applyBorder="1" applyAlignment="1">
      <alignment horizontal="center" vertical="top" wrapText="1"/>
    </xf>
    <xf numFmtId="167" fontId="9" fillId="12" borderId="2" xfId="6" applyNumberFormat="1" applyFont="1" applyFill="1" applyBorder="1" applyAlignment="1">
      <alignment horizontal="center" vertical="center" wrapText="1"/>
    </xf>
    <xf numFmtId="0" fontId="9" fillId="0" borderId="2" xfId="0" applyFont="1" applyFill="1" applyBorder="1"/>
    <xf numFmtId="43" fontId="9" fillId="0" borderId="2" xfId="0" applyNumberFormat="1" applyFont="1" applyFill="1" applyBorder="1" applyAlignment="1">
      <alignment horizontal="center"/>
    </xf>
    <xf numFmtId="0" fontId="9" fillId="0" borderId="2" xfId="0" applyFont="1" applyFill="1" applyBorder="1" applyAlignment="1">
      <alignment horizontal="left" indent="3"/>
    </xf>
    <xf numFmtId="0" fontId="9" fillId="0" borderId="2" xfId="0" applyFont="1" applyFill="1" applyBorder="1" applyAlignment="1">
      <alignment horizontal="left" indent="1"/>
    </xf>
    <xf numFmtId="0" fontId="9" fillId="0" borderId="2" xfId="0" applyFont="1" applyFill="1" applyBorder="1" applyAlignment="1">
      <alignment horizontal="left" indent="2"/>
    </xf>
    <xf numFmtId="43" fontId="9" fillId="0" borderId="0" xfId="25" applyFont="1" applyFill="1" applyAlignment="1">
      <alignment vertical="center"/>
    </xf>
    <xf numFmtId="43" fontId="9" fillId="0" borderId="0" xfId="25" applyFont="1" applyFill="1" applyAlignment="1">
      <alignment horizontal="center" vertical="center"/>
    </xf>
    <xf numFmtId="43" fontId="9" fillId="12" borderId="0" xfId="25" applyFont="1" applyFill="1" applyAlignment="1">
      <alignment vertical="center"/>
    </xf>
    <xf numFmtId="0" fontId="33" fillId="12" borderId="0" xfId="6" applyFont="1" applyFill="1" applyAlignment="1">
      <alignment horizontal="left" vertical="center" wrapText="1"/>
    </xf>
    <xf numFmtId="189" fontId="11" fillId="12" borderId="2" xfId="6" applyNumberFormat="1" applyFont="1" applyFill="1" applyBorder="1" applyAlignment="1">
      <alignment horizontal="center" vertical="center" wrapText="1"/>
    </xf>
    <xf numFmtId="166" fontId="34" fillId="12" borderId="2" xfId="0" applyNumberFormat="1" applyFont="1" applyFill="1" applyBorder="1" applyAlignment="1">
      <alignment horizontal="center" vertical="center"/>
    </xf>
    <xf numFmtId="0" fontId="11" fillId="12" borderId="2" xfId="61" applyNumberFormat="1" applyFont="1" applyFill="1" applyBorder="1" applyAlignment="1">
      <alignment horizontal="center" vertical="top" wrapText="1"/>
    </xf>
    <xf numFmtId="0" fontId="9" fillId="12" borderId="2" xfId="61" applyFont="1" applyFill="1" applyBorder="1" applyAlignment="1">
      <alignment horizontal="left" vertical="top" wrapText="1"/>
    </xf>
    <xf numFmtId="0" fontId="75" fillId="0" borderId="0" xfId="39" applyFont="1" applyBorder="1" applyAlignment="1">
      <alignment horizontal="left" vertical="center" wrapText="1"/>
    </xf>
    <xf numFmtId="0" fontId="75" fillId="0" borderId="0" xfId="39" applyFont="1" applyAlignment="1">
      <alignment horizontal="left" vertical="center" wrapText="1"/>
    </xf>
    <xf numFmtId="192" fontId="100" fillId="12" borderId="2" xfId="0" applyNumberFormat="1" applyFont="1" applyFill="1" applyBorder="1" applyAlignment="1">
      <alignment horizontal="center" vertical="top" wrapText="1"/>
    </xf>
    <xf numFmtId="0" fontId="75" fillId="0" borderId="0" xfId="39" applyFont="1" applyAlignment="1">
      <alignment horizontal="left" vertical="center"/>
    </xf>
    <xf numFmtId="43" fontId="107" fillId="0" borderId="2" xfId="62" applyNumberFormat="1" applyFont="1" applyBorder="1"/>
    <xf numFmtId="43" fontId="107" fillId="0" borderId="2" xfId="62" applyNumberFormat="1" applyFont="1" applyBorder="1" applyAlignment="1">
      <alignment vertical="center"/>
    </xf>
    <xf numFmtId="166" fontId="107" fillId="0" borderId="0" xfId="6" applyNumberFormat="1" applyFont="1" applyFill="1" applyAlignment="1">
      <alignment vertical="center"/>
    </xf>
    <xf numFmtId="3" fontId="107" fillId="0" borderId="0" xfId="6" applyNumberFormat="1" applyFont="1" applyFill="1" applyAlignment="1">
      <alignment vertical="center"/>
    </xf>
    <xf numFmtId="0" fontId="75" fillId="0" borderId="0" xfId="6" applyFont="1" applyFill="1" applyAlignment="1">
      <alignment vertical="center"/>
    </xf>
    <xf numFmtId="189" fontId="107" fillId="0" borderId="0" xfId="15" applyNumberFormat="1" applyFont="1" applyFill="1" applyAlignment="1">
      <alignment vertical="center"/>
    </xf>
    <xf numFmtId="0" fontId="75" fillId="12" borderId="0" xfId="6" applyFont="1" applyFill="1" applyAlignment="1">
      <alignment vertical="center"/>
    </xf>
    <xf numFmtId="167" fontId="107" fillId="12" borderId="0" xfId="6" applyNumberFormat="1" applyFont="1" applyFill="1" applyAlignment="1">
      <alignment vertical="center"/>
    </xf>
    <xf numFmtId="189" fontId="107" fillId="0" borderId="0" xfId="41" applyNumberFormat="1" applyFont="1" applyFill="1" applyAlignment="1">
      <alignment vertical="center"/>
    </xf>
    <xf numFmtId="189" fontId="107" fillId="0" borderId="0" xfId="41" applyNumberFormat="1" applyFont="1" applyFill="1" applyAlignment="1">
      <alignment horizontal="right" vertical="center"/>
    </xf>
    <xf numFmtId="189" fontId="107" fillId="0" borderId="0" xfId="3" applyNumberFormat="1" applyFont="1" applyFill="1" applyAlignment="1">
      <alignment horizontal="right" vertical="center"/>
    </xf>
    <xf numFmtId="0" fontId="76" fillId="0" borderId="0" xfId="6" applyFont="1" applyFill="1" applyAlignment="1">
      <alignment vertical="center"/>
    </xf>
    <xf numFmtId="3" fontId="107" fillId="0" borderId="0" xfId="0" applyNumberFormat="1" applyFont="1" applyAlignment="1">
      <alignment vertical="center"/>
    </xf>
    <xf numFmtId="166" fontId="107" fillId="12" borderId="0" xfId="6" applyNumberFormat="1" applyFont="1" applyFill="1" applyAlignment="1">
      <alignment vertical="center"/>
    </xf>
    <xf numFmtId="3" fontId="107" fillId="12" borderId="0" xfId="6" applyNumberFormat="1" applyFont="1" applyFill="1" applyAlignment="1">
      <alignment vertical="center"/>
    </xf>
    <xf numFmtId="178" fontId="107" fillId="12" borderId="0" xfId="25" applyNumberFormat="1" applyFont="1" applyFill="1" applyAlignment="1">
      <alignment vertical="center"/>
    </xf>
    <xf numFmtId="0" fontId="76" fillId="12" borderId="0" xfId="6" applyFont="1" applyFill="1" applyAlignment="1">
      <alignment horizontal="center" vertical="center"/>
    </xf>
    <xf numFmtId="0" fontId="93" fillId="12" borderId="2" xfId="7" applyFont="1" applyFill="1" applyBorder="1" applyAlignment="1">
      <alignment horizontal="center" vertical="center" wrapText="1"/>
    </xf>
    <xf numFmtId="177" fontId="107" fillId="12" borderId="4" xfId="6" applyNumberFormat="1" applyFont="1" applyFill="1" applyBorder="1" applyAlignment="1">
      <alignment horizontal="center" vertical="center" wrapText="1"/>
    </xf>
    <xf numFmtId="0" fontId="75" fillId="12" borderId="4" xfId="6" applyFont="1" applyFill="1" applyBorder="1" applyAlignment="1">
      <alignment horizontal="center" vertical="center" wrapText="1"/>
    </xf>
    <xf numFmtId="1" fontId="107" fillId="12" borderId="4" xfId="6" applyNumberFormat="1" applyFont="1" applyFill="1" applyBorder="1" applyAlignment="1">
      <alignment horizontal="center" vertical="center" wrapText="1"/>
    </xf>
    <xf numFmtId="166" fontId="107" fillId="12" borderId="4" xfId="0" applyNumberFormat="1" applyFont="1" applyFill="1" applyBorder="1" applyAlignment="1">
      <alignment horizontal="center" vertical="center" wrapText="1"/>
    </xf>
    <xf numFmtId="0" fontId="93" fillId="12" borderId="0" xfId="0" applyFont="1" applyFill="1" applyAlignment="1">
      <alignment horizontal="center" vertical="center" wrapText="1"/>
    </xf>
    <xf numFmtId="176" fontId="107" fillId="12" borderId="0" xfId="6" applyNumberFormat="1" applyFont="1" applyFill="1" applyAlignment="1">
      <alignment vertical="center"/>
    </xf>
    <xf numFmtId="177" fontId="107" fillId="12" borderId="0" xfId="6" applyNumberFormat="1" applyFont="1" applyFill="1" applyAlignment="1">
      <alignment vertical="center"/>
    </xf>
    <xf numFmtId="167" fontId="107" fillId="15" borderId="0" xfId="6" applyNumberFormat="1" applyFont="1" applyFill="1" applyAlignment="1">
      <alignment vertical="center"/>
    </xf>
    <xf numFmtId="186" fontId="107" fillId="17" borderId="0" xfId="6" applyNumberFormat="1" applyFont="1" applyFill="1" applyAlignment="1">
      <alignment vertical="center"/>
    </xf>
    <xf numFmtId="190" fontId="107" fillId="12" borderId="2" xfId="6" applyNumberFormat="1" applyFont="1" applyFill="1" applyBorder="1" applyAlignment="1">
      <alignment vertical="center"/>
    </xf>
    <xf numFmtId="186" fontId="107" fillId="12" borderId="0" xfId="6" applyNumberFormat="1" applyFont="1" applyFill="1" applyAlignment="1">
      <alignment vertical="center"/>
    </xf>
    <xf numFmtId="0" fontId="75" fillId="12" borderId="0" xfId="0" applyFont="1" applyFill="1" applyAlignment="1">
      <alignment vertical="center"/>
    </xf>
    <xf numFmtId="0" fontId="75" fillId="0" borderId="0" xfId="0" applyFont="1" applyAlignment="1">
      <alignment vertical="center"/>
    </xf>
    <xf numFmtId="0" fontId="75" fillId="9" borderId="0" xfId="6" applyFont="1" applyFill="1" applyAlignment="1">
      <alignment vertical="center"/>
    </xf>
    <xf numFmtId="166" fontId="107" fillId="0" borderId="0" xfId="0" applyNumberFormat="1" applyFont="1" applyAlignment="1">
      <alignment vertical="center"/>
    </xf>
    <xf numFmtId="1" fontId="107" fillId="0" borderId="0" xfId="6" applyNumberFormat="1" applyFont="1" applyFill="1" applyAlignment="1">
      <alignment vertical="center"/>
    </xf>
    <xf numFmtId="0" fontId="107" fillId="0" borderId="0" xfId="3" applyFont="1" applyFill="1" applyAlignment="1">
      <alignment vertical="center"/>
    </xf>
    <xf numFmtId="166" fontId="76" fillId="0" borderId="0" xfId="6" applyNumberFormat="1" applyFont="1" applyFill="1" applyAlignment="1">
      <alignment vertical="center"/>
    </xf>
    <xf numFmtId="3" fontId="76" fillId="0" borderId="0" xfId="6" applyNumberFormat="1" applyFont="1" applyFill="1" applyAlignment="1">
      <alignment vertical="center"/>
    </xf>
    <xf numFmtId="0" fontId="93" fillId="0" borderId="0" xfId="6" applyFont="1" applyFill="1" applyAlignment="1">
      <alignment vertical="center"/>
    </xf>
    <xf numFmtId="0" fontId="93" fillId="9" borderId="0" xfId="6" applyFont="1" applyFill="1" applyAlignment="1">
      <alignment vertical="center"/>
    </xf>
    <xf numFmtId="0" fontId="81" fillId="0" borderId="0" xfId="0" applyFont="1" applyAlignment="1">
      <alignment vertical="center"/>
    </xf>
    <xf numFmtId="189" fontId="107" fillId="0" borderId="0" xfId="3" applyNumberFormat="1" applyFont="1" applyFill="1" applyAlignment="1">
      <alignment vertical="center"/>
    </xf>
    <xf numFmtId="182" fontId="107" fillId="0" borderId="0" xfId="15" applyNumberFormat="1" applyFont="1" applyFill="1" applyAlignment="1">
      <alignment vertical="center"/>
    </xf>
    <xf numFmtId="0" fontId="75" fillId="0" borderId="0" xfId="3" applyFont="1" applyFill="1" applyAlignment="1">
      <alignment vertical="center"/>
    </xf>
    <xf numFmtId="3" fontId="76" fillId="12" borderId="0" xfId="6" applyNumberFormat="1" applyFont="1" applyFill="1" applyAlignment="1">
      <alignment vertical="center"/>
    </xf>
    <xf numFmtId="1" fontId="107" fillId="12" borderId="0" xfId="6" applyNumberFormat="1" applyFont="1" applyFill="1" applyAlignment="1">
      <alignment vertical="center"/>
    </xf>
    <xf numFmtId="4" fontId="107" fillId="12" borderId="0" xfId="6" applyNumberFormat="1" applyFont="1" applyFill="1" applyAlignment="1">
      <alignment vertical="center"/>
    </xf>
    <xf numFmtId="166" fontId="107" fillId="12" borderId="0" xfId="0" applyNumberFormat="1" applyFont="1" applyFill="1" applyAlignment="1">
      <alignment vertical="center"/>
    </xf>
    <xf numFmtId="190" fontId="107" fillId="12" borderId="2" xfId="26" applyNumberFormat="1" applyFont="1" applyFill="1" applyBorder="1" applyAlignment="1">
      <alignment vertical="center" wrapText="1"/>
    </xf>
    <xf numFmtId="0" fontId="93" fillId="15" borderId="2" xfId="6" applyFont="1" applyFill="1" applyBorder="1" applyAlignment="1">
      <alignment vertical="center" wrapText="1"/>
    </xf>
    <xf numFmtId="0" fontId="76" fillId="15" borderId="2" xfId="6" applyFont="1" applyFill="1" applyBorder="1" applyAlignment="1">
      <alignment vertical="center" wrapText="1"/>
    </xf>
    <xf numFmtId="190" fontId="76" fillId="15" borderId="2" xfId="6" applyNumberFormat="1" applyFont="1" applyFill="1" applyBorder="1" applyAlignment="1">
      <alignment vertical="center" wrapText="1"/>
    </xf>
    <xf numFmtId="189" fontId="76" fillId="15" borderId="2" xfId="6" applyNumberFormat="1" applyFont="1" applyFill="1" applyBorder="1" applyAlignment="1">
      <alignment vertical="center" wrapText="1"/>
    </xf>
    <xf numFmtId="3" fontId="76" fillId="15" borderId="2" xfId="6" applyNumberFormat="1" applyFont="1" applyFill="1" applyBorder="1" applyAlignment="1">
      <alignment vertical="center" wrapText="1"/>
    </xf>
    <xf numFmtId="1" fontId="76" fillId="15" borderId="2" xfId="6" applyNumberFormat="1" applyFont="1" applyFill="1" applyBorder="1" applyAlignment="1">
      <alignment vertical="center" wrapText="1"/>
    </xf>
    <xf numFmtId="0" fontId="75" fillId="12" borderId="2" xfId="6" applyFont="1" applyFill="1" applyBorder="1" applyAlignment="1">
      <alignment vertical="center"/>
    </xf>
    <xf numFmtId="3" fontId="75" fillId="12" borderId="2" xfId="6" applyNumberFormat="1" applyFont="1" applyFill="1" applyBorder="1" applyAlignment="1">
      <alignment vertical="center" wrapText="1"/>
    </xf>
    <xf numFmtId="190" fontId="107" fillId="12" borderId="2" xfId="41" applyNumberFormat="1" applyFont="1" applyFill="1" applyBorder="1" applyAlignment="1">
      <alignment vertical="center" wrapText="1"/>
    </xf>
    <xf numFmtId="3" fontId="107" fillId="12" borderId="2" xfId="26" applyNumberFormat="1" applyFont="1" applyFill="1" applyBorder="1" applyAlignment="1">
      <alignment vertical="center" wrapText="1"/>
    </xf>
    <xf numFmtId="190" fontId="107" fillId="12" borderId="2" xfId="37" applyNumberFormat="1" applyFont="1" applyFill="1" applyBorder="1" applyAlignment="1">
      <alignment vertical="center" wrapText="1"/>
    </xf>
    <xf numFmtId="1" fontId="107" fillId="12" borderId="2" xfId="26" applyNumberFormat="1" applyFont="1" applyFill="1" applyBorder="1" applyAlignment="1">
      <alignment vertical="center" wrapText="1"/>
    </xf>
    <xf numFmtId="189" fontId="107" fillId="12" borderId="2" xfId="26" applyNumberFormat="1" applyFont="1" applyFill="1" applyBorder="1" applyAlignment="1">
      <alignment vertical="center" wrapText="1"/>
    </xf>
    <xf numFmtId="3" fontId="75" fillId="12" borderId="4" xfId="41" applyNumberFormat="1" applyFont="1" applyFill="1" applyBorder="1" applyAlignment="1">
      <alignment vertical="center" wrapText="1"/>
    </xf>
    <xf numFmtId="0" fontId="107" fillId="12" borderId="2" xfId="6" applyFont="1" applyFill="1" applyBorder="1" applyAlignment="1">
      <alignment vertical="center"/>
    </xf>
    <xf numFmtId="2" fontId="75" fillId="12" borderId="2" xfId="37" applyNumberFormat="1" applyFont="1" applyFill="1" applyBorder="1" applyAlignment="1">
      <alignment vertical="center" wrapText="1"/>
    </xf>
    <xf numFmtId="196" fontId="75" fillId="12" borderId="2" xfId="0" applyNumberFormat="1" applyFont="1" applyFill="1" applyBorder="1" applyAlignment="1">
      <alignment vertical="center" wrapText="1"/>
    </xf>
    <xf numFmtId="192" fontId="107" fillId="12" borderId="2" xfId="26" applyNumberFormat="1" applyFont="1" applyFill="1" applyBorder="1" applyAlignment="1">
      <alignment vertical="center" wrapText="1"/>
    </xf>
    <xf numFmtId="190" fontId="107" fillId="12" borderId="2" xfId="6" applyNumberFormat="1" applyFont="1" applyFill="1" applyBorder="1" applyAlignment="1">
      <alignment vertical="center" wrapText="1"/>
    </xf>
    <xf numFmtId="190" fontId="107" fillId="12" borderId="41" xfId="26" applyNumberFormat="1" applyFont="1" applyFill="1" applyBorder="1" applyAlignment="1">
      <alignment vertical="center" wrapText="1"/>
    </xf>
    <xf numFmtId="0" fontId="81" fillId="12" borderId="0" xfId="6" applyFont="1" applyFill="1" applyAlignment="1">
      <alignment vertical="center"/>
    </xf>
    <xf numFmtId="0" fontId="107" fillId="0" borderId="2" xfId="6" applyFont="1" applyFill="1" applyBorder="1" applyAlignment="1">
      <alignment vertical="center"/>
    </xf>
    <xf numFmtId="0" fontId="107" fillId="0" borderId="2" xfId="6" applyFont="1" applyFill="1" applyBorder="1" applyAlignment="1">
      <alignment vertical="center" wrapText="1"/>
    </xf>
    <xf numFmtId="43" fontId="75" fillId="0" borderId="2" xfId="6" applyNumberFormat="1" applyFont="1" applyFill="1" applyBorder="1" applyAlignment="1">
      <alignment vertical="center"/>
    </xf>
    <xf numFmtId="0" fontId="75" fillId="0" borderId="2" xfId="6" applyFont="1" applyFill="1" applyBorder="1" applyAlignment="1">
      <alignment vertical="center"/>
    </xf>
    <xf numFmtId="1" fontId="107" fillId="0" borderId="2" xfId="6" applyNumberFormat="1" applyFont="1" applyFill="1" applyBorder="1" applyAlignment="1">
      <alignment vertical="center"/>
    </xf>
    <xf numFmtId="167" fontId="76" fillId="12" borderId="0" xfId="6" applyNumberFormat="1" applyFont="1" applyFill="1" applyAlignment="1">
      <alignment horizontal="center" vertical="center"/>
    </xf>
    <xf numFmtId="191" fontId="93" fillId="12" borderId="0" xfId="0" applyNumberFormat="1" applyFont="1" applyFill="1" applyAlignment="1">
      <alignment horizontal="center" vertical="center" wrapText="1"/>
    </xf>
    <xf numFmtId="167" fontId="93" fillId="12" borderId="0" xfId="0" applyNumberFormat="1" applyFont="1" applyFill="1" applyAlignment="1">
      <alignment horizontal="center" vertical="center" wrapText="1"/>
    </xf>
    <xf numFmtId="3" fontId="11" fillId="12" borderId="22" xfId="6" applyNumberFormat="1" applyFont="1" applyFill="1" applyBorder="1" applyAlignment="1">
      <alignment horizontal="center" vertical="center" wrapText="1"/>
    </xf>
    <xf numFmtId="166" fontId="11" fillId="12" borderId="0" xfId="6" applyNumberFormat="1" applyFont="1" applyFill="1" applyBorder="1" applyAlignment="1">
      <alignment horizontal="center" vertical="top" wrapText="1"/>
    </xf>
    <xf numFmtId="166" fontId="11" fillId="12" borderId="22" xfId="6" applyNumberFormat="1" applyFont="1" applyFill="1" applyBorder="1" applyAlignment="1">
      <alignment horizontal="center" vertical="top" wrapText="1"/>
    </xf>
    <xf numFmtId="166" fontId="11" fillId="12" borderId="44" xfId="6" applyNumberFormat="1" applyFont="1" applyFill="1" applyBorder="1" applyAlignment="1">
      <alignment horizontal="center" vertical="top" wrapText="1"/>
    </xf>
    <xf numFmtId="49" fontId="9" fillId="12" borderId="22" xfId="6" applyNumberFormat="1" applyFont="1" applyFill="1" applyBorder="1" applyAlignment="1">
      <alignment vertical="top"/>
    </xf>
    <xf numFmtId="3" fontId="11" fillId="12" borderId="22" xfId="6" applyNumberFormat="1" applyFont="1" applyFill="1" applyBorder="1" applyAlignment="1">
      <alignment horizontal="center" vertical="top" wrapText="1"/>
    </xf>
    <xf numFmtId="187" fontId="11" fillId="12" borderId="22" xfId="6" applyNumberFormat="1" applyFont="1" applyFill="1" applyBorder="1" applyAlignment="1">
      <alignment horizontal="center" vertical="center" wrapText="1"/>
    </xf>
    <xf numFmtId="166" fontId="11" fillId="12" borderId="22" xfId="6" applyNumberFormat="1" applyFont="1" applyFill="1" applyBorder="1" applyAlignment="1">
      <alignment horizontal="center" vertical="center" wrapText="1"/>
    </xf>
    <xf numFmtId="190" fontId="11" fillId="12" borderId="2" xfId="26" applyNumberFormat="1" applyFont="1" applyFill="1" applyBorder="1" applyAlignment="1">
      <alignment horizontal="center" vertical="center" wrapText="1"/>
    </xf>
    <xf numFmtId="0" fontId="11" fillId="12" borderId="22" xfId="6" applyNumberFormat="1" applyFont="1" applyFill="1" applyBorder="1" applyAlignment="1">
      <alignment horizontal="center" vertical="center" wrapText="1"/>
    </xf>
    <xf numFmtId="0" fontId="46" fillId="12" borderId="0" xfId="0" applyFont="1" applyFill="1" applyBorder="1" applyAlignment="1">
      <alignment horizontal="center" vertical="center" wrapText="1"/>
    </xf>
    <xf numFmtId="0" fontId="0" fillId="12" borderId="0" xfId="0" applyFill="1" applyBorder="1" applyAlignment="1">
      <alignment wrapText="1"/>
    </xf>
    <xf numFmtId="190" fontId="40" fillId="12" borderId="0" xfId="0" applyNumberFormat="1" applyFont="1" applyFill="1" applyBorder="1" applyAlignment="1">
      <alignment horizontal="center" vertical="center" wrapText="1"/>
    </xf>
    <xf numFmtId="190" fontId="15" fillId="12" borderId="0" xfId="0" applyNumberFormat="1" applyFont="1" applyFill="1" applyBorder="1"/>
    <xf numFmtId="190" fontId="15" fillId="12" borderId="0" xfId="0" applyNumberFormat="1" applyFont="1" applyFill="1" applyBorder="1" applyAlignment="1">
      <alignment horizontal="center" vertical="center" wrapText="1"/>
    </xf>
    <xf numFmtId="190" fontId="24" fillId="12" borderId="2" xfId="6" applyNumberFormat="1" applyFont="1" applyFill="1" applyBorder="1" applyAlignment="1">
      <alignment horizontal="center" vertical="center" wrapText="1"/>
    </xf>
    <xf numFmtId="43" fontId="25" fillId="12" borderId="2" xfId="37" applyFont="1" applyFill="1" applyBorder="1" applyAlignment="1">
      <alignment horizontal="center" vertical="center" wrapText="1"/>
    </xf>
    <xf numFmtId="43" fontId="9" fillId="12" borderId="2" xfId="37" applyFont="1" applyFill="1" applyBorder="1" applyAlignment="1">
      <alignment horizontal="center" vertical="center" wrapText="1"/>
    </xf>
    <xf numFmtId="43" fontId="15" fillId="12" borderId="0" xfId="37" applyFont="1" applyFill="1" applyBorder="1" applyAlignment="1">
      <alignment vertical="center" wrapText="1"/>
    </xf>
    <xf numFmtId="43" fontId="9" fillId="12" borderId="0" xfId="37" applyFont="1" applyFill="1"/>
    <xf numFmtId="43" fontId="15" fillId="12" borderId="0" xfId="37" applyFont="1" applyFill="1" applyAlignment="1">
      <alignment vertical="center"/>
    </xf>
    <xf numFmtId="43" fontId="33" fillId="12" borderId="0" xfId="37" applyFont="1" applyFill="1" applyAlignment="1">
      <alignment horizontal="center" vertical="center"/>
    </xf>
    <xf numFmtId="43" fontId="33" fillId="12" borderId="0" xfId="37" applyFont="1" applyFill="1" applyAlignment="1">
      <alignment vertical="center"/>
    </xf>
    <xf numFmtId="43" fontId="11" fillId="12" borderId="2" xfId="37" applyFont="1" applyFill="1" applyBorder="1" applyAlignment="1">
      <alignment horizontal="center" vertical="center" wrapText="1"/>
    </xf>
    <xf numFmtId="43" fontId="24" fillId="12" borderId="0" xfId="37" applyFont="1" applyFill="1" applyAlignment="1">
      <alignment horizontal="center" vertical="center"/>
    </xf>
    <xf numFmtId="43" fontId="24" fillId="12" borderId="0" xfId="37" applyFont="1" applyFill="1" applyAlignment="1">
      <alignment vertical="center"/>
    </xf>
    <xf numFmtId="43" fontId="33" fillId="12" borderId="0" xfId="37" applyFont="1" applyFill="1" applyAlignment="1">
      <alignment horizontal="left" vertical="center" wrapText="1"/>
    </xf>
    <xf numFmtId="43" fontId="33" fillId="12" borderId="0" xfId="37" applyFont="1" applyFill="1" applyAlignment="1">
      <alignment horizontal="center" vertical="center" wrapText="1"/>
    </xf>
    <xf numFmtId="43" fontId="47" fillId="12" borderId="0" xfId="37" applyFont="1" applyFill="1" applyBorder="1" applyAlignment="1">
      <alignment horizontal="left" vertical="center"/>
    </xf>
    <xf numFmtId="43" fontId="28" fillId="12" borderId="0" xfId="37" applyFont="1" applyFill="1" applyBorder="1" applyAlignment="1">
      <alignment horizontal="center" vertical="center"/>
    </xf>
    <xf numFmtId="43" fontId="10" fillId="12" borderId="0" xfId="37" applyFont="1" applyFill="1" applyBorder="1" applyAlignment="1">
      <alignment horizontal="center" vertical="center"/>
    </xf>
    <xf numFmtId="43" fontId="14" fillId="12" borderId="0" xfId="37" applyFont="1" applyFill="1" applyBorder="1" applyAlignment="1">
      <alignment horizontal="center" vertical="center"/>
    </xf>
    <xf numFmtId="43" fontId="45" fillId="12" borderId="0" xfId="37" applyFont="1" applyFill="1"/>
    <xf numFmtId="43" fontId="45" fillId="12" borderId="0" xfId="37" applyFont="1" applyFill="1" applyAlignment="1">
      <alignment horizontal="center"/>
    </xf>
    <xf numFmtId="43" fontId="9" fillId="12" borderId="0" xfId="37" applyFont="1" applyFill="1" applyBorder="1" applyAlignment="1">
      <alignment vertical="center"/>
    </xf>
    <xf numFmtId="43" fontId="24" fillId="12" borderId="0" xfId="37" applyFont="1" applyFill="1" applyBorder="1" applyAlignment="1">
      <alignment vertical="center"/>
    </xf>
    <xf numFmtId="43" fontId="9" fillId="12" borderId="0" xfId="37" applyFont="1" applyFill="1" applyBorder="1" applyAlignment="1">
      <alignment horizontal="center" vertical="center"/>
    </xf>
    <xf numFmtId="43" fontId="9" fillId="12" borderId="0" xfId="37" applyFont="1" applyFill="1" applyBorder="1" applyAlignment="1">
      <alignment horizontal="left" vertical="center"/>
    </xf>
    <xf numFmtId="43" fontId="24" fillId="12" borderId="0" xfId="37" applyFont="1" applyFill="1" applyBorder="1" applyAlignment="1">
      <alignment horizontal="center" vertical="center"/>
    </xf>
    <xf numFmtId="43" fontId="25" fillId="12" borderId="0" xfId="37" applyFont="1" applyFill="1" applyBorder="1" applyAlignment="1">
      <alignment vertical="center"/>
    </xf>
    <xf numFmtId="0" fontId="75" fillId="0" borderId="2" xfId="39" applyFont="1" applyBorder="1" applyAlignment="1">
      <alignment horizontal="left" vertical="center" wrapText="1"/>
    </xf>
    <xf numFmtId="0" fontId="75" fillId="0" borderId="2" xfId="39" applyFont="1" applyBorder="1" applyAlignment="1">
      <alignment wrapText="1"/>
    </xf>
    <xf numFmtId="9" fontId="75" fillId="0" borderId="2" xfId="39" applyNumberFormat="1" applyFont="1" applyBorder="1" applyAlignment="1">
      <alignment horizontal="center" vertical="center" wrapText="1"/>
    </xf>
    <xf numFmtId="0" fontId="85" fillId="0" borderId="2" xfId="39" applyFont="1" applyBorder="1" applyAlignment="1">
      <alignment horizontal="center" wrapText="1"/>
    </xf>
    <xf numFmtId="0" fontId="85" fillId="0" borderId="2" xfId="39" applyFont="1" applyBorder="1" applyAlignment="1">
      <alignment wrapText="1"/>
    </xf>
    <xf numFmtId="0" fontId="75" fillId="0" borderId="0" xfId="39" applyFont="1" applyAlignment="1">
      <alignment vertical="center" wrapText="1"/>
    </xf>
    <xf numFmtId="0" fontId="9" fillId="12" borderId="12" xfId="61" applyFont="1" applyFill="1" applyBorder="1" applyAlignment="1">
      <alignment vertical="top" wrapText="1"/>
    </xf>
    <xf numFmtId="0" fontId="9" fillId="12" borderId="12" xfId="61" applyFont="1" applyFill="1" applyBorder="1" applyAlignment="1">
      <alignment horizontal="justify" vertical="top" wrapText="1"/>
    </xf>
    <xf numFmtId="0" fontId="11" fillId="12" borderId="12" xfId="61" applyFont="1" applyFill="1" applyBorder="1" applyAlignment="1">
      <alignment vertical="top" wrapText="1"/>
    </xf>
    <xf numFmtId="0" fontId="9" fillId="12" borderId="12" xfId="61" applyFont="1" applyFill="1" applyBorder="1" applyAlignment="1">
      <alignment horizontal="left" vertical="top" wrapText="1"/>
    </xf>
    <xf numFmtId="0" fontId="11" fillId="0" borderId="49" xfId="0" applyFont="1" applyBorder="1" applyAlignment="1">
      <alignment horizontal="center" wrapText="1"/>
    </xf>
    <xf numFmtId="0" fontId="9" fillId="0" borderId="8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75" fillId="0" borderId="13" xfId="39" applyFont="1" applyBorder="1" applyAlignment="1">
      <alignment horizontal="center" vertical="center" wrapText="1"/>
    </xf>
    <xf numFmtId="201" fontId="9" fillId="0" borderId="0" xfId="3" applyNumberFormat="1" applyFont="1"/>
    <xf numFmtId="4" fontId="11" fillId="12" borderId="22" xfId="6" applyNumberFormat="1" applyFont="1" applyFill="1" applyBorder="1" applyAlignment="1">
      <alignment horizontal="center" vertical="top" wrapText="1"/>
    </xf>
    <xf numFmtId="188" fontId="107" fillId="12" borderId="2" xfId="26" applyNumberFormat="1" applyFont="1" applyFill="1" applyBorder="1" applyAlignment="1">
      <alignment vertical="center" wrapText="1"/>
    </xf>
    <xf numFmtId="180" fontId="107" fillId="0" borderId="2" xfId="62" applyNumberFormat="1" applyFont="1" applyBorder="1" applyAlignment="1">
      <alignment vertical="center"/>
    </xf>
    <xf numFmtId="0" fontId="11" fillId="12" borderId="2" xfId="6" applyFont="1" applyFill="1" applyBorder="1" applyAlignment="1">
      <alignment horizontal="center" vertical="center" wrapText="1"/>
    </xf>
    <xf numFmtId="0" fontId="25" fillId="12" borderId="2" xfId="0" applyFont="1" applyFill="1" applyBorder="1" applyAlignment="1">
      <alignment horizontal="center" vertical="center" wrapText="1"/>
    </xf>
    <xf numFmtId="43" fontId="25" fillId="12" borderId="0" xfId="37" applyFont="1" applyFill="1" applyBorder="1" applyAlignment="1">
      <alignment horizontal="center" vertical="center"/>
    </xf>
    <xf numFmtId="0" fontId="75" fillId="0" borderId="0" xfId="39" applyFont="1" applyAlignment="1">
      <alignment horizontal="left" vertical="center" wrapText="1"/>
    </xf>
    <xf numFmtId="0" fontId="53" fillId="0" borderId="76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 wrapText="1"/>
    </xf>
    <xf numFmtId="0" fontId="11" fillId="0" borderId="0" xfId="3" applyFont="1" applyAlignment="1">
      <alignment horizontal="center" vertical="center" wrapText="1"/>
    </xf>
    <xf numFmtId="167" fontId="9" fillId="12" borderId="2" xfId="35" applyNumberFormat="1" applyFont="1" applyFill="1" applyBorder="1" applyAlignment="1">
      <alignment horizontal="center"/>
    </xf>
    <xf numFmtId="0" fontId="20" fillId="12" borderId="12" xfId="35" applyFont="1" applyFill="1" applyBorder="1" applyAlignment="1">
      <alignment horizontal="center" vertical="center" wrapText="1"/>
    </xf>
    <xf numFmtId="0" fontId="20" fillId="12" borderId="41" xfId="35" applyFont="1" applyFill="1" applyBorder="1" applyAlignment="1">
      <alignment horizontal="center" vertical="center" wrapText="1"/>
    </xf>
    <xf numFmtId="0" fontId="11" fillId="12" borderId="0" xfId="35" applyFont="1" applyFill="1" applyAlignment="1">
      <alignment horizontal="center" vertical="center" wrapText="1"/>
    </xf>
    <xf numFmtId="166" fontId="11" fillId="12" borderId="0" xfId="35" applyNumberFormat="1" applyFont="1" applyFill="1" applyAlignment="1">
      <alignment horizontal="center" vertical="center" wrapText="1"/>
    </xf>
    <xf numFmtId="0" fontId="11" fillId="12" borderId="4" xfId="35" applyFont="1" applyFill="1" applyBorder="1" applyAlignment="1">
      <alignment horizontal="center" vertical="center" wrapText="1"/>
    </xf>
    <xf numFmtId="0" fontId="11" fillId="12" borderId="54" xfId="35" applyFont="1" applyFill="1" applyBorder="1" applyAlignment="1">
      <alignment horizontal="center" vertical="center" wrapText="1"/>
    </xf>
    <xf numFmtId="0" fontId="11" fillId="12" borderId="22" xfId="35" applyFont="1" applyFill="1" applyBorder="1" applyAlignment="1">
      <alignment horizontal="center" vertical="center" wrapText="1"/>
    </xf>
    <xf numFmtId="0" fontId="11" fillId="12" borderId="45" xfId="35" applyFont="1" applyFill="1" applyBorder="1" applyAlignment="1">
      <alignment horizontal="center" vertical="center" wrapText="1"/>
    </xf>
    <xf numFmtId="0" fontId="11" fillId="12" borderId="27" xfId="35" applyFont="1" applyFill="1" applyBorder="1" applyAlignment="1">
      <alignment horizontal="center" vertical="center" wrapText="1"/>
    </xf>
    <xf numFmtId="0" fontId="11" fillId="12" borderId="28" xfId="35" applyFont="1" applyFill="1" applyBorder="1" applyAlignment="1">
      <alignment horizontal="center" vertical="center" wrapText="1"/>
    </xf>
    <xf numFmtId="190" fontId="107" fillId="12" borderId="4" xfId="26" applyNumberFormat="1" applyFont="1" applyFill="1" applyBorder="1" applyAlignment="1">
      <alignment vertical="center" wrapText="1"/>
    </xf>
    <xf numFmtId="190" fontId="107" fillId="12" borderId="22" xfId="26" applyNumberFormat="1" applyFont="1" applyFill="1" applyBorder="1" applyAlignment="1">
      <alignment vertical="center" wrapText="1"/>
    </xf>
    <xf numFmtId="196" fontId="75" fillId="12" borderId="4" xfId="0" applyNumberFormat="1" applyFont="1" applyFill="1" applyBorder="1" applyAlignment="1">
      <alignment vertical="center" wrapText="1"/>
    </xf>
    <xf numFmtId="196" fontId="75" fillId="12" borderId="22" xfId="0" applyNumberFormat="1" applyFont="1" applyFill="1" applyBorder="1" applyAlignment="1">
      <alignment vertical="center" wrapText="1"/>
    </xf>
    <xf numFmtId="0" fontId="93" fillId="12" borderId="2" xfId="6" applyFont="1" applyFill="1" applyBorder="1" applyAlignment="1">
      <alignment horizontal="center" vertical="center" wrapText="1"/>
    </xf>
    <xf numFmtId="166" fontId="76" fillId="12" borderId="2" xfId="0" applyNumberFormat="1" applyFont="1" applyFill="1" applyBorder="1" applyAlignment="1">
      <alignment horizontal="center" vertical="center" wrapText="1"/>
    </xf>
    <xf numFmtId="177" fontId="76" fillId="12" borderId="2" xfId="6" applyNumberFormat="1" applyFont="1" applyFill="1" applyBorder="1" applyAlignment="1">
      <alignment horizontal="center" vertical="center" wrapText="1"/>
    </xf>
    <xf numFmtId="166" fontId="76" fillId="12" borderId="2" xfId="6" applyNumberFormat="1" applyFont="1" applyFill="1" applyBorder="1" applyAlignment="1">
      <alignment horizontal="center" vertical="center" wrapText="1"/>
    </xf>
    <xf numFmtId="166" fontId="76" fillId="12" borderId="2" xfId="6" applyNumberFormat="1" applyFont="1" applyFill="1" applyBorder="1" applyAlignment="1">
      <alignment horizontal="center" vertical="center"/>
    </xf>
    <xf numFmtId="1" fontId="76" fillId="12" borderId="2" xfId="6" applyNumberFormat="1" applyFont="1" applyFill="1" applyBorder="1" applyAlignment="1">
      <alignment horizontal="center" vertical="center"/>
    </xf>
    <xf numFmtId="1" fontId="76" fillId="12" borderId="2" xfId="6" applyNumberFormat="1" applyFont="1" applyFill="1" applyBorder="1" applyAlignment="1">
      <alignment horizontal="center" vertical="center" wrapText="1"/>
    </xf>
    <xf numFmtId="0" fontId="93" fillId="12" borderId="2" xfId="0" applyFont="1" applyFill="1" applyBorder="1" applyAlignment="1">
      <alignment horizontal="center" vertical="center"/>
    </xf>
    <xf numFmtId="0" fontId="76" fillId="12" borderId="2" xfId="0" applyFont="1" applyFill="1" applyBorder="1" applyAlignment="1">
      <alignment horizontal="center" vertical="center" wrapText="1"/>
    </xf>
    <xf numFmtId="0" fontId="76" fillId="12" borderId="2" xfId="6" applyFont="1" applyFill="1" applyBorder="1" applyAlignment="1">
      <alignment horizontal="center" vertical="center" wrapText="1"/>
    </xf>
    <xf numFmtId="0" fontId="93" fillId="12" borderId="2" xfId="0" applyFont="1" applyFill="1" applyBorder="1" applyAlignment="1">
      <alignment horizontal="center" vertical="center" wrapText="1"/>
    </xf>
    <xf numFmtId="0" fontId="93" fillId="12" borderId="45" xfId="6" applyFont="1" applyFill="1" applyBorder="1" applyAlignment="1">
      <alignment horizontal="center" vertical="center" wrapText="1"/>
    </xf>
    <xf numFmtId="0" fontId="93" fillId="12" borderId="47" xfId="6" applyFont="1" applyFill="1" applyBorder="1" applyAlignment="1">
      <alignment horizontal="center" vertical="center" wrapText="1"/>
    </xf>
    <xf numFmtId="0" fontId="93" fillId="12" borderId="46" xfId="6" applyFont="1" applyFill="1" applyBorder="1" applyAlignment="1">
      <alignment horizontal="center" vertical="center" wrapText="1"/>
    </xf>
    <xf numFmtId="0" fontId="93" fillId="12" borderId="28" xfId="6" applyFont="1" applyFill="1" applyBorder="1" applyAlignment="1">
      <alignment horizontal="center" vertical="center" wrapText="1"/>
    </xf>
    <xf numFmtId="0" fontId="93" fillId="12" borderId="79" xfId="6" applyFont="1" applyFill="1" applyBorder="1" applyAlignment="1">
      <alignment horizontal="center" vertical="center" wrapText="1"/>
    </xf>
    <xf numFmtId="0" fontId="93" fillId="12" borderId="44" xfId="6" applyFont="1" applyFill="1" applyBorder="1" applyAlignment="1">
      <alignment horizontal="center" vertical="center" wrapText="1"/>
    </xf>
    <xf numFmtId="3" fontId="76" fillId="12" borderId="2" xfId="6" applyNumberFormat="1" applyFont="1" applyFill="1" applyBorder="1" applyAlignment="1">
      <alignment horizontal="center" vertical="center" wrapText="1"/>
    </xf>
    <xf numFmtId="3" fontId="93" fillId="12" borderId="4" xfId="0" applyNumberFormat="1" applyFont="1" applyFill="1" applyBorder="1" applyAlignment="1">
      <alignment horizontal="center" vertical="center" wrapText="1"/>
    </xf>
    <xf numFmtId="0" fontId="75" fillId="12" borderId="2" xfId="0" applyFont="1" applyFill="1" applyBorder="1" applyAlignment="1">
      <alignment horizontal="center" vertical="center" wrapText="1"/>
    </xf>
    <xf numFmtId="0" fontId="93" fillId="12" borderId="4" xfId="0" applyFont="1" applyFill="1" applyBorder="1" applyAlignment="1">
      <alignment horizontal="center" vertical="center" wrapText="1"/>
    </xf>
    <xf numFmtId="0" fontId="75" fillId="12" borderId="4" xfId="0" applyFont="1" applyFill="1" applyBorder="1" applyAlignment="1">
      <alignment horizontal="center" vertical="center" wrapText="1"/>
    </xf>
    <xf numFmtId="0" fontId="11" fillId="0" borderId="0" xfId="6" applyFont="1" applyFill="1" applyAlignment="1">
      <alignment horizontal="center" vertical="center"/>
    </xf>
    <xf numFmtId="49" fontId="11" fillId="0" borderId="0" xfId="6" applyNumberFormat="1" applyFont="1" applyFill="1" applyAlignment="1">
      <alignment horizontal="center" vertical="center"/>
    </xf>
    <xf numFmtId="0" fontId="11" fillId="12" borderId="96" xfId="6" applyFont="1" applyFill="1" applyBorder="1" applyAlignment="1">
      <alignment horizontal="center" vertical="center" wrapText="1"/>
    </xf>
    <xf numFmtId="49" fontId="9" fillId="12" borderId="2" xfId="6" applyNumberFormat="1" applyFont="1" applyFill="1" applyBorder="1" applyAlignment="1">
      <alignment horizontal="center" vertical="center" wrapText="1"/>
    </xf>
    <xf numFmtId="0" fontId="11" fillId="12" borderId="41" xfId="6" applyFont="1" applyFill="1" applyBorder="1" applyAlignment="1">
      <alignment horizontal="center" vertical="center" wrapText="1"/>
    </xf>
    <xf numFmtId="0" fontId="11" fillId="12" borderId="2" xfId="6" applyFont="1" applyFill="1" applyBorder="1" applyAlignment="1">
      <alignment horizontal="center" vertical="center" wrapText="1"/>
    </xf>
    <xf numFmtId="0" fontId="11" fillId="12" borderId="12" xfId="6" applyFont="1" applyFill="1" applyBorder="1" applyAlignment="1">
      <alignment horizontal="center" vertical="center" wrapText="1"/>
    </xf>
    <xf numFmtId="166" fontId="11" fillId="12" borderId="2" xfId="6" applyNumberFormat="1" applyFont="1" applyFill="1" applyBorder="1" applyAlignment="1">
      <alignment horizontal="center" vertical="center" wrapText="1"/>
    </xf>
    <xf numFmtId="0" fontId="9" fillId="12" borderId="45" xfId="6" applyFont="1" applyFill="1" applyBorder="1" applyAlignment="1">
      <alignment horizontal="center" vertical="center" wrapText="1"/>
    </xf>
    <xf numFmtId="0" fontId="9" fillId="12" borderId="27" xfId="6" applyFont="1" applyFill="1" applyBorder="1" applyAlignment="1">
      <alignment horizontal="center" vertical="center" wrapText="1"/>
    </xf>
    <xf numFmtId="177" fontId="57" fillId="12" borderId="2" xfId="6" applyNumberFormat="1" applyFont="1" applyFill="1" applyBorder="1" applyAlignment="1">
      <alignment horizontal="center" vertical="center" wrapText="1"/>
    </xf>
    <xf numFmtId="0" fontId="57" fillId="12" borderId="2" xfId="6" applyFont="1" applyFill="1" applyBorder="1" applyAlignment="1">
      <alignment horizontal="center" vertical="center" wrapText="1"/>
    </xf>
    <xf numFmtId="0" fontId="11" fillId="12" borderId="11" xfId="6" applyFont="1" applyFill="1" applyBorder="1" applyAlignment="1">
      <alignment horizontal="center" vertical="center" wrapText="1"/>
    </xf>
    <xf numFmtId="0" fontId="11" fillId="12" borderId="47" xfId="6" applyFont="1" applyFill="1" applyBorder="1" applyAlignment="1">
      <alignment horizontal="center" vertical="center" wrapText="1"/>
    </xf>
    <xf numFmtId="49" fontId="11" fillId="12" borderId="2" xfId="6" applyNumberFormat="1" applyFont="1" applyFill="1" applyBorder="1" applyAlignment="1">
      <alignment horizontal="center" vertical="center" wrapText="1"/>
    </xf>
    <xf numFmtId="0" fontId="11" fillId="12" borderId="12" xfId="6" applyFont="1" applyFill="1" applyBorder="1" applyAlignment="1">
      <alignment horizontal="center" vertical="center"/>
    </xf>
    <xf numFmtId="0" fontId="11" fillId="12" borderId="11" xfId="6" applyFont="1" applyFill="1" applyBorder="1" applyAlignment="1">
      <alignment horizontal="center" vertical="center"/>
    </xf>
    <xf numFmtId="166" fontId="57" fillId="12" borderId="2" xfId="6" applyNumberFormat="1" applyFont="1" applyFill="1" applyBorder="1" applyAlignment="1">
      <alignment horizontal="center" vertical="center" wrapText="1"/>
    </xf>
    <xf numFmtId="0" fontId="33" fillId="12" borderId="4" xfId="0" applyFont="1" applyFill="1" applyBorder="1" applyAlignment="1">
      <alignment horizontal="center" vertical="center"/>
    </xf>
    <xf numFmtId="166" fontId="34" fillId="12" borderId="2" xfId="0" applyNumberFormat="1" applyFont="1" applyFill="1" applyBorder="1" applyAlignment="1">
      <alignment horizontal="center" vertical="center"/>
    </xf>
    <xf numFmtId="166" fontId="34" fillId="12" borderId="2" xfId="0" applyNumberFormat="1" applyFont="1" applyFill="1" applyBorder="1" applyAlignment="1">
      <alignment horizontal="center" vertical="center" wrapText="1"/>
    </xf>
    <xf numFmtId="0" fontId="34" fillId="12" borderId="2" xfId="0" applyFont="1" applyFill="1" applyBorder="1" applyAlignment="1">
      <alignment horizontal="center" vertical="center" wrapText="1"/>
    </xf>
    <xf numFmtId="166" fontId="25" fillId="12" borderId="2" xfId="0" applyNumberFormat="1" applyFont="1" applyFill="1" applyBorder="1" applyAlignment="1">
      <alignment horizontal="center" vertical="center"/>
    </xf>
    <xf numFmtId="166" fontId="24" fillId="12" borderId="2" xfId="0" applyNumberFormat="1" applyFont="1" applyFill="1" applyBorder="1" applyAlignment="1">
      <alignment horizontal="center" vertical="center" wrapText="1"/>
    </xf>
    <xf numFmtId="166" fontId="25" fillId="12" borderId="2" xfId="0" applyNumberFormat="1" applyFont="1" applyFill="1" applyBorder="1" applyAlignment="1">
      <alignment horizontal="center" vertical="center" wrapText="1"/>
    </xf>
    <xf numFmtId="0" fontId="34" fillId="12" borderId="2" xfId="0" applyFont="1" applyFill="1" applyBorder="1" applyAlignment="1">
      <alignment horizontal="center" vertical="center"/>
    </xf>
    <xf numFmtId="0" fontId="25" fillId="12" borderId="0" xfId="0" applyFont="1" applyFill="1" applyAlignment="1">
      <alignment horizontal="center" vertical="center"/>
    </xf>
    <xf numFmtId="0" fontId="57" fillId="12" borderId="0" xfId="0" applyFont="1" applyFill="1" applyAlignment="1">
      <alignment horizontal="center" vertical="center"/>
    </xf>
    <xf numFmtId="0" fontId="25" fillId="12" borderId="2" xfId="0" applyFont="1" applyFill="1" applyBorder="1" applyAlignment="1">
      <alignment horizontal="center" vertical="center" wrapText="1"/>
    </xf>
    <xf numFmtId="0" fontId="25" fillId="12" borderId="2" xfId="6" applyFont="1" applyFill="1" applyBorder="1" applyAlignment="1">
      <alignment horizontal="center" vertical="center" wrapText="1"/>
    </xf>
    <xf numFmtId="0" fontId="25" fillId="12" borderId="2" xfId="38" applyFont="1" applyFill="1" applyBorder="1" applyAlignment="1">
      <alignment horizontal="center" vertical="center" wrapText="1"/>
    </xf>
    <xf numFmtId="0" fontId="25" fillId="22" borderId="2" xfId="38" applyFont="1" applyFill="1" applyBorder="1" applyAlignment="1">
      <alignment horizontal="center" vertical="center" wrapText="1"/>
    </xf>
    <xf numFmtId="0" fontId="25" fillId="12" borderId="41" xfId="36" applyFont="1" applyFill="1" applyBorder="1" applyAlignment="1">
      <alignment horizontal="center" vertical="center" wrapText="1"/>
    </xf>
    <xf numFmtId="9" fontId="25" fillId="12" borderId="2" xfId="15" applyFont="1" applyFill="1" applyBorder="1" applyAlignment="1">
      <alignment horizontal="center" vertical="center" wrapText="1"/>
    </xf>
    <xf numFmtId="0" fontId="11" fillId="12" borderId="41" xfId="36" applyFont="1" applyFill="1" applyBorder="1" applyAlignment="1">
      <alignment horizontal="center" vertical="center" wrapText="1"/>
    </xf>
    <xf numFmtId="0" fontId="25" fillId="12" borderId="2" xfId="36" applyFont="1" applyFill="1" applyBorder="1" applyAlignment="1">
      <alignment horizontal="center" vertical="center" wrapText="1"/>
    </xf>
    <xf numFmtId="0" fontId="25" fillId="12" borderId="4" xfId="38" applyFont="1" applyFill="1" applyBorder="1" applyAlignment="1">
      <alignment horizontal="center" vertical="center" wrapText="1"/>
    </xf>
    <xf numFmtId="0" fontId="25" fillId="12" borderId="54" xfId="38" applyFont="1" applyFill="1" applyBorder="1" applyAlignment="1">
      <alignment horizontal="center" vertical="center" wrapText="1"/>
    </xf>
    <xf numFmtId="0" fontId="25" fillId="12" borderId="22" xfId="38" applyFont="1" applyFill="1" applyBorder="1" applyAlignment="1">
      <alignment horizontal="center" vertical="center" wrapText="1"/>
    </xf>
    <xf numFmtId="171" fontId="24" fillId="12" borderId="4" xfId="37" applyNumberFormat="1" applyFont="1" applyFill="1" applyBorder="1" applyAlignment="1">
      <alignment horizontal="center" vertical="center" wrapText="1"/>
    </xf>
    <xf numFmtId="171" fontId="24" fillId="12" borderId="22" xfId="37" applyNumberFormat="1" applyFont="1" applyFill="1" applyBorder="1" applyAlignment="1">
      <alignment horizontal="center" vertical="center" wrapText="1"/>
    </xf>
    <xf numFmtId="0" fontId="25" fillId="22" borderId="4" xfId="38" applyFont="1" applyFill="1" applyBorder="1" applyAlignment="1">
      <alignment horizontal="center" vertical="center" wrapText="1"/>
    </xf>
    <xf numFmtId="0" fontId="25" fillId="22" borderId="22" xfId="38" applyFont="1" applyFill="1" applyBorder="1" applyAlignment="1">
      <alignment horizontal="center" vertical="center" wrapText="1"/>
    </xf>
    <xf numFmtId="43" fontId="86" fillId="12" borderId="76" xfId="35" applyNumberFormat="1" applyFont="1" applyFill="1" applyBorder="1" applyAlignment="1">
      <alignment horizontal="center" vertical="center"/>
    </xf>
    <xf numFmtId="174" fontId="58" fillId="12" borderId="0" xfId="35" applyNumberFormat="1" applyFont="1" applyFill="1" applyAlignment="1">
      <alignment horizontal="center" vertical="center"/>
    </xf>
    <xf numFmtId="0" fontId="9" fillId="12" borderId="0" xfId="35" applyFont="1" applyFill="1" applyBorder="1" applyAlignment="1">
      <alignment horizontal="left" vertical="center" wrapText="1"/>
    </xf>
    <xf numFmtId="166" fontId="11" fillId="12" borderId="4" xfId="35" applyNumberFormat="1" applyFont="1" applyFill="1" applyBorder="1" applyAlignment="1">
      <alignment horizontal="center" vertical="center" wrapText="1"/>
    </xf>
    <xf numFmtId="166" fontId="11" fillId="12" borderId="54" xfId="35" applyNumberFormat="1" applyFont="1" applyFill="1" applyBorder="1" applyAlignment="1">
      <alignment horizontal="center" vertical="center" wrapText="1"/>
    </xf>
    <xf numFmtId="166" fontId="11" fillId="12" borderId="22" xfId="35" applyNumberFormat="1" applyFont="1" applyFill="1" applyBorder="1" applyAlignment="1">
      <alignment horizontal="center" vertical="center" wrapText="1"/>
    </xf>
    <xf numFmtId="167" fontId="11" fillId="12" borderId="4" xfId="35" applyNumberFormat="1" applyFont="1" applyFill="1" applyBorder="1" applyAlignment="1">
      <alignment horizontal="center" vertical="center" wrapText="1"/>
    </xf>
    <xf numFmtId="167" fontId="11" fillId="12" borderId="54" xfId="35" applyNumberFormat="1" applyFont="1" applyFill="1" applyBorder="1" applyAlignment="1">
      <alignment horizontal="center" vertical="center" wrapText="1"/>
    </xf>
    <xf numFmtId="167" fontId="11" fillId="12" borderId="22" xfId="35" applyNumberFormat="1" applyFont="1" applyFill="1" applyBorder="1" applyAlignment="1">
      <alignment horizontal="center" vertical="center" wrapText="1"/>
    </xf>
    <xf numFmtId="167" fontId="11" fillId="12" borderId="4" xfId="36" applyNumberFormat="1" applyFont="1" applyFill="1" applyBorder="1" applyAlignment="1">
      <alignment horizontal="center" vertical="center" wrapText="1"/>
    </xf>
    <xf numFmtId="167" fontId="11" fillId="12" borderId="54" xfId="36" applyNumberFormat="1" applyFont="1" applyFill="1" applyBorder="1" applyAlignment="1">
      <alignment horizontal="center" vertical="center" wrapText="1"/>
    </xf>
    <xf numFmtId="167" fontId="11" fillId="12" borderId="22" xfId="36" applyNumberFormat="1" applyFont="1" applyFill="1" applyBorder="1" applyAlignment="1">
      <alignment horizontal="center" vertical="center" wrapText="1"/>
    </xf>
    <xf numFmtId="167" fontId="11" fillId="12" borderId="12" xfId="35" applyNumberFormat="1" applyFont="1" applyFill="1" applyBorder="1" applyAlignment="1">
      <alignment horizontal="center" vertical="center" wrapText="1"/>
    </xf>
    <xf numFmtId="167" fontId="40" fillId="12" borderId="11" xfId="35" applyNumberFormat="1" applyFont="1" applyFill="1" applyBorder="1" applyAlignment="1">
      <alignment horizontal="center" vertical="center" wrapText="1"/>
    </xf>
    <xf numFmtId="167" fontId="11" fillId="12" borderId="11" xfId="35" applyNumberFormat="1" applyFont="1" applyFill="1" applyBorder="1" applyAlignment="1">
      <alignment horizontal="center" vertical="center" wrapText="1"/>
    </xf>
    <xf numFmtId="167" fontId="11" fillId="12" borderId="41" xfId="35" applyNumberFormat="1" applyFont="1" applyFill="1" applyBorder="1" applyAlignment="1">
      <alignment horizontal="center" vertical="center" wrapText="1"/>
    </xf>
    <xf numFmtId="166" fontId="11" fillId="12" borderId="45" xfId="36" applyNumberFormat="1" applyFont="1" applyFill="1" applyBorder="1" applyAlignment="1">
      <alignment horizontal="center" vertical="center" wrapText="1"/>
    </xf>
    <xf numFmtId="0" fontId="9" fillId="12" borderId="46" xfId="35" applyFill="1" applyBorder="1"/>
    <xf numFmtId="166" fontId="9" fillId="12" borderId="28" xfId="35" applyNumberFormat="1" applyFill="1" applyBorder="1"/>
    <xf numFmtId="0" fontId="9" fillId="12" borderId="44" xfId="35" applyFill="1" applyBorder="1"/>
    <xf numFmtId="166" fontId="11" fillId="12" borderId="4" xfId="36" applyNumberFormat="1" applyFont="1" applyFill="1" applyBorder="1" applyAlignment="1">
      <alignment horizontal="center" vertical="center" wrapText="1"/>
    </xf>
    <xf numFmtId="166" fontId="11" fillId="12" borderId="54" xfId="36" applyNumberFormat="1" applyFont="1" applyFill="1" applyBorder="1" applyAlignment="1">
      <alignment horizontal="center" vertical="center" wrapText="1"/>
    </xf>
    <xf numFmtId="166" fontId="11" fillId="12" borderId="22" xfId="36" applyNumberFormat="1" applyFont="1" applyFill="1" applyBorder="1" applyAlignment="1">
      <alignment horizontal="center" vertical="center" wrapText="1"/>
    </xf>
    <xf numFmtId="0" fontId="20" fillId="12" borderId="0" xfId="35" applyFont="1" applyFill="1" applyBorder="1" applyAlignment="1">
      <alignment horizontal="center" vertical="center" wrapText="1"/>
    </xf>
    <xf numFmtId="0" fontId="11" fillId="12" borderId="0" xfId="35" applyFont="1" applyFill="1" applyAlignment="1">
      <alignment horizontal="center"/>
    </xf>
    <xf numFmtId="166" fontId="11" fillId="12" borderId="0" xfId="35" applyNumberFormat="1" applyFont="1" applyFill="1" applyAlignment="1">
      <alignment horizontal="center"/>
    </xf>
    <xf numFmtId="0" fontId="11" fillId="12" borderId="95" xfId="35" applyFont="1" applyFill="1" applyBorder="1" applyAlignment="1">
      <alignment horizontal="center" vertical="center" wrapText="1"/>
    </xf>
    <xf numFmtId="0" fontId="9" fillId="12" borderId="25" xfId="35" applyFill="1" applyBorder="1"/>
    <xf numFmtId="0" fontId="9" fillId="12" borderId="33" xfId="35" applyFill="1" applyBorder="1"/>
    <xf numFmtId="0" fontId="28" fillId="12" borderId="90" xfId="35" applyFont="1" applyFill="1" applyBorder="1" applyAlignment="1">
      <alignment horizontal="center" vertical="center" wrapText="1"/>
    </xf>
    <xf numFmtId="0" fontId="9" fillId="12" borderId="54" xfId="35" applyFill="1" applyBorder="1"/>
    <xf numFmtId="0" fontId="9" fillId="12" borderId="55" xfId="35" applyFill="1" applyBorder="1"/>
    <xf numFmtId="0" fontId="28" fillId="12" borderId="23" xfId="35" applyFont="1" applyFill="1" applyBorder="1" applyAlignment="1">
      <alignment horizontal="center" vertical="center" wrapText="1"/>
    </xf>
    <xf numFmtId="166" fontId="9" fillId="12" borderId="96" xfId="35" applyNumberFormat="1" applyFill="1" applyBorder="1"/>
    <xf numFmtId="166" fontId="9" fillId="12" borderId="40" xfId="35" applyNumberFormat="1" applyFill="1" applyBorder="1"/>
    <xf numFmtId="166" fontId="28" fillId="12" borderId="93" xfId="35" applyNumberFormat="1" applyFont="1" applyFill="1" applyBorder="1" applyAlignment="1">
      <alignment horizontal="center" vertical="center" wrapText="1"/>
    </xf>
    <xf numFmtId="166" fontId="9" fillId="12" borderId="53" xfId="35" applyNumberFormat="1" applyFill="1" applyBorder="1"/>
    <xf numFmtId="0" fontId="9" fillId="12" borderId="27" xfId="35" applyFill="1" applyBorder="1"/>
    <xf numFmtId="0" fontId="9" fillId="12" borderId="82" xfId="35" applyFill="1" applyBorder="1"/>
    <xf numFmtId="0" fontId="9" fillId="12" borderId="37" xfId="35" applyFill="1" applyBorder="1"/>
    <xf numFmtId="0" fontId="9" fillId="12" borderId="51" xfId="35" applyFill="1" applyBorder="1"/>
    <xf numFmtId="166" fontId="40" fillId="12" borderId="0" xfId="35" applyNumberFormat="1" applyFont="1" applyFill="1" applyAlignment="1">
      <alignment horizontal="center" vertical="center" wrapText="1"/>
    </xf>
    <xf numFmtId="0" fontId="11" fillId="12" borderId="46" xfId="35" applyFont="1" applyFill="1" applyBorder="1" applyAlignment="1">
      <alignment horizontal="center" vertical="center" wrapText="1"/>
    </xf>
    <xf numFmtId="0" fontId="11" fillId="12" borderId="39" xfId="35" applyFont="1" applyFill="1" applyBorder="1" applyAlignment="1">
      <alignment horizontal="center" vertical="center" wrapText="1"/>
    </xf>
    <xf numFmtId="0" fontId="11" fillId="12" borderId="44" xfId="35" applyFont="1" applyFill="1" applyBorder="1" applyAlignment="1">
      <alignment horizontal="center" vertical="center" wrapText="1"/>
    </xf>
    <xf numFmtId="166" fontId="11" fillId="12" borderId="4" xfId="35" applyNumberFormat="1" applyFont="1" applyFill="1" applyBorder="1" applyAlignment="1">
      <alignment horizontal="center" wrapText="1"/>
    </xf>
    <xf numFmtId="166" fontId="11" fillId="12" borderId="22" xfId="35" applyNumberFormat="1" applyFont="1" applyFill="1" applyBorder="1" applyAlignment="1">
      <alignment horizontal="center" wrapText="1"/>
    </xf>
    <xf numFmtId="167" fontId="11" fillId="12" borderId="4" xfId="35" applyNumberFormat="1" applyFont="1" applyFill="1" applyBorder="1" applyAlignment="1">
      <alignment horizontal="center" wrapText="1"/>
    </xf>
    <xf numFmtId="167" fontId="11" fillId="12" borderId="22" xfId="35" applyNumberFormat="1" applyFont="1" applyFill="1" applyBorder="1" applyAlignment="1">
      <alignment horizontal="center" wrapText="1"/>
    </xf>
    <xf numFmtId="166" fontId="11" fillId="12" borderId="12" xfId="35" applyNumberFormat="1" applyFont="1" applyFill="1" applyBorder="1" applyAlignment="1">
      <alignment horizontal="center" vertical="center" wrapText="1"/>
    </xf>
    <xf numFmtId="166" fontId="11" fillId="12" borderId="11" xfId="35" applyNumberFormat="1" applyFont="1" applyFill="1" applyBorder="1" applyAlignment="1">
      <alignment horizontal="center" vertical="center" wrapText="1"/>
    </xf>
    <xf numFmtId="166" fontId="11" fillId="12" borderId="41" xfId="35" applyNumberFormat="1" applyFont="1" applyFill="1" applyBorder="1" applyAlignment="1">
      <alignment horizontal="center" vertical="center" wrapText="1"/>
    </xf>
    <xf numFmtId="166" fontId="9" fillId="12" borderId="23" xfId="35" applyNumberFormat="1" applyFont="1" applyFill="1" applyBorder="1" applyAlignment="1">
      <alignment horizontal="center"/>
    </xf>
    <xf numFmtId="166" fontId="9" fillId="12" borderId="31" xfId="35" applyNumberFormat="1" applyFill="1" applyBorder="1"/>
    <xf numFmtId="166" fontId="9" fillId="12" borderId="12" xfId="35" applyNumberFormat="1" applyFont="1" applyFill="1" applyBorder="1" applyAlignment="1">
      <alignment horizontal="center"/>
    </xf>
    <xf numFmtId="166" fontId="9" fillId="12" borderId="32" xfId="35" applyNumberFormat="1" applyFill="1" applyBorder="1"/>
    <xf numFmtId="0" fontId="11" fillId="12" borderId="12" xfId="35" applyFont="1" applyFill="1" applyBorder="1" applyAlignment="1">
      <alignment horizontal="center"/>
    </xf>
    <xf numFmtId="0" fontId="11" fillId="12" borderId="47" xfId="35" applyFont="1" applyFill="1" applyBorder="1" applyAlignment="1">
      <alignment horizontal="center"/>
    </xf>
    <xf numFmtId="0" fontId="11" fillId="12" borderId="11" xfId="35" applyFont="1" applyFill="1" applyBorder="1" applyAlignment="1">
      <alignment horizontal="center"/>
    </xf>
    <xf numFmtId="0" fontId="11" fillId="12" borderId="41" xfId="35" applyFont="1" applyFill="1" applyBorder="1" applyAlignment="1">
      <alignment horizontal="center"/>
    </xf>
    <xf numFmtId="0" fontId="11" fillId="12" borderId="11" xfId="35" applyFont="1" applyFill="1" applyBorder="1" applyAlignment="1">
      <alignment horizontal="center" vertical="top" wrapText="1"/>
    </xf>
    <xf numFmtId="166" fontId="11" fillId="12" borderId="11" xfId="35" applyNumberFormat="1" applyFont="1" applyFill="1" applyBorder="1" applyAlignment="1">
      <alignment horizontal="center" vertical="top" wrapText="1"/>
    </xf>
    <xf numFmtId="166" fontId="11" fillId="12" borderId="41" xfId="35" applyNumberFormat="1" applyFont="1" applyFill="1" applyBorder="1" applyAlignment="1">
      <alignment horizontal="center" vertical="top" wrapText="1"/>
    </xf>
    <xf numFmtId="167" fontId="11" fillId="12" borderId="12" xfId="35" applyNumberFormat="1" applyFont="1" applyFill="1" applyBorder="1" applyAlignment="1">
      <alignment horizontal="center" vertical="top" wrapText="1"/>
    </xf>
    <xf numFmtId="167" fontId="40" fillId="12" borderId="11" xfId="35" applyNumberFormat="1" applyFont="1" applyFill="1" applyBorder="1" applyAlignment="1">
      <alignment horizontal="center" vertical="top" wrapText="1"/>
    </xf>
    <xf numFmtId="167" fontId="11" fillId="12" borderId="11" xfId="35" applyNumberFormat="1" applyFont="1" applyFill="1" applyBorder="1" applyAlignment="1">
      <alignment horizontal="center" vertical="top" wrapText="1"/>
    </xf>
    <xf numFmtId="167" fontId="11" fillId="12" borderId="41" xfId="35" applyNumberFormat="1" applyFont="1" applyFill="1" applyBorder="1" applyAlignment="1">
      <alignment horizontal="center" vertical="top" wrapText="1"/>
    </xf>
    <xf numFmtId="0" fontId="11" fillId="12" borderId="11" xfId="35" applyFont="1" applyFill="1" applyBorder="1" applyAlignment="1">
      <alignment horizontal="center" vertical="center" wrapText="1"/>
    </xf>
    <xf numFmtId="166" fontId="9" fillId="12" borderId="18" xfId="35" applyNumberFormat="1" applyFont="1" applyFill="1" applyBorder="1" applyAlignment="1">
      <alignment horizontal="center"/>
    </xf>
    <xf numFmtId="166" fontId="9" fillId="12" borderId="78" xfId="35" applyNumberFormat="1" applyFill="1" applyBorder="1"/>
    <xf numFmtId="0" fontId="11" fillId="0" borderId="54" xfId="3" applyFont="1" applyBorder="1" applyAlignment="1">
      <alignment horizontal="center" vertical="center" wrapText="1"/>
    </xf>
    <xf numFmtId="0" fontId="11" fillId="0" borderId="55" xfId="3" applyFont="1" applyBorder="1" applyAlignment="1">
      <alignment horizontal="center" vertical="center" wrapText="1"/>
    </xf>
    <xf numFmtId="0" fontId="11" fillId="0" borderId="26" xfId="3" applyFont="1" applyBorder="1" applyAlignment="1">
      <alignment horizontal="center" vertical="center" wrapText="1"/>
    </xf>
    <xf numFmtId="0" fontId="11" fillId="0" borderId="34" xfId="3" applyFont="1" applyBorder="1" applyAlignment="1">
      <alignment horizontal="center" vertical="center" wrapText="1"/>
    </xf>
    <xf numFmtId="0" fontId="11" fillId="0" borderId="16" xfId="3" applyFont="1" applyBorder="1" applyAlignment="1">
      <alignment horizontal="center" vertical="center" wrapText="1"/>
    </xf>
    <xf numFmtId="0" fontId="11" fillId="0" borderId="17" xfId="3" applyFont="1" applyBorder="1" applyAlignment="1">
      <alignment horizontal="center" vertical="center" wrapText="1"/>
    </xf>
    <xf numFmtId="0" fontId="11" fillId="0" borderId="25" xfId="3" applyFont="1" applyBorder="1" applyAlignment="1">
      <alignment horizontal="center" vertical="center" wrapText="1"/>
    </xf>
    <xf numFmtId="0" fontId="11" fillId="0" borderId="33" xfId="3" applyFont="1" applyBorder="1" applyAlignment="1">
      <alignment horizontal="center" vertical="center" wrapText="1"/>
    </xf>
    <xf numFmtId="0" fontId="9" fillId="0" borderId="7" xfId="3" applyFont="1" applyFill="1" applyBorder="1" applyAlignment="1">
      <alignment horizontal="center"/>
    </xf>
    <xf numFmtId="0" fontId="9" fillId="0" borderId="6" xfId="3" applyFont="1" applyFill="1" applyBorder="1" applyAlignment="1">
      <alignment horizontal="center"/>
    </xf>
    <xf numFmtId="0" fontId="11" fillId="0" borderId="0" xfId="3" applyFont="1" applyAlignment="1">
      <alignment horizontal="center"/>
    </xf>
    <xf numFmtId="0" fontId="11" fillId="0" borderId="85" xfId="3" applyFont="1" applyFill="1" applyBorder="1" applyAlignment="1">
      <alignment horizontal="center" vertical="center" wrapText="1"/>
    </xf>
    <xf numFmtId="0" fontId="11" fillId="0" borderId="74" xfId="3" applyFont="1" applyFill="1" applyBorder="1" applyAlignment="1">
      <alignment horizontal="center" vertical="center" wrapText="1"/>
    </xf>
    <xf numFmtId="0" fontId="11" fillId="0" borderId="57" xfId="3" applyFont="1" applyFill="1" applyBorder="1" applyAlignment="1">
      <alignment horizontal="center" vertical="center" wrapText="1"/>
    </xf>
    <xf numFmtId="0" fontId="11" fillId="0" borderId="16" xfId="3" applyFont="1" applyBorder="1" applyAlignment="1">
      <alignment horizontal="center" vertical="top" wrapText="1"/>
    </xf>
    <xf numFmtId="0" fontId="11" fillId="0" borderId="24" xfId="3" applyFont="1" applyBorder="1" applyAlignment="1">
      <alignment horizontal="center" vertical="top" wrapText="1"/>
    </xf>
    <xf numFmtId="0" fontId="11" fillId="0" borderId="23" xfId="3" applyFont="1" applyBorder="1" applyAlignment="1">
      <alignment horizontal="center" vertical="top" wrapText="1"/>
    </xf>
    <xf numFmtId="0" fontId="11" fillId="0" borderId="17" xfId="3" applyFont="1" applyBorder="1" applyAlignment="1">
      <alignment horizontal="center" vertical="top" wrapText="1"/>
    </xf>
    <xf numFmtId="0" fontId="11" fillId="0" borderId="5" xfId="3" applyFont="1" applyBorder="1" applyAlignment="1">
      <alignment horizontal="center" vertical="top" wrapText="1"/>
    </xf>
    <xf numFmtId="0" fontId="11" fillId="0" borderId="2" xfId="3" applyFont="1" applyBorder="1" applyAlignment="1">
      <alignment horizontal="center" vertical="top" wrapText="1"/>
    </xf>
    <xf numFmtId="0" fontId="11" fillId="0" borderId="12" xfId="3" applyFont="1" applyBorder="1" applyAlignment="1">
      <alignment horizontal="center" vertical="top" wrapText="1"/>
    </xf>
    <xf numFmtId="0" fontId="11" fillId="0" borderId="3" xfId="3" applyFont="1" applyBorder="1" applyAlignment="1">
      <alignment horizontal="center" vertical="top" wrapText="1"/>
    </xf>
    <xf numFmtId="0" fontId="11" fillId="0" borderId="14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/>
    </xf>
    <xf numFmtId="0" fontId="9" fillId="0" borderId="3" xfId="3" applyFont="1" applyFill="1" applyBorder="1" applyAlignment="1">
      <alignment horizontal="center"/>
    </xf>
    <xf numFmtId="0" fontId="9" fillId="0" borderId="22" xfId="3" applyFont="1" applyFill="1" applyBorder="1" applyAlignment="1">
      <alignment horizontal="center"/>
    </xf>
    <xf numFmtId="0" fontId="9" fillId="0" borderId="21" xfId="3" applyFont="1" applyFill="1" applyBorder="1" applyAlignment="1">
      <alignment horizontal="center"/>
    </xf>
    <xf numFmtId="0" fontId="20" fillId="0" borderId="57" xfId="3" applyFont="1" applyFill="1" applyBorder="1" applyAlignment="1">
      <alignment horizontal="center" vertical="center" wrapText="1"/>
    </xf>
    <xf numFmtId="0" fontId="20" fillId="0" borderId="38" xfId="3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horizontal="left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35" xfId="3" applyFont="1" applyBorder="1" applyAlignment="1">
      <alignment horizontal="center" vertical="center" wrapText="1"/>
    </xf>
    <xf numFmtId="0" fontId="11" fillId="0" borderId="24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36" xfId="3" applyFont="1" applyBorder="1" applyAlignment="1">
      <alignment horizontal="center" vertical="center" wrapText="1"/>
    </xf>
    <xf numFmtId="0" fontId="11" fillId="0" borderId="12" xfId="3" applyFont="1" applyBorder="1" applyAlignment="1">
      <alignment horizontal="center" vertical="center" wrapText="1"/>
    </xf>
    <xf numFmtId="0" fontId="11" fillId="0" borderId="32" xfId="3" applyFont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 vertical="center" wrapText="1"/>
    </xf>
    <xf numFmtId="0" fontId="11" fillId="0" borderId="0" xfId="3" applyFont="1" applyAlignment="1">
      <alignment horizontal="center" wrapText="1"/>
    </xf>
    <xf numFmtId="0" fontId="11" fillId="0" borderId="24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center" vertical="center" wrapText="1"/>
    </xf>
    <xf numFmtId="0" fontId="11" fillId="0" borderId="91" xfId="3" applyFont="1" applyBorder="1" applyAlignment="1">
      <alignment horizontal="center" vertical="center" wrapText="1"/>
    </xf>
    <xf numFmtId="0" fontId="9" fillId="0" borderId="12" xfId="38" applyFont="1" applyBorder="1" applyAlignment="1">
      <alignment horizontal="center"/>
    </xf>
    <xf numFmtId="0" fontId="9" fillId="0" borderId="11" xfId="38" applyFont="1" applyBorder="1" applyAlignment="1">
      <alignment horizontal="center"/>
    </xf>
    <xf numFmtId="0" fontId="9" fillId="0" borderId="41" xfId="38" applyFont="1" applyBorder="1" applyAlignment="1">
      <alignment horizontal="center"/>
    </xf>
    <xf numFmtId="0" fontId="58" fillId="0" borderId="4" xfId="38" applyFont="1" applyBorder="1" applyAlignment="1">
      <alignment horizontal="center"/>
    </xf>
    <xf numFmtId="0" fontId="58" fillId="0" borderId="22" xfId="38" applyFont="1" applyBorder="1" applyAlignment="1">
      <alignment horizontal="center"/>
    </xf>
    <xf numFmtId="0" fontId="11" fillId="14" borderId="2" xfId="38" applyFont="1" applyFill="1" applyBorder="1" applyAlignment="1">
      <alignment horizontal="center" vertical="center" wrapText="1"/>
    </xf>
    <xf numFmtId="0" fontId="9" fillId="10" borderId="47" xfId="38" applyFill="1" applyBorder="1" applyAlignment="1">
      <alignment horizontal="center" wrapText="1"/>
    </xf>
    <xf numFmtId="0" fontId="9" fillId="0" borderId="0" xfId="38"/>
    <xf numFmtId="0" fontId="9" fillId="0" borderId="2" xfId="38" applyFont="1" applyBorder="1" applyAlignment="1">
      <alignment horizontal="center"/>
    </xf>
    <xf numFmtId="0" fontId="58" fillId="0" borderId="39" xfId="38" applyFont="1" applyBorder="1" applyAlignment="1">
      <alignment horizontal="center"/>
    </xf>
    <xf numFmtId="0" fontId="58" fillId="0" borderId="44" xfId="38" applyFont="1" applyBorder="1" applyAlignment="1">
      <alignment horizontal="center"/>
    </xf>
    <xf numFmtId="0" fontId="11" fillId="0" borderId="2" xfId="38" applyFont="1" applyBorder="1" applyAlignment="1">
      <alignment horizontal="center"/>
    </xf>
    <xf numFmtId="0" fontId="9" fillId="0" borderId="2" xfId="38" applyFill="1" applyBorder="1" applyAlignment="1">
      <alignment horizontal="center" vertical="center" wrapText="1"/>
    </xf>
    <xf numFmtId="0" fontId="9" fillId="0" borderId="2" xfId="38" applyFill="1" applyBorder="1" applyAlignment="1">
      <alignment horizontal="center" wrapText="1"/>
    </xf>
    <xf numFmtId="0" fontId="9" fillId="0" borderId="2" xfId="38" applyFill="1" applyBorder="1"/>
    <xf numFmtId="0" fontId="11" fillId="0" borderId="2" xfId="36" applyFont="1" applyFill="1" applyBorder="1" applyAlignment="1">
      <alignment horizontal="center" vertical="center" wrapText="1"/>
    </xf>
    <xf numFmtId="0" fontId="9" fillId="0" borderId="2" xfId="38" applyFont="1" applyFill="1" applyBorder="1" applyAlignment="1">
      <alignment horizontal="center" vertical="center" wrapText="1"/>
    </xf>
    <xf numFmtId="0" fontId="11" fillId="0" borderId="0" xfId="38" applyFont="1" applyFill="1" applyBorder="1" applyAlignment="1">
      <alignment horizontal="center" vertical="center" wrapText="1"/>
    </xf>
    <xf numFmtId="0" fontId="11" fillId="0" borderId="79" xfId="38" applyFont="1" applyFill="1" applyBorder="1" applyAlignment="1">
      <alignment horizontal="center" vertical="center" wrapText="1"/>
    </xf>
    <xf numFmtId="0" fontId="9" fillId="12" borderId="45" xfId="38" applyFont="1" applyFill="1" applyBorder="1" applyAlignment="1">
      <alignment horizontal="center" vertical="center"/>
    </xf>
    <xf numFmtId="0" fontId="9" fillId="12" borderId="47" xfId="38" applyFont="1" applyFill="1" applyBorder="1" applyAlignment="1">
      <alignment horizontal="center" vertical="center"/>
    </xf>
    <xf numFmtId="0" fontId="9" fillId="12" borderId="46" xfId="38" applyFont="1" applyFill="1" applyBorder="1" applyAlignment="1">
      <alignment horizontal="center" vertical="center"/>
    </xf>
    <xf numFmtId="0" fontId="9" fillId="12" borderId="28" xfId="38" applyFont="1" applyFill="1" applyBorder="1" applyAlignment="1">
      <alignment horizontal="center" vertical="center"/>
    </xf>
    <xf numFmtId="0" fontId="9" fillId="12" borderId="79" xfId="38" applyFont="1" applyFill="1" applyBorder="1" applyAlignment="1">
      <alignment horizontal="center" vertical="center"/>
    </xf>
    <xf numFmtId="0" fontId="9" fillId="12" borderId="44" xfId="38" applyFont="1" applyFill="1" applyBorder="1" applyAlignment="1">
      <alignment horizontal="center" vertical="center"/>
    </xf>
    <xf numFmtId="0" fontId="11" fillId="12" borderId="2" xfId="36" applyFont="1" applyFill="1" applyBorder="1" applyAlignment="1">
      <alignment horizontal="center" vertical="center" wrapText="1"/>
    </xf>
    <xf numFmtId="0" fontId="9" fillId="0" borderId="45" xfId="38" applyFont="1" applyFill="1" applyBorder="1" applyAlignment="1">
      <alignment horizontal="center" vertical="center" wrapText="1"/>
    </xf>
    <xf numFmtId="0" fontId="9" fillId="0" borderId="47" xfId="38" applyFont="1" applyFill="1" applyBorder="1" applyAlignment="1">
      <alignment horizontal="center" vertical="center" wrapText="1"/>
    </xf>
    <xf numFmtId="0" fontId="9" fillId="0" borderId="46" xfId="38" applyFont="1" applyFill="1" applyBorder="1" applyAlignment="1">
      <alignment horizontal="center" vertical="center" wrapText="1"/>
    </xf>
    <xf numFmtId="0" fontId="9" fillId="0" borderId="28" xfId="38" applyFont="1" applyFill="1" applyBorder="1" applyAlignment="1">
      <alignment horizontal="center" vertical="center" wrapText="1"/>
    </xf>
    <xf numFmtId="0" fontId="9" fillId="0" borderId="79" xfId="38" applyFont="1" applyFill="1" applyBorder="1" applyAlignment="1">
      <alignment horizontal="center" vertical="center" wrapText="1"/>
    </xf>
    <xf numFmtId="0" fontId="9" fillId="0" borderId="44" xfId="38" applyFont="1" applyFill="1" applyBorder="1" applyAlignment="1">
      <alignment horizontal="center" vertical="center" wrapText="1"/>
    </xf>
    <xf numFmtId="0" fontId="9" fillId="0" borderId="12" xfId="38" applyFont="1" applyFill="1" applyBorder="1" applyAlignment="1">
      <alignment horizontal="center" vertical="center"/>
    </xf>
    <xf numFmtId="0" fontId="9" fillId="0" borderId="11" xfId="38" applyFont="1" applyFill="1" applyBorder="1" applyAlignment="1">
      <alignment horizontal="center" vertical="center"/>
    </xf>
    <xf numFmtId="0" fontId="9" fillId="0" borderId="28" xfId="38" applyFont="1" applyFill="1" applyBorder="1" applyAlignment="1">
      <alignment horizontal="center" vertical="center"/>
    </xf>
    <xf numFmtId="0" fontId="9" fillId="0" borderId="79" xfId="38" applyFont="1" applyFill="1" applyBorder="1" applyAlignment="1">
      <alignment horizontal="center" vertical="center"/>
    </xf>
    <xf numFmtId="0" fontId="44" fillId="12" borderId="0" xfId="6" applyFont="1" applyFill="1" applyAlignment="1">
      <alignment horizontal="center" vertical="center"/>
    </xf>
    <xf numFmtId="9" fontId="44" fillId="12" borderId="0" xfId="15" applyFont="1" applyFill="1" applyAlignment="1">
      <alignment horizontal="center" vertical="center"/>
    </xf>
    <xf numFmtId="189" fontId="25" fillId="12" borderId="2" xfId="6" applyNumberFormat="1" applyFont="1" applyFill="1" applyBorder="1" applyAlignment="1">
      <alignment horizontal="center" vertical="center" wrapText="1"/>
    </xf>
    <xf numFmtId="189" fontId="25" fillId="12" borderId="2" xfId="6" applyNumberFormat="1" applyFont="1" applyFill="1" applyBorder="1" applyAlignment="1">
      <alignment horizontal="center" vertical="center"/>
    </xf>
    <xf numFmtId="189" fontId="25" fillId="12" borderId="4" xfId="6" applyNumberFormat="1" applyFont="1" applyFill="1" applyBorder="1" applyAlignment="1">
      <alignment horizontal="center" vertical="center"/>
    </xf>
    <xf numFmtId="0" fontId="25" fillId="12" borderId="4" xfId="6" applyFont="1" applyFill="1" applyBorder="1" applyAlignment="1">
      <alignment horizontal="center" vertical="center" wrapText="1"/>
    </xf>
    <xf numFmtId="0" fontId="33" fillId="12" borderId="0" xfId="6" applyFont="1" applyFill="1" applyAlignment="1">
      <alignment horizontal="left" vertical="center" wrapText="1"/>
    </xf>
    <xf numFmtId="189" fontId="25" fillId="12" borderId="4" xfId="6" applyNumberFormat="1" applyFont="1" applyFill="1" applyBorder="1" applyAlignment="1">
      <alignment horizontal="center" vertical="center" wrapText="1"/>
    </xf>
    <xf numFmtId="189" fontId="25" fillId="12" borderId="54" xfId="6" applyNumberFormat="1" applyFont="1" applyFill="1" applyBorder="1" applyAlignment="1">
      <alignment horizontal="center" vertical="center" wrapText="1"/>
    </xf>
    <xf numFmtId="189" fontId="25" fillId="12" borderId="22" xfId="6" applyNumberFormat="1" applyFont="1" applyFill="1" applyBorder="1" applyAlignment="1">
      <alignment horizontal="center" vertical="center" wrapText="1"/>
    </xf>
    <xf numFmtId="43" fontId="25" fillId="12" borderId="0" xfId="37" applyFont="1" applyFill="1" applyBorder="1" applyAlignment="1">
      <alignment horizontal="center" vertical="center"/>
    </xf>
    <xf numFmtId="49" fontId="25" fillId="12" borderId="12" xfId="6" applyNumberFormat="1" applyFont="1" applyFill="1" applyBorder="1" applyAlignment="1">
      <alignment horizontal="center" vertical="center" wrapText="1"/>
    </xf>
    <xf numFmtId="49" fontId="25" fillId="12" borderId="45" xfId="6" applyNumberFormat="1" applyFont="1" applyFill="1" applyBorder="1" applyAlignment="1">
      <alignment horizontal="center" vertical="center" wrapText="1"/>
    </xf>
    <xf numFmtId="0" fontId="59" fillId="0" borderId="0" xfId="41" applyFont="1" applyFill="1" applyBorder="1" applyAlignment="1">
      <alignment horizontal="left" vertical="center" wrapText="1"/>
    </xf>
    <xf numFmtId="3" fontId="57" fillId="0" borderId="0" xfId="41" applyNumberFormat="1" applyFont="1" applyFill="1" applyAlignment="1">
      <alignment horizontal="center" vertical="center" wrapText="1"/>
    </xf>
    <xf numFmtId="0" fontId="57" fillId="0" borderId="0" xfId="41" applyFont="1" applyFill="1" applyAlignment="1">
      <alignment horizontal="center" vertical="center" wrapText="1"/>
    </xf>
    <xf numFmtId="0" fontId="59" fillId="0" borderId="2" xfId="41" applyFont="1" applyFill="1" applyBorder="1" applyAlignment="1">
      <alignment horizontal="center" vertical="center" wrapText="1"/>
    </xf>
    <xf numFmtId="0" fontId="59" fillId="0" borderId="12" xfId="41" applyFont="1" applyFill="1" applyBorder="1" applyAlignment="1">
      <alignment horizontal="center" vertical="center" wrapText="1"/>
    </xf>
    <xf numFmtId="0" fontId="59" fillId="0" borderId="41" xfId="41" applyFont="1" applyFill="1" applyBorder="1" applyAlignment="1">
      <alignment horizontal="center" vertical="center" wrapText="1"/>
    </xf>
    <xf numFmtId="0" fontId="78" fillId="0" borderId="0" xfId="39" applyFont="1" applyAlignment="1">
      <alignment horizontal="center" vertical="center"/>
    </xf>
    <xf numFmtId="0" fontId="81" fillId="0" borderId="79" xfId="39" applyFont="1" applyBorder="1" applyAlignment="1">
      <alignment horizontal="center" wrapText="1" readingOrder="1"/>
    </xf>
    <xf numFmtId="0" fontId="105" fillId="0" borderId="47" xfId="39" applyFont="1" applyBorder="1" applyAlignment="1">
      <alignment horizontal="center" vertical="top" readingOrder="1"/>
    </xf>
    <xf numFmtId="0" fontId="105" fillId="0" borderId="47" xfId="39" applyFont="1" applyBorder="1" applyAlignment="1">
      <alignment horizontal="center" vertical="top"/>
    </xf>
    <xf numFmtId="4" fontId="15" fillId="0" borderId="85" xfId="40" applyNumberFormat="1" applyFont="1" applyFill="1" applyBorder="1" applyAlignment="1">
      <alignment horizontal="center" vertical="center" wrapText="1"/>
    </xf>
    <xf numFmtId="4" fontId="15" fillId="0" borderId="31" xfId="40" applyNumberFormat="1" applyFont="1" applyFill="1" applyBorder="1" applyAlignment="1">
      <alignment horizontal="center" vertical="center" wrapText="1"/>
    </xf>
    <xf numFmtId="0" fontId="15" fillId="0" borderId="74" xfId="40" applyFont="1" applyFill="1" applyBorder="1" applyAlignment="1">
      <alignment horizontal="center" vertical="center" wrapText="1"/>
    </xf>
    <xf numFmtId="0" fontId="15" fillId="0" borderId="32" xfId="40" applyFont="1" applyFill="1" applyBorder="1" applyAlignment="1">
      <alignment horizontal="center" vertical="center" wrapText="1"/>
    </xf>
    <xf numFmtId="0" fontId="15" fillId="0" borderId="57" xfId="40" applyFont="1" applyFill="1" applyBorder="1" applyAlignment="1">
      <alignment horizontal="center" vertical="center" wrapText="1"/>
    </xf>
    <xf numFmtId="0" fontId="15" fillId="0" borderId="78" xfId="40" applyFont="1" applyFill="1" applyBorder="1" applyAlignment="1">
      <alignment horizontal="center" vertical="center" wrapText="1"/>
    </xf>
    <xf numFmtId="0" fontId="81" fillId="0" borderId="4" xfId="39" applyFont="1" applyBorder="1" applyAlignment="1">
      <alignment horizontal="center" vertical="center" wrapText="1"/>
    </xf>
    <xf numFmtId="0" fontId="81" fillId="0" borderId="54" xfId="39" applyFont="1" applyBorder="1" applyAlignment="1">
      <alignment horizontal="center" vertical="center" wrapText="1"/>
    </xf>
    <xf numFmtId="0" fontId="81" fillId="0" borderId="22" xfId="39" applyFont="1" applyBorder="1" applyAlignment="1">
      <alignment horizontal="center" vertical="center" wrapText="1"/>
    </xf>
    <xf numFmtId="0" fontId="81" fillId="0" borderId="12" xfId="39" applyFont="1" applyBorder="1" applyAlignment="1">
      <alignment horizontal="center" vertical="center" wrapText="1"/>
    </xf>
    <xf numFmtId="0" fontId="81" fillId="0" borderId="41" xfId="39" applyFont="1" applyBorder="1" applyAlignment="1">
      <alignment horizontal="center" vertical="center" wrapText="1"/>
    </xf>
    <xf numFmtId="0" fontId="85" fillId="0" borderId="0" xfId="39" applyFont="1" applyAlignment="1">
      <alignment horizontal="left" vertical="center" wrapText="1"/>
    </xf>
    <xf numFmtId="0" fontId="111" fillId="0" borderId="0" xfId="39" applyFont="1" applyFill="1" applyBorder="1" applyAlignment="1">
      <alignment horizontal="left" vertical="top" wrapText="1" readingOrder="1"/>
    </xf>
    <xf numFmtId="0" fontId="111" fillId="0" borderId="0" xfId="39" applyFont="1" applyFill="1" applyBorder="1" applyAlignment="1">
      <alignment horizontal="left" vertical="top" readingOrder="1"/>
    </xf>
    <xf numFmtId="0" fontId="81" fillId="0" borderId="2" xfId="0" applyFont="1" applyFill="1" applyBorder="1" applyAlignment="1">
      <alignment horizontal="center" vertical="center" wrapText="1" readingOrder="1"/>
    </xf>
    <xf numFmtId="0" fontId="81" fillId="0" borderId="0" xfId="0" applyFont="1" applyAlignment="1">
      <alignment horizontal="left" wrapText="1"/>
    </xf>
    <xf numFmtId="0" fontId="81" fillId="0" borderId="4" xfId="0" applyFont="1" applyFill="1" applyBorder="1" applyAlignment="1">
      <alignment horizontal="center" vertical="center" wrapText="1" readingOrder="1"/>
    </xf>
    <xf numFmtId="0" fontId="81" fillId="0" borderId="22" xfId="0" applyFont="1" applyFill="1" applyBorder="1" applyAlignment="1">
      <alignment horizontal="center" vertical="center" wrapText="1" readingOrder="1"/>
    </xf>
    <xf numFmtId="0" fontId="81" fillId="0" borderId="54" xfId="0" applyFont="1" applyFill="1" applyBorder="1" applyAlignment="1">
      <alignment horizontal="center" vertical="center" wrapText="1" readingOrder="1"/>
    </xf>
    <xf numFmtId="16" fontId="81" fillId="0" borderId="4" xfId="0" applyNumberFormat="1" applyFont="1" applyFill="1" applyBorder="1" applyAlignment="1">
      <alignment horizontal="center" vertical="center" wrapText="1" readingOrder="1"/>
    </xf>
    <xf numFmtId="16" fontId="81" fillId="0" borderId="54" xfId="0" applyNumberFormat="1" applyFont="1" applyFill="1" applyBorder="1" applyAlignment="1">
      <alignment horizontal="center" vertical="center" wrapText="1" readingOrder="1"/>
    </xf>
    <xf numFmtId="16" fontId="81" fillId="0" borderId="22" xfId="0" applyNumberFormat="1" applyFont="1" applyFill="1" applyBorder="1" applyAlignment="1">
      <alignment horizontal="center" vertical="center" wrapText="1" readingOrder="1"/>
    </xf>
    <xf numFmtId="0" fontId="78" fillId="0" borderId="0" xfId="0" applyFont="1" applyAlignment="1">
      <alignment horizontal="center" vertical="center"/>
    </xf>
    <xf numFmtId="0" fontId="81" fillId="0" borderId="4" xfId="0" applyFont="1" applyBorder="1" applyAlignment="1">
      <alignment horizontal="center" vertical="center" wrapText="1"/>
    </xf>
    <xf numFmtId="0" fontId="81" fillId="0" borderId="54" xfId="0" applyFont="1" applyBorder="1" applyAlignment="1">
      <alignment horizontal="center" vertical="center" wrapText="1"/>
    </xf>
    <xf numFmtId="0" fontId="81" fillId="0" borderId="22" xfId="0" applyFont="1" applyBorder="1" applyAlignment="1">
      <alignment horizontal="center" vertical="center" wrapText="1"/>
    </xf>
    <xf numFmtId="0" fontId="81" fillId="0" borderId="12" xfId="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wrapText="1" readingOrder="1"/>
    </xf>
    <xf numFmtId="0" fontId="105" fillId="0" borderId="47" xfId="0" applyFont="1" applyBorder="1" applyAlignment="1">
      <alignment horizontal="center" vertical="top" readingOrder="1"/>
    </xf>
    <xf numFmtId="0" fontId="105" fillId="0" borderId="47" xfId="0" applyFont="1" applyBorder="1" applyAlignment="1">
      <alignment horizontal="center" vertical="top"/>
    </xf>
    <xf numFmtId="0" fontId="81" fillId="12" borderId="4" xfId="0" applyFont="1" applyFill="1" applyBorder="1" applyAlignment="1">
      <alignment horizontal="center" vertical="center" wrapText="1" readingOrder="1"/>
    </xf>
    <xf numFmtId="0" fontId="81" fillId="12" borderId="22" xfId="0" applyFont="1" applyFill="1" applyBorder="1" applyAlignment="1">
      <alignment horizontal="center" vertical="center" wrapText="1" readingOrder="1"/>
    </xf>
    <xf numFmtId="0" fontId="81" fillId="0" borderId="41" xfId="0" applyFont="1" applyBorder="1" applyAlignment="1">
      <alignment horizontal="center" vertical="center" wrapText="1"/>
    </xf>
    <xf numFmtId="0" fontId="111" fillId="0" borderId="0" xfId="0" applyFont="1" applyFill="1" applyBorder="1" applyAlignment="1">
      <alignment horizontal="left" vertical="top" wrapText="1" readingOrder="1"/>
    </xf>
    <xf numFmtId="0" fontId="111" fillId="0" borderId="0" xfId="0" applyFont="1" applyFill="1" applyBorder="1" applyAlignment="1">
      <alignment horizontal="left" vertical="top" readingOrder="1"/>
    </xf>
    <xf numFmtId="0" fontId="85" fillId="0" borderId="0" xfId="0" applyFont="1" applyAlignment="1">
      <alignment horizontal="left" vertical="center" wrapText="1"/>
    </xf>
    <xf numFmtId="4" fontId="15" fillId="12" borderId="85" xfId="40" applyNumberFormat="1" applyFont="1" applyFill="1" applyBorder="1" applyAlignment="1">
      <alignment horizontal="center" vertical="center" wrapText="1"/>
    </xf>
    <xf numFmtId="4" fontId="15" fillId="12" borderId="31" xfId="40" applyNumberFormat="1" applyFont="1" applyFill="1" applyBorder="1" applyAlignment="1">
      <alignment horizontal="center" vertical="center" wrapText="1"/>
    </xf>
    <xf numFmtId="0" fontId="15" fillId="12" borderId="74" xfId="40" applyFont="1" applyFill="1" applyBorder="1" applyAlignment="1">
      <alignment horizontal="center" vertical="center" wrapText="1"/>
    </xf>
    <xf numFmtId="0" fontId="15" fillId="12" borderId="32" xfId="40" applyFont="1" applyFill="1" applyBorder="1" applyAlignment="1">
      <alignment horizontal="center" vertical="center" wrapText="1"/>
    </xf>
    <xf numFmtId="0" fontId="15" fillId="12" borderId="57" xfId="40" applyFont="1" applyFill="1" applyBorder="1" applyAlignment="1">
      <alignment horizontal="center" vertical="center" wrapText="1"/>
    </xf>
    <xf numFmtId="0" fontId="15" fillId="12" borderId="78" xfId="40" applyFont="1" applyFill="1" applyBorder="1" applyAlignment="1">
      <alignment horizontal="center" vertical="center" wrapText="1"/>
    </xf>
    <xf numFmtId="0" fontId="57" fillId="0" borderId="0" xfId="38" applyFont="1" applyFill="1" applyAlignment="1">
      <alignment horizontal="center" vertical="top" wrapText="1"/>
    </xf>
    <xf numFmtId="0" fontId="11" fillId="12" borderId="2" xfId="61" applyFont="1" applyFill="1" applyBorder="1" applyAlignment="1">
      <alignment horizontal="center" vertical="center" wrapText="1"/>
    </xf>
    <xf numFmtId="0" fontId="75" fillId="0" borderId="2" xfId="39" applyFont="1" applyBorder="1" applyAlignment="1">
      <alignment horizontal="left" vertical="center" wrapText="1"/>
    </xf>
    <xf numFmtId="0" fontId="75" fillId="0" borderId="0" xfId="39" applyFont="1" applyAlignment="1">
      <alignment horizontal="left" vertical="center" wrapText="1"/>
    </xf>
    <xf numFmtId="9" fontId="75" fillId="0" borderId="2" xfId="39" applyNumberFormat="1" applyFont="1" applyBorder="1" applyAlignment="1">
      <alignment horizontal="center" vertical="center" wrapText="1"/>
    </xf>
    <xf numFmtId="0" fontId="75" fillId="0" borderId="2" xfId="39" applyFont="1" applyBorder="1" applyAlignment="1">
      <alignment horizontal="center" vertical="center" wrapText="1"/>
    </xf>
    <xf numFmtId="0" fontId="11" fillId="12" borderId="2" xfId="61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6" fillId="0" borderId="0" xfId="0" applyFont="1" applyFill="1" applyAlignment="1">
      <alignment horizontal="center" vertical="center" wrapText="1"/>
    </xf>
    <xf numFmtId="0" fontId="90" fillId="0" borderId="85" xfId="0" applyFont="1" applyFill="1" applyBorder="1" applyAlignment="1">
      <alignment horizontal="center" vertical="center" wrapText="1"/>
    </xf>
    <xf numFmtId="0" fontId="90" fillId="0" borderId="74" xfId="0" applyFont="1" applyFill="1" applyBorder="1" applyAlignment="1">
      <alignment horizontal="center" vertical="center" wrapText="1"/>
    </xf>
    <xf numFmtId="0" fontId="90" fillId="0" borderId="57" xfId="0" applyFont="1" applyFill="1" applyBorder="1" applyAlignment="1">
      <alignment horizontal="center" vertical="center" wrapText="1"/>
    </xf>
    <xf numFmtId="0" fontId="90" fillId="12" borderId="91" xfId="0" applyFont="1" applyFill="1" applyBorder="1" applyAlignment="1">
      <alignment horizontal="center" vertical="center" wrapText="1"/>
    </xf>
    <xf numFmtId="0" fontId="90" fillId="12" borderId="26" xfId="0" applyFont="1" applyFill="1" applyBorder="1" applyAlignment="1">
      <alignment horizontal="center" vertical="center" wrapText="1"/>
    </xf>
    <xf numFmtId="0" fontId="90" fillId="12" borderId="34" xfId="0" applyFont="1" applyFill="1" applyBorder="1" applyAlignment="1">
      <alignment horizontal="center" vertical="center" wrapText="1"/>
    </xf>
    <xf numFmtId="0" fontId="66" fillId="0" borderId="4" xfId="0" applyFont="1" applyFill="1" applyBorder="1" applyAlignment="1">
      <alignment horizontal="center" vertical="center" wrapText="1"/>
    </xf>
    <xf numFmtId="0" fontId="66" fillId="0" borderId="55" xfId="0" applyFont="1" applyFill="1" applyBorder="1" applyAlignment="1">
      <alignment horizontal="center" vertical="center" wrapText="1"/>
    </xf>
    <xf numFmtId="0" fontId="57" fillId="0" borderId="0" xfId="3" applyFont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2" fillId="0" borderId="0" xfId="3" applyFont="1" applyAlignment="1">
      <alignment horizontal="right" wrapText="1"/>
    </xf>
    <xf numFmtId="0" fontId="40" fillId="0" borderId="49" xfId="3" applyFont="1" applyBorder="1" applyAlignment="1">
      <alignment horizontal="center" vertical="center"/>
    </xf>
    <xf numFmtId="0" fontId="40" fillId="0" borderId="80" xfId="3" applyFont="1" applyBorder="1" applyAlignment="1">
      <alignment horizontal="center" vertical="center"/>
    </xf>
    <xf numFmtId="0" fontId="40" fillId="0" borderId="12" xfId="3" applyFont="1" applyBorder="1" applyAlignment="1">
      <alignment horizontal="center" vertical="center"/>
    </xf>
    <xf numFmtId="0" fontId="40" fillId="0" borderId="11" xfId="3" applyFont="1" applyBorder="1" applyAlignment="1">
      <alignment horizontal="center" vertical="center"/>
    </xf>
    <xf numFmtId="0" fontId="40" fillId="0" borderId="41" xfId="3" applyFont="1" applyBorder="1" applyAlignment="1">
      <alignment horizontal="center" vertical="center"/>
    </xf>
    <xf numFmtId="0" fontId="40" fillId="0" borderId="92" xfId="3" applyFont="1" applyBorder="1" applyAlignment="1">
      <alignment horizontal="center" vertical="center" wrapText="1"/>
    </xf>
    <xf numFmtId="0" fontId="40" fillId="0" borderId="59" xfId="3" applyFont="1" applyBorder="1" applyAlignment="1">
      <alignment horizontal="center" vertical="center" wrapText="1"/>
    </xf>
    <xf numFmtId="0" fontId="40" fillId="0" borderId="94" xfId="3" applyFont="1" applyBorder="1" applyAlignment="1">
      <alignment horizontal="center" vertical="center" wrapText="1"/>
    </xf>
    <xf numFmtId="0" fontId="40" fillId="0" borderId="56" xfId="3" applyFont="1" applyBorder="1" applyAlignment="1">
      <alignment horizontal="center" vertical="center" wrapText="1"/>
    </xf>
    <xf numFmtId="0" fontId="40" fillId="0" borderId="79" xfId="3" applyFont="1" applyBorder="1" applyAlignment="1">
      <alignment horizontal="center" vertical="center" wrapText="1"/>
    </xf>
    <xf numFmtId="0" fontId="40" fillId="0" borderId="44" xfId="3" applyFont="1" applyBorder="1" applyAlignment="1">
      <alignment horizontal="center" vertical="center" wrapText="1"/>
    </xf>
    <xf numFmtId="0" fontId="40" fillId="0" borderId="93" xfId="3" applyFont="1" applyBorder="1" applyAlignment="1">
      <alignment horizontal="center" vertical="center" wrapText="1"/>
    </xf>
    <xf numFmtId="0" fontId="40" fillId="0" borderId="28" xfId="3" applyFont="1" applyBorder="1" applyAlignment="1">
      <alignment horizontal="center" vertical="center" wrapText="1"/>
    </xf>
    <xf numFmtId="0" fontId="40" fillId="0" borderId="23" xfId="3" applyFont="1" applyBorder="1" applyAlignment="1">
      <alignment horizontal="center" vertical="center"/>
    </xf>
    <xf numFmtId="0" fontId="40" fillId="0" borderId="96" xfId="3" applyFont="1" applyBorder="1" applyAlignment="1">
      <alignment horizontal="center" vertical="center"/>
    </xf>
    <xf numFmtId="0" fontId="40" fillId="0" borderId="40" xfId="3" applyFont="1" applyBorder="1" applyAlignment="1">
      <alignment horizontal="center" vertical="center"/>
    </xf>
    <xf numFmtId="0" fontId="15" fillId="0" borderId="18" xfId="3" applyFont="1" applyBorder="1" applyAlignment="1">
      <alignment horizontal="center" vertical="center"/>
    </xf>
    <xf numFmtId="0" fontId="15" fillId="0" borderId="88" xfId="3" applyFont="1" applyBorder="1" applyAlignment="1">
      <alignment horizontal="center" vertical="center"/>
    </xf>
    <xf numFmtId="0" fontId="15" fillId="0" borderId="38" xfId="3" applyFont="1" applyBorder="1" applyAlignment="1">
      <alignment horizontal="center" vertical="center"/>
    </xf>
    <xf numFmtId="49" fontId="40" fillId="0" borderId="85" xfId="3" applyNumberFormat="1" applyFont="1" applyBorder="1" applyAlignment="1">
      <alignment horizontal="center" vertical="center"/>
    </xf>
    <xf numFmtId="49" fontId="40" fillId="0" borderId="96" xfId="3" applyNumberFormat="1" applyFont="1" applyBorder="1" applyAlignment="1">
      <alignment horizontal="center" vertical="center"/>
    </xf>
    <xf numFmtId="49" fontId="40" fillId="0" borderId="40" xfId="3" applyNumberFormat="1" applyFont="1" applyBorder="1" applyAlignment="1">
      <alignment horizontal="center" vertical="center"/>
    </xf>
    <xf numFmtId="0" fontId="40" fillId="0" borderId="23" xfId="3" applyFont="1" applyBorder="1" applyAlignment="1">
      <alignment horizontal="left" vertical="center"/>
    </xf>
    <xf numFmtId="0" fontId="40" fillId="0" borderId="96" xfId="3" applyFont="1" applyBorder="1" applyAlignment="1">
      <alignment horizontal="left" vertical="center"/>
    </xf>
    <xf numFmtId="0" fontId="40" fillId="0" borderId="40" xfId="3" applyFont="1" applyBorder="1" applyAlignment="1">
      <alignment horizontal="left" vertical="center"/>
    </xf>
    <xf numFmtId="43" fontId="40" fillId="0" borderId="23" xfId="3" applyNumberFormat="1" applyFont="1" applyBorder="1" applyAlignment="1">
      <alignment vertical="center"/>
    </xf>
    <xf numFmtId="43" fontId="40" fillId="0" borderId="96" xfId="3" applyNumberFormat="1" applyFont="1" applyBorder="1" applyAlignment="1">
      <alignment vertical="center"/>
    </xf>
    <xf numFmtId="43" fontId="40" fillId="0" borderId="40" xfId="3" applyNumberFormat="1" applyFont="1" applyBorder="1" applyAlignment="1">
      <alignment vertical="center"/>
    </xf>
    <xf numFmtId="0" fontId="15" fillId="0" borderId="57" xfId="3" applyFont="1" applyBorder="1" applyAlignment="1">
      <alignment horizontal="center" vertical="center"/>
    </xf>
    <xf numFmtId="43" fontId="15" fillId="0" borderId="12" xfId="3" applyNumberFormat="1" applyFont="1" applyBorder="1" applyAlignment="1">
      <alignment vertical="center"/>
    </xf>
    <xf numFmtId="43" fontId="15" fillId="0" borderId="11" xfId="3" applyNumberFormat="1" applyFont="1" applyBorder="1" applyAlignment="1">
      <alignment vertical="center"/>
    </xf>
    <xf numFmtId="43" fontId="15" fillId="0" borderId="41" xfId="3" applyNumberFormat="1" applyFont="1" applyBorder="1" applyAlignment="1">
      <alignment vertical="center"/>
    </xf>
    <xf numFmtId="49" fontId="15" fillId="0" borderId="74" xfId="3" applyNumberFormat="1" applyFont="1" applyBorder="1" applyAlignment="1">
      <alignment horizontal="center" vertical="center"/>
    </xf>
    <xf numFmtId="49" fontId="15" fillId="0" borderId="11" xfId="3" applyNumberFormat="1" applyFont="1" applyBorder="1" applyAlignment="1">
      <alignment horizontal="center" vertical="center"/>
    </xf>
    <xf numFmtId="49" fontId="15" fillId="0" borderId="41" xfId="3" applyNumberFormat="1" applyFont="1" applyBorder="1" applyAlignment="1">
      <alignment horizontal="center" vertical="center"/>
    </xf>
    <xf numFmtId="0" fontId="15" fillId="0" borderId="12" xfId="3" applyFont="1" applyBorder="1" applyAlignment="1">
      <alignment horizontal="left" vertical="center" wrapText="1"/>
    </xf>
    <xf numFmtId="0" fontId="15" fillId="0" borderId="11" xfId="3" applyFont="1" applyBorder="1" applyAlignment="1">
      <alignment horizontal="left" vertical="center" wrapText="1"/>
    </xf>
    <xf numFmtId="0" fontId="15" fillId="0" borderId="41" xfId="3" applyFont="1" applyBorder="1" applyAlignment="1">
      <alignment horizontal="left" vertical="center" wrapText="1"/>
    </xf>
    <xf numFmtId="0" fontId="15" fillId="0" borderId="12" xfId="3" applyFont="1" applyBorder="1" applyAlignment="1">
      <alignment horizontal="left" vertical="center"/>
    </xf>
    <xf numFmtId="0" fontId="15" fillId="0" borderId="11" xfId="3" applyFont="1" applyBorder="1" applyAlignment="1">
      <alignment horizontal="left" vertical="center"/>
    </xf>
    <xf numFmtId="0" fontId="15" fillId="0" borderId="41" xfId="3" applyFont="1" applyBorder="1" applyAlignment="1">
      <alignment horizontal="left" vertical="center"/>
    </xf>
    <xf numFmtId="0" fontId="12" fillId="0" borderId="12" xfId="3" applyFont="1" applyBorder="1" applyAlignment="1">
      <alignment horizontal="left" vertical="center"/>
    </xf>
    <xf numFmtId="0" fontId="12" fillId="0" borderId="11" xfId="3" applyFont="1" applyBorder="1" applyAlignment="1">
      <alignment horizontal="left" vertical="center"/>
    </xf>
    <xf numFmtId="0" fontId="12" fillId="0" borderId="41" xfId="3" applyFont="1" applyBorder="1" applyAlignment="1">
      <alignment horizontal="left" vertical="center"/>
    </xf>
    <xf numFmtId="43" fontId="15" fillId="0" borderId="18" xfId="3" applyNumberFormat="1" applyFont="1" applyBorder="1" applyAlignment="1">
      <alignment vertical="center"/>
    </xf>
    <xf numFmtId="43" fontId="15" fillId="0" borderId="88" xfId="3" applyNumberFormat="1" applyFont="1" applyBorder="1" applyAlignment="1">
      <alignment vertical="center"/>
    </xf>
    <xf numFmtId="43" fontId="15" fillId="0" borderId="38" xfId="3" applyNumberFormat="1" applyFont="1" applyBorder="1" applyAlignment="1">
      <alignment vertical="center"/>
    </xf>
    <xf numFmtId="49" fontId="15" fillId="0" borderId="57" xfId="3" applyNumberFormat="1" applyFont="1" applyBorder="1" applyAlignment="1">
      <alignment horizontal="center" vertical="center"/>
    </xf>
    <xf numFmtId="49" fontId="15" fillId="0" borderId="88" xfId="3" applyNumberFormat="1" applyFont="1" applyBorder="1" applyAlignment="1">
      <alignment horizontal="center" vertical="center"/>
    </xf>
    <xf numFmtId="49" fontId="15" fillId="0" borderId="38" xfId="3" applyNumberFormat="1" applyFont="1" applyBorder="1" applyAlignment="1">
      <alignment horizontal="center" vertical="center"/>
    </xf>
    <xf numFmtId="0" fontId="15" fillId="0" borderId="18" xfId="3" applyFont="1" applyBorder="1" applyAlignment="1">
      <alignment horizontal="left" vertical="center"/>
    </xf>
    <xf numFmtId="0" fontId="15" fillId="0" borderId="88" xfId="3" applyFont="1" applyBorder="1" applyAlignment="1">
      <alignment horizontal="left" vertical="center"/>
    </xf>
    <xf numFmtId="0" fontId="15" fillId="0" borderId="38" xfId="3" applyFont="1" applyBorder="1" applyAlignment="1">
      <alignment horizontal="left" vertical="center"/>
    </xf>
    <xf numFmtId="43" fontId="40" fillId="0" borderId="12" xfId="3" applyNumberFormat="1" applyFont="1" applyBorder="1" applyAlignment="1">
      <alignment vertical="center"/>
    </xf>
    <xf numFmtId="43" fontId="40" fillId="0" borderId="11" xfId="3" applyNumberFormat="1" applyFont="1" applyBorder="1" applyAlignment="1">
      <alignment vertical="center"/>
    </xf>
    <xf numFmtId="43" fontId="40" fillId="0" borderId="41" xfId="3" applyNumberFormat="1" applyFont="1" applyBorder="1" applyAlignment="1">
      <alignment vertical="center"/>
    </xf>
    <xf numFmtId="49" fontId="40" fillId="0" borderId="74" xfId="3" applyNumberFormat="1" applyFont="1" applyBorder="1" applyAlignment="1">
      <alignment horizontal="center" vertical="center"/>
    </xf>
    <xf numFmtId="49" fontId="40" fillId="0" borderId="11" xfId="3" applyNumberFormat="1" applyFont="1" applyBorder="1" applyAlignment="1">
      <alignment horizontal="center" vertical="center"/>
    </xf>
    <xf numFmtId="49" fontId="40" fillId="0" borderId="41" xfId="3" applyNumberFormat="1" applyFont="1" applyBorder="1" applyAlignment="1">
      <alignment horizontal="center" vertical="center"/>
    </xf>
    <xf numFmtId="0" fontId="40" fillId="0" borderId="12" xfId="3" applyFont="1" applyBorder="1" applyAlignment="1">
      <alignment horizontal="left" vertical="center"/>
    </xf>
    <xf numFmtId="0" fontId="40" fillId="0" borderId="11" xfId="3" applyFont="1" applyBorder="1" applyAlignment="1">
      <alignment horizontal="left" vertical="center"/>
    </xf>
    <xf numFmtId="0" fontId="40" fillId="0" borderId="41" xfId="3" applyFont="1" applyBorder="1" applyAlignment="1">
      <alignment horizontal="left" vertical="center"/>
    </xf>
    <xf numFmtId="43" fontId="40" fillId="0" borderId="12" xfId="3" applyNumberFormat="1" applyFont="1" applyFill="1" applyBorder="1" applyAlignment="1">
      <alignment vertical="center"/>
    </xf>
    <xf numFmtId="43" fontId="40" fillId="0" borderId="11" xfId="3" applyNumberFormat="1" applyFont="1" applyFill="1" applyBorder="1" applyAlignment="1">
      <alignment vertical="center"/>
    </xf>
    <xf numFmtId="43" fontId="40" fillId="0" borderId="41" xfId="3" applyNumberFormat="1" applyFont="1" applyFill="1" applyBorder="1" applyAlignment="1">
      <alignment vertical="center"/>
    </xf>
    <xf numFmtId="49" fontId="40" fillId="0" borderId="29" xfId="3" applyNumberFormat="1" applyFont="1" applyBorder="1" applyAlignment="1">
      <alignment horizontal="center" vertical="center"/>
    </xf>
    <xf numFmtId="49" fontId="40" fillId="0" borderId="10" xfId="3" applyNumberFormat="1" applyFont="1" applyBorder="1" applyAlignment="1">
      <alignment horizontal="center" vertical="center"/>
    </xf>
    <xf numFmtId="49" fontId="40" fillId="0" borderId="42" xfId="3" applyNumberFormat="1" applyFont="1" applyBorder="1" applyAlignment="1">
      <alignment horizontal="center" vertical="center"/>
    </xf>
    <xf numFmtId="0" fontId="40" fillId="0" borderId="19" xfId="3" applyFont="1" applyBorder="1" applyAlignment="1">
      <alignment horizontal="left" vertical="center"/>
    </xf>
    <xf numFmtId="0" fontId="40" fillId="0" borderId="10" xfId="3" applyFont="1" applyBorder="1" applyAlignment="1">
      <alignment horizontal="left" vertical="center"/>
    </xf>
    <xf numFmtId="0" fontId="40" fillId="0" borderId="42" xfId="3" applyFont="1" applyBorder="1" applyAlignment="1">
      <alignment horizontal="left" vertical="center"/>
    </xf>
    <xf numFmtId="43" fontId="40" fillId="0" borderId="19" xfId="3" applyNumberFormat="1" applyFont="1" applyBorder="1" applyAlignment="1">
      <alignment vertical="center"/>
    </xf>
    <xf numFmtId="43" fontId="40" fillId="0" borderId="10" xfId="3" applyNumberFormat="1" applyFont="1" applyBorder="1" applyAlignment="1">
      <alignment vertical="center"/>
    </xf>
    <xf numFmtId="43" fontId="40" fillId="0" borderId="42" xfId="3" applyNumberFormat="1" applyFont="1" applyBorder="1" applyAlignment="1">
      <alignment vertical="center"/>
    </xf>
    <xf numFmtId="43" fontId="40" fillId="0" borderId="23" xfId="3" applyNumberFormat="1" applyFont="1" applyFill="1" applyBorder="1" applyAlignment="1">
      <alignment vertical="center"/>
    </xf>
    <xf numFmtId="43" fontId="40" fillId="0" borderId="96" xfId="3" applyNumberFormat="1" applyFont="1" applyFill="1" applyBorder="1" applyAlignment="1">
      <alignment vertical="center"/>
    </xf>
    <xf numFmtId="43" fontId="40" fillId="0" borderId="40" xfId="3" applyNumberFormat="1" applyFont="1" applyFill="1" applyBorder="1" applyAlignment="1">
      <alignment vertical="center"/>
    </xf>
    <xf numFmtId="43" fontId="40" fillId="0" borderId="24" xfId="3" applyNumberFormat="1" applyFont="1" applyBorder="1" applyAlignment="1">
      <alignment horizontal="center" vertical="center"/>
    </xf>
    <xf numFmtId="0" fontId="40" fillId="0" borderId="24" xfId="3" applyFont="1" applyBorder="1" applyAlignment="1">
      <alignment horizontal="center" vertical="center"/>
    </xf>
    <xf numFmtId="0" fontId="40" fillId="0" borderId="23" xfId="3" applyFont="1" applyBorder="1" applyAlignment="1">
      <alignment horizontal="left" vertical="center" wrapText="1"/>
    </xf>
    <xf numFmtId="0" fontId="40" fillId="0" borderId="96" xfId="3" applyFont="1" applyBorder="1" applyAlignment="1">
      <alignment horizontal="left" vertical="center" wrapText="1"/>
    </xf>
    <xf numFmtId="0" fontId="40" fillId="0" borderId="40" xfId="3" applyFont="1" applyBorder="1" applyAlignment="1">
      <alignment horizontal="left" vertical="center" wrapText="1"/>
    </xf>
    <xf numFmtId="0" fontId="40" fillId="0" borderId="19" xfId="3" applyFont="1" applyBorder="1" applyAlignment="1">
      <alignment horizontal="left" vertical="center" wrapText="1"/>
    </xf>
    <xf numFmtId="0" fontId="40" fillId="0" borderId="10" xfId="3" applyFont="1" applyBorder="1" applyAlignment="1">
      <alignment horizontal="left" vertical="center" wrapText="1"/>
    </xf>
    <xf numFmtId="0" fontId="40" fillId="0" borderId="42" xfId="3" applyFont="1" applyBorder="1" applyAlignment="1">
      <alignment horizontal="left" vertical="center" wrapText="1"/>
    </xf>
    <xf numFmtId="43" fontId="15" fillId="0" borderId="7" xfId="3" applyNumberFormat="1" applyFont="1" applyBorder="1" applyAlignment="1">
      <alignment vertical="center"/>
    </xf>
    <xf numFmtId="43" fontId="15" fillId="0" borderId="5" xfId="3" applyNumberFormat="1" applyFont="1" applyBorder="1" applyAlignment="1">
      <alignment vertical="center"/>
    </xf>
    <xf numFmtId="43" fontId="15" fillId="0" borderId="2" xfId="3" applyNumberFormat="1" applyFont="1" applyBorder="1" applyAlignment="1">
      <alignment vertical="center"/>
    </xf>
    <xf numFmtId="43" fontId="40" fillId="0" borderId="18" xfId="3" applyNumberFormat="1" applyFont="1" applyBorder="1" applyAlignment="1">
      <alignment vertical="center"/>
    </xf>
    <xf numFmtId="43" fontId="40" fillId="0" borderId="88" xfId="3" applyNumberFormat="1" applyFont="1" applyBorder="1" applyAlignment="1">
      <alignment vertical="center"/>
    </xf>
    <xf numFmtId="43" fontId="40" fillId="0" borderId="38" xfId="3" applyNumberFormat="1" applyFont="1" applyBorder="1" applyAlignment="1">
      <alignment vertical="center"/>
    </xf>
    <xf numFmtId="49" fontId="15" fillId="0" borderId="92" xfId="3" applyNumberFormat="1" applyFont="1" applyBorder="1" applyAlignment="1">
      <alignment horizontal="center" vertical="center"/>
    </xf>
    <xf numFmtId="49" fontId="15" fillId="0" borderId="59" xfId="3" applyNumberFormat="1" applyFont="1" applyBorder="1" applyAlignment="1">
      <alignment horizontal="center" vertical="center"/>
    </xf>
    <xf numFmtId="49" fontId="15" fillId="0" borderId="53" xfId="3" applyNumberFormat="1" applyFont="1" applyBorder="1" applyAlignment="1">
      <alignment horizontal="center" vertical="center"/>
    </xf>
    <xf numFmtId="43" fontId="40" fillId="0" borderId="16" xfId="3" applyNumberFormat="1" applyFont="1" applyBorder="1" applyAlignment="1">
      <alignment horizontal="center" vertical="center"/>
    </xf>
    <xf numFmtId="49" fontId="40" fillId="0" borderId="57" xfId="3" applyNumberFormat="1" applyFont="1" applyBorder="1" applyAlignment="1">
      <alignment horizontal="center" vertical="center"/>
    </xf>
    <xf numFmtId="49" fontId="40" fillId="0" borderId="88" xfId="3" applyNumberFormat="1" applyFont="1" applyBorder="1" applyAlignment="1">
      <alignment horizontal="center" vertical="center"/>
    </xf>
    <xf numFmtId="49" fontId="40" fillId="0" borderId="38" xfId="3" applyNumberFormat="1" applyFont="1" applyBorder="1" applyAlignment="1">
      <alignment horizontal="center" vertical="center"/>
    </xf>
    <xf numFmtId="0" fontId="40" fillId="0" borderId="18" xfId="3" applyFont="1" applyBorder="1" applyAlignment="1">
      <alignment horizontal="left" vertical="center" wrapText="1"/>
    </xf>
    <xf numFmtId="0" fontId="40" fillId="0" borderId="88" xfId="3" applyFont="1" applyBorder="1" applyAlignment="1">
      <alignment horizontal="left" vertical="center" wrapText="1"/>
    </xf>
    <xf numFmtId="0" fontId="40" fillId="0" borderId="38" xfId="3" applyFont="1" applyBorder="1" applyAlignment="1">
      <alignment horizontal="left" vertical="center" wrapText="1"/>
    </xf>
    <xf numFmtId="43" fontId="15" fillId="0" borderId="29" xfId="3" applyNumberFormat="1" applyFont="1" applyBorder="1" applyAlignment="1">
      <alignment vertical="center"/>
    </xf>
    <xf numFmtId="43" fontId="15" fillId="0" borderId="10" xfId="3" applyNumberFormat="1" applyFont="1" applyBorder="1" applyAlignment="1">
      <alignment vertical="center"/>
    </xf>
    <xf numFmtId="43" fontId="15" fillId="0" borderId="30" xfId="3" applyNumberFormat="1" applyFont="1" applyBorder="1" applyAlignment="1">
      <alignment vertical="center"/>
    </xf>
    <xf numFmtId="0" fontId="15" fillId="0" borderId="18" xfId="3" applyFont="1" applyBorder="1" applyAlignment="1">
      <alignment horizontal="left" vertical="center" wrapText="1"/>
    </xf>
    <xf numFmtId="0" fontId="15" fillId="0" borderId="88" xfId="3" applyFont="1" applyBorder="1" applyAlignment="1">
      <alignment horizontal="left" vertical="center" wrapText="1"/>
    </xf>
    <xf numFmtId="43" fontId="15" fillId="0" borderId="14" xfId="3" applyNumberFormat="1" applyFont="1" applyBorder="1" applyAlignment="1">
      <alignment vertical="center"/>
    </xf>
    <xf numFmtId="0" fontId="40" fillId="0" borderId="29" xfId="3" applyFont="1" applyBorder="1" applyAlignment="1">
      <alignment horizontal="center" vertical="center" wrapText="1"/>
    </xf>
    <xf numFmtId="0" fontId="40" fillId="0" borderId="10" xfId="3" applyFont="1" applyBorder="1" applyAlignment="1">
      <alignment horizontal="center" vertical="center" wrapText="1"/>
    </xf>
    <xf numFmtId="0" fontId="40" fillId="0" borderId="30" xfId="3" applyFont="1" applyBorder="1" applyAlignment="1">
      <alignment horizontal="center" vertical="center" wrapText="1"/>
    </xf>
    <xf numFmtId="0" fontId="40" fillId="0" borderId="42" xfId="3" applyFont="1" applyBorder="1" applyAlignment="1">
      <alignment horizontal="center" vertical="center" wrapText="1"/>
    </xf>
    <xf numFmtId="0" fontId="40" fillId="0" borderId="29" xfId="3" applyFont="1" applyBorder="1" applyAlignment="1">
      <alignment horizontal="center" vertical="center"/>
    </xf>
    <xf numFmtId="0" fontId="40" fillId="0" borderId="10" xfId="3" applyFont="1" applyBorder="1" applyAlignment="1">
      <alignment horizontal="center" vertical="center"/>
    </xf>
    <xf numFmtId="0" fontId="40" fillId="0" borderId="30" xfId="3" applyFont="1" applyBorder="1" applyAlignment="1">
      <alignment horizontal="center" vertical="center"/>
    </xf>
    <xf numFmtId="43" fontId="15" fillId="0" borderId="96" xfId="3" applyNumberFormat="1" applyFont="1" applyFill="1" applyBorder="1" applyAlignment="1">
      <alignment horizontal="center" vertical="center"/>
    </xf>
    <xf numFmtId="43" fontId="15" fillId="0" borderId="40" xfId="3" applyNumberFormat="1" applyFont="1" applyFill="1" applyBorder="1" applyAlignment="1">
      <alignment horizontal="center" vertical="center"/>
    </xf>
    <xf numFmtId="43" fontId="15" fillId="0" borderId="85" xfId="3" applyNumberFormat="1" applyFont="1" applyBorder="1" applyAlignment="1">
      <alignment horizontal="center" vertical="center"/>
    </xf>
    <xf numFmtId="43" fontId="15" fillId="0" borderId="96" xfId="3" applyNumberFormat="1" applyFont="1" applyBorder="1" applyAlignment="1">
      <alignment horizontal="center" vertical="center"/>
    </xf>
    <xf numFmtId="43" fontId="15" fillId="0" borderId="31" xfId="3" applyNumberFormat="1" applyFont="1" applyBorder="1" applyAlignment="1">
      <alignment horizontal="center" vertical="center"/>
    </xf>
    <xf numFmtId="0" fontId="15" fillId="0" borderId="74" xfId="3" applyFont="1" applyBorder="1" applyAlignment="1">
      <alignment vertical="center"/>
    </xf>
    <xf numFmtId="0" fontId="15" fillId="0" borderId="11" xfId="3" applyFont="1" applyBorder="1" applyAlignment="1">
      <alignment vertical="center"/>
    </xf>
    <xf numFmtId="0" fontId="15" fillId="0" borderId="32" xfId="3" applyFont="1" applyBorder="1" applyAlignment="1">
      <alignment vertical="center"/>
    </xf>
    <xf numFmtId="43" fontId="15" fillId="0" borderId="11" xfId="3" applyNumberFormat="1" applyFont="1" applyFill="1" applyBorder="1" applyAlignment="1">
      <alignment horizontal="center" vertical="center"/>
    </xf>
    <xf numFmtId="43" fontId="15" fillId="0" borderId="41" xfId="3" applyNumberFormat="1" applyFont="1" applyFill="1" applyBorder="1" applyAlignment="1">
      <alignment horizontal="center" vertical="center"/>
    </xf>
    <xf numFmtId="43" fontId="15" fillId="0" borderId="12" xfId="3" applyNumberFormat="1" applyFont="1" applyFill="1" applyBorder="1" applyAlignment="1">
      <alignment horizontal="center" vertical="center"/>
    </xf>
    <xf numFmtId="49" fontId="15" fillId="0" borderId="85" xfId="3" applyNumberFormat="1" applyFont="1" applyBorder="1" applyAlignment="1">
      <alignment horizontal="center" vertical="center"/>
    </xf>
    <xf numFmtId="49" fontId="15" fillId="0" borderId="96" xfId="3" applyNumberFormat="1" applyFont="1" applyBorder="1" applyAlignment="1">
      <alignment horizontal="center" vertical="center"/>
    </xf>
    <xf numFmtId="0" fontId="15" fillId="0" borderId="85" xfId="3" applyFont="1" applyBorder="1" applyAlignment="1">
      <alignment vertical="center"/>
    </xf>
    <xf numFmtId="0" fontId="15" fillId="0" borderId="96" xfId="3" applyFont="1" applyBorder="1" applyAlignment="1">
      <alignment vertical="center"/>
    </xf>
    <xf numFmtId="0" fontId="15" fillId="0" borderId="31" xfId="3" applyFont="1" applyBorder="1" applyAlignment="1">
      <alignment vertical="center"/>
    </xf>
    <xf numFmtId="43" fontId="15" fillId="0" borderId="32" xfId="3" applyNumberFormat="1" applyFont="1" applyFill="1" applyBorder="1" applyAlignment="1">
      <alignment horizontal="center" vertical="center"/>
    </xf>
    <xf numFmtId="43" fontId="15" fillId="0" borderId="74" xfId="3" applyNumberFormat="1" applyFont="1" applyBorder="1" applyAlignment="1">
      <alignment horizontal="center" vertical="center"/>
    </xf>
    <xf numFmtId="43" fontId="15" fillId="0" borderId="11" xfId="3" applyNumberFormat="1" applyFont="1" applyBorder="1" applyAlignment="1">
      <alignment horizontal="center" vertical="center"/>
    </xf>
    <xf numFmtId="43" fontId="15" fillId="0" borderId="32" xfId="3" applyNumberFormat="1" applyFont="1" applyBorder="1" applyAlignment="1">
      <alignment horizontal="center" vertical="center"/>
    </xf>
    <xf numFmtId="0" fontId="15" fillId="0" borderId="74" xfId="3" applyNumberFormat="1" applyFont="1" applyBorder="1" applyAlignment="1">
      <alignment vertical="center" wrapText="1"/>
    </xf>
    <xf numFmtId="0" fontId="15" fillId="0" borderId="11" xfId="3" applyNumberFormat="1" applyFont="1" applyBorder="1" applyAlignment="1">
      <alignment vertical="center" wrapText="1"/>
    </xf>
    <xf numFmtId="0" fontId="15" fillId="0" borderId="32" xfId="3" applyNumberFormat="1" applyFont="1" applyBorder="1" applyAlignment="1">
      <alignment vertical="center" wrapText="1"/>
    </xf>
    <xf numFmtId="178" fontId="15" fillId="0" borderId="11" xfId="3" applyNumberFormat="1" applyFont="1" applyFill="1" applyBorder="1" applyAlignment="1">
      <alignment horizontal="center" vertical="center"/>
    </xf>
    <xf numFmtId="178" fontId="15" fillId="0" borderId="41" xfId="3" applyNumberFormat="1" applyFont="1" applyFill="1" applyBorder="1" applyAlignment="1">
      <alignment horizontal="center" vertical="center"/>
    </xf>
    <xf numFmtId="43" fontId="15" fillId="0" borderId="88" xfId="3" applyNumberFormat="1" applyFont="1" applyFill="1" applyBorder="1" applyAlignment="1">
      <alignment horizontal="center" vertical="center"/>
    </xf>
    <xf numFmtId="43" fontId="15" fillId="0" borderId="38" xfId="3" applyNumberFormat="1" applyFont="1" applyFill="1" applyBorder="1" applyAlignment="1">
      <alignment horizontal="center" vertical="center"/>
    </xf>
    <xf numFmtId="43" fontId="40" fillId="0" borderId="19" xfId="3" applyNumberFormat="1" applyFont="1" applyBorder="1" applyAlignment="1">
      <alignment horizontal="center" vertical="center"/>
    </xf>
    <xf numFmtId="43" fontId="40" fillId="0" borderId="10" xfId="3" applyNumberFormat="1" applyFont="1" applyBorder="1" applyAlignment="1">
      <alignment horizontal="center" vertical="center"/>
    </xf>
    <xf numFmtId="43" fontId="40" fillId="0" borderId="42" xfId="3" applyNumberFormat="1" applyFont="1" applyBorder="1" applyAlignment="1">
      <alignment horizontal="center" vertical="center"/>
    </xf>
    <xf numFmtId="0" fontId="15" fillId="0" borderId="57" xfId="3" applyFont="1" applyBorder="1" applyAlignment="1">
      <alignment vertical="center"/>
    </xf>
    <xf numFmtId="0" fontId="15" fillId="0" borderId="88" xfId="3" applyFont="1" applyBorder="1" applyAlignment="1">
      <alignment vertical="center"/>
    </xf>
    <xf numFmtId="0" fontId="15" fillId="0" borderId="78" xfId="3" applyFont="1" applyBorder="1" applyAlignment="1">
      <alignment vertical="center"/>
    </xf>
    <xf numFmtId="0" fontId="15" fillId="0" borderId="18" xfId="3" applyFont="1" applyBorder="1" applyAlignment="1">
      <alignment horizontal="right" vertical="center"/>
    </xf>
    <xf numFmtId="0" fontId="15" fillId="0" borderId="88" xfId="3" applyFont="1" applyBorder="1" applyAlignment="1">
      <alignment horizontal="right" vertical="center"/>
    </xf>
    <xf numFmtId="0" fontId="15" fillId="0" borderId="38" xfId="3" applyFont="1" applyBorder="1" applyAlignment="1">
      <alignment horizontal="right" vertical="center"/>
    </xf>
    <xf numFmtId="43" fontId="15" fillId="0" borderId="18" xfId="3" applyNumberFormat="1" applyFont="1" applyBorder="1" applyAlignment="1">
      <alignment horizontal="center" vertical="center"/>
    </xf>
    <xf numFmtId="43" fontId="40" fillId="0" borderId="30" xfId="3" applyNumberFormat="1" applyFont="1" applyBorder="1" applyAlignment="1">
      <alignment horizontal="center" vertical="center"/>
    </xf>
    <xf numFmtId="2" fontId="15" fillId="0" borderId="28" xfId="3" applyNumberFormat="1" applyFont="1" applyBorder="1" applyAlignment="1">
      <alignment horizontal="center" vertical="center"/>
    </xf>
    <xf numFmtId="0" fontId="15" fillId="0" borderId="79" xfId="3" applyFont="1" applyBorder="1" applyAlignment="1">
      <alignment horizontal="center" vertical="center"/>
    </xf>
    <xf numFmtId="0" fontId="15" fillId="0" borderId="44" xfId="3" applyFont="1" applyBorder="1" applyAlignment="1">
      <alignment horizontal="center" vertical="center"/>
    </xf>
    <xf numFmtId="0" fontId="15" fillId="0" borderId="12" xfId="3" applyFont="1" applyBorder="1" applyAlignment="1">
      <alignment horizontal="right" vertical="center"/>
    </xf>
    <xf numFmtId="0" fontId="15" fillId="0" borderId="11" xfId="3" applyFont="1" applyBorder="1" applyAlignment="1">
      <alignment horizontal="right" vertical="center"/>
    </xf>
    <xf numFmtId="0" fontId="15" fillId="0" borderId="41" xfId="3" applyFont="1" applyBorder="1" applyAlignment="1">
      <alignment horizontal="right" vertical="center"/>
    </xf>
    <xf numFmtId="0" fontId="15" fillId="0" borderId="12" xfId="3" applyFont="1" applyBorder="1" applyAlignment="1">
      <alignment horizontal="center" vertical="center"/>
    </xf>
    <xf numFmtId="0" fontId="15" fillId="0" borderId="11" xfId="3" applyFont="1" applyBorder="1" applyAlignment="1">
      <alignment horizontal="center" vertical="center"/>
    </xf>
    <xf numFmtId="0" fontId="15" fillId="0" borderId="41" xfId="3" applyFont="1" applyBorder="1" applyAlignment="1">
      <alignment horizontal="center" vertical="center"/>
    </xf>
    <xf numFmtId="0" fontId="15" fillId="0" borderId="32" xfId="3" applyFont="1" applyBorder="1" applyAlignment="1">
      <alignment horizontal="center" vertical="center"/>
    </xf>
    <xf numFmtId="49" fontId="15" fillId="0" borderId="56" xfId="3" applyNumberFormat="1" applyFont="1" applyBorder="1" applyAlignment="1">
      <alignment horizontal="center" vertical="center"/>
    </xf>
    <xf numFmtId="49" fontId="15" fillId="0" borderId="79" xfId="3" applyNumberFormat="1" applyFont="1" applyBorder="1" applyAlignment="1">
      <alignment horizontal="center" vertical="center"/>
    </xf>
    <xf numFmtId="49" fontId="15" fillId="0" borderId="44" xfId="3" applyNumberFormat="1" applyFont="1" applyBorder="1" applyAlignment="1">
      <alignment horizontal="center" vertical="center"/>
    </xf>
    <xf numFmtId="0" fontId="15" fillId="0" borderId="28" xfId="3" applyFont="1" applyBorder="1" applyAlignment="1">
      <alignment vertical="center"/>
    </xf>
    <xf numFmtId="0" fontId="15" fillId="0" borderId="79" xfId="3" applyFont="1" applyBorder="1" applyAlignment="1">
      <alignment vertical="center"/>
    </xf>
    <xf numFmtId="0" fontId="15" fillId="0" borderId="44" xfId="3" applyFont="1" applyBorder="1" applyAlignment="1">
      <alignment vertical="center"/>
    </xf>
    <xf numFmtId="0" fontId="40" fillId="0" borderId="19" xfId="3" applyFont="1" applyBorder="1" applyAlignment="1">
      <alignment vertical="center"/>
    </xf>
    <xf numFmtId="0" fontId="40" fillId="0" borderId="10" xfId="3" applyFont="1" applyBorder="1" applyAlignment="1">
      <alignment vertical="center"/>
    </xf>
    <xf numFmtId="0" fontId="40" fillId="0" borderId="42" xfId="3" applyFont="1" applyBorder="1" applyAlignment="1">
      <alignment vertical="center"/>
    </xf>
    <xf numFmtId="178" fontId="40" fillId="0" borderId="19" xfId="3" applyNumberFormat="1" applyFont="1" applyBorder="1" applyAlignment="1">
      <alignment horizontal="center" vertical="center"/>
    </xf>
    <xf numFmtId="178" fontId="40" fillId="0" borderId="10" xfId="3" applyNumberFormat="1" applyFont="1" applyBorder="1" applyAlignment="1">
      <alignment horizontal="center" vertical="center"/>
    </xf>
    <xf numFmtId="178" fontId="40" fillId="0" borderId="42" xfId="3" applyNumberFormat="1" applyFont="1" applyBorder="1" applyAlignment="1">
      <alignment horizontal="center" vertical="center"/>
    </xf>
    <xf numFmtId="0" fontId="15" fillId="0" borderId="29" xfId="3" applyFont="1" applyBorder="1" applyAlignment="1">
      <alignment horizontal="center"/>
    </xf>
    <xf numFmtId="0" fontId="15" fillId="0" borderId="10" xfId="3" applyFont="1" applyBorder="1" applyAlignment="1">
      <alignment horizontal="center"/>
    </xf>
    <xf numFmtId="0" fontId="15" fillId="0" borderId="42" xfId="3" applyFont="1" applyBorder="1" applyAlignment="1">
      <alignment horizontal="center"/>
    </xf>
    <xf numFmtId="0" fontId="15" fillId="0" borderId="19" xfId="3" applyFont="1" applyBorder="1" applyAlignment="1">
      <alignment horizontal="center"/>
    </xf>
    <xf numFmtId="0" fontId="9" fillId="0" borderId="0" xfId="3" applyFont="1" applyAlignment="1">
      <alignment horizontal="center" wrapText="1"/>
    </xf>
    <xf numFmtId="43" fontId="15" fillId="0" borderId="28" xfId="3" applyNumberFormat="1" applyFont="1" applyFill="1" applyBorder="1" applyAlignment="1">
      <alignment horizontal="center" vertical="center"/>
    </xf>
    <xf numFmtId="43" fontId="15" fillId="0" borderId="79" xfId="3" applyNumberFormat="1" applyFont="1" applyFill="1" applyBorder="1" applyAlignment="1">
      <alignment horizontal="center" vertical="center"/>
    </xf>
    <xf numFmtId="43" fontId="15" fillId="0" borderId="44" xfId="3" applyNumberFormat="1" applyFont="1" applyFill="1" applyBorder="1" applyAlignment="1">
      <alignment horizontal="center" vertical="center"/>
    </xf>
    <xf numFmtId="0" fontId="15" fillId="0" borderId="74" xfId="3" applyFont="1" applyBorder="1" applyAlignment="1">
      <alignment horizontal="left" vertical="center" indent="2"/>
    </xf>
    <xf numFmtId="0" fontId="15" fillId="0" borderId="11" xfId="3" applyFont="1" applyBorder="1" applyAlignment="1">
      <alignment horizontal="left" vertical="center" indent="2"/>
    </xf>
    <xf numFmtId="0" fontId="15" fillId="0" borderId="41" xfId="3" applyFont="1" applyBorder="1" applyAlignment="1">
      <alignment horizontal="left" vertical="center" indent="2"/>
    </xf>
    <xf numFmtId="0" fontId="15" fillId="0" borderId="56" xfId="3" applyFont="1" applyBorder="1" applyAlignment="1">
      <alignment horizontal="left" vertical="center"/>
    </xf>
    <xf numFmtId="0" fontId="15" fillId="0" borderId="79" xfId="3" applyFont="1" applyBorder="1" applyAlignment="1">
      <alignment horizontal="left" vertical="center"/>
    </xf>
    <xf numFmtId="0" fontId="15" fillId="0" borderId="44" xfId="3" applyFont="1" applyBorder="1" applyAlignment="1">
      <alignment horizontal="left" vertical="center"/>
    </xf>
    <xf numFmtId="43" fontId="15" fillId="0" borderId="12" xfId="3" applyNumberFormat="1" applyFont="1" applyBorder="1" applyAlignment="1">
      <alignment horizontal="center" vertical="center"/>
    </xf>
    <xf numFmtId="43" fontId="15" fillId="0" borderId="41" xfId="3" applyNumberFormat="1" applyFont="1" applyBorder="1" applyAlignment="1">
      <alignment horizontal="center" vertical="center"/>
    </xf>
    <xf numFmtId="0" fontId="15" fillId="0" borderId="74" xfId="3" applyFont="1" applyBorder="1" applyAlignment="1">
      <alignment horizontal="left" vertical="center" indent="1"/>
    </xf>
    <xf numFmtId="0" fontId="15" fillId="0" borderId="11" xfId="3" applyFont="1" applyBorder="1" applyAlignment="1">
      <alignment horizontal="left" vertical="center" indent="1"/>
    </xf>
    <xf numFmtId="0" fontId="15" fillId="0" borderId="41" xfId="3" applyFont="1" applyBorder="1" applyAlignment="1">
      <alignment horizontal="left" vertical="center" indent="1"/>
    </xf>
    <xf numFmtId="0" fontId="15" fillId="0" borderId="74" xfId="3" applyFont="1" applyBorder="1" applyAlignment="1">
      <alignment horizontal="left" vertical="center"/>
    </xf>
    <xf numFmtId="0" fontId="15" fillId="0" borderId="74" xfId="3" applyFont="1" applyBorder="1" applyAlignment="1">
      <alignment horizontal="left" vertical="center" wrapText="1"/>
    </xf>
    <xf numFmtId="0" fontId="15" fillId="0" borderId="74" xfId="3" applyFont="1" applyBorder="1" applyAlignment="1">
      <alignment horizontal="left" vertical="center" wrapText="1" indent="2"/>
    </xf>
    <xf numFmtId="0" fontId="15" fillId="0" borderId="11" xfId="3" applyFont="1" applyBorder="1" applyAlignment="1">
      <alignment horizontal="left" vertical="center" wrapText="1" indent="2"/>
    </xf>
    <xf numFmtId="0" fontId="15" fillId="0" borderId="41" xfId="3" applyFont="1" applyBorder="1" applyAlignment="1">
      <alignment horizontal="left" vertical="center" wrapText="1" indent="2"/>
    </xf>
    <xf numFmtId="0" fontId="15" fillId="0" borderId="57" xfId="3" applyFont="1" applyBorder="1" applyAlignment="1">
      <alignment horizontal="left" vertical="center"/>
    </xf>
    <xf numFmtId="43" fontId="15" fillId="0" borderId="88" xfId="3" applyNumberFormat="1" applyFont="1" applyBorder="1" applyAlignment="1">
      <alignment horizontal="center" vertical="center"/>
    </xf>
    <xf numFmtId="43" fontId="15" fillId="0" borderId="38" xfId="3" applyNumberFormat="1" applyFont="1" applyBorder="1" applyAlignment="1">
      <alignment horizontal="center" vertical="center"/>
    </xf>
    <xf numFmtId="2" fontId="12" fillId="0" borderId="12" xfId="3" applyNumberFormat="1" applyFont="1" applyBorder="1" applyAlignment="1">
      <alignment horizontal="center" vertical="center"/>
    </xf>
    <xf numFmtId="2" fontId="12" fillId="0" borderId="11" xfId="3" applyNumberFormat="1" applyFont="1" applyBorder="1" applyAlignment="1">
      <alignment horizontal="center" vertical="center"/>
    </xf>
    <xf numFmtId="2" fontId="12" fillId="0" borderId="41" xfId="3" applyNumberFormat="1" applyFont="1" applyBorder="1" applyAlignment="1">
      <alignment horizontal="center" vertical="center"/>
    </xf>
    <xf numFmtId="2" fontId="12" fillId="0" borderId="0" xfId="3" applyNumberFormat="1" applyFont="1" applyBorder="1" applyAlignment="1">
      <alignment horizontal="center" vertical="center" wrapText="1"/>
    </xf>
    <xf numFmtId="2" fontId="12" fillId="0" borderId="39" xfId="3" applyNumberFormat="1" applyFont="1" applyBorder="1" applyAlignment="1">
      <alignment horizontal="center" vertical="center" wrapText="1"/>
    </xf>
    <xf numFmtId="2" fontId="15" fillId="0" borderId="12" xfId="3" applyNumberFormat="1" applyFont="1" applyFill="1" applyBorder="1" applyAlignment="1">
      <alignment horizontal="center" vertical="center"/>
    </xf>
    <xf numFmtId="2" fontId="15" fillId="0" borderId="11" xfId="3" applyNumberFormat="1" applyFont="1" applyFill="1" applyBorder="1" applyAlignment="1">
      <alignment horizontal="center" vertical="center"/>
    </xf>
    <xf numFmtId="2" fontId="15" fillId="0" borderId="41" xfId="3" applyNumberFormat="1" applyFont="1" applyFill="1" applyBorder="1" applyAlignment="1">
      <alignment horizontal="center" vertical="center"/>
    </xf>
    <xf numFmtId="2" fontId="15" fillId="0" borderId="12" xfId="3" applyNumberFormat="1" applyFont="1" applyBorder="1" applyAlignment="1">
      <alignment horizontal="center" vertical="center"/>
    </xf>
    <xf numFmtId="2" fontId="15" fillId="0" borderId="11" xfId="3" applyNumberFormat="1" applyFont="1" applyBorder="1" applyAlignment="1">
      <alignment horizontal="center" vertical="center"/>
    </xf>
    <xf numFmtId="2" fontId="15" fillId="0" borderId="41" xfId="3" applyNumberFormat="1" applyFont="1" applyBorder="1" applyAlignment="1">
      <alignment horizontal="center" vertical="center"/>
    </xf>
    <xf numFmtId="43" fontId="15" fillId="0" borderId="12" xfId="59" applyFont="1" applyBorder="1" applyAlignment="1">
      <alignment horizontal="center" vertical="center"/>
    </xf>
    <xf numFmtId="43" fontId="15" fillId="0" borderId="11" xfId="59" applyFont="1" applyBorder="1" applyAlignment="1">
      <alignment horizontal="center" vertical="center"/>
    </xf>
    <xf numFmtId="43" fontId="15" fillId="0" borderId="41" xfId="59" applyFont="1" applyBorder="1" applyAlignment="1">
      <alignment horizontal="center" vertical="center"/>
    </xf>
    <xf numFmtId="0" fontId="11" fillId="0" borderId="0" xfId="0" applyFont="1" applyAlignment="1">
      <alignment horizontal="center" wrapText="1"/>
    </xf>
    <xf numFmtId="0" fontId="10" fillId="0" borderId="0" xfId="0" applyFont="1" applyBorder="1" applyAlignment="1">
      <alignment horizontal="left" wrapText="1"/>
    </xf>
    <xf numFmtId="0" fontId="17" fillId="0" borderId="16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1" fillId="0" borderId="0" xfId="0" applyFont="1" applyFill="1" applyAlignment="1">
      <alignment horizont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Fill="1" applyBorder="1" applyAlignment="1">
      <alignment horizontal="left" vertical="center" wrapText="1"/>
    </xf>
    <xf numFmtId="0" fontId="11" fillId="0" borderId="4" xfId="6" applyFont="1" applyFill="1" applyBorder="1" applyAlignment="1">
      <alignment horizontal="center" vertical="center" wrapText="1"/>
    </xf>
    <xf numFmtId="0" fontId="11" fillId="0" borderId="54" xfId="6" applyFont="1" applyFill="1" applyBorder="1" applyAlignment="1">
      <alignment horizontal="center" vertical="center" wrapText="1"/>
    </xf>
    <xf numFmtId="0" fontId="11" fillId="0" borderId="22" xfId="6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/>
    </xf>
    <xf numFmtId="0" fontId="11" fillId="0" borderId="16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93" xfId="0" applyFont="1" applyBorder="1" applyAlignment="1">
      <alignment horizontal="center" vertical="center" wrapText="1"/>
    </xf>
    <xf numFmtId="0" fontId="11" fillId="0" borderId="94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1" fillId="0" borderId="28" xfId="6" applyFont="1" applyBorder="1" applyAlignment="1">
      <alignment horizontal="center" vertical="center"/>
    </xf>
    <xf numFmtId="0" fontId="11" fillId="0" borderId="44" xfId="6" applyFont="1" applyBorder="1" applyAlignment="1">
      <alignment horizontal="center" vertical="center"/>
    </xf>
    <xf numFmtId="0" fontId="11" fillId="0" borderId="87" xfId="6" applyFont="1" applyBorder="1" applyAlignment="1">
      <alignment horizontal="center" vertical="center"/>
    </xf>
    <xf numFmtId="0" fontId="11" fillId="0" borderId="0" xfId="6" applyFont="1" applyFill="1" applyAlignment="1">
      <alignment horizontal="center" wrapText="1"/>
    </xf>
    <xf numFmtId="0" fontId="11" fillId="0" borderId="0" xfId="6" applyFont="1" applyFill="1" applyAlignment="1">
      <alignment horizontal="center"/>
    </xf>
    <xf numFmtId="0" fontId="11" fillId="0" borderId="95" xfId="6" applyFont="1" applyFill="1" applyBorder="1" applyAlignment="1">
      <alignment horizontal="center" vertical="center" wrapText="1"/>
    </xf>
    <xf numFmtId="0" fontId="11" fillId="0" borderId="25" xfId="6" applyFont="1" applyFill="1" applyBorder="1" applyAlignment="1">
      <alignment horizontal="center" vertical="center" wrapText="1"/>
    </xf>
    <xf numFmtId="0" fontId="11" fillId="0" borderId="33" xfId="6" applyFont="1" applyFill="1" applyBorder="1" applyAlignment="1">
      <alignment horizontal="center" vertical="center" wrapText="1"/>
    </xf>
    <xf numFmtId="0" fontId="11" fillId="0" borderId="90" xfId="6" applyFont="1" applyFill="1" applyBorder="1" applyAlignment="1">
      <alignment horizontal="center" vertical="center" wrapText="1"/>
    </xf>
    <xf numFmtId="0" fontId="11" fillId="0" borderId="55" xfId="6" applyFont="1" applyFill="1" applyBorder="1" applyAlignment="1">
      <alignment horizontal="center" vertical="center" wrapText="1"/>
    </xf>
    <xf numFmtId="0" fontId="11" fillId="0" borderId="23" xfId="6" applyFont="1" applyFill="1" applyBorder="1" applyAlignment="1">
      <alignment horizontal="center" vertical="top" wrapText="1"/>
    </xf>
    <xf numFmtId="0" fontId="11" fillId="0" borderId="96" xfId="6" applyFont="1" applyFill="1" applyBorder="1" applyAlignment="1">
      <alignment horizontal="center" vertical="top" wrapText="1"/>
    </xf>
    <xf numFmtId="0" fontId="11" fillId="0" borderId="40" xfId="6" applyFont="1" applyFill="1" applyBorder="1" applyAlignment="1">
      <alignment horizontal="center" vertical="top" wrapText="1"/>
    </xf>
    <xf numFmtId="0" fontId="11" fillId="0" borderId="31" xfId="6" applyFont="1" applyFill="1" applyBorder="1" applyAlignment="1">
      <alignment horizontal="center" vertical="top" wrapText="1"/>
    </xf>
    <xf numFmtId="0" fontId="11" fillId="0" borderId="12" xfId="6" applyFont="1" applyFill="1" applyBorder="1" applyAlignment="1">
      <alignment horizontal="center" vertical="center" wrapText="1"/>
    </xf>
    <xf numFmtId="0" fontId="11" fillId="0" borderId="41" xfId="6" applyFont="1" applyFill="1" applyBorder="1" applyAlignment="1">
      <alignment horizontal="center" vertical="center" wrapText="1"/>
    </xf>
    <xf numFmtId="0" fontId="11" fillId="0" borderId="32" xfId="6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center" wrapText="1"/>
    </xf>
    <xf numFmtId="2" fontId="11" fillId="0" borderId="49" xfId="0" applyNumberFormat="1" applyFont="1" applyBorder="1" applyAlignment="1">
      <alignment horizontal="center" vertical="center" wrapText="1"/>
    </xf>
    <xf numFmtId="2" fontId="11" fillId="0" borderId="50" xfId="0" applyNumberFormat="1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92" xfId="0" applyFont="1" applyFill="1" applyBorder="1" applyAlignment="1">
      <alignment horizontal="center" vertical="center" wrapText="1"/>
    </xf>
    <xf numFmtId="0" fontId="11" fillId="0" borderId="71" xfId="0" applyFont="1" applyFill="1" applyBorder="1" applyAlignment="1">
      <alignment horizontal="center" vertical="center" wrapText="1"/>
    </xf>
    <xf numFmtId="0" fontId="11" fillId="0" borderId="86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2" xfId="6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top" wrapText="1"/>
    </xf>
    <xf numFmtId="0" fontId="11" fillId="0" borderId="10" xfId="0" applyFont="1" applyBorder="1" applyAlignment="1">
      <alignment horizontal="center" vertical="top" wrapText="1"/>
    </xf>
    <xf numFmtId="0" fontId="11" fillId="0" borderId="30" xfId="0" applyFont="1" applyBorder="1" applyAlignment="1">
      <alignment horizontal="center" vertical="top" wrapText="1"/>
    </xf>
    <xf numFmtId="0" fontId="20" fillId="0" borderId="2" xfId="0" applyFont="1" applyFill="1" applyBorder="1" applyAlignment="1">
      <alignment horizontal="center" vertical="center" wrapText="1"/>
    </xf>
    <xf numFmtId="0" fontId="11" fillId="0" borderId="54" xfId="0" applyFont="1" applyFill="1" applyBorder="1" applyAlignment="1">
      <alignment horizontal="center" vertical="center" wrapText="1"/>
    </xf>
    <xf numFmtId="0" fontId="11" fillId="0" borderId="76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2" fontId="11" fillId="0" borderId="29" xfId="0" applyNumberFormat="1" applyFont="1" applyBorder="1" applyAlignment="1">
      <alignment horizontal="center" vertical="center" wrapText="1"/>
    </xf>
    <xf numFmtId="2" fontId="11" fillId="0" borderId="30" xfId="0" applyNumberFormat="1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49" xfId="0" applyFont="1" applyFill="1" applyBorder="1" applyAlignment="1">
      <alignment horizontal="center" vertical="center" wrapText="1"/>
    </xf>
    <xf numFmtId="0" fontId="11" fillId="0" borderId="52" xfId="0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11" fillId="0" borderId="24" xfId="0" applyFont="1" applyFill="1" applyBorder="1" applyAlignment="1">
      <alignment horizontal="center" vertical="center" wrapText="1"/>
    </xf>
    <xf numFmtId="0" fontId="11" fillId="0" borderId="93" xfId="0" applyFont="1" applyFill="1" applyBorder="1" applyAlignment="1">
      <alignment horizontal="center" vertical="center" wrapText="1"/>
    </xf>
    <xf numFmtId="0" fontId="11" fillId="0" borderId="94" xfId="0" applyFont="1" applyFill="1" applyBorder="1" applyAlignment="1">
      <alignment horizontal="center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59" xfId="0" applyFont="1" applyFill="1" applyBorder="1" applyAlignment="1">
      <alignment horizontal="center" vertical="center" wrapText="1"/>
    </xf>
    <xf numFmtId="0" fontId="11" fillId="0" borderId="79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10" fillId="0" borderId="0" xfId="6" applyFont="1" applyBorder="1" applyAlignment="1">
      <alignment horizontal="center" vertical="top" wrapText="1"/>
    </xf>
    <xf numFmtId="0" fontId="11" fillId="0" borderId="23" xfId="6" applyFont="1" applyBorder="1" applyAlignment="1">
      <alignment horizontal="center"/>
    </xf>
    <xf numFmtId="0" fontId="11" fillId="0" borderId="40" xfId="6" applyFont="1" applyBorder="1" applyAlignment="1">
      <alignment horizontal="center"/>
    </xf>
    <xf numFmtId="0" fontId="11" fillId="0" borderId="85" xfId="6" applyFont="1" applyBorder="1" applyAlignment="1">
      <alignment horizontal="center"/>
    </xf>
    <xf numFmtId="0" fontId="11" fillId="0" borderId="31" xfId="6" applyFont="1" applyBorder="1" applyAlignment="1">
      <alignment horizontal="center"/>
    </xf>
    <xf numFmtId="0" fontId="11" fillId="0" borderId="11" xfId="6" applyFont="1" applyFill="1" applyBorder="1" applyAlignment="1">
      <alignment horizontal="center" vertical="center" wrapText="1"/>
    </xf>
    <xf numFmtId="0" fontId="11" fillId="0" borderId="74" xfId="6" applyFont="1" applyFill="1" applyBorder="1" applyAlignment="1">
      <alignment horizontal="center" vertical="center" wrapText="1"/>
    </xf>
    <xf numFmtId="0" fontId="11" fillId="0" borderId="92" xfId="6" applyFont="1" applyFill="1" applyBorder="1" applyAlignment="1">
      <alignment horizontal="center" vertical="center" wrapText="1"/>
    </xf>
    <xf numFmtId="0" fontId="11" fillId="0" borderId="71" xfId="6" applyFont="1" applyFill="1" applyBorder="1" applyAlignment="1">
      <alignment horizontal="center" vertical="center" wrapText="1"/>
    </xf>
    <xf numFmtId="0" fontId="11" fillId="0" borderId="86" xfId="6" applyFont="1" applyFill="1" applyBorder="1" applyAlignment="1">
      <alignment horizontal="center" vertical="center" wrapText="1"/>
    </xf>
    <xf numFmtId="0" fontId="11" fillId="0" borderId="93" xfId="6" applyFont="1" applyFill="1" applyBorder="1" applyAlignment="1">
      <alignment horizontal="center" vertical="center" wrapText="1"/>
    </xf>
    <xf numFmtId="0" fontId="11" fillId="0" borderId="27" xfId="6" applyFont="1" applyFill="1" applyBorder="1" applyAlignment="1">
      <alignment horizontal="center" vertical="center" wrapText="1"/>
    </xf>
    <xf numFmtId="0" fontId="11" fillId="0" borderId="37" xfId="6" applyFont="1" applyFill="1" applyBorder="1" applyAlignment="1">
      <alignment horizontal="center" vertical="center" wrapText="1"/>
    </xf>
    <xf numFmtId="0" fontId="11" fillId="0" borderId="85" xfId="6" applyFont="1" applyFill="1" applyBorder="1" applyAlignment="1">
      <alignment horizontal="center" vertical="top" wrapText="1"/>
    </xf>
    <xf numFmtId="0" fontId="11" fillId="0" borderId="12" xfId="6" applyFont="1" applyFill="1" applyBorder="1" applyAlignment="1">
      <alignment horizontal="center" vertical="top" wrapText="1"/>
    </xf>
    <xf numFmtId="0" fontId="11" fillId="0" borderId="11" xfId="6" applyFont="1" applyFill="1" applyBorder="1" applyAlignment="1">
      <alignment horizontal="center" vertical="top" wrapText="1"/>
    </xf>
    <xf numFmtId="0" fontId="11" fillId="0" borderId="41" xfId="6" applyFont="1" applyFill="1" applyBorder="1" applyAlignment="1">
      <alignment horizontal="center" vertical="top" wrapText="1"/>
    </xf>
    <xf numFmtId="0" fontId="11" fillId="0" borderId="32" xfId="6" applyFont="1" applyFill="1" applyBorder="1" applyAlignment="1">
      <alignment horizontal="center" vertical="top" wrapText="1"/>
    </xf>
    <xf numFmtId="0" fontId="11" fillId="0" borderId="74" xfId="6" applyFont="1" applyFill="1" applyBorder="1" applyAlignment="1">
      <alignment horizontal="center" vertical="top" wrapText="1"/>
    </xf>
    <xf numFmtId="0" fontId="25" fillId="0" borderId="0" xfId="0" applyFont="1" applyFill="1" applyAlignment="1">
      <alignment horizontal="center" wrapText="1"/>
    </xf>
    <xf numFmtId="0" fontId="25" fillId="0" borderId="0" xfId="0" applyFont="1" applyFill="1" applyAlignment="1">
      <alignment horizontal="center"/>
    </xf>
    <xf numFmtId="0" fontId="24" fillId="0" borderId="49" xfId="0" applyFont="1" applyFill="1" applyBorder="1" applyAlignment="1">
      <alignment horizontal="left" vertical="top" wrapText="1"/>
    </xf>
    <xf numFmtId="0" fontId="24" fillId="0" borderId="52" xfId="0" applyFont="1" applyFill="1" applyBorder="1" applyAlignment="1">
      <alignment horizontal="left" vertical="top" wrapText="1"/>
    </xf>
    <xf numFmtId="0" fontId="24" fillId="0" borderId="50" xfId="0" applyFont="1" applyFill="1" applyBorder="1" applyAlignment="1">
      <alignment horizontal="left" vertical="top" wrapText="1"/>
    </xf>
    <xf numFmtId="0" fontId="24" fillId="0" borderId="0" xfId="0" applyFont="1" applyFill="1" applyAlignment="1">
      <alignment horizontal="left" wrapText="1"/>
    </xf>
    <xf numFmtId="0" fontId="34" fillId="0" borderId="0" xfId="6" applyFont="1" applyFill="1" applyAlignment="1">
      <alignment horizontal="center" vertical="center"/>
    </xf>
    <xf numFmtId="0" fontId="10" fillId="0" borderId="12" xfId="0" applyNumberFormat="1" applyFont="1" applyFill="1" applyBorder="1" applyAlignment="1">
      <alignment horizontal="center" vertical="top" wrapText="1"/>
    </xf>
    <xf numFmtId="0" fontId="10" fillId="0" borderId="11" xfId="0" applyNumberFormat="1" applyFont="1" applyFill="1" applyBorder="1" applyAlignment="1">
      <alignment horizontal="center" vertical="top" wrapText="1"/>
    </xf>
    <xf numFmtId="0" fontId="10" fillId="0" borderId="32" xfId="0" applyNumberFormat="1" applyFont="1" applyFill="1" applyBorder="1" applyAlignment="1">
      <alignment horizontal="center" vertical="top" wrapText="1"/>
    </xf>
    <xf numFmtId="0" fontId="10" fillId="0" borderId="18" xfId="0" applyNumberFormat="1" applyFont="1" applyFill="1" applyBorder="1" applyAlignment="1">
      <alignment horizontal="center" vertical="top" wrapText="1"/>
    </xf>
    <xf numFmtId="0" fontId="10" fillId="0" borderId="88" xfId="0" applyNumberFormat="1" applyFont="1" applyFill="1" applyBorder="1" applyAlignment="1">
      <alignment horizontal="center" vertical="top" wrapText="1"/>
    </xf>
    <xf numFmtId="0" fontId="10" fillId="0" borderId="78" xfId="0" applyNumberFormat="1" applyFont="1" applyFill="1" applyBorder="1" applyAlignment="1">
      <alignment horizontal="center" vertical="top" wrapText="1"/>
    </xf>
    <xf numFmtId="0" fontId="11" fillId="0" borderId="18" xfId="0" applyNumberFormat="1" applyFont="1" applyFill="1" applyBorder="1" applyAlignment="1">
      <alignment horizontal="center" vertical="top" wrapText="1"/>
    </xf>
    <xf numFmtId="0" fontId="0" fillId="0" borderId="88" xfId="0" applyFill="1" applyBorder="1" applyAlignment="1">
      <alignment horizontal="center" vertical="top" wrapText="1"/>
    </xf>
    <xf numFmtId="0" fontId="0" fillId="0" borderId="78" xfId="0" applyFill="1" applyBorder="1" applyAlignment="1">
      <alignment horizontal="center" vertical="top" wrapText="1"/>
    </xf>
    <xf numFmtId="0" fontId="10" fillId="0" borderId="23" xfId="0" applyNumberFormat="1" applyFont="1" applyFill="1" applyBorder="1" applyAlignment="1">
      <alignment horizontal="center" vertical="top" wrapText="1"/>
    </xf>
    <xf numFmtId="0" fontId="10" fillId="0" borderId="96" xfId="0" applyNumberFormat="1" applyFont="1" applyFill="1" applyBorder="1" applyAlignment="1">
      <alignment horizontal="center" vertical="top" wrapText="1"/>
    </xf>
    <xf numFmtId="0" fontId="10" fillId="0" borderId="31" xfId="0" applyNumberFormat="1" applyFont="1" applyFill="1" applyBorder="1" applyAlignment="1">
      <alignment horizontal="center" vertical="top" wrapText="1"/>
    </xf>
    <xf numFmtId="0" fontId="31" fillId="0" borderId="0" xfId="0" applyFont="1" applyAlignment="1">
      <alignment horizontal="center" wrapText="1"/>
    </xf>
    <xf numFmtId="0" fontId="31" fillId="0" borderId="0" xfId="0" applyFont="1" applyAlignment="1">
      <alignment horizontal="center"/>
    </xf>
    <xf numFmtId="0" fontId="10" fillId="0" borderId="0" xfId="0" applyFont="1" applyFill="1" applyAlignment="1">
      <alignment horizontal="left" wrapText="1"/>
    </xf>
    <xf numFmtId="0" fontId="10" fillId="0" borderId="0" xfId="0" applyFont="1" applyFill="1" applyBorder="1" applyAlignment="1">
      <alignment horizontal="left" wrapText="1"/>
    </xf>
    <xf numFmtId="0" fontId="10" fillId="0" borderId="0" xfId="0" applyFont="1" applyBorder="1" applyAlignment="1"/>
    <xf numFmtId="0" fontId="10" fillId="0" borderId="2" xfId="0" applyFont="1" applyFill="1" applyBorder="1" applyAlignment="1">
      <alignment horizontal="center" vertical="center" wrapText="1"/>
    </xf>
    <xf numFmtId="0" fontId="11" fillId="0" borderId="4" xfId="0" applyNumberFormat="1" applyFont="1" applyFill="1" applyBorder="1" applyAlignment="1">
      <alignment horizontal="center" vertical="center" wrapText="1"/>
    </xf>
    <xf numFmtId="0" fontId="11" fillId="0" borderId="54" xfId="0" applyNumberFormat="1" applyFont="1" applyFill="1" applyBorder="1" applyAlignment="1">
      <alignment horizontal="center" vertical="center" wrapText="1"/>
    </xf>
    <xf numFmtId="0" fontId="11" fillId="0" borderId="22" xfId="0" applyNumberFormat="1" applyFont="1" applyFill="1" applyBorder="1" applyAlignment="1">
      <alignment horizontal="center" vertical="center" wrapText="1"/>
    </xf>
    <xf numFmtId="0" fontId="11" fillId="0" borderId="23" xfId="0" applyNumberFormat="1" applyFont="1" applyFill="1" applyBorder="1" applyAlignment="1">
      <alignment horizontal="center" vertical="center" wrapText="1"/>
    </xf>
    <xf numFmtId="0" fontId="11" fillId="0" borderId="12" xfId="0" applyNumberFormat="1" applyFont="1" applyFill="1" applyBorder="1" applyAlignment="1">
      <alignment horizontal="center" vertical="center" wrapText="1"/>
    </xf>
    <xf numFmtId="0" fontId="11" fillId="0" borderId="53" xfId="0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82" xfId="0" applyFont="1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82" xfId="0" applyFill="1" applyBorder="1" applyAlignment="1">
      <alignment horizontal="center" wrapText="1"/>
    </xf>
    <xf numFmtId="0" fontId="0" fillId="0" borderId="28" xfId="0" applyFill="1" applyBorder="1" applyAlignment="1">
      <alignment horizontal="center" wrapText="1"/>
    </xf>
    <xf numFmtId="0" fontId="0" fillId="0" borderId="79" xfId="0" applyFill="1" applyBorder="1" applyAlignment="1">
      <alignment horizontal="center" wrapText="1"/>
    </xf>
    <xf numFmtId="0" fontId="0" fillId="0" borderId="87" xfId="0" applyFill="1" applyBorder="1" applyAlignment="1">
      <alignment horizontal="center" wrapText="1"/>
    </xf>
    <xf numFmtId="164" fontId="30" fillId="0" borderId="0" xfId="6" applyNumberFormat="1" applyFont="1" applyAlignment="1">
      <alignment horizontal="left" wrapText="1"/>
    </xf>
    <xf numFmtId="164" fontId="10" fillId="0" borderId="12" xfId="6" applyNumberFormat="1" applyFont="1" applyBorder="1" applyAlignment="1">
      <alignment horizontal="center" wrapText="1"/>
    </xf>
    <xf numFmtId="164" fontId="10" fillId="0" borderId="41" xfId="6" applyNumberFormat="1" applyFont="1" applyBorder="1" applyAlignment="1">
      <alignment horizontal="center" wrapText="1"/>
    </xf>
    <xf numFmtId="164" fontId="20" fillId="2" borderId="2" xfId="6" applyNumberFormat="1" applyFont="1" applyFill="1" applyBorder="1" applyAlignment="1">
      <alignment horizontal="center" wrapText="1"/>
    </xf>
    <xf numFmtId="164" fontId="10" fillId="0" borderId="2" xfId="6" applyNumberFormat="1" applyFont="1" applyBorder="1" applyAlignment="1">
      <alignment horizontal="center" wrapText="1"/>
    </xf>
    <xf numFmtId="0" fontId="11" fillId="0" borderId="0" xfId="6" applyFont="1" applyAlignment="1">
      <alignment horizontal="center"/>
    </xf>
    <xf numFmtId="0" fontId="38" fillId="0" borderId="0" xfId="0" applyFont="1" applyAlignment="1">
      <alignment horizontal="center" wrapText="1"/>
    </xf>
    <xf numFmtId="0" fontId="38" fillId="0" borderId="0" xfId="0" applyFont="1" applyAlignment="1">
      <alignment horizontal="center"/>
    </xf>
    <xf numFmtId="0" fontId="37" fillId="0" borderId="16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23" xfId="0" applyFont="1" applyBorder="1" applyAlignment="1">
      <alignment horizontal="center" vertical="center" wrapText="1"/>
    </xf>
    <xf numFmtId="0" fontId="37" fillId="0" borderId="96" xfId="0" applyFont="1" applyBorder="1" applyAlignment="1">
      <alignment horizontal="center" vertical="center" wrapText="1"/>
    </xf>
    <xf numFmtId="0" fontId="37" fillId="0" borderId="40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78" fillId="12" borderId="16" xfId="0" applyFont="1" applyFill="1" applyBorder="1" applyAlignment="1">
      <alignment horizontal="center" vertical="center" wrapText="1" readingOrder="1"/>
    </xf>
    <xf numFmtId="0" fontId="78" fillId="12" borderId="14" xfId="0" applyFont="1" applyFill="1" applyBorder="1" applyAlignment="1">
      <alignment horizontal="center" vertical="center" wrapText="1" readingOrder="1"/>
    </xf>
    <xf numFmtId="0" fontId="78" fillId="12" borderId="24" xfId="0" applyFont="1" applyFill="1" applyBorder="1" applyAlignment="1">
      <alignment horizontal="center" vertical="center" wrapText="1" readingOrder="1"/>
    </xf>
    <xf numFmtId="3" fontId="79" fillId="0" borderId="22" xfId="0" applyNumberFormat="1" applyFont="1" applyBorder="1" applyAlignment="1">
      <alignment horizontal="center" vertical="center" wrapText="1" readingOrder="1"/>
    </xf>
    <xf numFmtId="3" fontId="79" fillId="0" borderId="2" xfId="0" applyNumberFormat="1" applyFont="1" applyBorder="1" applyAlignment="1">
      <alignment horizontal="center" vertical="center" wrapText="1" readingOrder="1"/>
    </xf>
    <xf numFmtId="3" fontId="79" fillId="0" borderId="21" xfId="0" applyNumberFormat="1" applyFont="1" applyBorder="1" applyAlignment="1">
      <alignment horizontal="center" vertical="center" wrapText="1" readingOrder="1"/>
    </xf>
    <xf numFmtId="3" fontId="79" fillId="0" borderId="3" xfId="0" applyNumberFormat="1" applyFont="1" applyBorder="1" applyAlignment="1">
      <alignment horizontal="center" vertical="center" wrapText="1" readingOrder="1"/>
    </xf>
    <xf numFmtId="0" fontId="78" fillId="12" borderId="17" xfId="0" applyFont="1" applyFill="1" applyBorder="1" applyAlignment="1">
      <alignment horizontal="center" vertical="center" wrapText="1" readingOrder="1"/>
    </xf>
    <xf numFmtId="3" fontId="82" fillId="0" borderId="22" xfId="0" applyNumberFormat="1" applyFont="1" applyBorder="1" applyAlignment="1">
      <alignment horizontal="center" vertical="center" wrapText="1" readingOrder="1"/>
    </xf>
    <xf numFmtId="3" fontId="82" fillId="0" borderId="2" xfId="0" applyNumberFormat="1" applyFont="1" applyBorder="1" applyAlignment="1">
      <alignment horizontal="center" vertical="center" wrapText="1" readingOrder="1"/>
    </xf>
    <xf numFmtId="3" fontId="79" fillId="0" borderId="24" xfId="0" applyNumberFormat="1" applyFont="1" applyBorder="1" applyAlignment="1">
      <alignment horizontal="center" vertical="center" wrapText="1" readingOrder="1"/>
    </xf>
    <xf numFmtId="3" fontId="82" fillId="0" borderId="24" xfId="0" applyNumberFormat="1" applyFont="1" applyBorder="1" applyAlignment="1">
      <alignment horizontal="center" vertical="center" wrapText="1" readingOrder="1"/>
    </xf>
    <xf numFmtId="3" fontId="79" fillId="0" borderId="17" xfId="0" applyNumberFormat="1" applyFont="1" applyBorder="1" applyAlignment="1">
      <alignment horizontal="center" vertical="center" wrapText="1" readingOrder="1"/>
    </xf>
    <xf numFmtId="0" fontId="76" fillId="12" borderId="27" xfId="6" applyFont="1" applyFill="1" applyBorder="1" applyAlignment="1">
      <alignment horizontal="center" vertical="center"/>
    </xf>
    <xf numFmtId="16" fontId="107" fillId="12" borderId="2" xfId="6" applyNumberFormat="1" applyFont="1" applyFill="1" applyBorder="1" applyAlignment="1">
      <alignment vertical="center"/>
    </xf>
    <xf numFmtId="43" fontId="107" fillId="0" borderId="2" xfId="62" applyNumberFormat="1" applyFont="1" applyBorder="1" applyAlignment="1">
      <alignment vertical="top"/>
    </xf>
    <xf numFmtId="0" fontId="9" fillId="12" borderId="2" xfId="0" applyFont="1" applyFill="1" applyBorder="1"/>
    <xf numFmtId="3" fontId="9" fillId="12" borderId="2" xfId="6" applyNumberFormat="1" applyFont="1" applyFill="1" applyBorder="1" applyAlignment="1">
      <alignment vertical="center" wrapText="1"/>
    </xf>
    <xf numFmtId="174" fontId="24" fillId="0" borderId="2" xfId="62" applyNumberFormat="1" applyFont="1" applyBorder="1" applyAlignment="1">
      <alignment horizontal="center" vertical="center"/>
    </xf>
    <xf numFmtId="192" fontId="25" fillId="12" borderId="2" xfId="0" applyNumberFormat="1" applyFont="1" applyFill="1" applyBorder="1" applyAlignment="1">
      <alignment horizontal="center" vertical="top" wrapText="1"/>
    </xf>
    <xf numFmtId="4" fontId="9" fillId="12" borderId="2" xfId="0" applyNumberFormat="1" applyFont="1" applyFill="1" applyBorder="1" applyAlignment="1">
      <alignment vertical="top"/>
    </xf>
    <xf numFmtId="43" fontId="15" fillId="12" borderId="2" xfId="0" applyNumberFormat="1" applyFont="1" applyFill="1" applyBorder="1"/>
    <xf numFmtId="43" fontId="24" fillId="12" borderId="2" xfId="0" applyNumberFormat="1" applyFont="1" applyFill="1" applyBorder="1"/>
    <xf numFmtId="189" fontId="25" fillId="12" borderId="0" xfId="6" applyNumberFormat="1" applyFont="1" applyFill="1"/>
    <xf numFmtId="189" fontId="24" fillId="12" borderId="0" xfId="6" applyNumberFormat="1" applyFont="1" applyFill="1"/>
    <xf numFmtId="0" fontId="25" fillId="12" borderId="0" xfId="6" applyFont="1" applyFill="1"/>
    <xf numFmtId="189" fontId="25" fillId="12" borderId="0" xfId="6" applyNumberFormat="1" applyFont="1" applyFill="1" applyAlignment="1">
      <alignment horizontal="right"/>
    </xf>
    <xf numFmtId="0" fontId="25" fillId="12" borderId="0" xfId="6" applyFont="1" applyFill="1" applyBorder="1" applyAlignment="1">
      <alignment horizontal="center" vertical="center"/>
    </xf>
    <xf numFmtId="43" fontId="25" fillId="12" borderId="0" xfId="37" applyFont="1" applyFill="1" applyAlignment="1">
      <alignment vertical="center"/>
    </xf>
    <xf numFmtId="43" fontId="25" fillId="12" borderId="0" xfId="37" applyFont="1" applyFill="1"/>
  </cellXfs>
  <cellStyles count="64">
    <cellStyle name="Normal_прил 1.1" xfId="1"/>
    <cellStyle name="Normal_прил 1.4" xfId="2"/>
    <cellStyle name="Обычный" xfId="0" builtinId="0"/>
    <cellStyle name="Обычный 100" xfId="48"/>
    <cellStyle name="Обычный 107" xfId="50"/>
    <cellStyle name="Обычный 108" xfId="52"/>
    <cellStyle name="Обычный 12 2" xfId="39"/>
    <cellStyle name="Обычный 19" xfId="40"/>
    <cellStyle name="Обычный 2" xfId="3"/>
    <cellStyle name="Обычный 2 2" xfId="4"/>
    <cellStyle name="Обычный 2 2 19" xfId="51"/>
    <cellStyle name="Обычный 2 26 2" xfId="53"/>
    <cellStyle name="Обычный 2 3" xfId="5"/>
    <cellStyle name="Обычный 2 3 2" xfId="38"/>
    <cellStyle name="Обычный 3" xfId="6"/>
    <cellStyle name="Обычный 3 2" xfId="7"/>
    <cellStyle name="Обычный 3 2 2" xfId="8"/>
    <cellStyle name="Обычный 3 2 2 2" xfId="41"/>
    <cellStyle name="Обычный 3 3" xfId="9"/>
    <cellStyle name="Обычный 3 4" xfId="36"/>
    <cellStyle name="Обычный 4" xfId="10"/>
    <cellStyle name="Обычный 4 2" xfId="11"/>
    <cellStyle name="Обычный 4 2 2" xfId="34"/>
    <cellStyle name="Обычный 4 2 3" xfId="44"/>
    <cellStyle name="Обычный 4 2 3 2" xfId="47"/>
    <cellStyle name="Обычный 4 2 3 3" xfId="61"/>
    <cellStyle name="Обычный 4 2 4" xfId="57"/>
    <cellStyle name="Обычный 4 2 5" xfId="58"/>
    <cellStyle name="Обычный 4 3" xfId="42"/>
    <cellStyle name="Обычный 4 3 2" xfId="56"/>
    <cellStyle name="Обычный 5" xfId="12"/>
    <cellStyle name="Обычный 6" xfId="35"/>
    <cellStyle name="Обычный 6 2 2" xfId="43"/>
    <cellStyle name="Обычный 6 2 2 2" xfId="45"/>
    <cellStyle name="Обычный 6 2 2 3" xfId="46"/>
    <cellStyle name="Обычный 6 2 2 3 2" xfId="60"/>
    <cellStyle name="Обычный 7" xfId="49"/>
    <cellStyle name="Обычный 8" xfId="62"/>
    <cellStyle name="Обычный_ИПР 2008 ПЭ корр_прил 1.1" xfId="13"/>
    <cellStyle name="Обычный_ИПР 2008 ПЭ корр_прил 1.4" xfId="14"/>
    <cellStyle name="Примечание 3 2 2 2 2" xfId="54"/>
    <cellStyle name="Процентный" xfId="15" builtinId="5"/>
    <cellStyle name="Процентный 2" xfId="16"/>
    <cellStyle name="Процентный 2 2" xfId="17"/>
    <cellStyle name="Процентный 3" xfId="18"/>
    <cellStyle name="Процентный 3 2" xfId="19"/>
    <cellStyle name="Процентный 4" xfId="20"/>
    <cellStyle name="Процентный 5" xfId="21"/>
    <cellStyle name="Процентный 6" xfId="22"/>
    <cellStyle name="Процентный 7" xfId="55"/>
    <cellStyle name="Стиль 1" xfId="23"/>
    <cellStyle name="Стиль 1 2" xfId="24"/>
    <cellStyle name="Финансовый" xfId="25" builtinId="3"/>
    <cellStyle name="Финансовый 2" xfId="26"/>
    <cellStyle name="Финансовый 2 2" xfId="27"/>
    <cellStyle name="Финансовый 2 3" xfId="28"/>
    <cellStyle name="Финансовый 2 4" xfId="37"/>
    <cellStyle name="Финансовый 3" xfId="29"/>
    <cellStyle name="Финансовый 3 2" xfId="30"/>
    <cellStyle name="Финансовый 4" xfId="31"/>
    <cellStyle name="Финансовый 5" xfId="32"/>
    <cellStyle name="Финансовый 6" xfId="33"/>
    <cellStyle name="Финансовый 7" xfId="59"/>
    <cellStyle name="Финансовый 8" xfId="63"/>
  </cellStyles>
  <dxfs count="2">
    <dxf>
      <font>
        <color theme="4" tint="0.79998168889431442"/>
      </font>
    </dxf>
    <dxf>
      <font>
        <color theme="4" tint="0.79998168889431442"/>
      </font>
    </dxf>
  </dxfs>
  <tableStyles count="0" defaultTableStyle="TableStyleMedium9" defaultPivotStyle="PivotStyleLight16"/>
  <colors>
    <mruColors>
      <color rgb="FF6FF9F2"/>
      <color rgb="FFCC3300"/>
      <color rgb="FFFFCCFF"/>
      <color rgb="FF99CCFF"/>
      <color rgb="FFFF66FF"/>
      <color rgb="FF3399FF"/>
      <color rgb="FF0000FF"/>
      <color rgb="FF996633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0885640791907001"/>
          <c:y val="1.890916814588990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176895306859221"/>
          <c:y val="0.10937520861666022"/>
          <c:w val="0.84296028880866358"/>
          <c:h val="0.76953271776717713"/>
        </c:manualLayout>
      </c:layout>
      <c:lineChart>
        <c:grouping val="standard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29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pt idx="7">
                <c:v>2021</c:v>
              </c:pt>
              <c:pt idx="8">
                <c:v>2022</c:v>
              </c:pt>
              <c:pt idx="9">
                <c:v>2023</c:v>
              </c:pt>
              <c:pt idx="10">
                <c:v>2024</c:v>
              </c:pt>
              <c:pt idx="11">
                <c:v>2025</c:v>
              </c:pt>
              <c:pt idx="12">
                <c:v>2026</c:v>
              </c:pt>
              <c:pt idx="13">
                <c:v>2027</c:v>
              </c:pt>
              <c:pt idx="14">
                <c:v>2028</c:v>
              </c:pt>
              <c:pt idx="15">
                <c:v>2029</c:v>
              </c:pt>
              <c:pt idx="16">
                <c:v>2030</c:v>
              </c:pt>
              <c:pt idx="17">
                <c:v>2031</c:v>
              </c:pt>
              <c:pt idx="18">
                <c:v>2032</c:v>
              </c:pt>
              <c:pt idx="19">
                <c:v>2033</c:v>
              </c:pt>
              <c:pt idx="20">
                <c:v>2034</c:v>
              </c:pt>
              <c:pt idx="21">
                <c:v>2035</c:v>
              </c:pt>
              <c:pt idx="22">
                <c:v>2036</c:v>
              </c:pt>
              <c:pt idx="23">
                <c:v>2037</c:v>
              </c:pt>
              <c:pt idx="24">
                <c:v>2038</c:v>
              </c:pt>
              <c:pt idx="25">
                <c:v>2039</c:v>
              </c:pt>
              <c:pt idx="26">
                <c:v>2040</c:v>
              </c:pt>
              <c:pt idx="27">
                <c:v>2041</c:v>
              </c:pt>
              <c:pt idx="28">
                <c:v>2042</c:v>
              </c:pt>
            </c:num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-2950000</c:v>
              </c:pt>
              <c:pt idx="2">
                <c:v>-81811951.611149698</c:v>
              </c:pt>
              <c:pt idx="3">
                <c:v>-72303978.445558712</c:v>
              </c:pt>
              <c:pt idx="4">
                <c:v>23032995.289947473</c:v>
              </c:pt>
              <c:pt idx="5">
                <c:v>23360028.86628459</c:v>
              </c:pt>
              <c:pt idx="6">
                <c:v>21554246.202746969</c:v>
              </c:pt>
              <c:pt idx="7">
                <c:v>19868498.300482869</c:v>
              </c:pt>
              <c:pt idx="8">
                <c:v>17528287.084668096</c:v>
              </c:pt>
              <c:pt idx="9">
                <c:v>14297772.054781172</c:v>
              </c:pt>
              <c:pt idx="10">
                <c:v>13179475.256859684</c:v>
              </c:pt>
              <c:pt idx="11">
                <c:v>12148645.77366739</c:v>
              </c:pt>
              <c:pt idx="12">
                <c:v>11198442.370247534</c:v>
              </c:pt>
              <c:pt idx="13">
                <c:v>10322558.897187959</c:v>
              </c:pt>
              <c:pt idx="14">
                <c:v>9515182.439034041</c:v>
              </c:pt>
              <c:pt idx="15">
                <c:v>8770954.7361135744</c:v>
              </c:pt>
              <c:pt idx="16">
                <c:v>8084936.6237441106</c:v>
              </c:pt>
              <c:pt idx="17">
                <c:v>7452575.2528193705</c:v>
              </c:pt>
              <c:pt idx="18">
                <c:v>6869673.8742294274</c:v>
              </c:pt>
              <c:pt idx="19">
                <c:v>6332363.9865853293</c:v>
              </c:pt>
              <c:pt idx="20">
                <c:v>5837079.6624025591</c:v>
              </c:pt>
              <c:pt idx="21">
                <c:v>5380533.8823560504</c:v>
              </c:pt>
              <c:pt idx="22">
                <c:v>4959696.7205456123</c:v>
              </c:pt>
              <c:pt idx="23">
                <c:v>4571775.2359956549</c:v>
              </c:pt>
              <c:pt idx="24">
                <c:v>4214194.936936331</c:v>
              </c:pt>
              <c:pt idx="25">
                <c:v>3884582.6948516057</c:v>
              </c:pt>
              <c:pt idx="26">
                <c:v>3580750.9949007696</c:v>
              </c:pt>
              <c:pt idx="27">
                <c:v>3300683.4181895736</c:v>
              </c:pt>
              <c:pt idx="28">
                <c:v>3042521.2595419618</c:v>
              </c:pt>
            </c:numLit>
          </c:val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29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pt idx="7">
                <c:v>2021</c:v>
              </c:pt>
              <c:pt idx="8">
                <c:v>2022</c:v>
              </c:pt>
              <c:pt idx="9">
                <c:v>2023</c:v>
              </c:pt>
              <c:pt idx="10">
                <c:v>2024</c:v>
              </c:pt>
              <c:pt idx="11">
                <c:v>2025</c:v>
              </c:pt>
              <c:pt idx="12">
                <c:v>2026</c:v>
              </c:pt>
              <c:pt idx="13">
                <c:v>2027</c:v>
              </c:pt>
              <c:pt idx="14">
                <c:v>2028</c:v>
              </c:pt>
              <c:pt idx="15">
                <c:v>2029</c:v>
              </c:pt>
              <c:pt idx="16">
                <c:v>2030</c:v>
              </c:pt>
              <c:pt idx="17">
                <c:v>2031</c:v>
              </c:pt>
              <c:pt idx="18">
                <c:v>2032</c:v>
              </c:pt>
              <c:pt idx="19">
                <c:v>2033</c:v>
              </c:pt>
              <c:pt idx="20">
                <c:v>2034</c:v>
              </c:pt>
              <c:pt idx="21">
                <c:v>2035</c:v>
              </c:pt>
              <c:pt idx="22">
                <c:v>2036</c:v>
              </c:pt>
              <c:pt idx="23">
                <c:v>2037</c:v>
              </c:pt>
              <c:pt idx="24">
                <c:v>2038</c:v>
              </c:pt>
              <c:pt idx="25">
                <c:v>2039</c:v>
              </c:pt>
              <c:pt idx="26">
                <c:v>2040</c:v>
              </c:pt>
              <c:pt idx="27">
                <c:v>2041</c:v>
              </c:pt>
              <c:pt idx="28">
                <c:v>2042</c:v>
              </c:pt>
            </c:num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-2950000</c:v>
              </c:pt>
              <c:pt idx="2">
                <c:v>-84761951.611149698</c:v>
              </c:pt>
              <c:pt idx="3">
                <c:v>-157065930.05670843</c:v>
              </c:pt>
              <c:pt idx="4">
                <c:v>-134032934.7667609</c:v>
              </c:pt>
              <c:pt idx="5">
                <c:v>-110672905.90047657</c:v>
              </c:pt>
              <c:pt idx="6">
                <c:v>-89118659.697729319</c:v>
              </c:pt>
              <c:pt idx="7">
                <c:v>-69250161.397246465</c:v>
              </c:pt>
              <c:pt idx="8">
                <c:v>-51721874.312578261</c:v>
              </c:pt>
              <c:pt idx="9">
                <c:v>-37424102.257797197</c:v>
              </c:pt>
              <c:pt idx="10">
                <c:v>-24244627.000937514</c:v>
              </c:pt>
              <c:pt idx="11">
                <c:v>-12095981.227270123</c:v>
              </c:pt>
              <c:pt idx="12">
                <c:v>-897538.85702259222</c:v>
              </c:pt>
              <c:pt idx="13">
                <c:v>9425020.0401653461</c:v>
              </c:pt>
              <c:pt idx="14">
                <c:v>18940202.479199432</c:v>
              </c:pt>
              <c:pt idx="15">
                <c:v>27711157.215313017</c:v>
              </c:pt>
              <c:pt idx="16">
                <c:v>35796093.839057148</c:v>
              </c:pt>
              <c:pt idx="17">
                <c:v>43248669.091876522</c:v>
              </c:pt>
              <c:pt idx="18">
                <c:v>50118342.96610596</c:v>
              </c:pt>
              <c:pt idx="19">
                <c:v>56450706.952691287</c:v>
              </c:pt>
              <c:pt idx="20">
                <c:v>62287786.615093872</c:v>
              </c:pt>
              <c:pt idx="21">
                <c:v>67668320.497449905</c:v>
              </c:pt>
              <c:pt idx="22">
                <c:v>72628017.217995703</c:v>
              </c:pt>
              <c:pt idx="23">
                <c:v>77199792.453991205</c:v>
              </c:pt>
              <c:pt idx="24">
                <c:v>81413987.390927523</c:v>
              </c:pt>
              <c:pt idx="25">
                <c:v>85298570.085779116</c:v>
              </c:pt>
              <c:pt idx="26">
                <c:v>88879321.080679893</c:v>
              </c:pt>
              <c:pt idx="27">
                <c:v>92180004.498869687</c:v>
              </c:pt>
              <c:pt idx="28">
                <c:v>95222525.758411437</c:v>
              </c:pt>
            </c:numLit>
          </c:val>
        </c:ser>
        <c:marker val="1"/>
        <c:axId val="139686272"/>
        <c:axId val="139687808"/>
      </c:lineChart>
      <c:catAx>
        <c:axId val="1396862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9687808"/>
        <c:crosses val="autoZero"/>
        <c:auto val="1"/>
        <c:lblAlgn val="ctr"/>
        <c:lblOffset val="100"/>
      </c:catAx>
      <c:valAx>
        <c:axId val="139687808"/>
        <c:scaling>
          <c:orientation val="minMax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9686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398531021945621"/>
          <c:y val="0.89638705566428467"/>
          <c:w val="0.59640781429267453"/>
          <c:h val="7.4982476901374134E-2"/>
        </c:manualLayout>
      </c:layout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11907</xdr:colOff>
      <xdr:row>12</xdr:row>
      <xdr:rowOff>95726</xdr:rowOff>
    </xdr:from>
    <xdr:to>
      <xdr:col>26</xdr:col>
      <xdr:colOff>11907</xdr:colOff>
      <xdr:row>15</xdr:row>
      <xdr:rowOff>0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34801970" y="3762851"/>
          <a:ext cx="0" cy="5809793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</a:t>
          </a: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огласовано</a:t>
          </a: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Заместитель генерального директора</a:t>
          </a: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по экономике и финансам                                                                                                                                    </a:t>
          </a: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ОАО "МРСК/РСК _________________"</a:t>
          </a: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"___"______________________ 20г.</a:t>
          </a: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__________________(___________________)</a:t>
          </a:r>
        </a:p>
      </xdr:txBody>
    </xdr:sp>
    <xdr:clientData/>
  </xdr:twoCellAnchor>
  <xdr:twoCellAnchor>
    <xdr:from>
      <xdr:col>26</xdr:col>
      <xdr:colOff>0</xdr:colOff>
      <xdr:row>13</xdr:row>
      <xdr:rowOff>131445</xdr:rowOff>
    </xdr:from>
    <xdr:to>
      <xdr:col>26</xdr:col>
      <xdr:colOff>0</xdr:colOff>
      <xdr:row>15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8298775" y="4674870"/>
          <a:ext cx="0" cy="6412249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</a:t>
          </a: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огласовано</a:t>
          </a: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Заместитель генерального директора</a:t>
          </a: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по экономике и финансам                                                                                                                                    </a:t>
          </a: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ОАО "МРСК/РСК _________________"</a:t>
          </a: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"___"______________________ 20г.</a:t>
          </a: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__________________(___________________)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13607</xdr:colOff>
      <xdr:row>22</xdr:row>
      <xdr:rowOff>10886</xdr:rowOff>
    </xdr:from>
    <xdr:to>
      <xdr:col>7</xdr:col>
      <xdr:colOff>12246</xdr:colOff>
      <xdr:row>34</xdr:row>
      <xdr:rowOff>189140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UGO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.trk.tom.ru/Documents%20and%20Settings/klepikov_yg/&#1056;&#1072;&#1073;&#1086;&#1095;&#1080;&#1081;%20&#1089;&#1090;&#1086;&#1083;/Information%20blok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8;&#1072;&#1089;&#1095;&#1077;&#1090;%20&#1089;&#1090;&#1088;&#1072;&#1085;&#109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0;&#1056;&#1052;%20&#1090;&#1072;&#1088;&#1080;&#1092;&#1099;.2007(&#1051;&#1077;&#1085;.&#1086;&#1073;&#1083;)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.trk.tom.ru/Documents%20and%20Settings/klepikov_yg/Local%20Settings/Temporary%20Internet%20Files/Content.Outlook/2UMNX8RJ/Information%20blok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56;%20&#1052;&#1069;&#1055;-&#1058;&#1069;&#1050;%202011%20&#1085;&#1072;%2001.09.201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реестр сф 2012"/>
      <sheetName val="Итоги"/>
      <sheetName val="Лист2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  <sheetName val="См-2 Шатурс сети  проект работы"/>
      <sheetName val="HO_h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ХМРСК"/>
      <sheetName val="Адреса телефоны"/>
      <sheetName val="t_настройки"/>
      <sheetName val="t_проверки"/>
      <sheetName val="Сценарные условия"/>
      <sheetName val="Список ДЗО"/>
      <sheetName val="Information blok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</sheetNames>
    <sheetDataSet>
      <sheetData sheetId="0">
        <row r="4">
          <cell r="C4" t="str">
            <v>Гуджоян Дмитрий Олегович</v>
          </cell>
          <cell r="D4" t="str">
            <v>747-92-90</v>
          </cell>
        </row>
        <row r="7">
          <cell r="C7" t="str">
            <v>Гилев Дмитрий Михайлович</v>
          </cell>
          <cell r="D7" t="str">
            <v>747-92-92 (3031)</v>
          </cell>
          <cell r="E7" t="str">
            <v>915-3800031</v>
          </cell>
        </row>
        <row r="8">
          <cell r="C8">
            <v>0</v>
          </cell>
          <cell r="D8">
            <v>0</v>
          </cell>
          <cell r="E8">
            <v>0</v>
          </cell>
        </row>
        <row r="9">
          <cell r="C9" t="str">
            <v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>Кислякова Ксения</v>
          </cell>
          <cell r="D10" t="str">
            <v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>
            <v>0</v>
          </cell>
          <cell r="B14" t="str">
            <v>Начальник департамента финансов</v>
          </cell>
          <cell r="C14" t="str">
            <v>Хромова Екатерина</v>
          </cell>
          <cell r="D14" t="str">
            <v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E15" t="str">
            <v xml:space="preserve">  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>Черных Денис Борисович</v>
          </cell>
          <cell r="D22">
            <v>0</v>
          </cell>
          <cell r="E22" t="str">
            <v>915-3800082</v>
          </cell>
          <cell r="H22">
            <v>0</v>
          </cell>
          <cell r="J22">
            <v>0</v>
          </cell>
          <cell r="K22">
            <v>0</v>
          </cell>
          <cell r="N22">
            <v>0</v>
          </cell>
        </row>
        <row r="23">
          <cell r="C23" t="str">
            <v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Раковский Эдуард Казимирович</v>
          </cell>
          <cell r="D25">
            <v>0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Науменко Людмила Николаевна</v>
          </cell>
          <cell r="D26">
            <v>0</v>
          </cell>
          <cell r="E26">
            <v>0</v>
          </cell>
          <cell r="F26" t="str">
            <v xml:space="preserve">   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Ушаков Евгений Викторович</v>
          </cell>
          <cell r="D29" t="str">
            <v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Тихомирова Ольга Владимировна</v>
          </cell>
          <cell r="D30" t="str">
            <v>(831) 431-83-09,
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Алешин Артем Геннадьевич</v>
          </cell>
          <cell r="D31" t="str">
            <v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Киреев Алексей Александрович</v>
          </cell>
          <cell r="D32" t="str">
            <v>(831) 431-83-39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Тарасов Андрей Геннадьевич</v>
          </cell>
          <cell r="D35" t="str">
            <v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Титов Алексей Александрович</v>
          </cell>
          <cell r="D36" t="str">
            <v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>Ведерников Андрей Юрьевич</v>
          </cell>
          <cell r="D38" t="str">
            <v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>Якимова Людмила</v>
          </cell>
          <cell r="D42" t="str">
            <v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>Токаева Ольга Васильевна</v>
          </cell>
          <cell r="D44" t="str">
            <v>(831) 431-93-15</v>
          </cell>
          <cell r="E44">
            <v>0</v>
          </cell>
        </row>
        <row r="45">
          <cell r="C45" t="str">
            <v>Кронберг Наталья</v>
          </cell>
          <cell r="D45" t="str">
            <v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>Кухмай Александр Маркович</v>
          </cell>
          <cell r="D47">
            <v>0</v>
          </cell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>Макарова Ольга Вадимовна</v>
          </cell>
          <cell r="D48" t="str">
            <v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>Горкавенко Людмила Игоревна</v>
          </cell>
          <cell r="D50" t="str">
            <v>(812) 305-10-20</v>
          </cell>
          <cell r="E50">
            <v>0</v>
          </cell>
        </row>
        <row r="52">
          <cell r="D52" t="str">
            <v>(812) 305-10-29</v>
          </cell>
          <cell r="E52">
            <v>0</v>
          </cell>
          <cell r="F52">
            <v>0</v>
          </cell>
          <cell r="G52">
            <v>0</v>
          </cell>
        </row>
        <row r="53">
          <cell r="D53" t="str">
            <v>(812) 320-22-87 (119)</v>
          </cell>
          <cell r="E53">
            <v>0</v>
          </cell>
          <cell r="F53" t="str">
            <v>mae@mrsksevzap.ru</v>
          </cell>
          <cell r="G53">
            <v>0</v>
          </cell>
        </row>
        <row r="54">
          <cell r="C54" t="str">
            <v>Ткаченко Евгения Николаевна</v>
          </cell>
          <cell r="D54" t="str">
            <v>(812) 320-22-87 (237)</v>
          </cell>
          <cell r="E54" t="str">
            <v>71 михалева</v>
          </cell>
          <cell r="F54" t="str">
            <v>ten@mrsksevzap.ru</v>
          </cell>
          <cell r="G54">
            <v>0</v>
          </cell>
        </row>
        <row r="55">
          <cell r="C55" t="str">
            <v>Поветкина Анаа Александровна</v>
          </cell>
          <cell r="D55" t="str">
            <v>(812) 305-10-67</v>
          </cell>
          <cell r="E55">
            <v>0</v>
          </cell>
          <cell r="F55">
            <v>0</v>
          </cell>
          <cell r="G55">
            <v>0</v>
          </cell>
        </row>
        <row r="56">
          <cell r="C56" t="str">
            <v>Крылова Ариадна Александровна</v>
          </cell>
          <cell r="D56" t="str">
            <v>(812) 305-10-42</v>
          </cell>
          <cell r="E56">
            <v>0</v>
          </cell>
          <cell r="F56">
            <v>0</v>
          </cell>
          <cell r="G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</row>
        <row r="58">
          <cell r="C58" t="str">
            <v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</row>
        <row r="59">
          <cell r="C59" t="str">
            <v>Кушнеров Анатолий Валерььевич</v>
          </cell>
          <cell r="D59">
            <v>0</v>
          </cell>
          <cell r="E59" t="str">
            <v>8 (911) 712-24-05</v>
          </cell>
          <cell r="F59" t="str">
            <v>avk@mrsksevzap.ru</v>
          </cell>
          <cell r="G59">
            <v>26131</v>
          </cell>
        </row>
        <row r="60">
          <cell r="C60" t="str">
            <v>Титов Сергей Геннадьевич</v>
          </cell>
          <cell r="F60" t="str">
            <v>titov@mrsksevzap.ru</v>
          </cell>
          <cell r="G60">
            <v>23110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 t="str">
            <v>Карташова Елена Борисовна</v>
          </cell>
          <cell r="D62" t="str">
            <v>(812) 320-22-87 (127)</v>
          </cell>
          <cell r="E62">
            <v>0</v>
          </cell>
          <cell r="F62" t="str">
            <v xml:space="preserve"> </v>
          </cell>
          <cell r="G62">
            <v>0</v>
          </cell>
        </row>
        <row r="63">
          <cell r="C63" t="str">
            <v>Анфимов Олег Панфутьевич</v>
          </cell>
          <cell r="D63" t="str">
            <v>(812) 320-22-87 (138)</v>
          </cell>
          <cell r="E63" t="str">
            <v>8-911-712-24-00</v>
          </cell>
          <cell r="F63">
            <v>0</v>
          </cell>
          <cell r="G63">
            <v>0</v>
          </cell>
        </row>
        <row r="64">
          <cell r="C64" t="str">
            <v>Факс</v>
          </cell>
          <cell r="D64" t="str">
            <v>(812) 328-06-32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G65">
            <v>0</v>
          </cell>
        </row>
        <row r="66">
          <cell r="C66">
            <v>0</v>
          </cell>
          <cell r="D66" t="str">
            <v>(343) 216-17-60</v>
          </cell>
          <cell r="E66" t="str">
            <v>912-2300411</v>
          </cell>
          <cell r="F66">
            <v>0</v>
          </cell>
          <cell r="G66">
            <v>0</v>
          </cell>
        </row>
        <row r="67">
          <cell r="C67" t="str">
            <v>Морозова Елена Александровна</v>
          </cell>
          <cell r="D67" t="str">
            <v>(343) 216-88-62</v>
          </cell>
          <cell r="E67" t="str">
            <v>912-2300-416</v>
          </cell>
          <cell r="F67">
            <v>0</v>
          </cell>
          <cell r="G67">
            <v>0</v>
          </cell>
        </row>
        <row r="68">
          <cell r="C68" t="str">
            <v>Юлдашева Ирина Николаевна</v>
          </cell>
          <cell r="D68" t="str">
            <v>216-88-66
215-25-51</v>
          </cell>
          <cell r="E68" t="str">
            <v>912-23-20-415</v>
          </cell>
          <cell r="F68">
            <v>0</v>
          </cell>
          <cell r="G68">
            <v>0</v>
          </cell>
        </row>
        <row r="69">
          <cell r="C69" t="str">
            <v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</row>
        <row r="70">
          <cell r="C70" t="str">
            <v>Шевелев Илья Владимирович</v>
          </cell>
          <cell r="F70">
            <v>0</v>
          </cell>
          <cell r="G70">
            <v>0</v>
          </cell>
        </row>
        <row r="71">
          <cell r="C71" t="str">
            <v>Кузьминкина Жанна Викторовна</v>
          </cell>
          <cell r="D71" t="str">
            <v>(343) 215-26-30</v>
          </cell>
          <cell r="E71" t="str">
            <v>8-912-2320426</v>
          </cell>
          <cell r="G71">
            <v>0</v>
          </cell>
        </row>
        <row r="72">
          <cell r="C72" t="str">
            <v>Рагозина Марина Викторовна</v>
          </cell>
          <cell r="D72" t="str">
            <v>8 (343)215-22-93</v>
          </cell>
          <cell r="E72">
            <v>0</v>
          </cell>
          <cell r="F72" t="str">
            <v>MRagozina@MRSK-URAL.RU</v>
          </cell>
          <cell r="G72">
            <v>0</v>
          </cell>
        </row>
        <row r="73">
          <cell r="C73" t="str">
            <v>Соболева Наталья Анатольевна</v>
          </cell>
          <cell r="F73" t="str">
            <v>nsoboleva@mrsk-ural.ru</v>
          </cell>
          <cell r="G73">
            <v>0</v>
          </cell>
        </row>
        <row r="74">
          <cell r="C74" t="str">
            <v xml:space="preserve">Вилисова Анастасия </v>
          </cell>
          <cell r="D74" t="str">
            <v>(343) 215 26 29</v>
          </cell>
          <cell r="E74" t="str">
            <v>8-912-23-00-425</v>
          </cell>
          <cell r="F74">
            <v>0</v>
          </cell>
          <cell r="G74">
            <v>0</v>
          </cell>
        </row>
        <row r="75">
          <cell r="C75" t="str">
            <v>Черноскутова Вера Сергеевна</v>
          </cell>
          <cell r="D75" t="str">
            <v>(343) 215-22-62</v>
          </cell>
          <cell r="E75">
            <v>0</v>
          </cell>
          <cell r="F75">
            <v>0</v>
          </cell>
          <cell r="G75">
            <v>0</v>
          </cell>
        </row>
        <row r="76">
          <cell r="C76" t="str">
            <v>Кайль Владимир Викторович</v>
          </cell>
          <cell r="D76" t="str">
            <v>(343) 215-26-34</v>
          </cell>
          <cell r="E76" t="str">
            <v>сот. тел. 908-635-29-68</v>
          </cell>
          <cell r="F76">
            <v>0</v>
          </cell>
          <cell r="G76">
            <v>0</v>
          </cell>
        </row>
        <row r="77">
          <cell r="C77" t="str">
            <v>Нечаева Евгения Александровна</v>
          </cell>
          <cell r="D77" t="str">
            <v>(343) 215 22 62</v>
          </cell>
          <cell r="E77">
            <v>0</v>
          </cell>
          <cell r="G77">
            <v>0</v>
          </cell>
        </row>
        <row r="78">
          <cell r="C78" t="str">
            <v>Соколов Алексей</v>
          </cell>
          <cell r="D78" t="str">
            <v>(343) 215-26-86</v>
          </cell>
          <cell r="E78">
            <v>0</v>
          </cell>
          <cell r="F78">
            <v>0</v>
          </cell>
          <cell r="G78">
            <v>0</v>
          </cell>
        </row>
        <row r="79">
          <cell r="C79" t="str">
            <v>Ларюшкин Константин</v>
          </cell>
          <cell r="D79" t="str">
            <v>(343) 215-25-89</v>
          </cell>
          <cell r="E79">
            <v>0</v>
          </cell>
          <cell r="F79">
            <v>0</v>
          </cell>
          <cell r="G79">
            <v>0</v>
          </cell>
        </row>
        <row r="80">
          <cell r="C80" t="str">
            <v>Афанасьева Екатерина</v>
          </cell>
          <cell r="D80" t="str">
            <v>(343) 215-26-28</v>
          </cell>
          <cell r="E80">
            <v>0</v>
          </cell>
          <cell r="F80">
            <v>0</v>
          </cell>
          <cell r="G80">
            <v>0</v>
          </cell>
        </row>
        <row r="81">
          <cell r="C81" t="str">
            <v>Максимова Юлия</v>
          </cell>
          <cell r="D81" t="str">
            <v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</row>
        <row r="82">
          <cell r="C82" t="str">
            <v>Смирнова Наталья</v>
          </cell>
          <cell r="D82" t="str">
            <v>(343) 216-17-62 (4688)</v>
          </cell>
          <cell r="E82" t="str">
            <v xml:space="preserve"> </v>
          </cell>
          <cell r="F82">
            <v>0</v>
          </cell>
          <cell r="G82">
            <v>0</v>
          </cell>
        </row>
        <row r="83">
          <cell r="C83" t="str">
            <v>Бондаренко Наталья Владимировна</v>
          </cell>
          <cell r="D83" t="str">
            <v>(343) 216-88-69 (4616)</v>
          </cell>
          <cell r="E83" t="str">
            <v>912-2232500</v>
          </cell>
          <cell r="G83">
            <v>0</v>
          </cell>
        </row>
        <row r="84">
          <cell r="C84" t="str">
            <v>Вороная Мария</v>
          </cell>
          <cell r="D84" t="str">
            <v>(343) 216-17-60 (4683)</v>
          </cell>
          <cell r="E84" t="str">
            <v>8-912-23-20-417</v>
          </cell>
          <cell r="F84">
            <v>0</v>
          </cell>
          <cell r="G84">
            <v>0</v>
          </cell>
        </row>
        <row r="85">
          <cell r="C85" t="str">
            <v>Бахтурина Екатерина</v>
          </cell>
          <cell r="F85">
            <v>0</v>
          </cell>
          <cell r="G85">
            <v>0</v>
          </cell>
        </row>
        <row r="86">
          <cell r="C86" t="str">
            <v>Белозерцев Юрий Тимофеевич</v>
          </cell>
          <cell r="F86">
            <v>0</v>
          </cell>
          <cell r="G86">
            <v>0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</row>
        <row r="88">
          <cell r="C88" t="str">
            <v>Васильева Елизавета</v>
          </cell>
          <cell r="F88">
            <v>0</v>
          </cell>
          <cell r="G88">
            <v>0</v>
          </cell>
        </row>
        <row r="89">
          <cell r="C89" t="str">
            <v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>Касандров Максим</v>
          </cell>
          <cell r="G93">
            <v>0</v>
          </cell>
        </row>
        <row r="94">
          <cell r="C94" t="str">
            <v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C4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>
        <row r="2">
          <cell r="A2">
            <v>0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УФ-61"/>
      <sheetName val="Заголовок"/>
      <sheetName val="TEHSHEET"/>
      <sheetName val="clone"/>
      <sheetName val="Свод по регионам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</sheetNames>
    <sheetDataSet>
      <sheetData sheetId="0" refreshError="1">
        <row r="8">
          <cell r="G8">
            <v>12550382.6187</v>
          </cell>
          <cell r="W8">
            <v>772.50149999999996</v>
          </cell>
        </row>
        <row r="9">
          <cell r="W9">
            <v>728.48590000000002</v>
          </cell>
        </row>
        <row r="10">
          <cell r="W10">
            <v>705.4579</v>
          </cell>
        </row>
        <row r="11">
          <cell r="W11">
            <v>727.90920000000006</v>
          </cell>
        </row>
        <row r="12">
          <cell r="W12">
            <v>849.44190000000003</v>
          </cell>
        </row>
        <row r="13">
          <cell r="W13">
            <v>605.33299999999997</v>
          </cell>
        </row>
        <row r="14">
          <cell r="W14">
            <v>733.29650000000004</v>
          </cell>
        </row>
        <row r="15">
          <cell r="W15">
            <v>665.01980000000003</v>
          </cell>
        </row>
        <row r="16">
          <cell r="W16">
            <v>754.99030000000005</v>
          </cell>
        </row>
        <row r="17">
          <cell r="W17">
            <v>687.71609999999998</v>
          </cell>
        </row>
        <row r="18">
          <cell r="W18">
            <v>665.59</v>
          </cell>
        </row>
        <row r="19">
          <cell r="W19">
            <v>687.75660000000005</v>
          </cell>
        </row>
        <row r="20">
          <cell r="W20">
            <v>721.82320000000004</v>
          </cell>
        </row>
        <row r="21">
          <cell r="W21">
            <v>763.3193</v>
          </cell>
        </row>
        <row r="22">
          <cell r="W22">
            <v>686.88329999999996</v>
          </cell>
        </row>
        <row r="23">
          <cell r="W23">
            <v>808.98209999999995</v>
          </cell>
        </row>
        <row r="24">
          <cell r="W24">
            <v>809.9162</v>
          </cell>
        </row>
        <row r="25">
          <cell r="W25">
            <v>764.40449999999998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17_1"/>
      <sheetName val="18_2"/>
      <sheetName val="P2_1"/>
      <sheetName val="2_3"/>
      <sheetName val="Справочники"/>
      <sheetName val="Цены за точку"/>
      <sheetName val="СВОД-инвестиции для БП"/>
      <sheetName val="объекты РСК"/>
      <sheetName val="ДПН"/>
      <sheetName val="Консолидация"/>
      <sheetName val="СВОД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29"/>
      <sheetName val="21"/>
      <sheetName val="23"/>
      <sheetName val="26"/>
      <sheetName val="28"/>
      <sheetName val="19"/>
      <sheetName val="22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Контроль"/>
      <sheetName val="Дом"/>
      <sheetName val="Участок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</sheetNames>
    <sheetDataSet>
      <sheetData sheetId="0">
        <row r="4">
          <cell r="K4">
            <v>0</v>
          </cell>
        </row>
      </sheetData>
      <sheetData sheetId="1">
        <row r="10">
          <cell r="B10" t="str">
            <v>БП №1</v>
          </cell>
        </row>
      </sheetData>
      <sheetData sheetId="2">
        <row r="9">
          <cell r="H9">
            <v>0</v>
          </cell>
        </row>
      </sheetData>
      <sheetData sheetId="3">
        <row r="7">
          <cell r="G7">
            <v>2769</v>
          </cell>
        </row>
      </sheetData>
      <sheetData sheetId="4" refreshError="1">
        <row r="9">
          <cell r="D9">
            <v>1026098.5515422104</v>
          </cell>
        </row>
        <row r="12"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</row>
      </sheetData>
      <sheetData sheetId="5">
        <row r="6">
          <cell r="F6">
            <v>87885</v>
          </cell>
        </row>
      </sheetData>
      <sheetData sheetId="6" refreshError="1">
        <row r="9">
          <cell r="D9">
            <v>1026098.5515422104</v>
          </cell>
        </row>
        <row r="10">
          <cell r="B10" t="str">
            <v>БП №1</v>
          </cell>
          <cell r="G10">
            <v>2223</v>
          </cell>
          <cell r="H10">
            <v>2223</v>
          </cell>
          <cell r="J10">
            <v>2493</v>
          </cell>
          <cell r="K10">
            <v>2680</v>
          </cell>
        </row>
        <row r="11">
          <cell r="B11" t="str">
            <v>БП №2</v>
          </cell>
          <cell r="G11">
            <v>1</v>
          </cell>
          <cell r="H11">
            <v>1</v>
          </cell>
          <cell r="J11">
            <v>1</v>
          </cell>
          <cell r="K11">
            <v>1</v>
          </cell>
        </row>
        <row r="12">
          <cell r="B12" t="str">
            <v>БП №3</v>
          </cell>
          <cell r="G12">
            <v>2223</v>
          </cell>
          <cell r="H12">
            <v>41</v>
          </cell>
          <cell r="J12">
            <v>2493</v>
          </cell>
          <cell r="K12">
            <v>2680</v>
          </cell>
          <cell r="M12">
            <v>746.41768776000208</v>
          </cell>
          <cell r="N12">
            <v>5167.5407752399988</v>
          </cell>
        </row>
        <row r="13">
          <cell r="B13" t="str">
            <v>БП №4</v>
          </cell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N13">
            <v>449.35137175999989</v>
          </cell>
        </row>
        <row r="14">
          <cell r="B14" t="str">
            <v>БП №5</v>
          </cell>
          <cell r="G14">
            <v>2.3321594999999999</v>
          </cell>
          <cell r="H14">
            <v>2.3321594999999999</v>
          </cell>
          <cell r="J14">
            <v>3466</v>
          </cell>
          <cell r="K14">
            <v>2.3301409999999998</v>
          </cell>
        </row>
        <row r="15">
          <cell r="B15" t="str">
            <v>БП №6</v>
          </cell>
          <cell r="G15">
            <v>4015</v>
          </cell>
          <cell r="H15">
            <v>771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</row>
        <row r="16">
          <cell r="B16" t="str">
            <v>БП №7</v>
          </cell>
          <cell r="G16">
            <v>5716</v>
          </cell>
          <cell r="H16">
            <v>34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</row>
        <row r="17">
          <cell r="B17" t="str">
            <v>БП №8</v>
          </cell>
          <cell r="G17">
            <v>720</v>
          </cell>
          <cell r="H17">
            <v>0</v>
          </cell>
          <cell r="J17">
            <v>0</v>
          </cell>
          <cell r="K17">
            <v>12.5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J22">
            <v>3087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J23">
            <v>15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/>
      <sheetData sheetId="8" refreshError="1">
        <row r="7">
          <cell r="F7">
            <v>800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3">
          <cell r="G13">
            <v>0</v>
          </cell>
          <cell r="H13">
            <v>400696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29">
          <cell r="G29">
            <v>149.85</v>
          </cell>
        </row>
        <row r="33">
          <cell r="G33">
            <v>77.680000000000007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39">
          <cell r="G39">
            <v>265.68</v>
          </cell>
          <cell r="H39">
            <v>1354.32</v>
          </cell>
          <cell r="K39">
            <v>0</v>
          </cell>
        </row>
        <row r="40">
          <cell r="G40">
            <v>100.48</v>
          </cell>
          <cell r="H40">
            <v>1489.3140000000001</v>
          </cell>
          <cell r="K40">
            <v>567.40708333333339</v>
          </cell>
        </row>
      </sheetData>
      <sheetData sheetId="9">
        <row r="24">
          <cell r="H24">
            <v>400544</v>
          </cell>
        </row>
      </sheetData>
      <sheetData sheetId="10" refreshError="1"/>
      <sheetData sheetId="11" refreshError="1">
        <row r="6">
          <cell r="F6">
            <v>87885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</sheetData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>
        <row r="10">
          <cell r="B10" t="str">
            <v>БП №1</v>
          </cell>
        </row>
      </sheetData>
      <sheetData sheetId="21" refreshError="1"/>
      <sheetData sheetId="22">
        <row r="7">
          <cell r="G7">
            <v>2769</v>
          </cell>
        </row>
      </sheetData>
      <sheetData sheetId="23">
        <row r="7">
          <cell r="F7">
            <v>800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  <cell r="H24">
            <v>400544</v>
          </cell>
          <cell r="J24">
            <v>15204</v>
          </cell>
          <cell r="K24">
            <v>16163</v>
          </cell>
        </row>
        <row r="25">
          <cell r="F25">
            <v>3000</v>
          </cell>
          <cell r="G25">
            <v>0</v>
          </cell>
          <cell r="H25">
            <v>301008.8</v>
          </cell>
          <cell r="J25">
            <v>2786.9</v>
          </cell>
          <cell r="K25">
            <v>2962.7</v>
          </cell>
        </row>
        <row r="26">
          <cell r="F26">
            <v>2300</v>
          </cell>
          <cell r="G26">
            <v>0</v>
          </cell>
          <cell r="H26">
            <v>16332.7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J27">
            <v>8305.7999999999993</v>
          </cell>
          <cell r="K27">
            <v>8829.7000000000007</v>
          </cell>
        </row>
        <row r="28">
          <cell r="F28">
            <v>170</v>
          </cell>
          <cell r="G28">
            <v>4.5599999999999996</v>
          </cell>
          <cell r="H28">
            <v>16623.2</v>
          </cell>
          <cell r="J28">
            <v>2073.8000000000002</v>
          </cell>
          <cell r="K28">
            <v>2204.6</v>
          </cell>
        </row>
        <row r="29">
          <cell r="F29">
            <v>140</v>
          </cell>
          <cell r="G29">
            <v>149.85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4" refreshError="1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2">
          <cell r="H12" t="str">
            <v>План по смете или расходам из прибыли (без НДС)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4">
          <cell r="K4" t="str">
            <v>окно</v>
          </cell>
        </row>
      </sheetData>
      <sheetData sheetId="95">
        <row r="4">
          <cell r="K4" t="str">
            <v>окно</v>
          </cell>
        </row>
      </sheetData>
      <sheetData sheetId="96">
        <row r="4">
          <cell r="K4">
            <v>0</v>
          </cell>
        </row>
      </sheetData>
      <sheetData sheetId="97">
        <row r="4">
          <cell r="K4">
            <v>0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7">
          <cell r="G7">
            <v>2769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Control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Приток"/>
      <sheetName val="Отток"/>
      <sheetName val="Списки"/>
      <sheetName val="FST5"/>
      <sheetName val="TSheet"/>
      <sheetName val="Титульный"/>
      <sheetName val="3"/>
      <sheetName val="5"/>
      <sheetName val="P2.2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5998"/>
      <sheetName val="44"/>
      <sheetName val="92"/>
      <sheetName val="94"/>
      <sheetName val="97"/>
      <sheetName val="Отчет"/>
      <sheetName val="Расчёт"/>
      <sheetName val="_x0018_O"/>
      <sheetName val="14б ДПН отчет"/>
      <sheetName val="16а Сводный анализ"/>
      <sheetName val="НЕДЕЛИ"/>
      <sheetName val="реализация⼘6㮧疽М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3" refreshError="1"/>
      <sheetData sheetId="254" refreshError="1"/>
      <sheetData sheetId="255" refreshError="1"/>
      <sheetData sheetId="256" refreshError="1"/>
      <sheetData sheetId="2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ХМРСК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Регионы"/>
      <sheetName val="Справочники"/>
      <sheetName val="16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</sheetNames>
    <sheetDataSet>
      <sheetData sheetId="0">
        <row r="4">
          <cell r="C4" t="str">
            <v>Гуджоян Дмитрий Олегович</v>
          </cell>
        </row>
        <row r="14">
          <cell r="F14">
            <v>0</v>
          </cell>
          <cell r="G14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19">
          <cell r="F19" t="str">
            <v>Nesterenko_VV@mrsk-1.ru</v>
          </cell>
          <cell r="G19">
            <v>0</v>
          </cell>
        </row>
        <row r="20">
          <cell r="F20">
            <v>0</v>
          </cell>
          <cell r="G20">
            <v>0</v>
          </cell>
        </row>
        <row r="21">
          <cell r="F21">
            <v>0</v>
          </cell>
          <cell r="G21">
            <v>0</v>
          </cell>
        </row>
        <row r="22">
          <cell r="F22" t="str">
            <v xml:space="preserve"> </v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</sheetData>
      <sheetData sheetId="1"/>
      <sheetData sheetId="2">
        <row r="4">
          <cell r="C4">
            <v>0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>
        <row r="2">
          <cell r="A2">
            <v>0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Штатное расписание"/>
      <sheetName val="XLR_NoRangeSheet"/>
      <sheetName val="Предлагаемая новая форма СТРС"/>
      <sheetName val="Огл. Графиков"/>
      <sheetName val="рабочий"/>
      <sheetName val="Текущие цены"/>
      <sheetName val="окраска"/>
    </sheetNames>
    <sheetDataSet>
      <sheetData sheetId="0"/>
      <sheetData sheetId="1">
        <row r="6">
          <cell r="AE6">
            <v>39814.876363541669</v>
          </cell>
          <cell r="AH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5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6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.bin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4" Type="http://schemas.openxmlformats.org/officeDocument/2006/relationships/printerSettings" Target="../printerSettings/printerSettings7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4" Type="http://schemas.openxmlformats.org/officeDocument/2006/relationships/printerSettings" Target="../printerSettings/printerSettings81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85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89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2.bin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Relationship Id="rId4" Type="http://schemas.openxmlformats.org/officeDocument/2006/relationships/printerSettings" Target="../printerSettings/printerSettings9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97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4" Type="http://schemas.openxmlformats.org/officeDocument/2006/relationships/printerSettings" Target="../printerSettings/printerSettings101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10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9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13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4" Type="http://schemas.openxmlformats.org/officeDocument/2006/relationships/printerSettings" Target="../printerSettings/printerSettings12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outlinePr summaryBelow="0" summaryRight="0"/>
    <pageSetUpPr fitToPage="1"/>
  </sheetPr>
  <dimension ref="B1:G63"/>
  <sheetViews>
    <sheetView workbookViewId="0"/>
  </sheetViews>
  <sheetFormatPr defaultColWidth="8.875" defaultRowHeight="15.75" outlineLevelRow="1"/>
  <cols>
    <col min="1" max="1" width="8.875" style="78" customWidth="1"/>
    <col min="2" max="2" width="7.75" style="284" customWidth="1"/>
    <col min="3" max="3" width="87.875" style="333" bestFit="1" customWidth="1"/>
    <col min="4" max="4" width="15.875" style="284" customWidth="1"/>
    <col min="5" max="5" width="10.5" style="187" customWidth="1"/>
    <col min="6" max="6" width="21.625" style="187" customWidth="1"/>
    <col min="7" max="7" width="21.375" style="332" customWidth="1"/>
    <col min="8" max="9" width="21.375" style="78" customWidth="1"/>
    <col min="10" max="16384" width="8.875" style="78"/>
  </cols>
  <sheetData>
    <row r="1" spans="2:7" ht="32.25" customHeight="1" thickBot="1">
      <c r="B1" s="2258" t="s">
        <v>55</v>
      </c>
      <c r="C1" s="2258"/>
      <c r="D1" s="2258"/>
      <c r="E1" s="2258"/>
      <c r="F1" s="2258"/>
    </row>
    <row r="2" spans="2:7" s="124" customFormat="1" ht="63.75" thickBot="1">
      <c r="B2" s="325" t="s">
        <v>698</v>
      </c>
      <c r="C2" s="431" t="s">
        <v>699</v>
      </c>
      <c r="D2" s="431" t="s">
        <v>717</v>
      </c>
      <c r="E2" s="2" t="s">
        <v>54</v>
      </c>
      <c r="F2" s="432" t="s">
        <v>56</v>
      </c>
      <c r="G2" s="433"/>
    </row>
    <row r="3" spans="2:7" ht="32.25" customHeight="1">
      <c r="B3" s="326"/>
      <c r="C3" s="340" t="s">
        <v>687</v>
      </c>
      <c r="D3" s="328"/>
      <c r="E3" s="270"/>
      <c r="F3" s="271"/>
    </row>
    <row r="4" spans="2:7" ht="32.25" customHeight="1" outlineLevel="1">
      <c r="B4" s="331" t="s">
        <v>111</v>
      </c>
      <c r="C4" s="4" t="s">
        <v>518</v>
      </c>
      <c r="D4" s="5" t="s">
        <v>714</v>
      </c>
      <c r="E4" s="319">
        <v>5</v>
      </c>
      <c r="F4" s="320" t="s">
        <v>51</v>
      </c>
    </row>
    <row r="5" spans="2:7" ht="32.25" customHeight="1" outlineLevel="1">
      <c r="B5" s="331" t="s">
        <v>111</v>
      </c>
      <c r="C5" s="4" t="s">
        <v>518</v>
      </c>
      <c r="D5" s="5" t="s">
        <v>714</v>
      </c>
      <c r="E5" s="319">
        <v>5</v>
      </c>
      <c r="F5" s="320" t="s">
        <v>51</v>
      </c>
    </row>
    <row r="6" spans="2:7" ht="32.25" customHeight="1" outlineLevel="1">
      <c r="B6" s="186" t="s">
        <v>112</v>
      </c>
      <c r="C6" s="4" t="s">
        <v>678</v>
      </c>
      <c r="D6" s="5" t="s">
        <v>714</v>
      </c>
      <c r="E6" s="319">
        <v>1</v>
      </c>
      <c r="F6" s="28" t="s">
        <v>51</v>
      </c>
    </row>
    <row r="7" spans="2:7" ht="32.25" customHeight="1" outlineLevel="1">
      <c r="B7" s="186" t="s">
        <v>122</v>
      </c>
      <c r="C7" s="4" t="s">
        <v>228</v>
      </c>
      <c r="D7" s="5" t="s">
        <v>714</v>
      </c>
      <c r="E7" s="319">
        <v>5</v>
      </c>
      <c r="F7" s="28" t="s">
        <v>51</v>
      </c>
    </row>
    <row r="8" spans="2:7" ht="32.25" customHeight="1" outlineLevel="1">
      <c r="B8" s="186" t="s">
        <v>114</v>
      </c>
      <c r="C8" s="4" t="s">
        <v>710</v>
      </c>
      <c r="D8" s="5" t="s">
        <v>714</v>
      </c>
      <c r="E8" s="319">
        <v>5</v>
      </c>
      <c r="F8" s="6" t="s">
        <v>51</v>
      </c>
    </row>
    <row r="9" spans="2:7" ht="32.25" customHeight="1" outlineLevel="1">
      <c r="B9" s="186" t="s">
        <v>115</v>
      </c>
      <c r="C9" s="4" t="s">
        <v>58</v>
      </c>
      <c r="D9" s="5" t="s">
        <v>718</v>
      </c>
      <c r="E9" s="319">
        <v>5</v>
      </c>
      <c r="F9" s="28" t="s">
        <v>51</v>
      </c>
    </row>
    <row r="10" spans="2:7" ht="32.25" customHeight="1" outlineLevel="1">
      <c r="B10" s="186" t="s">
        <v>116</v>
      </c>
      <c r="C10" s="318" t="s">
        <v>684</v>
      </c>
      <c r="D10" s="5" t="s">
        <v>718</v>
      </c>
      <c r="E10" s="319">
        <v>5</v>
      </c>
      <c r="F10" s="28" t="s">
        <v>51</v>
      </c>
    </row>
    <row r="11" spans="2:7" ht="32.25" customHeight="1" outlineLevel="1">
      <c r="B11" s="186" t="s">
        <v>257</v>
      </c>
      <c r="C11" s="318" t="s">
        <v>249</v>
      </c>
      <c r="D11" s="5" t="s">
        <v>718</v>
      </c>
      <c r="E11" s="319">
        <v>5</v>
      </c>
      <c r="F11" s="28" t="s">
        <v>51</v>
      </c>
    </row>
    <row r="12" spans="2:7" ht="32.25" customHeight="1" outlineLevel="1">
      <c r="B12" s="186" t="s">
        <v>258</v>
      </c>
      <c r="C12" s="318" t="s">
        <v>688</v>
      </c>
      <c r="D12" s="5" t="s">
        <v>718</v>
      </c>
      <c r="E12" s="319"/>
      <c r="F12" s="320" t="s">
        <v>52</v>
      </c>
    </row>
    <row r="13" spans="2:7" s="334" customFormat="1" ht="32.25" customHeight="1" outlineLevel="1">
      <c r="B13" s="186" t="s">
        <v>118</v>
      </c>
      <c r="C13" s="4" t="s">
        <v>517</v>
      </c>
      <c r="D13" s="5" t="s">
        <v>714</v>
      </c>
      <c r="E13" s="319">
        <v>5</v>
      </c>
      <c r="F13" s="28" t="s">
        <v>51</v>
      </c>
      <c r="G13" s="333"/>
    </row>
    <row r="14" spans="2:7" s="334" customFormat="1" ht="31.5" outlineLevel="1">
      <c r="B14" s="186" t="s">
        <v>119</v>
      </c>
      <c r="C14" s="4" t="s">
        <v>355</v>
      </c>
      <c r="D14" s="5" t="s">
        <v>714</v>
      </c>
      <c r="E14" s="319">
        <v>5</v>
      </c>
      <c r="F14" s="28" t="s">
        <v>51</v>
      </c>
      <c r="G14" s="333"/>
    </row>
    <row r="15" spans="2:7" ht="32.25" customHeight="1" outlineLevel="1">
      <c r="B15" s="186" t="s">
        <v>120</v>
      </c>
      <c r="C15" s="4" t="s">
        <v>697</v>
      </c>
      <c r="D15" s="5" t="s">
        <v>714</v>
      </c>
      <c r="E15" s="319">
        <v>5</v>
      </c>
      <c r="F15" s="28" t="s">
        <v>51</v>
      </c>
    </row>
    <row r="16" spans="2:7" ht="32.25" customHeight="1" outlineLevel="1" thickBot="1">
      <c r="B16" s="186" t="s">
        <v>709</v>
      </c>
      <c r="C16" s="4" t="s">
        <v>570</v>
      </c>
      <c r="D16" s="5" t="s">
        <v>714</v>
      </c>
      <c r="E16" s="319">
        <v>1</v>
      </c>
      <c r="F16" s="320" t="s">
        <v>53</v>
      </c>
    </row>
    <row r="17" spans="2:7" ht="32.25" customHeight="1">
      <c r="B17" s="326"/>
      <c r="C17" s="340" t="s">
        <v>689</v>
      </c>
      <c r="D17" s="328"/>
      <c r="E17" s="270"/>
      <c r="F17" s="271"/>
    </row>
    <row r="18" spans="2:7" ht="31.5" outlineLevel="1">
      <c r="B18" s="331" t="s">
        <v>111</v>
      </c>
      <c r="C18" s="4" t="s">
        <v>518</v>
      </c>
      <c r="D18" s="5" t="s">
        <v>714</v>
      </c>
      <c r="E18" s="319">
        <v>5</v>
      </c>
      <c r="F18" s="320" t="s">
        <v>51</v>
      </c>
    </row>
    <row r="19" spans="2:7" outlineLevel="1">
      <c r="B19" s="186" t="s">
        <v>112</v>
      </c>
      <c r="C19" s="4" t="s">
        <v>678</v>
      </c>
      <c r="D19" s="5" t="s">
        <v>714</v>
      </c>
      <c r="E19" s="319">
        <v>1</v>
      </c>
      <c r="F19" s="28" t="s">
        <v>51</v>
      </c>
    </row>
    <row r="20" spans="2:7" outlineLevel="1">
      <c r="B20" s="186" t="s">
        <v>122</v>
      </c>
      <c r="C20" s="4" t="s">
        <v>228</v>
      </c>
      <c r="D20" s="5" t="s">
        <v>714</v>
      </c>
      <c r="E20" s="319">
        <v>5</v>
      </c>
      <c r="F20" s="28" t="s">
        <v>51</v>
      </c>
    </row>
    <row r="21" spans="2:7" ht="31.5" outlineLevel="1">
      <c r="B21" s="186" t="s">
        <v>145</v>
      </c>
      <c r="C21" s="4" t="s">
        <v>567</v>
      </c>
      <c r="D21" s="5" t="s">
        <v>714</v>
      </c>
      <c r="E21" s="319">
        <v>1</v>
      </c>
      <c r="F21" s="320" t="s">
        <v>50</v>
      </c>
    </row>
    <row r="22" spans="2:7" outlineLevel="1">
      <c r="B22" s="186" t="s">
        <v>114</v>
      </c>
      <c r="C22" s="4" t="s">
        <v>710</v>
      </c>
      <c r="D22" s="5" t="s">
        <v>714</v>
      </c>
      <c r="E22" s="319">
        <v>5</v>
      </c>
      <c r="F22" s="6" t="s">
        <v>51</v>
      </c>
    </row>
    <row r="23" spans="2:7" ht="31.5" outlineLevel="1">
      <c r="B23" s="186" t="s">
        <v>115</v>
      </c>
      <c r="C23" s="4" t="s">
        <v>58</v>
      </c>
      <c r="D23" s="5" t="s">
        <v>718</v>
      </c>
      <c r="E23" s="319">
        <v>5</v>
      </c>
      <c r="F23" s="28" t="s">
        <v>51</v>
      </c>
    </row>
    <row r="24" spans="2:7" ht="31.5" outlineLevel="1">
      <c r="B24" s="186" t="s">
        <v>116</v>
      </c>
      <c r="C24" s="318" t="s">
        <v>684</v>
      </c>
      <c r="D24" s="5" t="s">
        <v>718</v>
      </c>
      <c r="E24" s="319">
        <v>5</v>
      </c>
      <c r="F24" s="28" t="s">
        <v>51</v>
      </c>
    </row>
    <row r="25" spans="2:7" ht="31.5" outlineLevel="1">
      <c r="B25" s="186" t="s">
        <v>257</v>
      </c>
      <c r="C25" s="318" t="s">
        <v>249</v>
      </c>
      <c r="D25" s="5" t="s">
        <v>718</v>
      </c>
      <c r="E25" s="319">
        <v>5</v>
      </c>
      <c r="F25" s="28" t="s">
        <v>51</v>
      </c>
    </row>
    <row r="26" spans="2:7" ht="31.5" outlineLevel="1">
      <c r="B26" s="186" t="s">
        <v>258</v>
      </c>
      <c r="C26" s="318" t="s">
        <v>688</v>
      </c>
      <c r="D26" s="5" t="s">
        <v>718</v>
      </c>
      <c r="E26" s="319"/>
      <c r="F26" s="320" t="s">
        <v>52</v>
      </c>
    </row>
    <row r="27" spans="2:7" s="334" customFormat="1" ht="31.5" outlineLevel="1">
      <c r="B27" s="186" t="s">
        <v>118</v>
      </c>
      <c r="C27" s="4" t="s">
        <v>517</v>
      </c>
      <c r="D27" s="5" t="s">
        <v>714</v>
      </c>
      <c r="E27" s="319">
        <v>5</v>
      </c>
      <c r="F27" s="28" t="s">
        <v>51</v>
      </c>
      <c r="G27" s="333"/>
    </row>
    <row r="28" spans="2:7" s="334" customFormat="1" ht="31.5" outlineLevel="1">
      <c r="B28" s="186" t="s">
        <v>119</v>
      </c>
      <c r="C28" s="4" t="s">
        <v>355</v>
      </c>
      <c r="D28" s="5" t="s">
        <v>714</v>
      </c>
      <c r="E28" s="319">
        <v>5</v>
      </c>
      <c r="F28" s="28" t="s">
        <v>51</v>
      </c>
      <c r="G28" s="333"/>
    </row>
    <row r="29" spans="2:7" ht="47.25" outlineLevel="1">
      <c r="B29" s="186" t="s">
        <v>120</v>
      </c>
      <c r="C29" s="4" t="s">
        <v>697</v>
      </c>
      <c r="D29" s="5" t="s">
        <v>714</v>
      </c>
      <c r="E29" s="319">
        <v>5</v>
      </c>
      <c r="F29" s="28" t="s">
        <v>51</v>
      </c>
    </row>
    <row r="30" spans="2:7" ht="32.25" customHeight="1" outlineLevel="1" thickBot="1">
      <c r="B30" s="186" t="s">
        <v>709</v>
      </c>
      <c r="C30" s="4" t="s">
        <v>570</v>
      </c>
      <c r="D30" s="5" t="s">
        <v>714</v>
      </c>
      <c r="E30" s="319">
        <v>1</v>
      </c>
      <c r="F30" s="320" t="s">
        <v>53</v>
      </c>
    </row>
    <row r="31" spans="2:7" ht="20.25">
      <c r="B31" s="326"/>
      <c r="C31" s="340" t="s">
        <v>690</v>
      </c>
      <c r="D31" s="328"/>
      <c r="E31" s="270"/>
      <c r="F31" s="271"/>
    </row>
    <row r="32" spans="2:7" ht="31.5" customHeight="1" outlineLevel="1">
      <c r="B32" s="186" t="s">
        <v>187</v>
      </c>
      <c r="C32" s="4" t="s">
        <v>354</v>
      </c>
      <c r="D32" s="5" t="s">
        <v>714</v>
      </c>
      <c r="E32" s="319">
        <v>-2</v>
      </c>
      <c r="F32" s="320" t="s">
        <v>471</v>
      </c>
    </row>
    <row r="33" spans="2:6" ht="31.5" customHeight="1" outlineLevel="1">
      <c r="B33" s="186" t="s">
        <v>246</v>
      </c>
      <c r="C33" s="4" t="s">
        <v>576</v>
      </c>
      <c r="D33" s="5" t="s">
        <v>714</v>
      </c>
      <c r="E33" s="319">
        <v>1</v>
      </c>
      <c r="F33" s="320" t="s">
        <v>471</v>
      </c>
    </row>
    <row r="34" spans="2:6" ht="31.5" customHeight="1" outlineLevel="1">
      <c r="B34" s="186" t="s">
        <v>247</v>
      </c>
      <c r="C34" s="4" t="s">
        <v>577</v>
      </c>
      <c r="D34" s="5" t="s">
        <v>714</v>
      </c>
      <c r="E34" s="319">
        <v>1</v>
      </c>
      <c r="F34" s="320" t="s">
        <v>471</v>
      </c>
    </row>
    <row r="35" spans="2:6" ht="31.5" customHeight="1" outlineLevel="1">
      <c r="B35" s="186" t="s">
        <v>248</v>
      </c>
      <c r="C35" s="4" t="s">
        <v>578</v>
      </c>
      <c r="D35" s="5" t="s">
        <v>714</v>
      </c>
      <c r="E35" s="319">
        <v>1</v>
      </c>
      <c r="F35" s="320" t="s">
        <v>471</v>
      </c>
    </row>
    <row r="36" spans="2:6" ht="31.5" customHeight="1" outlineLevel="1">
      <c r="B36" s="186" t="s">
        <v>700</v>
      </c>
      <c r="C36" s="4" t="s">
        <v>579</v>
      </c>
      <c r="D36" s="5" t="s">
        <v>714</v>
      </c>
      <c r="E36" s="319">
        <v>1</v>
      </c>
      <c r="F36" s="320" t="s">
        <v>471</v>
      </c>
    </row>
    <row r="37" spans="2:6" ht="47.25" outlineLevel="1">
      <c r="B37" s="186" t="s">
        <v>701</v>
      </c>
      <c r="C37" s="4" t="s">
        <v>682</v>
      </c>
      <c r="D37" s="5" t="s">
        <v>714</v>
      </c>
      <c r="E37" s="319">
        <v>1</v>
      </c>
      <c r="F37" s="320" t="s">
        <v>471</v>
      </c>
    </row>
    <row r="38" spans="2:6" ht="31.5" customHeight="1" outlineLevel="1">
      <c r="B38" s="186" t="s">
        <v>702</v>
      </c>
      <c r="C38" s="4" t="s">
        <v>580</v>
      </c>
      <c r="D38" s="5" t="s">
        <v>714</v>
      </c>
      <c r="E38" s="319">
        <v>1</v>
      </c>
      <c r="F38" s="320" t="s">
        <v>471</v>
      </c>
    </row>
    <row r="39" spans="2:6" ht="15.75" customHeight="1" outlineLevel="1">
      <c r="B39" s="186" t="s">
        <v>703</v>
      </c>
      <c r="C39" s="4" t="s">
        <v>581</v>
      </c>
      <c r="D39" s="5" t="s">
        <v>714</v>
      </c>
      <c r="E39" s="319">
        <v>1</v>
      </c>
      <c r="F39" s="320" t="s">
        <v>471</v>
      </c>
    </row>
    <row r="40" spans="2:6" ht="31.5" customHeight="1" outlineLevel="1">
      <c r="B40" s="186" t="s">
        <v>704</v>
      </c>
      <c r="C40" s="4" t="s">
        <v>582</v>
      </c>
      <c r="D40" s="5" t="s">
        <v>718</v>
      </c>
      <c r="E40" s="319">
        <v>1</v>
      </c>
      <c r="F40" s="320" t="s">
        <v>471</v>
      </c>
    </row>
    <row r="41" spans="2:6" ht="31.5" customHeight="1" outlineLevel="1">
      <c r="B41" s="186" t="s">
        <v>705</v>
      </c>
      <c r="C41" s="4" t="s">
        <v>583</v>
      </c>
      <c r="D41" s="5" t="s">
        <v>718</v>
      </c>
      <c r="E41" s="319">
        <v>1</v>
      </c>
      <c r="F41" s="320" t="s">
        <v>471</v>
      </c>
    </row>
    <row r="42" spans="2:6" ht="31.5" customHeight="1" outlineLevel="1">
      <c r="B42" s="186" t="s">
        <v>706</v>
      </c>
      <c r="C42" s="4" t="s">
        <v>584</v>
      </c>
      <c r="D42" s="5" t="s">
        <v>718</v>
      </c>
      <c r="E42" s="319"/>
      <c r="F42" s="320" t="s">
        <v>52</v>
      </c>
    </row>
    <row r="43" spans="2:6" ht="31.5" customHeight="1" outlineLevel="1">
      <c r="B43" s="186" t="s">
        <v>707</v>
      </c>
      <c r="C43" s="4" t="s">
        <v>585</v>
      </c>
      <c r="D43" s="5" t="s">
        <v>714</v>
      </c>
      <c r="E43" s="319">
        <v>1</v>
      </c>
      <c r="F43" s="320" t="s">
        <v>471</v>
      </c>
    </row>
    <row r="44" spans="2:6" ht="32.25" outlineLevel="1" thickBot="1">
      <c r="B44" s="190" t="s">
        <v>708</v>
      </c>
      <c r="C44" s="191" t="s">
        <v>586</v>
      </c>
      <c r="D44" s="84" t="s">
        <v>714</v>
      </c>
      <c r="E44" s="445">
        <v>1</v>
      </c>
      <c r="F44" s="446" t="s">
        <v>471</v>
      </c>
    </row>
    <row r="45" spans="2:6">
      <c r="B45" s="335"/>
      <c r="C45" s="336"/>
      <c r="D45" s="335"/>
      <c r="E45" s="337"/>
      <c r="F45" s="337"/>
    </row>
    <row r="46" spans="2:6" ht="45.75" customHeight="1">
      <c r="B46" s="2259" t="s">
        <v>722</v>
      </c>
      <c r="C46" s="2259"/>
      <c r="D46" s="2259"/>
      <c r="E46" s="2259"/>
      <c r="F46" s="2259"/>
    </row>
    <row r="47" spans="2:6">
      <c r="C47" s="322"/>
      <c r="D47" s="447"/>
      <c r="E47" s="338"/>
    </row>
    <row r="48" spans="2:6">
      <c r="C48" s="322"/>
      <c r="D48" s="245"/>
      <c r="E48" s="338"/>
    </row>
    <row r="49" spans="3:5">
      <c r="C49" s="322"/>
      <c r="D49" s="245"/>
      <c r="E49" s="338"/>
    </row>
    <row r="50" spans="3:5">
      <c r="C50" s="322"/>
      <c r="D50" s="245"/>
      <c r="E50" s="338"/>
    </row>
    <row r="51" spans="3:5">
      <c r="C51" s="322"/>
      <c r="D51" s="245"/>
      <c r="E51" s="338"/>
    </row>
    <row r="52" spans="3:5">
      <c r="C52" s="322"/>
      <c r="D52" s="245"/>
      <c r="E52" s="338"/>
    </row>
    <row r="53" spans="3:5">
      <c r="C53" s="322"/>
      <c r="D53" s="245"/>
      <c r="E53" s="338"/>
    </row>
    <row r="54" spans="3:5">
      <c r="C54" s="322"/>
      <c r="D54" s="245"/>
      <c r="E54" s="338"/>
    </row>
    <row r="55" spans="3:5">
      <c r="C55" s="323"/>
      <c r="D55" s="245"/>
      <c r="E55" s="338"/>
    </row>
    <row r="56" spans="3:5">
      <c r="C56" s="323"/>
      <c r="D56" s="245"/>
      <c r="E56" s="338"/>
    </row>
    <row r="57" spans="3:5">
      <c r="C57" s="323"/>
      <c r="D57" s="245"/>
      <c r="E57" s="338"/>
    </row>
    <row r="58" spans="3:5">
      <c r="C58" s="322"/>
      <c r="D58" s="448"/>
      <c r="E58" s="338"/>
    </row>
    <row r="59" spans="3:5">
      <c r="C59" s="323"/>
      <c r="D59" s="245"/>
      <c r="E59" s="338"/>
    </row>
    <row r="60" spans="3:5">
      <c r="C60" s="322"/>
      <c r="D60" s="448"/>
      <c r="E60" s="338"/>
    </row>
    <row r="61" spans="3:5">
      <c r="C61" s="322"/>
      <c r="D61" s="245"/>
      <c r="E61" s="338"/>
    </row>
    <row r="62" spans="3:5">
      <c r="C62" s="322"/>
      <c r="D62" s="245"/>
      <c r="E62" s="338"/>
    </row>
    <row r="63" spans="3:5">
      <c r="C63" s="323"/>
      <c r="D63" s="245"/>
      <c r="E63" s="338"/>
    </row>
  </sheetData>
  <customSheetViews>
    <customSheetView guid="{EB98465D-0289-4BA5-A6BA-5AC3EB1A071C}" fitToPage="1" state="hidden">
      <pageMargins left="0.15748031496062992" right="0.19685039370078741" top="0.27559055118110237" bottom="0.23622047244094491" header="0.19685039370078741" footer="0.15748031496062992"/>
      <printOptions horizontalCentered="1"/>
      <pageSetup paperSize="9" scale="57" orientation="portrait" r:id="rId1"/>
      <headerFooter alignWithMargins="0"/>
    </customSheetView>
    <customSheetView guid="{B8CA3292-2251-4C49-8579-3CF352E9DD94}" showPageBreaks="1" fitToPage="1" printArea="1" hiddenRows="1">
      <pageMargins left="0.15748031496062992" right="0.19685039370078741" top="0.27559055118110237" bottom="0.23622047244094491" header="0.19685039370078741" footer="0.15748031496062992"/>
      <printOptions horizontalCentered="1"/>
      <pageSetup paperSize="9" scale="56" orientation="portrait" r:id="rId2"/>
      <headerFooter alignWithMargins="0"/>
    </customSheetView>
    <customSheetView guid="{5D763BBE-552C-48CC-8411-7FA3A9432025}" fitToPage="1" state="hidden">
      <pageMargins left="0.15748031496062992" right="0.19685039370078741" top="0.27559055118110237" bottom="0.23622047244094491" header="0.19685039370078741" footer="0.15748031496062992"/>
      <printOptions horizontalCentered="1"/>
      <pageSetup paperSize="9" scale="57" orientation="portrait" r:id="rId3"/>
      <headerFooter alignWithMargins="0"/>
    </customSheetView>
  </customSheetViews>
  <mergeCells count="2">
    <mergeCell ref="B1:F1"/>
    <mergeCell ref="B46:F46"/>
  </mergeCells>
  <phoneticPr fontId="54" type="noConversion"/>
  <printOptions horizontalCentered="1"/>
  <pageMargins left="0.15748031496062992" right="0.19685039370078741" top="0.27559055118110237" bottom="0.23622047244094491" header="0.19685039370078741" footer="0.15748031496062992"/>
  <pageSetup paperSize="9" scale="57" orientation="portrait" r:id="rId4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22"/>
  <sheetViews>
    <sheetView workbookViewId="0"/>
  </sheetViews>
  <sheetFormatPr defaultRowHeight="15.75"/>
  <cols>
    <col min="1" max="1" width="102.875" customWidth="1"/>
  </cols>
  <sheetData>
    <row r="1" spans="1:1" ht="18.75">
      <c r="A1" s="451" t="s">
        <v>723</v>
      </c>
    </row>
    <row r="2" spans="1:1" ht="18.75">
      <c r="A2" s="451" t="s">
        <v>343</v>
      </c>
    </row>
    <row r="3" spans="1:1" ht="18.75">
      <c r="A3" s="451" t="s">
        <v>724</v>
      </c>
    </row>
    <row r="4" spans="1:1" ht="18.75">
      <c r="A4" s="450"/>
    </row>
    <row r="5" spans="1:1" ht="18.75">
      <c r="A5" s="452"/>
    </row>
    <row r="6" spans="1:1" ht="18.75">
      <c r="A6" s="452" t="s">
        <v>725</v>
      </c>
    </row>
    <row r="7" spans="1:1" ht="18.75">
      <c r="A7" s="452"/>
    </row>
    <row r="8" spans="1:1" ht="18.75">
      <c r="A8" s="451" t="s">
        <v>344</v>
      </c>
    </row>
    <row r="9" spans="1:1" ht="18.75">
      <c r="A9" s="451" t="s">
        <v>345</v>
      </c>
    </row>
    <row r="10" spans="1:1" ht="18.75">
      <c r="A10" s="451"/>
    </row>
    <row r="11" spans="1:1" ht="18.75">
      <c r="A11" s="451" t="s">
        <v>346</v>
      </c>
    </row>
    <row r="12" spans="1:1" ht="18.75">
      <c r="A12" s="451" t="s">
        <v>726</v>
      </c>
    </row>
    <row r="13" spans="1:1" ht="18.75">
      <c r="A13" s="451" t="s">
        <v>348</v>
      </c>
    </row>
    <row r="14" spans="1:1" ht="18.75">
      <c r="A14" s="453"/>
    </row>
    <row r="15" spans="1:1" ht="18.75">
      <c r="A15" s="453" t="s">
        <v>727</v>
      </c>
    </row>
    <row r="16" spans="1:1" ht="18.75">
      <c r="A16" s="454"/>
    </row>
    <row r="17" spans="1:1" ht="18.75">
      <c r="A17" s="454" t="s">
        <v>728</v>
      </c>
    </row>
    <row r="18" spans="1:1" ht="37.5">
      <c r="A18" s="454" t="s">
        <v>729</v>
      </c>
    </row>
    <row r="19" spans="1:1" ht="18.75">
      <c r="A19" s="454"/>
    </row>
    <row r="20" spans="1:1" ht="37.5">
      <c r="A20" s="454" t="s">
        <v>730</v>
      </c>
    </row>
    <row r="21" spans="1:1" ht="18.75">
      <c r="A21" s="454"/>
    </row>
    <row r="22" spans="1:1" ht="75">
      <c r="A22" s="454" t="s">
        <v>731</v>
      </c>
    </row>
  </sheetData>
  <customSheetViews>
    <customSheetView guid="{EB98465D-0289-4BA5-A6BA-5AC3EB1A071C}" fitToPage="1" state="hidden">
      <pageMargins left="0.70866141732283472" right="0.70866141732283472" top="0.74803149606299213" bottom="0.74803149606299213" header="0.31496062992125984" footer="0.31496062992125984"/>
      <pageSetup paperSize="9" orientation="portrait" horizontalDpi="300" verticalDpi="300" r:id="rId1"/>
    </customSheetView>
    <customSheetView guid="{B8CA3292-2251-4C49-8579-3CF352E9DD94}" fitToPage="1">
      <pageMargins left="0.70866141732283472" right="0.70866141732283472" top="0.74803149606299213" bottom="0.74803149606299213" header="0.31496062992125984" footer="0.31496062992125984"/>
      <pageSetup paperSize="9" orientation="portrait" horizontalDpi="300" verticalDpi="300" r:id="rId2"/>
    </customSheetView>
    <customSheetView guid="{5D763BBE-552C-48CC-8411-7FA3A9432025}" fitToPage="1" state="hidden">
      <pageMargins left="0.70866141732283472" right="0.70866141732283472" top="0.74803149606299213" bottom="0.74803149606299213" header="0.31496062992125984" footer="0.31496062992125984"/>
      <pageSetup paperSize="9" orientation="portrait" horizontalDpi="300" verticalDpi="300" r:id="rId3"/>
    </customSheetView>
  </customSheetView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4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BM474"/>
  <sheetViews>
    <sheetView workbookViewId="0"/>
  </sheetViews>
  <sheetFormatPr defaultRowHeight="15.75" outlineLevelRow="1" outlineLevelCol="1"/>
  <cols>
    <col min="1" max="1" width="6" style="586" customWidth="1"/>
    <col min="2" max="2" width="42.25" style="586" customWidth="1"/>
    <col min="3" max="3" width="14.125" style="586" customWidth="1"/>
    <col min="4" max="4" width="15" style="586" customWidth="1"/>
    <col min="5" max="5" width="15.875" style="586" customWidth="1"/>
    <col min="6" max="7" width="11.375" style="586" customWidth="1"/>
    <col min="8" max="8" width="10.25" style="586" customWidth="1"/>
    <col min="9" max="9" width="14.25" style="589" customWidth="1"/>
    <col min="10" max="10" width="9.125" style="586" hidden="1" customWidth="1" outlineLevel="1"/>
    <col min="11" max="11" width="14.25" style="589" hidden="1" customWidth="1" outlineLevel="1"/>
    <col min="12" max="12" width="8.25" style="586" hidden="1" customWidth="1" outlineLevel="1"/>
    <col min="13" max="13" width="14.25" style="589" hidden="1" customWidth="1" outlineLevel="1"/>
    <col min="14" max="14" width="9.5" style="586" hidden="1" customWidth="1" outlineLevel="1"/>
    <col min="15" max="15" width="14.25" style="589" hidden="1" customWidth="1" outlineLevel="1"/>
    <col min="16" max="16" width="9.5" style="586" hidden="1" customWidth="1" outlineLevel="1"/>
    <col min="17" max="17" width="14.25" style="589" hidden="1" customWidth="1" outlineLevel="1"/>
    <col min="18" max="18" width="10.375" style="589" customWidth="1" collapsed="1"/>
    <col min="19" max="19" width="9.375" style="590" customWidth="1"/>
    <col min="20" max="20" width="15.25" style="589" customWidth="1"/>
    <col min="21" max="21" width="15.5" style="589" customWidth="1"/>
    <col min="22" max="22" width="15.875" style="586" customWidth="1"/>
    <col min="23" max="23" width="13.375" style="586" customWidth="1"/>
    <col min="24" max="24" width="8.5" style="586" hidden="1" customWidth="1" outlineLevel="1"/>
    <col min="25" max="25" width="11.25" style="589" hidden="1" customWidth="1" outlineLevel="1"/>
    <col min="26" max="26" width="8.5" style="586" hidden="1" customWidth="1" outlineLevel="1"/>
    <col min="27" max="27" width="11" style="589" hidden="1" customWidth="1" outlineLevel="1"/>
    <col min="28" max="28" width="7.375" style="586" hidden="1" customWidth="1" outlineLevel="1"/>
    <col min="29" max="29" width="10.5" style="589" hidden="1" customWidth="1" outlineLevel="1"/>
    <col min="30" max="30" width="8.125" style="586" hidden="1" customWidth="1" outlineLevel="1"/>
    <col min="31" max="31" width="10.875" style="589" hidden="1" customWidth="1" outlineLevel="1"/>
    <col min="32" max="32" width="15.375" style="586" hidden="1" customWidth="1" outlineLevel="1"/>
    <col min="33" max="33" width="10" style="586" customWidth="1" collapsed="1"/>
    <col min="34" max="34" width="8" style="588" customWidth="1"/>
    <col min="35" max="35" width="14.875" style="586" customWidth="1"/>
    <col min="36" max="36" width="16.5" style="586" customWidth="1"/>
    <col min="37" max="37" width="16.25" style="586" customWidth="1"/>
    <col min="38" max="38" width="14.625" style="586" customWidth="1"/>
    <col min="39" max="39" width="10.5" style="586" customWidth="1"/>
    <col min="40" max="40" width="14.625" style="586" customWidth="1"/>
    <col min="41" max="41" width="10.125" style="586" hidden="1" customWidth="1" outlineLevel="1"/>
    <col min="42" max="42" width="11.875" style="586" hidden="1" customWidth="1" outlineLevel="1"/>
    <col min="43" max="43" width="8.625" style="586" hidden="1" customWidth="1" outlineLevel="1"/>
    <col min="44" max="44" width="14.25" style="589" hidden="1" customWidth="1" outlineLevel="1"/>
    <col min="45" max="45" width="9" style="586" hidden="1" customWidth="1" outlineLevel="1"/>
    <col min="46" max="46" width="14.25" style="589" hidden="1" customWidth="1" outlineLevel="1"/>
    <col min="47" max="47" width="9.625" style="586" hidden="1" customWidth="1" outlineLevel="1"/>
    <col min="48" max="48" width="14.25" style="589" hidden="1" customWidth="1" outlineLevel="1"/>
    <col min="49" max="49" width="9.5" style="586" hidden="1" customWidth="1" outlineLevel="1"/>
    <col min="50" max="50" width="14.25" style="589" hidden="1" customWidth="1" outlineLevel="1"/>
    <col min="51" max="51" width="11.5" style="586" customWidth="1" collapsed="1"/>
    <col min="52" max="52" width="11.5" style="588" customWidth="1"/>
    <col min="53" max="53" width="19" style="586" customWidth="1"/>
    <col min="54" max="54" width="9.25" style="587" customWidth="1"/>
    <col min="55" max="55" width="10.25" style="586" customWidth="1"/>
    <col min="56" max="56" width="8.75" style="587" customWidth="1"/>
    <col min="57" max="57" width="11.625" style="587" customWidth="1"/>
    <col min="58" max="58" width="19.875" style="587" customWidth="1"/>
    <col min="59" max="59" width="16.625" style="586" customWidth="1"/>
    <col min="60" max="60" width="34" style="953" customWidth="1"/>
    <col min="61" max="61" width="10.5" style="585" customWidth="1"/>
    <col min="62" max="62" width="10.375" style="585" customWidth="1"/>
    <col min="63" max="63" width="9" style="585" customWidth="1"/>
    <col min="64" max="16384" width="9" style="585"/>
  </cols>
  <sheetData>
    <row r="1" spans="1:62" s="586" customFormat="1">
      <c r="I1" s="589"/>
      <c r="K1" s="589"/>
      <c r="M1" s="589"/>
      <c r="O1" s="589"/>
      <c r="Q1" s="589"/>
      <c r="R1" s="589"/>
      <c r="S1" s="590"/>
      <c r="T1" s="589"/>
      <c r="U1" s="589"/>
      <c r="Y1" s="589"/>
      <c r="AA1" s="589"/>
      <c r="AC1" s="589"/>
      <c r="AE1" s="589"/>
      <c r="AR1" s="589"/>
      <c r="AT1" s="589"/>
      <c r="AV1" s="589"/>
      <c r="AX1" s="589"/>
      <c r="AZ1" s="588"/>
      <c r="BB1" s="587"/>
      <c r="BD1" s="587"/>
      <c r="BE1" s="587"/>
      <c r="BF1" s="587"/>
      <c r="BH1" s="940"/>
    </row>
    <row r="2" spans="1:62" s="586" customFormat="1">
      <c r="I2" s="589"/>
      <c r="K2" s="589"/>
      <c r="M2" s="589"/>
      <c r="O2" s="589"/>
      <c r="Q2" s="589"/>
      <c r="R2" s="589"/>
      <c r="S2" s="590"/>
      <c r="T2" s="589"/>
      <c r="U2" s="589"/>
      <c r="Y2" s="589"/>
      <c r="AA2" s="589"/>
      <c r="AC2" s="589"/>
      <c r="AE2" s="589"/>
      <c r="AH2" s="588"/>
      <c r="AR2" s="589"/>
      <c r="AT2" s="589"/>
      <c r="AV2" s="589"/>
      <c r="AX2" s="589"/>
      <c r="AZ2" s="588"/>
      <c r="BB2" s="587"/>
      <c r="BD2" s="587"/>
      <c r="BF2" s="624"/>
      <c r="BH2" s="941" t="s">
        <v>539</v>
      </c>
    </row>
    <row r="3" spans="1:62" s="586" customFormat="1">
      <c r="I3" s="589"/>
      <c r="K3" s="589"/>
      <c r="M3" s="589"/>
      <c r="O3" s="589"/>
      <c r="Q3" s="589"/>
      <c r="R3" s="589"/>
      <c r="S3" s="590"/>
      <c r="T3" s="589"/>
      <c r="U3" s="589"/>
      <c r="Y3" s="589"/>
      <c r="AA3" s="589"/>
      <c r="AC3" s="589"/>
      <c r="AE3" s="589"/>
      <c r="AH3" s="588"/>
      <c r="AR3" s="589"/>
      <c r="AT3" s="589"/>
      <c r="AV3" s="589"/>
      <c r="AX3" s="589"/>
      <c r="AZ3" s="588"/>
      <c r="BB3" s="587"/>
      <c r="BD3" s="587"/>
      <c r="BF3" s="624"/>
      <c r="BH3" s="941" t="s">
        <v>343</v>
      </c>
    </row>
    <row r="4" spans="1:62" s="586" customFormat="1" ht="18.75">
      <c r="I4" s="589"/>
      <c r="K4" s="589"/>
      <c r="M4" s="589"/>
      <c r="O4" s="589"/>
      <c r="Q4" s="589"/>
      <c r="R4" s="589"/>
      <c r="S4" s="590"/>
      <c r="T4" s="589"/>
      <c r="U4" s="589"/>
      <c r="Y4" s="589"/>
      <c r="AA4" s="589"/>
      <c r="AC4" s="589"/>
      <c r="AE4" s="589"/>
      <c r="AH4" s="588"/>
      <c r="AR4" s="589"/>
      <c r="AT4" s="589"/>
      <c r="AV4" s="589"/>
      <c r="AX4" s="589"/>
      <c r="AZ4" s="588"/>
      <c r="BB4" s="587"/>
      <c r="BD4" s="587"/>
      <c r="BF4" s="625"/>
      <c r="BH4" s="942" t="s">
        <v>885</v>
      </c>
    </row>
    <row r="5" spans="1:62" s="586" customFormat="1">
      <c r="I5" s="589"/>
      <c r="K5" s="589"/>
      <c r="M5" s="589"/>
      <c r="O5" s="589"/>
      <c r="Q5" s="589"/>
      <c r="R5" s="589"/>
      <c r="S5" s="590"/>
      <c r="T5" s="589"/>
      <c r="U5" s="589"/>
      <c r="Y5" s="589"/>
      <c r="AA5" s="589"/>
      <c r="AB5" s="624"/>
      <c r="AC5" s="589"/>
      <c r="AE5" s="589"/>
      <c r="AH5" s="588"/>
      <c r="AR5" s="589"/>
      <c r="AT5" s="589"/>
      <c r="AV5" s="589"/>
      <c r="AX5" s="589"/>
      <c r="AZ5" s="588"/>
      <c r="BB5" s="587"/>
      <c r="BD5" s="587"/>
      <c r="BE5" s="587"/>
      <c r="BH5" s="940"/>
    </row>
    <row r="6" spans="1:62" s="622" customFormat="1">
      <c r="S6" s="516"/>
      <c r="AH6" s="516"/>
      <c r="AZ6" s="516"/>
      <c r="BB6" s="623"/>
      <c r="BD6" s="623"/>
      <c r="BE6" s="623"/>
      <c r="BH6" s="943"/>
    </row>
    <row r="7" spans="1:62" s="622" customFormat="1">
      <c r="A7" s="622" t="s">
        <v>1147</v>
      </c>
      <c r="S7" s="516"/>
      <c r="AH7" s="516"/>
      <c r="AZ7" s="516"/>
      <c r="BH7" s="943"/>
    </row>
    <row r="8" spans="1:62" s="586" customFormat="1" ht="18.75">
      <c r="B8" s="584"/>
      <c r="C8" s="584"/>
      <c r="D8" s="584"/>
      <c r="E8" s="584"/>
      <c r="F8" s="584"/>
      <c r="G8" s="584"/>
      <c r="H8" s="584"/>
      <c r="I8" s="584"/>
      <c r="J8" s="584"/>
      <c r="K8" s="584"/>
      <c r="L8" s="620"/>
      <c r="M8" s="620"/>
      <c r="N8" s="619"/>
      <c r="O8" s="584"/>
      <c r="P8" s="584"/>
      <c r="Q8" s="584"/>
      <c r="R8" s="584"/>
      <c r="S8" s="533"/>
      <c r="T8" s="584"/>
      <c r="U8" s="584"/>
      <c r="V8" s="584"/>
      <c r="W8" s="613"/>
      <c r="X8" s="613"/>
      <c r="Y8" s="613"/>
      <c r="Z8" s="613"/>
      <c r="AA8" s="613"/>
      <c r="AB8" s="613"/>
      <c r="AC8" s="613"/>
      <c r="AD8" s="613"/>
      <c r="AE8" s="613"/>
      <c r="AF8" s="613"/>
      <c r="AG8" s="620"/>
      <c r="AH8" s="621"/>
      <c r="AI8" s="620"/>
      <c r="AJ8" s="613"/>
      <c r="AK8" s="613"/>
      <c r="AL8" s="613"/>
      <c r="AM8" s="615"/>
      <c r="AN8" s="613"/>
      <c r="AO8" s="613"/>
      <c r="AP8" s="613"/>
      <c r="AQ8" s="613"/>
      <c r="AR8" s="613"/>
      <c r="AS8" s="613"/>
      <c r="AT8" s="615"/>
      <c r="AU8" s="613"/>
      <c r="AV8" s="613"/>
      <c r="AW8" s="613"/>
      <c r="AX8" s="613"/>
      <c r="AY8" s="613"/>
      <c r="AZ8" s="535"/>
      <c r="BA8" s="584"/>
      <c r="BB8" s="613"/>
      <c r="BC8" s="614"/>
      <c r="BF8" s="695"/>
      <c r="BH8" s="944" t="str">
        <f>'прил 1.1'!AO6</f>
        <v>Согласовано:</v>
      </c>
      <c r="BI8" s="613"/>
      <c r="BJ8" s="613"/>
    </row>
    <row r="9" spans="1:62" s="586" customFormat="1" ht="37.5">
      <c r="B9" s="584"/>
      <c r="C9" s="584"/>
      <c r="D9" s="584"/>
      <c r="E9" s="584"/>
      <c r="I9" s="584"/>
      <c r="J9" s="584"/>
      <c r="K9" s="584"/>
      <c r="L9" s="620"/>
      <c r="M9" s="620"/>
      <c r="N9" s="619"/>
      <c r="O9" s="584"/>
      <c r="P9" s="584"/>
      <c r="Q9" s="584"/>
      <c r="R9" s="584"/>
      <c r="S9" s="533"/>
      <c r="T9" s="584"/>
      <c r="U9" s="584"/>
      <c r="W9" s="613"/>
      <c r="Y9" s="613"/>
      <c r="AA9" s="523"/>
      <c r="AB9" s="613"/>
      <c r="AC9" s="613"/>
      <c r="AD9" s="613"/>
      <c r="AE9" s="613"/>
      <c r="AF9" s="613"/>
      <c r="AG9" s="620"/>
      <c r="AH9" s="621"/>
      <c r="AI9" s="620"/>
      <c r="AJ9" s="613"/>
      <c r="AK9" s="613"/>
      <c r="AL9" s="613"/>
      <c r="AM9" s="615"/>
      <c r="AN9" s="613"/>
      <c r="AO9" s="613"/>
      <c r="AP9" s="613"/>
      <c r="AQ9" s="613"/>
      <c r="AR9" s="613"/>
      <c r="AS9" s="613"/>
      <c r="AT9" s="615"/>
      <c r="AU9" s="613"/>
      <c r="AV9" s="613"/>
      <c r="AW9" s="613"/>
      <c r="AX9" s="613"/>
      <c r="AY9" s="613"/>
      <c r="AZ9" s="535"/>
      <c r="BA9" s="584"/>
      <c r="BB9" s="613"/>
      <c r="BC9" s="614"/>
      <c r="BF9" s="524"/>
      <c r="BH9" s="945" t="str">
        <f>'прил 1.1'!AO7</f>
        <v>Директор ООО "Томские электрические сети"</v>
      </c>
      <c r="BI9" s="613"/>
      <c r="BJ9" s="613"/>
    </row>
    <row r="10" spans="1:62" s="586" customFormat="1" ht="37.5">
      <c r="B10" s="584"/>
      <c r="C10" s="584"/>
      <c r="D10" s="584"/>
      <c r="E10" s="584"/>
      <c r="I10" s="584"/>
      <c r="J10" s="584"/>
      <c r="K10" s="584"/>
      <c r="L10" s="620"/>
      <c r="M10" s="620"/>
      <c r="N10" s="619"/>
      <c r="O10" s="584"/>
      <c r="P10" s="584"/>
      <c r="Q10" s="584"/>
      <c r="R10" s="584"/>
      <c r="S10" s="533"/>
      <c r="T10" s="584"/>
      <c r="U10" s="584"/>
      <c r="W10" s="613"/>
      <c r="Y10" s="613"/>
      <c r="AA10" s="701"/>
      <c r="AB10" s="613"/>
      <c r="AC10" s="613"/>
      <c r="AD10" s="613"/>
      <c r="AE10" s="613"/>
      <c r="AF10" s="613"/>
      <c r="AG10" s="620"/>
      <c r="AH10" s="621"/>
      <c r="AI10" s="620"/>
      <c r="AJ10" s="613"/>
      <c r="AK10" s="613"/>
      <c r="AL10" s="613"/>
      <c r="AM10" s="615"/>
      <c r="AN10" s="613"/>
      <c r="AO10" s="613"/>
      <c r="AP10" s="613"/>
      <c r="AQ10" s="613"/>
      <c r="AR10" s="613"/>
      <c r="AS10" s="613"/>
      <c r="AT10" s="615"/>
      <c r="AU10" s="613"/>
      <c r="AV10" s="613"/>
      <c r="AW10" s="613"/>
      <c r="AX10" s="613"/>
      <c r="AY10" s="613"/>
      <c r="AZ10" s="535"/>
      <c r="BA10" s="584"/>
      <c r="BB10" s="613"/>
      <c r="BC10" s="614"/>
      <c r="BF10" s="625"/>
      <c r="BH10" s="945" t="str">
        <f>'прил 1.1'!AO8</f>
        <v>__________________________Д.С. Осипов</v>
      </c>
      <c r="BI10" s="613"/>
      <c r="BJ10" s="613"/>
    </row>
    <row r="11" spans="1:62" s="586" customFormat="1" ht="18.75">
      <c r="B11" s="584"/>
      <c r="C11" s="584"/>
      <c r="D11" s="584"/>
      <c r="E11" s="584"/>
      <c r="I11" s="584"/>
      <c r="J11" s="584"/>
      <c r="K11" s="584"/>
      <c r="L11" s="620"/>
      <c r="M11" s="620"/>
      <c r="N11" s="619"/>
      <c r="O11" s="584"/>
      <c r="P11" s="584"/>
      <c r="Q11" s="584"/>
      <c r="R11" s="584"/>
      <c r="S11" s="533"/>
      <c r="T11" s="584"/>
      <c r="U11" s="584"/>
      <c r="W11" s="613"/>
      <c r="Y11" s="613"/>
      <c r="AA11" s="523"/>
      <c r="AB11" s="613"/>
      <c r="AC11" s="613"/>
      <c r="AD11" s="613"/>
      <c r="AE11" s="613"/>
      <c r="AF11" s="613"/>
      <c r="AG11" s="620"/>
      <c r="AH11" s="621"/>
      <c r="AI11" s="620"/>
      <c r="AJ11" s="613"/>
      <c r="AK11" s="613"/>
      <c r="AL11" s="613"/>
      <c r="AM11" s="615"/>
      <c r="AN11" s="613"/>
      <c r="AO11" s="613"/>
      <c r="AP11" s="613"/>
      <c r="AQ11" s="613"/>
      <c r="AR11" s="613"/>
      <c r="AS11" s="613"/>
      <c r="AT11" s="615"/>
      <c r="AU11" s="613"/>
      <c r="AV11" s="613"/>
      <c r="AW11" s="613"/>
      <c r="AX11" s="613"/>
      <c r="AY11" s="613"/>
      <c r="AZ11" s="535"/>
      <c r="BA11" s="584"/>
      <c r="BB11" s="613"/>
      <c r="BC11" s="614"/>
      <c r="BF11" s="524"/>
      <c r="BH11" s="946">
        <f>'прил 1.1'!AO9</f>
        <v>0</v>
      </c>
      <c r="BI11" s="613"/>
      <c r="BJ11" s="613"/>
    </row>
    <row r="12" spans="1:62" s="586" customFormat="1" ht="18.75">
      <c r="B12" s="584"/>
      <c r="C12" s="584"/>
      <c r="D12" s="584"/>
      <c r="E12" s="584"/>
      <c r="I12" s="584"/>
      <c r="J12" s="584"/>
      <c r="K12" s="584"/>
      <c r="L12" s="620"/>
      <c r="M12" s="620"/>
      <c r="N12" s="619"/>
      <c r="O12" s="584"/>
      <c r="P12" s="584"/>
      <c r="Q12" s="584"/>
      <c r="R12" s="584"/>
      <c r="S12" s="533"/>
      <c r="T12" s="584"/>
      <c r="U12" s="584"/>
      <c r="W12" s="613"/>
      <c r="Y12" s="613"/>
      <c r="AA12" s="701"/>
      <c r="AB12" s="613"/>
      <c r="AC12" s="613"/>
      <c r="AD12" s="613"/>
      <c r="AE12" s="613"/>
      <c r="AF12" s="613"/>
      <c r="AG12" s="620"/>
      <c r="AH12" s="621"/>
      <c r="AI12" s="620"/>
      <c r="AJ12" s="613"/>
      <c r="AK12" s="613"/>
      <c r="AL12" s="613"/>
      <c r="AM12" s="615"/>
      <c r="AN12" s="613"/>
      <c r="AO12" s="613"/>
      <c r="AP12" s="613"/>
      <c r="AQ12" s="613"/>
      <c r="AR12" s="613"/>
      <c r="AS12" s="613"/>
      <c r="AT12" s="615"/>
      <c r="AU12" s="613"/>
      <c r="AV12" s="613"/>
      <c r="AW12" s="613"/>
      <c r="AX12" s="613"/>
      <c r="AY12" s="613"/>
      <c r="AZ12" s="535"/>
      <c r="BA12" s="584"/>
      <c r="BB12" s="613"/>
      <c r="BC12" s="614"/>
      <c r="BF12" s="625"/>
      <c r="BH12" s="944" t="str">
        <f>'прил 1.1'!AO10</f>
        <v>"___"____________2017 г.</v>
      </c>
      <c r="BI12" s="613"/>
      <c r="BJ12" s="613"/>
    </row>
    <row r="13" spans="1:62" s="586" customFormat="1" ht="18.75">
      <c r="B13" s="584"/>
      <c r="C13" s="584"/>
      <c r="D13" s="584"/>
      <c r="E13" s="618"/>
      <c r="I13" s="618"/>
      <c r="J13" s="618"/>
      <c r="K13" s="618"/>
      <c r="L13" s="616"/>
      <c r="M13" s="616"/>
      <c r="N13" s="619"/>
      <c r="O13" s="618"/>
      <c r="P13" s="618"/>
      <c r="Q13" s="618"/>
      <c r="R13" s="618"/>
      <c r="S13" s="533"/>
      <c r="T13" s="618"/>
      <c r="U13" s="618"/>
      <c r="W13" s="613"/>
      <c r="Y13" s="613"/>
      <c r="AA13" s="617"/>
      <c r="AB13" s="613"/>
      <c r="AC13" s="613"/>
      <c r="AD13" s="613"/>
      <c r="AE13" s="613"/>
      <c r="AF13" s="613"/>
      <c r="AG13" s="616"/>
      <c r="AH13" s="534"/>
      <c r="AI13" s="616"/>
      <c r="AJ13" s="613"/>
      <c r="AK13" s="613"/>
      <c r="AL13" s="613"/>
      <c r="AM13" s="615"/>
      <c r="AN13" s="613"/>
      <c r="AO13" s="613"/>
      <c r="AP13" s="613"/>
      <c r="AQ13" s="613"/>
      <c r="AR13" s="613"/>
      <c r="AS13" s="613"/>
      <c r="AT13" s="615"/>
      <c r="AU13" s="613"/>
      <c r="AV13" s="613"/>
      <c r="AW13" s="613"/>
      <c r="AX13" s="613"/>
      <c r="AY13" s="613"/>
      <c r="AZ13" s="535"/>
      <c r="BA13" s="584"/>
      <c r="BB13" s="613"/>
      <c r="BC13" s="614"/>
      <c r="BF13" s="696"/>
      <c r="BH13" s="947"/>
      <c r="BI13" s="613"/>
      <c r="BJ13" s="613"/>
    </row>
    <row r="14" spans="1:62" s="607" customFormat="1">
      <c r="H14" s="608"/>
      <c r="I14" s="609">
        <v>419.9995242666667</v>
      </c>
      <c r="J14" s="609" t="e">
        <f>I14-I20</f>
        <v>#REF!</v>
      </c>
      <c r="K14" s="611"/>
      <c r="M14" s="611"/>
      <c r="O14" s="611"/>
      <c r="Q14" s="611"/>
      <c r="R14" s="611"/>
      <c r="S14" s="590"/>
      <c r="T14" s="611"/>
      <c r="U14" s="611"/>
      <c r="Y14" s="611"/>
      <c r="AA14" s="611"/>
      <c r="AC14" s="611"/>
      <c r="AD14" s="608"/>
      <c r="AE14" s="611"/>
      <c r="AF14" s="608"/>
      <c r="AG14" s="728" t="e">
        <f>W20-V20</f>
        <v>#REF!</v>
      </c>
      <c r="AH14" s="697" t="e">
        <f>AG14/V20</f>
        <v>#REF!</v>
      </c>
      <c r="AI14" s="608"/>
      <c r="AJ14" s="608"/>
      <c r="AK14" s="608"/>
      <c r="AL14" s="608"/>
      <c r="AM14" s="608"/>
      <c r="AN14" s="1193"/>
      <c r="AO14" s="608"/>
      <c r="AP14" s="608"/>
      <c r="AQ14" s="608"/>
      <c r="AR14" s="611"/>
      <c r="AS14" s="608"/>
      <c r="AT14" s="611"/>
      <c r="AU14" s="608"/>
      <c r="AV14" s="611"/>
      <c r="AW14" s="608"/>
      <c r="AX14" s="611"/>
      <c r="AY14" s="728" t="e">
        <f>#REF!-AP20</f>
        <v>#REF!</v>
      </c>
      <c r="AZ14" s="532"/>
      <c r="BB14" s="610"/>
      <c r="BC14" s="608"/>
      <c r="BD14" s="610"/>
      <c r="BE14" s="609" t="e">
        <f>G20+I20-#REF!</f>
        <v>#REF!</v>
      </c>
      <c r="BF14" s="609"/>
      <c r="BG14" s="770" t="e">
        <f>G20+I20-#REF!</f>
        <v>#REF!</v>
      </c>
      <c r="BH14" s="948"/>
      <c r="BI14" s="608"/>
    </row>
    <row r="15" spans="1:62" s="603" customFormat="1">
      <c r="D15" s="603" t="e">
        <f>#REF!</f>
        <v>#REF!</v>
      </c>
      <c r="F15" s="603" t="e">
        <f>#REF!</f>
        <v>#REF!</v>
      </c>
      <c r="G15" s="603" t="e">
        <f>#REF!</f>
        <v>#REF!</v>
      </c>
      <c r="I15" s="606"/>
      <c r="K15" s="606"/>
      <c r="M15" s="606"/>
      <c r="O15" s="606"/>
      <c r="Q15" s="606"/>
      <c r="R15" s="606" t="e">
        <f>I20-H20</f>
        <v>#REF!</v>
      </c>
      <c r="S15" s="590" t="e">
        <f>R15/H20</f>
        <v>#REF!</v>
      </c>
      <c r="T15" s="606"/>
      <c r="U15" s="606"/>
      <c r="V15" s="1616">
        <v>0</v>
      </c>
      <c r="W15" s="603" t="e">
        <f>#REF!</f>
        <v>#REF!</v>
      </c>
      <c r="X15" s="1616" t="e">
        <f>X20+Z20+AB20+AD20-V20</f>
        <v>#REF!</v>
      </c>
      <c r="Y15" s="606"/>
      <c r="AA15" s="606"/>
      <c r="AC15" s="606"/>
      <c r="AE15" s="606"/>
      <c r="AG15" s="603" t="e">
        <f>W20-V20</f>
        <v>#REF!</v>
      </c>
      <c r="AH15" s="605" t="e">
        <f>AG15/V20</f>
        <v>#REF!</v>
      </c>
      <c r="AN15" s="1194"/>
      <c r="AP15" s="603" t="e">
        <f>#REF!</f>
        <v>#REF!</v>
      </c>
      <c r="AR15" s="1391"/>
      <c r="AS15" s="1391"/>
      <c r="AT15" s="1391"/>
      <c r="AU15" s="1391"/>
      <c r="AV15" s="606"/>
      <c r="AX15" s="606"/>
      <c r="AY15" s="603" t="e">
        <f>#REF!-AN20</f>
        <v>#REF!</v>
      </c>
      <c r="AZ15" s="605" t="e">
        <f>AY15/AN20</f>
        <v>#REF!</v>
      </c>
      <c r="BB15" s="604">
        <v>51.7</v>
      </c>
      <c r="BC15" s="603" t="e">
        <f>#REF!</f>
        <v>#REF!</v>
      </c>
      <c r="BD15" s="604">
        <v>21.9</v>
      </c>
      <c r="BE15" s="604" t="e">
        <f>#REF!</f>
        <v>#REF!</v>
      </c>
      <c r="BF15" s="604"/>
      <c r="BG15" s="604" t="e">
        <f>#REF!</f>
        <v>#REF!</v>
      </c>
      <c r="BH15" s="949"/>
    </row>
    <row r="16" spans="1:62" s="933" customFormat="1" ht="15.75" customHeight="1">
      <c r="A16" s="2328" t="s">
        <v>123</v>
      </c>
      <c r="B16" s="2328" t="s">
        <v>92</v>
      </c>
      <c r="C16" s="2328"/>
      <c r="D16" s="2330" t="s">
        <v>829</v>
      </c>
      <c r="E16" s="2328" t="s">
        <v>973</v>
      </c>
      <c r="F16" s="2328" t="s">
        <v>941</v>
      </c>
      <c r="G16" s="2328" t="s">
        <v>65</v>
      </c>
      <c r="H16" s="2328" t="s">
        <v>828</v>
      </c>
      <c r="I16" s="2328"/>
      <c r="J16" s="2328"/>
      <c r="K16" s="2328"/>
      <c r="L16" s="2328"/>
      <c r="M16" s="2328"/>
      <c r="N16" s="2328"/>
      <c r="O16" s="2328"/>
      <c r="P16" s="2328"/>
      <c r="Q16" s="2328"/>
      <c r="R16" s="2328"/>
      <c r="S16" s="2331"/>
      <c r="T16" s="2333" t="s">
        <v>733</v>
      </c>
      <c r="U16" s="2333" t="s">
        <v>732</v>
      </c>
      <c r="V16" s="2329" t="s">
        <v>938</v>
      </c>
      <c r="W16" s="2329"/>
      <c r="X16" s="2329"/>
      <c r="Y16" s="2329"/>
      <c r="Z16" s="2329"/>
      <c r="AA16" s="2329"/>
      <c r="AB16" s="2329"/>
      <c r="AC16" s="2329"/>
      <c r="AD16" s="2329"/>
      <c r="AE16" s="2329"/>
      <c r="AF16" s="2329"/>
      <c r="AG16" s="2328"/>
      <c r="AH16" s="2331"/>
      <c r="AI16" s="2328"/>
      <c r="AJ16" s="2328"/>
      <c r="AK16" s="2333" t="s">
        <v>734</v>
      </c>
      <c r="AL16" s="2333" t="s">
        <v>735</v>
      </c>
      <c r="AM16" s="2333" t="s">
        <v>1036</v>
      </c>
      <c r="AN16" s="2333"/>
      <c r="AO16" s="2328" t="s">
        <v>1037</v>
      </c>
      <c r="AP16" s="2328"/>
      <c r="AQ16" s="2328"/>
      <c r="AR16" s="2328"/>
      <c r="AS16" s="2328"/>
      <c r="AT16" s="2328"/>
      <c r="AU16" s="2328"/>
      <c r="AV16" s="2328"/>
      <c r="AW16" s="2328"/>
      <c r="AX16" s="2328"/>
      <c r="AY16" s="2328"/>
      <c r="AZ16" s="2328"/>
      <c r="BA16" s="2332" t="s">
        <v>102</v>
      </c>
      <c r="BB16" s="2328" t="s">
        <v>939</v>
      </c>
      <c r="BC16" s="2328"/>
      <c r="BD16" s="2328"/>
      <c r="BE16" s="2328"/>
      <c r="BF16" s="2332" t="s">
        <v>102</v>
      </c>
      <c r="BG16" s="2328" t="s">
        <v>66</v>
      </c>
      <c r="BH16" s="2334" t="s">
        <v>102</v>
      </c>
      <c r="BI16" s="934"/>
      <c r="BJ16" s="934"/>
    </row>
    <row r="17" spans="1:65" s="933" customFormat="1" ht="27" customHeight="1">
      <c r="A17" s="2328"/>
      <c r="B17" s="2328"/>
      <c r="C17" s="2328"/>
      <c r="D17" s="2330"/>
      <c r="E17" s="2328"/>
      <c r="F17" s="2328"/>
      <c r="G17" s="2328"/>
      <c r="H17" s="2328"/>
      <c r="I17" s="2328"/>
      <c r="J17" s="2328"/>
      <c r="K17" s="2328"/>
      <c r="L17" s="2328"/>
      <c r="M17" s="2328"/>
      <c r="N17" s="2328"/>
      <c r="O17" s="2328"/>
      <c r="P17" s="2328"/>
      <c r="Q17" s="2328"/>
      <c r="R17" s="2328"/>
      <c r="S17" s="2331"/>
      <c r="T17" s="2333"/>
      <c r="U17" s="2333"/>
      <c r="V17" s="2329"/>
      <c r="W17" s="2329"/>
      <c r="X17" s="2329"/>
      <c r="Y17" s="2329"/>
      <c r="Z17" s="2329"/>
      <c r="AA17" s="2329"/>
      <c r="AB17" s="2329"/>
      <c r="AC17" s="2329"/>
      <c r="AD17" s="2329"/>
      <c r="AE17" s="2329"/>
      <c r="AF17" s="2329"/>
      <c r="AG17" s="2328"/>
      <c r="AH17" s="2331"/>
      <c r="AI17" s="2328"/>
      <c r="AJ17" s="2328"/>
      <c r="AK17" s="2333"/>
      <c r="AL17" s="2333"/>
      <c r="AM17" s="2333"/>
      <c r="AN17" s="2333"/>
      <c r="AO17" s="2328"/>
      <c r="AP17" s="2328"/>
      <c r="AQ17" s="2328"/>
      <c r="AR17" s="2328"/>
      <c r="AS17" s="2328"/>
      <c r="AT17" s="2328"/>
      <c r="AU17" s="2328"/>
      <c r="AV17" s="2328"/>
      <c r="AW17" s="2328"/>
      <c r="AX17" s="2328"/>
      <c r="AY17" s="2328"/>
      <c r="AZ17" s="2328"/>
      <c r="BA17" s="2332"/>
      <c r="BB17" s="2328"/>
      <c r="BC17" s="2328"/>
      <c r="BD17" s="2328"/>
      <c r="BE17" s="2328"/>
      <c r="BF17" s="2332"/>
      <c r="BG17" s="2328"/>
      <c r="BH17" s="2335"/>
      <c r="BI17" s="934"/>
      <c r="BJ17" s="934"/>
    </row>
    <row r="18" spans="1:65" s="933" customFormat="1" ht="27.75" customHeight="1">
      <c r="A18" s="2328"/>
      <c r="B18" s="2328"/>
      <c r="C18" s="2328"/>
      <c r="D18" s="2330"/>
      <c r="E18" s="2328"/>
      <c r="F18" s="2328"/>
      <c r="G18" s="2328"/>
      <c r="H18" s="2328" t="s">
        <v>126</v>
      </c>
      <c r="I18" s="2328"/>
      <c r="J18" s="2328" t="s">
        <v>127</v>
      </c>
      <c r="K18" s="2328"/>
      <c r="L18" s="2328" t="s">
        <v>128</v>
      </c>
      <c r="M18" s="2328"/>
      <c r="N18" s="2328" t="s">
        <v>129</v>
      </c>
      <c r="O18" s="2328"/>
      <c r="P18" s="2328" t="s">
        <v>130</v>
      </c>
      <c r="Q18" s="2328"/>
      <c r="R18" s="2328" t="s">
        <v>561</v>
      </c>
      <c r="S18" s="2331"/>
      <c r="T18" s="2333"/>
      <c r="U18" s="2333"/>
      <c r="V18" s="2329" t="s">
        <v>126</v>
      </c>
      <c r="W18" s="2329"/>
      <c r="X18" s="2329" t="s">
        <v>127</v>
      </c>
      <c r="Y18" s="2329"/>
      <c r="Z18" s="2329" t="s">
        <v>128</v>
      </c>
      <c r="AA18" s="2329"/>
      <c r="AB18" s="2329" t="s">
        <v>129</v>
      </c>
      <c r="AC18" s="2329"/>
      <c r="AD18" s="2329" t="s">
        <v>130</v>
      </c>
      <c r="AE18" s="2329"/>
      <c r="AF18" s="2339" t="s">
        <v>940</v>
      </c>
      <c r="AG18" s="2328" t="s">
        <v>947</v>
      </c>
      <c r="AH18" s="2331"/>
      <c r="AI18" s="2328"/>
      <c r="AJ18" s="2328"/>
      <c r="AK18" s="2333"/>
      <c r="AL18" s="2333"/>
      <c r="AM18" s="2333" t="s">
        <v>126</v>
      </c>
      <c r="AN18" s="2333"/>
      <c r="AO18" s="2328" t="s">
        <v>126</v>
      </c>
      <c r="AP18" s="2328"/>
      <c r="AQ18" s="2328" t="s">
        <v>127</v>
      </c>
      <c r="AR18" s="2328"/>
      <c r="AS18" s="2328" t="s">
        <v>128</v>
      </c>
      <c r="AT18" s="2328"/>
      <c r="AU18" s="2328" t="s">
        <v>129</v>
      </c>
      <c r="AV18" s="2328"/>
      <c r="AW18" s="2328" t="s">
        <v>130</v>
      </c>
      <c r="AX18" s="2328"/>
      <c r="AY18" s="2328" t="s">
        <v>561</v>
      </c>
      <c r="AZ18" s="2331"/>
      <c r="BA18" s="2332"/>
      <c r="BB18" s="2328" t="s">
        <v>108</v>
      </c>
      <c r="BC18" s="2328"/>
      <c r="BD18" s="2328" t="s">
        <v>19</v>
      </c>
      <c r="BE18" s="2328"/>
      <c r="BF18" s="2332"/>
      <c r="BG18" s="2328"/>
      <c r="BH18" s="2335"/>
      <c r="BI18" s="934"/>
      <c r="BJ18" s="934"/>
    </row>
    <row r="19" spans="1:65" s="933" customFormat="1" ht="85.5">
      <c r="A19" s="2328"/>
      <c r="B19" s="2328"/>
      <c r="C19" s="2328"/>
      <c r="D19" s="2330"/>
      <c r="E19" s="2328"/>
      <c r="F19" s="2328"/>
      <c r="G19" s="2328"/>
      <c r="H19" s="1594" t="s">
        <v>547</v>
      </c>
      <c r="I19" s="1594" t="s">
        <v>560</v>
      </c>
      <c r="J19" s="1594" t="s">
        <v>131</v>
      </c>
      <c r="K19" s="1594" t="s">
        <v>515</v>
      </c>
      <c r="L19" s="1594" t="s">
        <v>131</v>
      </c>
      <c r="M19" s="1594" t="s">
        <v>515</v>
      </c>
      <c r="N19" s="1594" t="s">
        <v>131</v>
      </c>
      <c r="O19" s="1594" t="s">
        <v>515</v>
      </c>
      <c r="P19" s="1594" t="s">
        <v>131</v>
      </c>
      <c r="Q19" s="1594" t="s">
        <v>515</v>
      </c>
      <c r="R19" s="1594" t="s">
        <v>201</v>
      </c>
      <c r="S19" s="1393" t="s">
        <v>233</v>
      </c>
      <c r="T19" s="2333"/>
      <c r="U19" s="2333"/>
      <c r="V19" s="1618" t="s">
        <v>131</v>
      </c>
      <c r="W19" s="1618" t="s">
        <v>515</v>
      </c>
      <c r="X19" s="1618" t="s">
        <v>131</v>
      </c>
      <c r="Y19" s="1618" t="s">
        <v>515</v>
      </c>
      <c r="Z19" s="1618" t="s">
        <v>131</v>
      </c>
      <c r="AA19" s="1618" t="s">
        <v>515</v>
      </c>
      <c r="AB19" s="1618" t="s">
        <v>131</v>
      </c>
      <c r="AC19" s="1618" t="s">
        <v>515</v>
      </c>
      <c r="AD19" s="1618" t="s">
        <v>131</v>
      </c>
      <c r="AE19" s="1618" t="s">
        <v>515</v>
      </c>
      <c r="AF19" s="2340"/>
      <c r="AG19" s="1594" t="s">
        <v>201</v>
      </c>
      <c r="AH19" s="1393" t="s">
        <v>233</v>
      </c>
      <c r="AI19" s="1594" t="s">
        <v>103</v>
      </c>
      <c r="AJ19" s="1594" t="s">
        <v>104</v>
      </c>
      <c r="AK19" s="2333"/>
      <c r="AL19" s="2333"/>
      <c r="AM19" s="1594" t="s">
        <v>131</v>
      </c>
      <c r="AN19" s="1594" t="s">
        <v>515</v>
      </c>
      <c r="AO19" s="1594" t="s">
        <v>131</v>
      </c>
      <c r="AP19" s="1594" t="s">
        <v>515</v>
      </c>
      <c r="AQ19" s="1594" t="s">
        <v>131</v>
      </c>
      <c r="AR19" s="1594" t="s">
        <v>515</v>
      </c>
      <c r="AS19" s="1594" t="s">
        <v>131</v>
      </c>
      <c r="AT19" s="1594" t="s">
        <v>515</v>
      </c>
      <c r="AU19" s="1594" t="s">
        <v>131</v>
      </c>
      <c r="AV19" s="1594" t="s">
        <v>515</v>
      </c>
      <c r="AW19" s="1594" t="s">
        <v>131</v>
      </c>
      <c r="AX19" s="1594" t="s">
        <v>515</v>
      </c>
      <c r="AY19" s="1594" t="s">
        <v>173</v>
      </c>
      <c r="AZ19" s="1393" t="s">
        <v>233</v>
      </c>
      <c r="BA19" s="2332"/>
      <c r="BB19" s="1594" t="s">
        <v>131</v>
      </c>
      <c r="BC19" s="1594" t="s">
        <v>515</v>
      </c>
      <c r="BD19" s="1594" t="s">
        <v>131</v>
      </c>
      <c r="BE19" s="1594" t="s">
        <v>515</v>
      </c>
      <c r="BF19" s="2332"/>
      <c r="BG19" s="2328"/>
      <c r="BH19" s="2336"/>
      <c r="BI19" s="934"/>
      <c r="BJ19" s="934"/>
    </row>
    <row r="20" spans="1:65" s="727" customFormat="1">
      <c r="A20" s="723"/>
      <c r="B20" s="705" t="s">
        <v>153</v>
      </c>
      <c r="C20" s="602"/>
      <c r="D20" s="1407" t="e">
        <f t="shared" ref="D20:Q20" si="0">D21+D37</f>
        <v>#REF!</v>
      </c>
      <c r="E20" s="1407" t="e">
        <f t="shared" si="0"/>
        <v>#REF!</v>
      </c>
      <c r="F20" s="1407" t="e">
        <f t="shared" si="0"/>
        <v>#REF!</v>
      </c>
      <c r="G20" s="1407" t="e">
        <f t="shared" si="0"/>
        <v>#REF!</v>
      </c>
      <c r="H20" s="1407">
        <f t="shared" si="0"/>
        <v>519.75207935357139</v>
      </c>
      <c r="I20" s="1407" t="e">
        <f t="shared" si="0"/>
        <v>#REF!</v>
      </c>
      <c r="J20" s="1195">
        <f t="shared" si="0"/>
        <v>21.810000000000002</v>
      </c>
      <c r="K20" s="1195" t="e">
        <f t="shared" si="0"/>
        <v>#REF!</v>
      </c>
      <c r="L20" s="1195">
        <f t="shared" si="0"/>
        <v>24.886000000000003</v>
      </c>
      <c r="M20" s="1195" t="e">
        <f t="shared" si="0"/>
        <v>#REF!</v>
      </c>
      <c r="N20" s="1195">
        <f t="shared" si="0"/>
        <v>0</v>
      </c>
      <c r="O20" s="1195" t="e">
        <f t="shared" si="0"/>
        <v>#REF!</v>
      </c>
      <c r="P20" s="1195">
        <f t="shared" si="0"/>
        <v>0</v>
      </c>
      <c r="Q20" s="1195" t="e">
        <f t="shared" si="0"/>
        <v>#REF!</v>
      </c>
      <c r="R20" s="1412" t="e">
        <f t="shared" ref="R20:R47" si="1">I20-H20</f>
        <v>#REF!</v>
      </c>
      <c r="S20" s="971" t="e">
        <f t="shared" ref="S20:S47" si="2">IF(I20&gt;0,R20/I20," ")</f>
        <v>#REF!</v>
      </c>
      <c r="T20" s="1407" t="e">
        <f>T21+T37</f>
        <v>#REF!</v>
      </c>
      <c r="U20" s="1407" t="e">
        <f t="shared" ref="U20:W20" si="3">U21+U37</f>
        <v>#REF!</v>
      </c>
      <c r="V20" s="1407" t="e">
        <f t="shared" si="3"/>
        <v>#REF!</v>
      </c>
      <c r="W20" s="1407" t="e">
        <f t="shared" si="3"/>
        <v>#REF!</v>
      </c>
      <c r="X20" s="1195" t="e">
        <f t="shared" ref="X20:AF20" si="4">X21+X37</f>
        <v>#REF!</v>
      </c>
      <c r="Y20" s="1195" t="e">
        <f t="shared" si="4"/>
        <v>#REF!</v>
      </c>
      <c r="Z20" s="1195" t="e">
        <f t="shared" si="4"/>
        <v>#REF!</v>
      </c>
      <c r="AA20" s="1195" t="e">
        <f t="shared" si="4"/>
        <v>#REF!</v>
      </c>
      <c r="AB20" s="1195" t="e">
        <f t="shared" si="4"/>
        <v>#REF!</v>
      </c>
      <c r="AC20" s="1195" t="e">
        <f t="shared" si="4"/>
        <v>#REF!</v>
      </c>
      <c r="AD20" s="1195" t="e">
        <f t="shared" si="4"/>
        <v>#REF!</v>
      </c>
      <c r="AE20" s="1195" t="e">
        <f t="shared" si="4"/>
        <v>#REF!</v>
      </c>
      <c r="AF20" s="1195" t="e">
        <f t="shared" si="4"/>
        <v>#REF!</v>
      </c>
      <c r="AG20" s="1412" t="e">
        <f t="shared" ref="AG20:AG23" si="5">W20-V20</f>
        <v>#REF!</v>
      </c>
      <c r="AH20" s="971" t="e">
        <f t="shared" ref="AH20:AH23" si="6">IF(W20&gt;0,AG20/W20," ")</f>
        <v>#REF!</v>
      </c>
      <c r="AI20" s="1407">
        <f t="shared" ref="AI20:AN20" si="7">AI21+AI37</f>
        <v>0</v>
      </c>
      <c r="AJ20" s="1407">
        <f t="shared" si="7"/>
        <v>0</v>
      </c>
      <c r="AK20" s="1407" t="e">
        <f t="shared" si="7"/>
        <v>#REF!</v>
      </c>
      <c r="AL20" s="1407" t="e">
        <f t="shared" si="7"/>
        <v>#REF!</v>
      </c>
      <c r="AM20" s="1407">
        <f t="shared" si="7"/>
        <v>508.03843255729498</v>
      </c>
      <c r="AN20" s="1407" t="e">
        <f t="shared" si="7"/>
        <v>#REF!</v>
      </c>
      <c r="AO20" s="1195">
        <f t="shared" ref="AO20:BG20" si="8">AO21+AO37</f>
        <v>508.03843255729498</v>
      </c>
      <c r="AP20" s="1195" t="e">
        <f t="shared" si="8"/>
        <v>#REF!</v>
      </c>
      <c r="AQ20" s="1195">
        <f t="shared" si="8"/>
        <v>0</v>
      </c>
      <c r="AR20" s="1195" t="e">
        <f t="shared" si="8"/>
        <v>#REF!</v>
      </c>
      <c r="AS20" s="1195">
        <f t="shared" si="8"/>
        <v>0</v>
      </c>
      <c r="AT20" s="1195" t="e">
        <f t="shared" si="8"/>
        <v>#REF!</v>
      </c>
      <c r="AU20" s="1195">
        <f t="shared" si="8"/>
        <v>0</v>
      </c>
      <c r="AV20" s="1195" t="e">
        <f t="shared" si="8"/>
        <v>#REF!</v>
      </c>
      <c r="AW20" s="1195">
        <f t="shared" si="8"/>
        <v>0</v>
      </c>
      <c r="AX20" s="1195" t="e">
        <f t="shared" si="8"/>
        <v>#REF!</v>
      </c>
      <c r="AY20" s="1412" t="e">
        <f>AN20-AM20</f>
        <v>#REF!</v>
      </c>
      <c r="AZ20" s="971" t="e">
        <f>IF(AP20&gt;0,AY20/AP20," ")</f>
        <v>#REF!</v>
      </c>
      <c r="BA20" s="1407">
        <f t="shared" si="8"/>
        <v>0</v>
      </c>
      <c r="BB20" s="1407">
        <f t="shared" si="8"/>
        <v>15.655963272319564</v>
      </c>
      <c r="BC20" s="1407" t="e">
        <f t="shared" si="8"/>
        <v>#REF!</v>
      </c>
      <c r="BD20" s="1407">
        <f t="shared" si="8"/>
        <v>9.2100000000000009</v>
      </c>
      <c r="BE20" s="1407" t="e">
        <f t="shared" si="8"/>
        <v>#REF!</v>
      </c>
      <c r="BF20" s="1407">
        <f t="shared" si="8"/>
        <v>0</v>
      </c>
      <c r="BG20" s="1407" t="e">
        <f t="shared" si="8"/>
        <v>#REF!</v>
      </c>
      <c r="BH20" s="602"/>
      <c r="BI20" s="1597" t="e">
        <f t="shared" ref="BI20:BI83" si="9">V20-X20-Z20-AB20-AD20</f>
        <v>#REF!</v>
      </c>
      <c r="BJ20" s="726"/>
      <c r="BL20" s="793"/>
      <c r="BM20" s="778"/>
    </row>
    <row r="21" spans="1:65" s="727" customFormat="1">
      <c r="A21" s="723">
        <v>1</v>
      </c>
      <c r="B21" s="704" t="s">
        <v>721</v>
      </c>
      <c r="C21" s="602"/>
      <c r="D21" s="1407" t="e">
        <f t="shared" ref="D21:Q21" si="10">D22+D25+D28+D31+D34</f>
        <v>#REF!</v>
      </c>
      <c r="E21" s="1407" t="e">
        <f t="shared" si="10"/>
        <v>#REF!</v>
      </c>
      <c r="F21" s="1407" t="e">
        <f t="shared" si="10"/>
        <v>#REF!</v>
      </c>
      <c r="G21" s="1407" t="e">
        <f t="shared" si="10"/>
        <v>#REF!</v>
      </c>
      <c r="H21" s="1407">
        <f t="shared" si="10"/>
        <v>43.620000000000005</v>
      </c>
      <c r="I21" s="1407" t="e">
        <f t="shared" si="10"/>
        <v>#REF!</v>
      </c>
      <c r="J21" s="1195">
        <f t="shared" si="10"/>
        <v>21.810000000000002</v>
      </c>
      <c r="K21" s="1195" t="e">
        <f t="shared" si="10"/>
        <v>#REF!</v>
      </c>
      <c r="L21" s="1195">
        <f t="shared" si="10"/>
        <v>21.810000000000002</v>
      </c>
      <c r="M21" s="1195" t="e">
        <f t="shared" si="10"/>
        <v>#REF!</v>
      </c>
      <c r="N21" s="1195">
        <f t="shared" si="10"/>
        <v>0</v>
      </c>
      <c r="O21" s="1195" t="e">
        <f t="shared" si="10"/>
        <v>#REF!</v>
      </c>
      <c r="P21" s="1195">
        <f t="shared" si="10"/>
        <v>0</v>
      </c>
      <c r="Q21" s="1195" t="e">
        <f t="shared" si="10"/>
        <v>#REF!</v>
      </c>
      <c r="R21" s="1412" t="e">
        <f t="shared" si="1"/>
        <v>#REF!</v>
      </c>
      <c r="S21" s="971" t="e">
        <f t="shared" si="2"/>
        <v>#REF!</v>
      </c>
      <c r="T21" s="1407" t="e">
        <f>T22+T25+T28+T31+T34</f>
        <v>#REF!</v>
      </c>
      <c r="U21" s="1407" t="e">
        <f t="shared" ref="U21:W21" si="11">U22+U25+U28+U31+U34</f>
        <v>#REF!</v>
      </c>
      <c r="V21" s="1407">
        <f t="shared" si="11"/>
        <v>50.987076994451733</v>
      </c>
      <c r="W21" s="1407" t="e">
        <f t="shared" si="11"/>
        <v>#REF!</v>
      </c>
      <c r="X21" s="1195" t="e">
        <f t="shared" ref="X21:AF21" si="12">X22+X25+X28+X31+X34</f>
        <v>#REF!</v>
      </c>
      <c r="Y21" s="1195" t="e">
        <f t="shared" si="12"/>
        <v>#REF!</v>
      </c>
      <c r="Z21" s="1195" t="e">
        <f t="shared" si="12"/>
        <v>#REF!</v>
      </c>
      <c r="AA21" s="1195" t="e">
        <f t="shared" si="12"/>
        <v>#REF!</v>
      </c>
      <c r="AB21" s="1195">
        <f t="shared" si="12"/>
        <v>0</v>
      </c>
      <c r="AC21" s="1195" t="e">
        <f t="shared" si="12"/>
        <v>#REF!</v>
      </c>
      <c r="AD21" s="1195">
        <f t="shared" si="12"/>
        <v>0</v>
      </c>
      <c r="AE21" s="1195" t="e">
        <f t="shared" si="12"/>
        <v>#REF!</v>
      </c>
      <c r="AF21" s="1195" t="e">
        <f t="shared" si="12"/>
        <v>#REF!</v>
      </c>
      <c r="AG21" s="1412" t="e">
        <f t="shared" si="5"/>
        <v>#REF!</v>
      </c>
      <c r="AH21" s="971" t="e">
        <f>IF(W21&gt;0,AG21/W21," ")</f>
        <v>#REF!</v>
      </c>
      <c r="AI21" s="1407">
        <f t="shared" ref="AI21:AN21" si="13">AI22+AI25+AI28+AI31+AI34</f>
        <v>0</v>
      </c>
      <c r="AJ21" s="1407">
        <f t="shared" si="13"/>
        <v>0</v>
      </c>
      <c r="AK21" s="1407" t="e">
        <f t="shared" si="13"/>
        <v>#REF!</v>
      </c>
      <c r="AL21" s="1407" t="e">
        <f t="shared" si="13"/>
        <v>#REF!</v>
      </c>
      <c r="AM21" s="1407">
        <f t="shared" si="13"/>
        <v>46.302753203723597</v>
      </c>
      <c r="AN21" s="1407" t="e">
        <f t="shared" si="13"/>
        <v>#REF!</v>
      </c>
      <c r="AO21" s="1195">
        <f t="shared" ref="AO21:BG21" si="14">AO22+AO25+AO28+AO31+AO34</f>
        <v>46.302753203723597</v>
      </c>
      <c r="AP21" s="1195" t="e">
        <f t="shared" si="14"/>
        <v>#REF!</v>
      </c>
      <c r="AQ21" s="1195">
        <f t="shared" si="14"/>
        <v>0</v>
      </c>
      <c r="AR21" s="1195" t="e">
        <f t="shared" si="14"/>
        <v>#REF!</v>
      </c>
      <c r="AS21" s="1195">
        <f t="shared" si="14"/>
        <v>0</v>
      </c>
      <c r="AT21" s="1195" t="e">
        <f t="shared" si="14"/>
        <v>#REF!</v>
      </c>
      <c r="AU21" s="1195">
        <f t="shared" si="14"/>
        <v>0</v>
      </c>
      <c r="AV21" s="1195" t="e">
        <f t="shared" si="14"/>
        <v>#REF!</v>
      </c>
      <c r="AW21" s="1195">
        <f t="shared" si="14"/>
        <v>0</v>
      </c>
      <c r="AX21" s="1195" t="e">
        <f t="shared" si="14"/>
        <v>#REF!</v>
      </c>
      <c r="AY21" s="1412" t="e">
        <f>AN21-AM21</f>
        <v>#REF!</v>
      </c>
      <c r="AZ21" s="971" t="e">
        <f>IF(AP21&gt;0,AY21/AP21," ")</f>
        <v>#REF!</v>
      </c>
      <c r="BA21" s="1407">
        <f t="shared" si="14"/>
        <v>0</v>
      </c>
      <c r="BB21" s="1407">
        <f t="shared" si="14"/>
        <v>6.6559632723195632</v>
      </c>
      <c r="BC21" s="1407" t="e">
        <f t="shared" si="14"/>
        <v>#REF!</v>
      </c>
      <c r="BD21" s="1407">
        <f t="shared" si="14"/>
        <v>4.41</v>
      </c>
      <c r="BE21" s="1407" t="e">
        <f t="shared" si="14"/>
        <v>#REF!</v>
      </c>
      <c r="BF21" s="1407">
        <f t="shared" si="14"/>
        <v>0</v>
      </c>
      <c r="BG21" s="1407" t="e">
        <f t="shared" si="14"/>
        <v>#REF!</v>
      </c>
      <c r="BH21" s="602"/>
      <c r="BI21" s="1597" t="e">
        <f t="shared" si="9"/>
        <v>#REF!</v>
      </c>
      <c r="BJ21" s="726"/>
      <c r="BL21" s="793"/>
      <c r="BM21" s="778"/>
    </row>
    <row r="22" spans="1:65" s="727" customFormat="1">
      <c r="A22" s="724" t="s">
        <v>111</v>
      </c>
      <c r="B22" s="703" t="s">
        <v>563</v>
      </c>
      <c r="C22" s="725"/>
      <c r="D22" s="1408" t="e">
        <f t="shared" ref="D22:H22" si="15">SUM(D23:D24)</f>
        <v>#REF!</v>
      </c>
      <c r="E22" s="1408" t="e">
        <f t="shared" si="15"/>
        <v>#REF!</v>
      </c>
      <c r="F22" s="1408" t="e">
        <f t="shared" si="15"/>
        <v>#REF!</v>
      </c>
      <c r="G22" s="1408" t="e">
        <f t="shared" si="15"/>
        <v>#REF!</v>
      </c>
      <c r="H22" s="1408">
        <f t="shared" si="15"/>
        <v>0</v>
      </c>
      <c r="I22" s="1408" t="e">
        <f t="shared" ref="I22:P22" si="16">SUM(I23:I24)</f>
        <v>#REF!</v>
      </c>
      <c r="J22" s="1196">
        <f t="shared" si="16"/>
        <v>0</v>
      </c>
      <c r="K22" s="1196" t="e">
        <f t="shared" si="16"/>
        <v>#REF!</v>
      </c>
      <c r="L22" s="1196">
        <f t="shared" si="16"/>
        <v>0</v>
      </c>
      <c r="M22" s="1196" t="e">
        <f>SUM(M23:M24)</f>
        <v>#REF!</v>
      </c>
      <c r="N22" s="1196">
        <f t="shared" si="16"/>
        <v>0</v>
      </c>
      <c r="O22" s="1196" t="e">
        <f>SUM(O23:O24)</f>
        <v>#REF!</v>
      </c>
      <c r="P22" s="1196">
        <f t="shared" si="16"/>
        <v>0</v>
      </c>
      <c r="Q22" s="1196" t="e">
        <f>SUM(Q23:Q24)</f>
        <v>#REF!</v>
      </c>
      <c r="R22" s="1413" t="e">
        <f t="shared" si="1"/>
        <v>#REF!</v>
      </c>
      <c r="S22" s="924" t="e">
        <f t="shared" si="2"/>
        <v>#REF!</v>
      </c>
      <c r="T22" s="1408" t="e">
        <f t="shared" ref="T22:AF22" si="17">SUM(T23:T24)</f>
        <v>#REF!</v>
      </c>
      <c r="U22" s="1408" t="e">
        <f t="shared" ref="U22:W22" si="18">SUM(U23:U24)</f>
        <v>#REF!</v>
      </c>
      <c r="V22" s="1408">
        <f t="shared" si="18"/>
        <v>20.977</v>
      </c>
      <c r="W22" s="1408" t="e">
        <f t="shared" si="18"/>
        <v>#REF!</v>
      </c>
      <c r="X22" s="1196">
        <f t="shared" si="17"/>
        <v>20.977</v>
      </c>
      <c r="Y22" s="1196" t="e">
        <f t="shared" si="17"/>
        <v>#REF!</v>
      </c>
      <c r="Z22" s="1196">
        <f t="shared" si="17"/>
        <v>0</v>
      </c>
      <c r="AA22" s="1196" t="e">
        <f>SUM(AA23:AA24)</f>
        <v>#REF!</v>
      </c>
      <c r="AB22" s="1196">
        <f t="shared" si="17"/>
        <v>0</v>
      </c>
      <c r="AC22" s="1196" t="e">
        <f>SUM(AC23:AC24)</f>
        <v>#REF!</v>
      </c>
      <c r="AD22" s="1196">
        <f t="shared" si="17"/>
        <v>0</v>
      </c>
      <c r="AE22" s="1196" t="e">
        <f>SUM(AE23:AE24)</f>
        <v>#REF!</v>
      </c>
      <c r="AF22" s="1196" t="e">
        <f t="shared" si="17"/>
        <v>#REF!</v>
      </c>
      <c r="AG22" s="1413" t="e">
        <f t="shared" si="5"/>
        <v>#REF!</v>
      </c>
      <c r="AH22" s="924" t="e">
        <f t="shared" si="6"/>
        <v>#REF!</v>
      </c>
      <c r="AI22" s="1408">
        <f t="shared" ref="AI22:AL22" si="19">SUM(AI23:AI24)</f>
        <v>0</v>
      </c>
      <c r="AJ22" s="1408">
        <f t="shared" si="19"/>
        <v>0</v>
      </c>
      <c r="AK22" s="1408" t="e">
        <f t="shared" si="19"/>
        <v>#REF!</v>
      </c>
      <c r="AL22" s="1408" t="e">
        <f t="shared" si="19"/>
        <v>#REF!</v>
      </c>
      <c r="AM22" s="1408">
        <f>SUM(AM23:AM24)</f>
        <v>0</v>
      </c>
      <c r="AN22" s="1408" t="e">
        <f>SUM(AN23:AN24)</f>
        <v>#REF!</v>
      </c>
      <c r="AO22" s="1196">
        <f>AM22</f>
        <v>0</v>
      </c>
      <c r="AP22" s="1196" t="e">
        <f t="shared" ref="AP22:BG22" si="20">SUM(AP23:AP24)</f>
        <v>#REF!</v>
      </c>
      <c r="AQ22" s="1196">
        <f t="shared" si="20"/>
        <v>0</v>
      </c>
      <c r="AR22" s="1196" t="e">
        <f t="shared" si="20"/>
        <v>#REF!</v>
      </c>
      <c r="AS22" s="1196">
        <f t="shared" si="20"/>
        <v>0</v>
      </c>
      <c r="AT22" s="1196" t="e">
        <f>SUM(AT23:AT24)</f>
        <v>#REF!</v>
      </c>
      <c r="AU22" s="1196">
        <f t="shared" si="20"/>
        <v>0</v>
      </c>
      <c r="AV22" s="1196" t="e">
        <f>SUM(AV23:AV24)</f>
        <v>#REF!</v>
      </c>
      <c r="AW22" s="1196">
        <f t="shared" si="20"/>
        <v>0</v>
      </c>
      <c r="AX22" s="1196" t="e">
        <f>SUM(AX23:AX24)</f>
        <v>#REF!</v>
      </c>
      <c r="AY22" s="1413" t="e">
        <f t="shared" ref="AY22:AY47" si="21">AN22-AM22</f>
        <v>#REF!</v>
      </c>
      <c r="AZ22" s="924" t="e">
        <f t="shared" ref="AZ22:AZ47" si="22">IF(AP22&gt;0,AY22/AP22," ")</f>
        <v>#REF!</v>
      </c>
      <c r="BA22" s="1408">
        <f t="shared" si="20"/>
        <v>0</v>
      </c>
      <c r="BB22" s="1408">
        <f t="shared" si="20"/>
        <v>0</v>
      </c>
      <c r="BC22" s="1408" t="e">
        <f t="shared" si="20"/>
        <v>#REF!</v>
      </c>
      <c r="BD22" s="1408">
        <f t="shared" si="20"/>
        <v>0</v>
      </c>
      <c r="BE22" s="1408" t="e">
        <f t="shared" si="20"/>
        <v>#REF!</v>
      </c>
      <c r="BF22" s="1408">
        <f t="shared" si="20"/>
        <v>0</v>
      </c>
      <c r="BG22" s="1408" t="e">
        <f t="shared" si="20"/>
        <v>#REF!</v>
      </c>
      <c r="BH22" s="731"/>
      <c r="BI22" s="1597">
        <f t="shared" si="9"/>
        <v>0</v>
      </c>
      <c r="BJ22" s="726"/>
      <c r="BL22" s="793"/>
      <c r="BM22" s="778"/>
    </row>
    <row r="23" spans="1:65" s="934" customFormat="1" hidden="1">
      <c r="A23" s="939">
        <v>1</v>
      </c>
      <c r="B23" s="782" t="e">
        <f>'прил 1.1'!#REF!</f>
        <v>#REF!</v>
      </c>
      <c r="C23" s="915" t="s">
        <v>1026</v>
      </c>
      <c r="D23" s="1409" t="e">
        <f>INDEX('прил 1.1'!K:K,MATCH('прил 1.4'!B23,'прил 1.1'!B:B,0))</f>
        <v>#REF!</v>
      </c>
      <c r="E23" s="1409" t="e">
        <f>INDEX('прил 1.1'!L:L,MATCH($B23,'прил 1.1'!$B:$B,0))</f>
        <v>#REF!</v>
      </c>
      <c r="F23" s="1409" t="e">
        <f>INDEX('прил 1.1'!Q:Q,MATCH('прил 1.4'!B23,'прил 1.1'!B:B,0))</f>
        <v>#REF!</v>
      </c>
      <c r="G23" s="1409" t="e">
        <f>INDEX('прил 1.1'!#REF!,MATCH($B23,'прил 1.1'!$B:$B,0))</f>
        <v>#REF!</v>
      </c>
      <c r="H23" s="1409"/>
      <c r="I23" s="1410" t="e">
        <f>INDEX('прил 1.1'!#REF!,MATCH('прил 1.4'!B23,'прил 1.1'!B:B,0))</f>
        <v>#REF!</v>
      </c>
      <c r="J23" s="1199"/>
      <c r="K23" s="1200" t="e">
        <f>INDEX('прил 14'!N:N,MATCH('прил 1.4'!$B23,'прил 14'!$B:$B,0))</f>
        <v>#REF!</v>
      </c>
      <c r="L23" s="1390"/>
      <c r="M23" s="1200" t="e">
        <f>INDEX('прил 14'!O:O,MATCH('прил 1.4'!$B23,'прил 14'!$B:$B,0))</f>
        <v>#REF!</v>
      </c>
      <c r="N23" s="1390"/>
      <c r="O23" s="1200" t="e">
        <f>INDEX('прил 14'!P:P,MATCH('прил 1.4'!$B23,'прил 14'!$B:$B,0))</f>
        <v>#REF!</v>
      </c>
      <c r="P23" s="1199"/>
      <c r="Q23" s="1200" t="e">
        <f>INDEX('прил 14'!Q:Q,MATCH('прил 1.4'!$B23,'прил 14'!$B:$B,0))</f>
        <v>#REF!</v>
      </c>
      <c r="R23" s="1409" t="e">
        <f t="shared" si="1"/>
        <v>#REF!</v>
      </c>
      <c r="S23" s="937" t="e">
        <f>IF(I23&gt;0,R23/I23," ")</f>
        <v>#REF!</v>
      </c>
      <c r="T23" s="1409" t="e">
        <f>INDEX('прил 1.1'!#REF!,MATCH('прил 1.4'!$B23,'прил 1.1'!$B:$B,0))</f>
        <v>#REF!</v>
      </c>
      <c r="U23" s="1409" t="e">
        <f>INDEX('прил 1.1'!#REF!,MATCH('прил 1.4'!$B23,'прил 1.1'!$B:$B,0))</f>
        <v>#REF!</v>
      </c>
      <c r="V23" s="1409"/>
      <c r="W23" s="1409" t="e">
        <f>INDEX('прил 1.1'!#REF!,MATCH('прил 1.4'!B23,'прил 1.1'!B:B,0))</f>
        <v>#REF!</v>
      </c>
      <c r="X23" s="1202"/>
      <c r="Y23" s="1200" t="e">
        <f>INDEX('прил 14'!W:W,MATCH('прил 1.4'!$B23,'прил 14'!$B:$B,0))</f>
        <v>#REF!</v>
      </c>
      <c r="Z23" s="1388"/>
      <c r="AA23" s="1200" t="e">
        <f>INDEX('прил 14'!X:X,MATCH('прил 1.4'!$B23,'прил 14'!$B:$B,0))</f>
        <v>#REF!</v>
      </c>
      <c r="AB23" s="1388"/>
      <c r="AC23" s="1200" t="e">
        <f>INDEX('прил 14'!Y:Y,MATCH('прил 1.4'!$B23,'прил 14'!$B:$B,0))</f>
        <v>#REF!</v>
      </c>
      <c r="AD23" s="1202"/>
      <c r="AE23" s="1200" t="e">
        <f>INDEX('прил 14'!Z:Z,MATCH('прил 1.4'!$B23,'прил 14'!$B:$B,0))</f>
        <v>#REF!</v>
      </c>
      <c r="AF23" s="1199" t="e">
        <f>INDEX('прил 1.1'!Q:Q,MATCH('прил 1.4'!B23,'прил 1.1'!B:B,0))-W23</f>
        <v>#REF!</v>
      </c>
      <c r="AG23" s="1409" t="e">
        <f t="shared" si="5"/>
        <v>#REF!</v>
      </c>
      <c r="AH23" s="937" t="e">
        <f t="shared" si="6"/>
        <v>#REF!</v>
      </c>
      <c r="AI23" s="1414"/>
      <c r="AJ23" s="1414"/>
      <c r="AK23" s="1415" t="e">
        <f>INDEX('прил 1.1'!#REF!,MATCH('прил 1.4'!$B23,'прил 1.1'!$B:$B,0))</f>
        <v>#REF!</v>
      </c>
      <c r="AL23" s="1416" t="e">
        <f>INDEX('прил 1.1'!#REF!,MATCH('прил 1.4'!$B23,'прил 1.1'!$B:$B,0))</f>
        <v>#REF!</v>
      </c>
      <c r="AM23" s="1409"/>
      <c r="AN23" s="1409" t="e">
        <f>INDEX('прил 1.1'!#REF!,MATCH('прил 1.4'!B23,'прил 1.1'!B:B,0))</f>
        <v>#REF!</v>
      </c>
      <c r="AO23" s="1206">
        <f t="shared" ref="AO23:AO70" si="23">AM23</f>
        <v>0</v>
      </c>
      <c r="AP23" s="1200" t="e">
        <f>AN23</f>
        <v>#REF!</v>
      </c>
      <c r="AQ23" s="1227"/>
      <c r="AR23" s="1200" t="e">
        <f>INDEX('прил 14'!H:H,MATCH('прил 1.4'!$B23,'прил 14'!$B:$B,0))</f>
        <v>#REF!</v>
      </c>
      <c r="AT23" s="1200" t="e">
        <f>INDEX('прил 14'!I:I,MATCH('прил 1.4'!$B23,'прил 14'!$B:$B,0))</f>
        <v>#REF!</v>
      </c>
      <c r="AV23" s="1200" t="e">
        <f>INDEX('прил 14'!J:J,MATCH('прил 1.4'!$B23,'прил 14'!$B:$B,0))</f>
        <v>#REF!</v>
      </c>
      <c r="AW23" s="1202"/>
      <c r="AX23" s="1200" t="e">
        <f>INDEX('прил 14'!K:K,MATCH('прил 1.4'!$B23,'прил 14'!$B:$B,0))</f>
        <v>#REF!</v>
      </c>
      <c r="AY23" s="1409" t="e">
        <f t="shared" si="21"/>
        <v>#REF!</v>
      </c>
      <c r="AZ23" s="937" t="e">
        <f t="shared" si="22"/>
        <v>#REF!</v>
      </c>
      <c r="BA23" s="1417"/>
      <c r="BB23" s="1409"/>
      <c r="BC23" s="1409"/>
      <c r="BD23" s="1409"/>
      <c r="BE23" s="1409" t="e">
        <f>INDEX('прил 1.1'!#REF!,MATCH('прил 1.4'!B23,'прил 1.1'!B:B,0))</f>
        <v>#REF!</v>
      </c>
      <c r="BF23" s="1414"/>
      <c r="BG23" s="1409" t="e">
        <f>INDEX('прил 1.1'!#REF!,MATCH('прил 1.4'!B23,'прил 1.1'!B:B,0))</f>
        <v>#REF!</v>
      </c>
      <c r="BH23" s="950"/>
      <c r="BI23" s="1597">
        <f t="shared" si="9"/>
        <v>0</v>
      </c>
      <c r="BL23" s="917"/>
      <c r="BM23" s="918"/>
    </row>
    <row r="24" spans="1:65" s="934" customFormat="1">
      <c r="A24" s="939">
        <f>A23+1</f>
        <v>2</v>
      </c>
      <c r="B24" s="782" t="e">
        <f>'прил 1.1'!#REF!</f>
        <v>#REF!</v>
      </c>
      <c r="C24" s="915" t="s">
        <v>1026</v>
      </c>
      <c r="D24" s="1409" t="e">
        <f>INDEX('прил 1.1'!K:K,MATCH('прил 1.4'!B24,'прил 1.1'!B:B,0))</f>
        <v>#REF!</v>
      </c>
      <c r="E24" s="1409" t="e">
        <f>INDEX('прил 1.1'!L:L,MATCH($B24,'прил 1.1'!$B:$B,0))</f>
        <v>#REF!</v>
      </c>
      <c r="F24" s="1409" t="e">
        <f>INDEX('прил 1.1'!Q:Q,MATCH('прил 1.4'!B24,'прил 1.1'!B:B,0))</f>
        <v>#REF!</v>
      </c>
      <c r="G24" s="1409" t="e">
        <f>INDEX('прил 1.1'!#REF!,MATCH($B24,'прил 1.1'!$B:$B,0))</f>
        <v>#REF!</v>
      </c>
      <c r="H24" s="1409">
        <v>0</v>
      </c>
      <c r="I24" s="1410" t="e">
        <f>INDEX('прил 1.1'!#REF!,MATCH('прил 1.4'!B24,'прил 1.1'!B:B,0))</f>
        <v>#REF!</v>
      </c>
      <c r="J24" s="1199"/>
      <c r="K24" s="1202" t="e">
        <f>INDEX('прил 14'!N:N,MATCH('прил 1.4'!$B24,'прил 14'!$B:$B,0))</f>
        <v>#REF!</v>
      </c>
      <c r="L24" s="1388"/>
      <c r="M24" s="1202" t="e">
        <f>INDEX('прил 14'!O:O,MATCH('прил 1.4'!$B24,'прил 14'!$B:$B,0))</f>
        <v>#REF!</v>
      </c>
      <c r="N24" s="1388"/>
      <c r="O24" s="1202" t="e">
        <f>INDEX('прил 14'!P:P,MATCH('прил 1.4'!$B24,'прил 14'!$B:$B,0))</f>
        <v>#REF!</v>
      </c>
      <c r="P24" s="1199"/>
      <c r="Q24" s="1202" t="e">
        <f>INDEX('прил 14'!Q:Q,MATCH('прил 1.4'!$B24,'прил 14'!$B:$B,0))</f>
        <v>#REF!</v>
      </c>
      <c r="R24" s="1409" t="e">
        <f>I24-H24</f>
        <v>#REF!</v>
      </c>
      <c r="S24" s="937" t="e">
        <f>IF(I24&gt;0,R24/I24," ")</f>
        <v>#REF!</v>
      </c>
      <c r="T24" s="1409" t="e">
        <f>INDEX('прил 1.1'!#REF!,MATCH('прил 1.4'!$B24,'прил 1.1'!$B:$B,0))</f>
        <v>#REF!</v>
      </c>
      <c r="U24" s="1409" t="e">
        <f>INDEX('прил 1.1'!#REF!,MATCH('прил 1.4'!$B24,'прил 1.1'!$B:$B,0))</f>
        <v>#REF!</v>
      </c>
      <c r="V24" s="1617">
        <v>20.977</v>
      </c>
      <c r="W24" s="1409" t="e">
        <f>INDEX('прил 1.1'!#REF!,MATCH('прил 1.4'!B24,'прил 1.1'!B:B,0))</f>
        <v>#REF!</v>
      </c>
      <c r="X24" s="1409">
        <f>V24</f>
        <v>20.977</v>
      </c>
      <c r="Y24" s="1200" t="e">
        <f>INDEX('прил 14'!W:W,MATCH('прил 1.4'!$B24,'прил 14'!$B:$B,0))</f>
        <v>#REF!</v>
      </c>
      <c r="Z24" s="1388"/>
      <c r="AA24" s="1200" t="e">
        <f>INDEX('прил 14'!X:X,MATCH('прил 1.4'!$B24,'прил 14'!$B:$B,0))</f>
        <v>#REF!</v>
      </c>
      <c r="AB24" s="1388"/>
      <c r="AC24" s="1200" t="e">
        <f>INDEX('прил 14'!Y:Y,MATCH('прил 1.4'!$B24,'прил 14'!$B:$B,0))</f>
        <v>#REF!</v>
      </c>
      <c r="AD24" s="1202"/>
      <c r="AE24" s="1200" t="e">
        <f>INDEX('прил 14'!Z:Z,MATCH('прил 1.4'!$B24,'прил 14'!$B:$B,0))</f>
        <v>#REF!</v>
      </c>
      <c r="AF24" s="1199" t="e">
        <f>INDEX('прил 1.1'!Q:Q,MATCH('прил 1.4'!B24,'прил 1.1'!B:B,0))-W24</f>
        <v>#REF!</v>
      </c>
      <c r="AG24" s="1409" t="e">
        <f>W24-V24</f>
        <v>#REF!</v>
      </c>
      <c r="AH24" s="937" t="e">
        <f>IF(W24&gt;0,AG24/W24," ")</f>
        <v>#REF!</v>
      </c>
      <c r="AI24" s="1414"/>
      <c r="AJ24" s="1414"/>
      <c r="AK24" s="1415" t="e">
        <f>INDEX('прил 1.1'!#REF!,MATCH('прил 1.4'!$B24,'прил 1.1'!$B:$B,0))</f>
        <v>#REF!</v>
      </c>
      <c r="AL24" s="1416" t="e">
        <f>INDEX('прил 1.1'!#REF!,MATCH('прил 1.4'!$B24,'прил 1.1'!$B:$B,0))</f>
        <v>#REF!</v>
      </c>
      <c r="AM24" s="1409">
        <v>0</v>
      </c>
      <c r="AN24" s="1409" t="e">
        <f>INDEX('прил 1.1'!#REF!,MATCH('прил 1.4'!B24,'прил 1.1'!B:B,0))</f>
        <v>#REF!</v>
      </c>
      <c r="AO24" s="1206">
        <f t="shared" si="23"/>
        <v>0</v>
      </c>
      <c r="AP24" s="1200" t="e">
        <f>AN24</f>
        <v>#REF!</v>
      </c>
      <c r="AQ24" s="1227"/>
      <c r="AR24" s="1199" t="e">
        <f>INDEX('прил 1.3'!#REF!,MATCH('прил 1.4'!$B24,'прил 1.3'!$B:$B,0))</f>
        <v>#REF!</v>
      </c>
      <c r="AS24" s="1202"/>
      <c r="AT24" s="1199" t="e">
        <f>INDEX('прил 1.3'!#REF!,MATCH('прил 1.4'!$B24,'прил 1.3'!$B:$B,0))</f>
        <v>#REF!</v>
      </c>
      <c r="AU24" s="1202"/>
      <c r="AV24" s="1199" t="e">
        <f>INDEX('прил 1.3'!#REF!,MATCH('прил 1.4'!$B24,'прил 1.3'!$B:$B,0))</f>
        <v>#REF!</v>
      </c>
      <c r="AW24" s="1202"/>
      <c r="AX24" s="1199" t="e">
        <f>INDEX('прил 1.3'!#REF!,MATCH('прил 1.4'!$B24,'прил 1.3'!$B:$B,0))</f>
        <v>#REF!</v>
      </c>
      <c r="AY24" s="1409" t="e">
        <f t="shared" si="21"/>
        <v>#REF!</v>
      </c>
      <c r="AZ24" s="937" t="e">
        <f t="shared" si="22"/>
        <v>#REF!</v>
      </c>
      <c r="BA24" s="1417"/>
      <c r="BB24" s="1409">
        <v>0</v>
      </c>
      <c r="BC24" s="1409" t="e">
        <f>INDEX('прил 1.1'!#REF!,MATCH('прил 1.4'!B24,'прил 1.1'!B:B,0))</f>
        <v>#REF!</v>
      </c>
      <c r="BD24" s="1409">
        <v>0</v>
      </c>
      <c r="BE24" s="1409" t="e">
        <f>INDEX('прил 1.1'!#REF!,MATCH('прил 1.4'!B24,'прил 1.1'!B:B,0))</f>
        <v>#REF!</v>
      </c>
      <c r="BF24" s="1414"/>
      <c r="BG24" s="1409" t="e">
        <f>INDEX('прил 1.1'!#REF!,MATCH('прил 1.4'!B24,'прил 1.1'!B:B,0))</f>
        <v>#REF!</v>
      </c>
      <c r="BH24" s="950"/>
      <c r="BI24" s="1597">
        <f t="shared" si="9"/>
        <v>0</v>
      </c>
      <c r="BJ24" s="1619">
        <v>0</v>
      </c>
      <c r="BL24" s="917"/>
      <c r="BM24" s="918"/>
    </row>
    <row r="25" spans="1:65" s="978" customFormat="1" hidden="1">
      <c r="A25" s="1598" t="s">
        <v>112</v>
      </c>
      <c r="B25" s="1599" t="s">
        <v>564</v>
      </c>
      <c r="C25" s="1600"/>
      <c r="D25" s="1411"/>
      <c r="E25" s="1411"/>
      <c r="F25" s="1411"/>
      <c r="G25" s="1411"/>
      <c r="H25" s="1411"/>
      <c r="I25" s="1411"/>
      <c r="J25" s="1208"/>
      <c r="K25" s="1202" t="e">
        <f>INDEX('прил 14'!H:H,MATCH('прил 1.4'!$B25,'прил 14'!$B:$B,0))</f>
        <v>#N/A</v>
      </c>
      <c r="L25" s="1208"/>
      <c r="M25" s="1208"/>
      <c r="N25" s="1208"/>
      <c r="O25" s="1208"/>
      <c r="P25" s="1208"/>
      <c r="Q25" s="1208"/>
      <c r="R25" s="1418">
        <f t="shared" si="1"/>
        <v>0</v>
      </c>
      <c r="S25" s="930" t="str">
        <f t="shared" si="2"/>
        <v xml:space="preserve"> </v>
      </c>
      <c r="T25" s="1411"/>
      <c r="U25" s="1411"/>
      <c r="V25" s="1411"/>
      <c r="W25" s="1411"/>
      <c r="X25" s="1208"/>
      <c r="Y25" s="1208"/>
      <c r="Z25" s="1208"/>
      <c r="AA25" s="1208"/>
      <c r="AB25" s="1208"/>
      <c r="AC25" s="1208"/>
      <c r="AD25" s="1208"/>
      <c r="AE25" s="1208"/>
      <c r="AF25" s="1208"/>
      <c r="AG25" s="1418">
        <f t="shared" ref="AG25:AG35" si="24">W25-V25</f>
        <v>0</v>
      </c>
      <c r="AH25" s="930" t="str">
        <f t="shared" ref="AH25:AH35" si="25">IF(W25&gt;0,AG25/W25," ")</f>
        <v xml:space="preserve"> </v>
      </c>
      <c r="AI25" s="1411"/>
      <c r="AJ25" s="1411"/>
      <c r="AK25" s="1411"/>
      <c r="AL25" s="1411"/>
      <c r="AM25" s="1601"/>
      <c r="AN25" s="1411"/>
      <c r="AO25" s="1208">
        <f t="shared" si="23"/>
        <v>0</v>
      </c>
      <c r="AP25" s="1208"/>
      <c r="AQ25" s="1228"/>
      <c r="AR25" s="1208"/>
      <c r="AS25" s="1228"/>
      <c r="AT25" s="1208"/>
      <c r="AU25" s="1228"/>
      <c r="AV25" s="1208"/>
      <c r="AW25" s="1228"/>
      <c r="AX25" s="1208"/>
      <c r="AY25" s="1418">
        <f t="shared" si="21"/>
        <v>0</v>
      </c>
      <c r="AZ25" s="930" t="str">
        <f t="shared" si="22"/>
        <v xml:space="preserve"> </v>
      </c>
      <c r="BA25" s="1411"/>
      <c r="BB25" s="1601"/>
      <c r="BC25" s="1411"/>
      <c r="BD25" s="1601"/>
      <c r="BE25" s="1411"/>
      <c r="BF25" s="1411"/>
      <c r="BG25" s="1411"/>
      <c r="BH25" s="975"/>
      <c r="BI25" s="1597">
        <f t="shared" si="9"/>
        <v>0</v>
      </c>
      <c r="BJ25" s="916"/>
      <c r="BL25" s="917"/>
      <c r="BM25" s="918"/>
    </row>
    <row r="26" spans="1:65" s="1605" customFormat="1" hidden="1">
      <c r="A26" s="1602"/>
      <c r="B26" s="997"/>
      <c r="C26" s="1603"/>
      <c r="D26" s="1216"/>
      <c r="E26" s="1216"/>
      <c r="F26" s="1216"/>
      <c r="G26" s="1216"/>
      <c r="H26" s="1209"/>
      <c r="I26" s="1209"/>
      <c r="J26" s="1209"/>
      <c r="K26" s="1202"/>
      <c r="L26" s="1209"/>
      <c r="M26" s="1209"/>
      <c r="N26" s="1209"/>
      <c r="O26" s="1209"/>
      <c r="P26" s="1209"/>
      <c r="Q26" s="1209"/>
      <c r="R26" s="1210">
        <f t="shared" si="1"/>
        <v>0</v>
      </c>
      <c r="S26" s="1211" t="str">
        <f t="shared" si="2"/>
        <v xml:space="preserve"> </v>
      </c>
      <c r="T26" s="1209"/>
      <c r="U26" s="1209"/>
      <c r="V26" s="1216"/>
      <c r="W26" s="1216"/>
      <c r="X26" s="1209"/>
      <c r="Y26" s="1209"/>
      <c r="Z26" s="1209"/>
      <c r="AA26" s="1209"/>
      <c r="AB26" s="1209"/>
      <c r="AC26" s="1209"/>
      <c r="AD26" s="1209"/>
      <c r="AE26" s="1209"/>
      <c r="AF26" s="1216"/>
      <c r="AG26" s="1210">
        <f t="shared" si="24"/>
        <v>0</v>
      </c>
      <c r="AH26" s="1211" t="str">
        <f t="shared" si="25"/>
        <v xml:space="preserve"> </v>
      </c>
      <c r="AI26" s="1209"/>
      <c r="AJ26" s="1209"/>
      <c r="AK26" s="1209"/>
      <c r="AL26" s="1209"/>
      <c r="AM26" s="1213"/>
      <c r="AN26" s="1209"/>
      <c r="AO26" s="1208">
        <f t="shared" si="23"/>
        <v>0</v>
      </c>
      <c r="AP26" s="1209"/>
      <c r="AQ26" s="1213"/>
      <c r="AR26" s="1209"/>
      <c r="AS26" s="1213"/>
      <c r="AT26" s="1209"/>
      <c r="AU26" s="1213"/>
      <c r="AV26" s="1209"/>
      <c r="AW26" s="1213"/>
      <c r="AX26" s="1209"/>
      <c r="AY26" s="1210">
        <f t="shared" si="21"/>
        <v>0</v>
      </c>
      <c r="AZ26" s="930" t="str">
        <f t="shared" si="22"/>
        <v xml:space="preserve"> </v>
      </c>
      <c r="BA26" s="1209"/>
      <c r="BB26" s="1213"/>
      <c r="BC26" s="1209"/>
      <c r="BD26" s="1213"/>
      <c r="BE26" s="1209"/>
      <c r="BF26" s="1209"/>
      <c r="BG26" s="1209"/>
      <c r="BH26" s="1604"/>
      <c r="BI26" s="1597">
        <f t="shared" si="9"/>
        <v>0</v>
      </c>
      <c r="BJ26" s="923"/>
      <c r="BL26" s="917"/>
      <c r="BM26" s="918"/>
    </row>
    <row r="27" spans="1:65" s="1605" customFormat="1" hidden="1">
      <c r="A27" s="919"/>
      <c r="B27" s="920"/>
      <c r="C27" s="1606"/>
      <c r="D27" s="1209"/>
      <c r="E27" s="1209"/>
      <c r="F27" s="1209"/>
      <c r="G27" s="1209"/>
      <c r="H27" s="1209"/>
      <c r="I27" s="1209"/>
      <c r="J27" s="1209"/>
      <c r="K27" s="1202"/>
      <c r="L27" s="1209"/>
      <c r="M27" s="1209"/>
      <c r="N27" s="1209"/>
      <c r="O27" s="1209"/>
      <c r="P27" s="1209"/>
      <c r="Q27" s="1209"/>
      <c r="R27" s="1210">
        <f t="shared" si="1"/>
        <v>0</v>
      </c>
      <c r="S27" s="1211" t="str">
        <f t="shared" si="2"/>
        <v xml:space="preserve"> </v>
      </c>
      <c r="T27" s="1209"/>
      <c r="U27" s="1209"/>
      <c r="V27" s="1209"/>
      <c r="W27" s="1209"/>
      <c r="X27" s="1209"/>
      <c r="Y27" s="1209"/>
      <c r="Z27" s="1209"/>
      <c r="AA27" s="1209"/>
      <c r="AB27" s="1209"/>
      <c r="AC27" s="1209"/>
      <c r="AD27" s="1209"/>
      <c r="AE27" s="1209"/>
      <c r="AF27" s="1209"/>
      <c r="AG27" s="1210">
        <f t="shared" si="24"/>
        <v>0</v>
      </c>
      <c r="AH27" s="1211" t="str">
        <f t="shared" si="25"/>
        <v xml:space="preserve"> </v>
      </c>
      <c r="AI27" s="1209"/>
      <c r="AJ27" s="1209"/>
      <c r="AK27" s="1209"/>
      <c r="AL27" s="1209"/>
      <c r="AM27" s="1213"/>
      <c r="AN27" s="1209"/>
      <c r="AO27" s="1208">
        <f t="shared" si="23"/>
        <v>0</v>
      </c>
      <c r="AP27" s="1209"/>
      <c r="AQ27" s="1213"/>
      <c r="AR27" s="1209"/>
      <c r="AS27" s="1213"/>
      <c r="AT27" s="1209"/>
      <c r="AU27" s="1213"/>
      <c r="AV27" s="1209"/>
      <c r="AW27" s="1213"/>
      <c r="AX27" s="1209"/>
      <c r="AY27" s="1210">
        <f t="shared" si="21"/>
        <v>0</v>
      </c>
      <c r="AZ27" s="930" t="str">
        <f t="shared" si="22"/>
        <v xml:space="preserve"> </v>
      </c>
      <c r="BA27" s="1209"/>
      <c r="BB27" s="1213"/>
      <c r="BC27" s="1209"/>
      <c r="BD27" s="1213"/>
      <c r="BE27" s="1209"/>
      <c r="BF27" s="1209"/>
      <c r="BG27" s="1209"/>
      <c r="BH27" s="1604"/>
      <c r="BI27" s="1597">
        <f t="shared" si="9"/>
        <v>0</v>
      </c>
      <c r="BJ27" s="923"/>
      <c r="BL27" s="917"/>
      <c r="BM27" s="918"/>
    </row>
    <row r="28" spans="1:65" s="978" customFormat="1" hidden="1">
      <c r="A28" s="1598" t="s">
        <v>122</v>
      </c>
      <c r="B28" s="1599" t="s">
        <v>565</v>
      </c>
      <c r="C28" s="1600"/>
      <c r="D28" s="1411">
        <f t="shared" ref="D28:P28" si="26">SUM(D29:D30)</f>
        <v>0</v>
      </c>
      <c r="E28" s="1411">
        <f t="shared" si="26"/>
        <v>0</v>
      </c>
      <c r="F28" s="1411">
        <f t="shared" si="26"/>
        <v>0</v>
      </c>
      <c r="G28" s="1411">
        <f t="shared" si="26"/>
        <v>0</v>
      </c>
      <c r="H28" s="1411">
        <f t="shared" si="26"/>
        <v>0</v>
      </c>
      <c r="I28" s="1411">
        <f t="shared" si="26"/>
        <v>0</v>
      </c>
      <c r="J28" s="1208">
        <f t="shared" si="26"/>
        <v>0</v>
      </c>
      <c r="K28" s="1202"/>
      <c r="L28" s="1208">
        <f t="shared" si="26"/>
        <v>0</v>
      </c>
      <c r="M28" s="1208">
        <f>SUM(M29:M30)</f>
        <v>0</v>
      </c>
      <c r="N28" s="1208">
        <f t="shared" si="26"/>
        <v>0</v>
      </c>
      <c r="O28" s="1208">
        <f>SUM(O29:O30)</f>
        <v>0</v>
      </c>
      <c r="P28" s="1208">
        <f t="shared" si="26"/>
        <v>0</v>
      </c>
      <c r="Q28" s="1208">
        <f>SUM(Q29:Q30)</f>
        <v>0</v>
      </c>
      <c r="R28" s="1418">
        <f t="shared" si="1"/>
        <v>0</v>
      </c>
      <c r="S28" s="930" t="str">
        <f t="shared" si="2"/>
        <v xml:space="preserve"> </v>
      </c>
      <c r="T28" s="1411">
        <f>SUM(T29:T30)</f>
        <v>0</v>
      </c>
      <c r="U28" s="1411">
        <f>SUM(U29:U30)</f>
        <v>0</v>
      </c>
      <c r="V28" s="1411">
        <f t="shared" ref="V28:AF28" si="27">SUM(V29:V30)</f>
        <v>0</v>
      </c>
      <c r="W28" s="1411">
        <f t="shared" si="27"/>
        <v>0</v>
      </c>
      <c r="X28" s="1208">
        <f t="shared" si="27"/>
        <v>0</v>
      </c>
      <c r="Y28" s="1208">
        <f>SUM(W29:W30)</f>
        <v>0</v>
      </c>
      <c r="Z28" s="1208">
        <f t="shared" si="27"/>
        <v>0</v>
      </c>
      <c r="AA28" s="1208">
        <f>SUM(X29:X30)</f>
        <v>0</v>
      </c>
      <c r="AB28" s="1208">
        <f t="shared" si="27"/>
        <v>0</v>
      </c>
      <c r="AC28" s="1208">
        <f>SUM(Y29:Y30)</f>
        <v>0</v>
      </c>
      <c r="AD28" s="1208">
        <f t="shared" si="27"/>
        <v>0</v>
      </c>
      <c r="AE28" s="1208">
        <f>SUM(Z29:Z30)</f>
        <v>0</v>
      </c>
      <c r="AF28" s="1208">
        <f t="shared" si="27"/>
        <v>0</v>
      </c>
      <c r="AG28" s="1418">
        <f t="shared" si="24"/>
        <v>0</v>
      </c>
      <c r="AH28" s="930" t="str">
        <f t="shared" si="25"/>
        <v xml:space="preserve"> </v>
      </c>
      <c r="AI28" s="1411">
        <f t="shared" ref="AI28:AL28" si="28">SUM(AI29:AI30)</f>
        <v>0</v>
      </c>
      <c r="AJ28" s="1411">
        <f t="shared" si="28"/>
        <v>0</v>
      </c>
      <c r="AK28" s="1411">
        <f t="shared" si="28"/>
        <v>0</v>
      </c>
      <c r="AL28" s="1411">
        <f t="shared" si="28"/>
        <v>0</v>
      </c>
      <c r="AM28" s="1601"/>
      <c r="AN28" s="1411">
        <f>SUM(AN29:AN30)</f>
        <v>0</v>
      </c>
      <c r="AO28" s="1208">
        <f t="shared" si="23"/>
        <v>0</v>
      </c>
      <c r="AP28" s="1208">
        <f>SUM(AP29:AP30)</f>
        <v>0</v>
      </c>
      <c r="AQ28" s="1228"/>
      <c r="AR28" s="1208">
        <f>SUM(AR29:AR30)</f>
        <v>0</v>
      </c>
      <c r="AS28" s="1228"/>
      <c r="AT28" s="1208">
        <f>SUM(AT29:AT30)</f>
        <v>0</v>
      </c>
      <c r="AU28" s="1228"/>
      <c r="AV28" s="1208">
        <f>SUM(AV29:AV30)</f>
        <v>0</v>
      </c>
      <c r="AW28" s="1228"/>
      <c r="AX28" s="1208">
        <f>SUM(AX29:AX30)</f>
        <v>0</v>
      </c>
      <c r="AY28" s="1418">
        <f t="shared" si="21"/>
        <v>0</v>
      </c>
      <c r="AZ28" s="930" t="str">
        <f t="shared" si="22"/>
        <v xml:space="preserve"> </v>
      </c>
      <c r="BA28" s="1411"/>
      <c r="BB28" s="1601"/>
      <c r="BC28" s="1411">
        <f>SUM(BC29:BC30)</f>
        <v>0</v>
      </c>
      <c r="BD28" s="1601"/>
      <c r="BE28" s="1411">
        <f>SUM(BE29:BE30)</f>
        <v>0</v>
      </c>
      <c r="BF28" s="1411"/>
      <c r="BG28" s="1411">
        <f>SUM(BG29:BG30)</f>
        <v>0</v>
      </c>
      <c r="BH28" s="975"/>
      <c r="BI28" s="1597">
        <f t="shared" si="9"/>
        <v>0</v>
      </c>
      <c r="BJ28" s="916"/>
      <c r="BL28" s="917"/>
      <c r="BM28" s="918"/>
    </row>
    <row r="29" spans="1:65" s="1605" customFormat="1" hidden="1">
      <c r="A29" s="983"/>
      <c r="B29" s="997"/>
      <c r="C29" s="985"/>
      <c r="D29" s="1217"/>
      <c r="E29" s="1217"/>
      <c r="F29" s="1217"/>
      <c r="G29" s="1217"/>
      <c r="H29" s="1207"/>
      <c r="I29" s="1207"/>
      <c r="J29" s="1207"/>
      <c r="K29" s="1202"/>
      <c r="L29" s="1207"/>
      <c r="M29" s="1207"/>
      <c r="N29" s="1207"/>
      <c r="O29" s="1207"/>
      <c r="P29" s="1207"/>
      <c r="Q29" s="1207"/>
      <c r="R29" s="1210">
        <f t="shared" si="1"/>
        <v>0</v>
      </c>
      <c r="S29" s="1211" t="str">
        <f t="shared" si="2"/>
        <v xml:space="preserve"> </v>
      </c>
      <c r="T29" s="1207"/>
      <c r="U29" s="1207"/>
      <c r="V29" s="1217"/>
      <c r="W29" s="1217"/>
      <c r="X29" s="1207"/>
      <c r="Y29" s="1207"/>
      <c r="Z29" s="1207"/>
      <c r="AA29" s="1207"/>
      <c r="AB29" s="1207"/>
      <c r="AC29" s="1207"/>
      <c r="AD29" s="1207"/>
      <c r="AE29" s="1207"/>
      <c r="AF29" s="1217"/>
      <c r="AG29" s="1210">
        <f t="shared" si="24"/>
        <v>0</v>
      </c>
      <c r="AH29" s="1211" t="str">
        <f t="shared" si="25"/>
        <v xml:space="preserve"> </v>
      </c>
      <c r="AI29" s="1207"/>
      <c r="AJ29" s="1207"/>
      <c r="AK29" s="1207"/>
      <c r="AL29" s="1207"/>
      <c r="AM29" s="1213"/>
      <c r="AN29" s="1207"/>
      <c r="AO29" s="1208">
        <f t="shared" si="23"/>
        <v>0</v>
      </c>
      <c r="AP29" s="1207"/>
      <c r="AQ29" s="1213"/>
      <c r="AR29" s="1207"/>
      <c r="AS29" s="1213"/>
      <c r="AT29" s="1207"/>
      <c r="AU29" s="1213"/>
      <c r="AV29" s="1207"/>
      <c r="AW29" s="1213"/>
      <c r="AX29" s="1207"/>
      <c r="AY29" s="1210">
        <f t="shared" si="21"/>
        <v>0</v>
      </c>
      <c r="AZ29" s="930" t="str">
        <f t="shared" si="22"/>
        <v xml:space="preserve"> </v>
      </c>
      <c r="BA29" s="1207"/>
      <c r="BB29" s="1213"/>
      <c r="BC29" s="1207"/>
      <c r="BD29" s="1213"/>
      <c r="BE29" s="1207"/>
      <c r="BF29" s="1207"/>
      <c r="BG29" s="1207"/>
      <c r="BH29" s="991"/>
      <c r="BI29" s="1597">
        <f t="shared" si="9"/>
        <v>0</v>
      </c>
      <c r="BJ29" s="923"/>
      <c r="BL29" s="917"/>
      <c r="BM29" s="918"/>
    </row>
    <row r="30" spans="1:65" s="1605" customFormat="1" hidden="1">
      <c r="A30" s="977"/>
      <c r="B30" s="920"/>
      <c r="C30" s="989"/>
      <c r="D30" s="1207"/>
      <c r="E30" s="1207"/>
      <c r="F30" s="1207"/>
      <c r="G30" s="1207"/>
      <c r="H30" s="1207"/>
      <c r="I30" s="1207"/>
      <c r="J30" s="1207"/>
      <c r="K30" s="1202"/>
      <c r="L30" s="1207"/>
      <c r="M30" s="1207"/>
      <c r="N30" s="1207"/>
      <c r="O30" s="1207"/>
      <c r="P30" s="1207"/>
      <c r="Q30" s="1207"/>
      <c r="R30" s="1210">
        <f t="shared" si="1"/>
        <v>0</v>
      </c>
      <c r="S30" s="1211" t="str">
        <f t="shared" si="2"/>
        <v xml:space="preserve"> </v>
      </c>
      <c r="T30" s="1207"/>
      <c r="U30" s="1207"/>
      <c r="V30" s="1207"/>
      <c r="W30" s="1207"/>
      <c r="X30" s="1207"/>
      <c r="Y30" s="1207"/>
      <c r="Z30" s="1207"/>
      <c r="AA30" s="1207"/>
      <c r="AB30" s="1207"/>
      <c r="AC30" s="1207"/>
      <c r="AD30" s="1207"/>
      <c r="AE30" s="1207"/>
      <c r="AF30" s="1207"/>
      <c r="AG30" s="1210">
        <f t="shared" si="24"/>
        <v>0</v>
      </c>
      <c r="AH30" s="1211" t="str">
        <f t="shared" si="25"/>
        <v xml:space="preserve"> </v>
      </c>
      <c r="AI30" s="1207"/>
      <c r="AJ30" s="1207"/>
      <c r="AK30" s="1207"/>
      <c r="AL30" s="1207"/>
      <c r="AM30" s="1213"/>
      <c r="AN30" s="1207"/>
      <c r="AO30" s="1208">
        <f t="shared" si="23"/>
        <v>0</v>
      </c>
      <c r="AP30" s="1207"/>
      <c r="AQ30" s="1213"/>
      <c r="AR30" s="1207"/>
      <c r="AS30" s="1213"/>
      <c r="AT30" s="1207"/>
      <c r="AU30" s="1213"/>
      <c r="AV30" s="1207"/>
      <c r="AW30" s="1213"/>
      <c r="AX30" s="1207"/>
      <c r="AY30" s="1210">
        <f t="shared" si="21"/>
        <v>0</v>
      </c>
      <c r="AZ30" s="930" t="str">
        <f t="shared" si="22"/>
        <v xml:space="preserve"> </v>
      </c>
      <c r="BA30" s="1207"/>
      <c r="BB30" s="1213"/>
      <c r="BC30" s="1207"/>
      <c r="BD30" s="1213"/>
      <c r="BE30" s="1207"/>
      <c r="BF30" s="1207"/>
      <c r="BG30" s="1207"/>
      <c r="BH30" s="991"/>
      <c r="BI30" s="1597">
        <f t="shared" si="9"/>
        <v>0</v>
      </c>
      <c r="BJ30" s="923"/>
      <c r="BL30" s="917"/>
      <c r="BM30" s="918"/>
    </row>
    <row r="31" spans="1:65" s="1608" customFormat="1" hidden="1">
      <c r="A31" s="1598" t="s">
        <v>145</v>
      </c>
      <c r="B31" s="1599" t="s">
        <v>566</v>
      </c>
      <c r="C31" s="1599"/>
      <c r="D31" s="1411"/>
      <c r="E31" s="1411"/>
      <c r="F31" s="1411"/>
      <c r="G31" s="1411"/>
      <c r="H31" s="1411"/>
      <c r="I31" s="1411"/>
      <c r="J31" s="1208"/>
      <c r="K31" s="1202"/>
      <c r="L31" s="1208"/>
      <c r="M31" s="1208"/>
      <c r="N31" s="1208"/>
      <c r="O31" s="1208"/>
      <c r="P31" s="1208"/>
      <c r="Q31" s="1208"/>
      <c r="R31" s="1418">
        <f t="shared" si="1"/>
        <v>0</v>
      </c>
      <c r="S31" s="930" t="str">
        <f t="shared" si="2"/>
        <v xml:space="preserve"> </v>
      </c>
      <c r="T31" s="1411"/>
      <c r="U31" s="1411"/>
      <c r="V31" s="1411"/>
      <c r="W31" s="1411"/>
      <c r="X31" s="1208"/>
      <c r="Y31" s="1208"/>
      <c r="Z31" s="1208"/>
      <c r="AA31" s="1208"/>
      <c r="AB31" s="1208"/>
      <c r="AC31" s="1208"/>
      <c r="AD31" s="1208"/>
      <c r="AE31" s="1208"/>
      <c r="AF31" s="1208"/>
      <c r="AG31" s="1418">
        <f t="shared" si="24"/>
        <v>0</v>
      </c>
      <c r="AH31" s="930" t="str">
        <f t="shared" si="25"/>
        <v xml:space="preserve"> </v>
      </c>
      <c r="AI31" s="1411"/>
      <c r="AJ31" s="1411"/>
      <c r="AK31" s="1411"/>
      <c r="AL31" s="1411"/>
      <c r="AM31" s="1607"/>
      <c r="AN31" s="1411"/>
      <c r="AO31" s="1208">
        <f t="shared" si="23"/>
        <v>0</v>
      </c>
      <c r="AP31" s="1208"/>
      <c r="AQ31" s="1233"/>
      <c r="AR31" s="1208"/>
      <c r="AS31" s="1233"/>
      <c r="AT31" s="1208"/>
      <c r="AU31" s="1233"/>
      <c r="AV31" s="1208"/>
      <c r="AW31" s="1233"/>
      <c r="AX31" s="1208"/>
      <c r="AY31" s="1418">
        <f t="shared" si="21"/>
        <v>0</v>
      </c>
      <c r="AZ31" s="930" t="str">
        <f t="shared" si="22"/>
        <v xml:space="preserve"> </v>
      </c>
      <c r="BA31" s="1411"/>
      <c r="BB31" s="1607"/>
      <c r="BC31" s="1411"/>
      <c r="BD31" s="1607"/>
      <c r="BE31" s="1411"/>
      <c r="BF31" s="1411"/>
      <c r="BG31" s="1411"/>
      <c r="BH31" s="1594"/>
      <c r="BI31" s="1597">
        <f t="shared" si="9"/>
        <v>0</v>
      </c>
      <c r="BJ31" s="916"/>
      <c r="BL31" s="917"/>
      <c r="BM31" s="918"/>
    </row>
    <row r="32" spans="1:65" s="922" customFormat="1" hidden="1">
      <c r="A32" s="1602"/>
      <c r="B32" s="997"/>
      <c r="C32" s="1609"/>
      <c r="D32" s="1216"/>
      <c r="E32" s="1216"/>
      <c r="F32" s="1216"/>
      <c r="G32" s="1216"/>
      <c r="H32" s="1209"/>
      <c r="I32" s="1209"/>
      <c r="J32" s="1209"/>
      <c r="K32" s="1202"/>
      <c r="L32" s="1209"/>
      <c r="M32" s="1209"/>
      <c r="N32" s="1209"/>
      <c r="O32" s="1209"/>
      <c r="P32" s="1209"/>
      <c r="Q32" s="1209"/>
      <c r="R32" s="1210">
        <f t="shared" si="1"/>
        <v>0</v>
      </c>
      <c r="S32" s="1211" t="str">
        <f t="shared" si="2"/>
        <v xml:space="preserve"> </v>
      </c>
      <c r="T32" s="1209"/>
      <c r="U32" s="1209"/>
      <c r="V32" s="1216"/>
      <c r="W32" s="1216"/>
      <c r="X32" s="1209"/>
      <c r="Y32" s="1209"/>
      <c r="Z32" s="1209"/>
      <c r="AA32" s="1209"/>
      <c r="AB32" s="1209"/>
      <c r="AC32" s="1209"/>
      <c r="AD32" s="1209"/>
      <c r="AE32" s="1209"/>
      <c r="AF32" s="1216"/>
      <c r="AG32" s="1210">
        <f t="shared" si="24"/>
        <v>0</v>
      </c>
      <c r="AH32" s="1211" t="str">
        <f t="shared" si="25"/>
        <v xml:space="preserve"> </v>
      </c>
      <c r="AI32" s="1209"/>
      <c r="AJ32" s="1209"/>
      <c r="AK32" s="1209"/>
      <c r="AL32" s="1209"/>
      <c r="AM32" s="1213"/>
      <c r="AN32" s="1209"/>
      <c r="AO32" s="1208">
        <f t="shared" si="23"/>
        <v>0</v>
      </c>
      <c r="AP32" s="1209"/>
      <c r="AQ32" s="1213"/>
      <c r="AR32" s="1209"/>
      <c r="AS32" s="1213"/>
      <c r="AT32" s="1209"/>
      <c r="AU32" s="1213"/>
      <c r="AV32" s="1209"/>
      <c r="AW32" s="1213"/>
      <c r="AX32" s="1209"/>
      <c r="AY32" s="1210">
        <f t="shared" si="21"/>
        <v>0</v>
      </c>
      <c r="AZ32" s="930" t="str">
        <f t="shared" si="22"/>
        <v xml:space="preserve"> </v>
      </c>
      <c r="BA32" s="1209"/>
      <c r="BB32" s="1213"/>
      <c r="BC32" s="1209"/>
      <c r="BD32" s="1213"/>
      <c r="BE32" s="1209"/>
      <c r="BF32" s="1209"/>
      <c r="BG32" s="1209"/>
      <c r="BH32" s="921"/>
      <c r="BI32" s="1597">
        <f t="shared" si="9"/>
        <v>0</v>
      </c>
      <c r="BJ32" s="923"/>
      <c r="BL32" s="917"/>
      <c r="BM32" s="918"/>
    </row>
    <row r="33" spans="1:65" s="922" customFormat="1" hidden="1">
      <c r="A33" s="919"/>
      <c r="B33" s="920"/>
      <c r="C33" s="1610"/>
      <c r="D33" s="1209"/>
      <c r="E33" s="1209"/>
      <c r="F33" s="1209"/>
      <c r="G33" s="1209"/>
      <c r="H33" s="1209"/>
      <c r="I33" s="1209"/>
      <c r="J33" s="1209"/>
      <c r="K33" s="1202"/>
      <c r="L33" s="1209"/>
      <c r="M33" s="1209"/>
      <c r="N33" s="1209"/>
      <c r="O33" s="1209"/>
      <c r="P33" s="1209"/>
      <c r="Q33" s="1209"/>
      <c r="R33" s="1210">
        <f t="shared" si="1"/>
        <v>0</v>
      </c>
      <c r="S33" s="1211" t="str">
        <f t="shared" si="2"/>
        <v xml:space="preserve"> </v>
      </c>
      <c r="T33" s="1209"/>
      <c r="U33" s="1209"/>
      <c r="V33" s="1209"/>
      <c r="W33" s="1209"/>
      <c r="X33" s="1209"/>
      <c r="Y33" s="1209"/>
      <c r="Z33" s="1209"/>
      <c r="AA33" s="1209"/>
      <c r="AB33" s="1209"/>
      <c r="AC33" s="1209"/>
      <c r="AD33" s="1209"/>
      <c r="AE33" s="1209"/>
      <c r="AF33" s="1209"/>
      <c r="AG33" s="1210">
        <f t="shared" si="24"/>
        <v>0</v>
      </c>
      <c r="AH33" s="1211" t="str">
        <f t="shared" si="25"/>
        <v xml:space="preserve"> </v>
      </c>
      <c r="AI33" s="1209"/>
      <c r="AJ33" s="1209"/>
      <c r="AK33" s="1209"/>
      <c r="AL33" s="1209"/>
      <c r="AM33" s="1213"/>
      <c r="AN33" s="1209"/>
      <c r="AO33" s="1208">
        <f t="shared" si="23"/>
        <v>0</v>
      </c>
      <c r="AP33" s="1209"/>
      <c r="AQ33" s="1213"/>
      <c r="AR33" s="1209"/>
      <c r="AS33" s="1213"/>
      <c r="AT33" s="1209"/>
      <c r="AU33" s="1213"/>
      <c r="AV33" s="1209"/>
      <c r="AW33" s="1213"/>
      <c r="AX33" s="1209"/>
      <c r="AY33" s="1210">
        <f t="shared" si="21"/>
        <v>0</v>
      </c>
      <c r="AZ33" s="930" t="str">
        <f t="shared" si="22"/>
        <v xml:space="preserve"> </v>
      </c>
      <c r="BA33" s="1209"/>
      <c r="BB33" s="1213"/>
      <c r="BC33" s="1209"/>
      <c r="BD33" s="1213"/>
      <c r="BE33" s="1209"/>
      <c r="BF33" s="1209"/>
      <c r="BG33" s="1209"/>
      <c r="BH33" s="921"/>
      <c r="BI33" s="1597">
        <f t="shared" si="9"/>
        <v>0</v>
      </c>
      <c r="BJ33" s="923"/>
      <c r="BL33" s="917"/>
      <c r="BM33" s="918"/>
    </row>
    <row r="34" spans="1:65" s="976" customFormat="1" ht="28.5">
      <c r="A34" s="1598" t="s">
        <v>68</v>
      </c>
      <c r="B34" s="1599" t="s">
        <v>69</v>
      </c>
      <c r="C34" s="1611"/>
      <c r="D34" s="1411" t="e">
        <f t="shared" ref="D34:Q34" si="29">SUM(D35:D36)</f>
        <v>#REF!</v>
      </c>
      <c r="E34" s="1411" t="e">
        <f t="shared" si="29"/>
        <v>#REF!</v>
      </c>
      <c r="F34" s="1411" t="e">
        <f t="shared" si="29"/>
        <v>#REF!</v>
      </c>
      <c r="G34" s="1411" t="e">
        <f t="shared" si="29"/>
        <v>#REF!</v>
      </c>
      <c r="H34" s="1411">
        <f>SUM(H35:H36)</f>
        <v>43.620000000000005</v>
      </c>
      <c r="I34" s="1411" t="e">
        <f t="shared" si="29"/>
        <v>#REF!</v>
      </c>
      <c r="J34" s="1208">
        <f t="shared" si="29"/>
        <v>21.810000000000002</v>
      </c>
      <c r="K34" s="1208" t="e">
        <f t="shared" si="29"/>
        <v>#REF!</v>
      </c>
      <c r="L34" s="1208">
        <f t="shared" si="29"/>
        <v>21.810000000000002</v>
      </c>
      <c r="M34" s="1208" t="e">
        <f t="shared" si="29"/>
        <v>#REF!</v>
      </c>
      <c r="N34" s="1208">
        <f t="shared" si="29"/>
        <v>0</v>
      </c>
      <c r="O34" s="1208" t="e">
        <f t="shared" si="29"/>
        <v>#REF!</v>
      </c>
      <c r="P34" s="1208">
        <f t="shared" si="29"/>
        <v>0</v>
      </c>
      <c r="Q34" s="1208" t="e">
        <f t="shared" si="29"/>
        <v>#REF!</v>
      </c>
      <c r="R34" s="1418" t="e">
        <f t="shared" si="1"/>
        <v>#REF!</v>
      </c>
      <c r="S34" s="930" t="e">
        <f t="shared" si="2"/>
        <v>#REF!</v>
      </c>
      <c r="T34" s="1411" t="e">
        <f t="shared" ref="T34:AF34" si="30">SUM(T35:T36)</f>
        <v>#REF!</v>
      </c>
      <c r="U34" s="1411" t="e">
        <f t="shared" si="30"/>
        <v>#REF!</v>
      </c>
      <c r="V34" s="1411">
        <f t="shared" si="30"/>
        <v>30.010076994451733</v>
      </c>
      <c r="W34" s="1411" t="e">
        <f t="shared" si="30"/>
        <v>#REF!</v>
      </c>
      <c r="X34" s="1208" t="e">
        <f t="shared" si="30"/>
        <v>#REF!</v>
      </c>
      <c r="Y34" s="1208" t="e">
        <f t="shared" si="30"/>
        <v>#REF!</v>
      </c>
      <c r="Z34" s="1208" t="e">
        <f t="shared" si="30"/>
        <v>#REF!</v>
      </c>
      <c r="AA34" s="1208" t="e">
        <f t="shared" si="30"/>
        <v>#REF!</v>
      </c>
      <c r="AB34" s="1208">
        <f t="shared" si="30"/>
        <v>0</v>
      </c>
      <c r="AC34" s="1208" t="e">
        <f t="shared" si="30"/>
        <v>#REF!</v>
      </c>
      <c r="AD34" s="1208">
        <f t="shared" si="30"/>
        <v>0</v>
      </c>
      <c r="AE34" s="1208" t="e">
        <f t="shared" si="30"/>
        <v>#REF!</v>
      </c>
      <c r="AF34" s="1208" t="e">
        <f t="shared" si="30"/>
        <v>#REF!</v>
      </c>
      <c r="AG34" s="1418" t="e">
        <f t="shared" si="24"/>
        <v>#REF!</v>
      </c>
      <c r="AH34" s="930" t="e">
        <f t="shared" si="25"/>
        <v>#REF!</v>
      </c>
      <c r="AI34" s="1411">
        <f t="shared" ref="AI34:AL34" si="31">SUM(AI35:AI36)</f>
        <v>0</v>
      </c>
      <c r="AJ34" s="1411">
        <f t="shared" si="31"/>
        <v>0</v>
      </c>
      <c r="AK34" s="1411" t="e">
        <f t="shared" si="31"/>
        <v>#REF!</v>
      </c>
      <c r="AL34" s="1411" t="e">
        <f t="shared" si="31"/>
        <v>#REF!</v>
      </c>
      <c r="AM34" s="1411">
        <f>SUM(AM35:AM36)</f>
        <v>46.302753203723597</v>
      </c>
      <c r="AN34" s="1411" t="e">
        <f>SUM(AN35:AN36)</f>
        <v>#REF!</v>
      </c>
      <c r="AO34" s="1208">
        <f t="shared" si="23"/>
        <v>46.302753203723597</v>
      </c>
      <c r="AP34" s="1208" t="e">
        <f>SUM(AP35:AP36)</f>
        <v>#REF!</v>
      </c>
      <c r="AQ34" s="1233"/>
      <c r="AR34" s="1208" t="e">
        <f>SUM(AR35:AR36)</f>
        <v>#REF!</v>
      </c>
      <c r="AS34" s="1233"/>
      <c r="AT34" s="1208" t="e">
        <f>SUM(AT35:AT36)</f>
        <v>#REF!</v>
      </c>
      <c r="AU34" s="1233"/>
      <c r="AV34" s="1208" t="e">
        <f>SUM(AV35:AV36)</f>
        <v>#REF!</v>
      </c>
      <c r="AW34" s="1233"/>
      <c r="AX34" s="1208" t="e">
        <f>SUM(AX35:AX36)</f>
        <v>#REF!</v>
      </c>
      <c r="AY34" s="1418" t="e">
        <f t="shared" si="21"/>
        <v>#REF!</v>
      </c>
      <c r="AZ34" s="930" t="e">
        <f t="shared" si="22"/>
        <v>#REF!</v>
      </c>
      <c r="BA34" s="1411">
        <f t="shared" ref="BA34" si="32">SUM(BA35:BA36)</f>
        <v>0</v>
      </c>
      <c r="BB34" s="1411">
        <f>SUM(BB35:BB36)</f>
        <v>6.6559632723195632</v>
      </c>
      <c r="BC34" s="1411" t="e">
        <f>SUM(BC35:BC36)</f>
        <v>#REF!</v>
      </c>
      <c r="BD34" s="1411">
        <f t="shared" ref="BD34:BG34" si="33">SUM(BD35:BD36)</f>
        <v>4.41</v>
      </c>
      <c r="BE34" s="1411" t="e">
        <f t="shared" si="33"/>
        <v>#REF!</v>
      </c>
      <c r="BF34" s="1411">
        <f t="shared" si="33"/>
        <v>0</v>
      </c>
      <c r="BG34" s="1411" t="e">
        <f t="shared" si="33"/>
        <v>#REF!</v>
      </c>
      <c r="BH34" s="1594"/>
      <c r="BI34" s="1597" t="e">
        <f t="shared" si="9"/>
        <v>#REF!</v>
      </c>
      <c r="BJ34" s="1619" t="e">
        <v>#N/A</v>
      </c>
      <c r="BL34" s="917"/>
      <c r="BM34" s="918"/>
    </row>
    <row r="35" spans="1:65" s="934" customFormat="1">
      <c r="A35" s="939">
        <v>1</v>
      </c>
      <c r="B35" s="782" t="e">
        <f>'прил 1.1'!#REF!</f>
        <v>#REF!</v>
      </c>
      <c r="C35" s="915" t="s">
        <v>1026</v>
      </c>
      <c r="D35" s="1409" t="e">
        <f>INDEX('прил 1.1'!K:K,MATCH('прил 1.4'!B35,'прил 1.1'!B:B,0))</f>
        <v>#REF!</v>
      </c>
      <c r="E35" s="1409" t="e">
        <f>INDEX('прил 1.1'!L:L,MATCH($B35,'прил 1.1'!$B:$B,0))</f>
        <v>#REF!</v>
      </c>
      <c r="F35" s="1409" t="e">
        <f>INDEX('прил 1.1'!Q:Q,MATCH('прил 1.4'!B35,'прил 1.1'!B:B,0))</f>
        <v>#REF!</v>
      </c>
      <c r="G35" s="1409" t="e">
        <f>INDEX('прил 1.1'!#REF!,MATCH($B35,'прил 1.1'!$B:$B,0))</f>
        <v>#REF!</v>
      </c>
      <c r="H35" s="1409">
        <v>43.620000000000005</v>
      </c>
      <c r="I35" s="1410" t="e">
        <f>INDEX('прил 1.1'!#REF!,MATCH('прил 1.4'!B35,'прил 1.1'!B:B,0))</f>
        <v>#REF!</v>
      </c>
      <c r="J35" s="1201">
        <f>H35/2</f>
        <v>21.810000000000002</v>
      </c>
      <c r="K35" s="1200" t="e">
        <f>INDEX('прил 14'!N:N,MATCH('прил 1.4'!$B35,'прил 14'!$B:$B,0))</f>
        <v>#REF!</v>
      </c>
      <c r="L35" s="1390">
        <f>H35/2</f>
        <v>21.810000000000002</v>
      </c>
      <c r="M35" s="1200" t="e">
        <f>INDEX('прил 14'!O:O,MATCH('прил 1.4'!$B35,'прил 14'!$B:$B,0))</f>
        <v>#REF!</v>
      </c>
      <c r="N35" s="1390"/>
      <c r="O35" s="1200" t="e">
        <f>INDEX('прил 14'!P:P,MATCH('прил 1.4'!$B35,'прил 14'!$B:$B,0))</f>
        <v>#REF!</v>
      </c>
      <c r="P35" s="1199"/>
      <c r="Q35" s="1200" t="e">
        <f>INDEX('прил 14'!Q:Q,MATCH('прил 1.4'!$B35,'прил 14'!$B:$B,0))</f>
        <v>#REF!</v>
      </c>
      <c r="R35" s="1409" t="e">
        <f t="shared" ref="R35" si="34">I35-H35</f>
        <v>#REF!</v>
      </c>
      <c r="S35" s="937" t="e">
        <f t="shared" si="2"/>
        <v>#REF!</v>
      </c>
      <c r="T35" s="1409" t="e">
        <f>INDEX('прил 1.1'!#REF!,MATCH('прил 1.4'!$B35,'прил 1.1'!$B:$B,0))</f>
        <v>#REF!</v>
      </c>
      <c r="U35" s="1409" t="e">
        <f>INDEX('прил 1.1'!#REF!,MATCH('прил 1.4'!$B35,'прил 1.1'!$B:$B,0))</f>
        <v>#REF!</v>
      </c>
      <c r="V35" s="1617">
        <v>30.010076994451733</v>
      </c>
      <c r="W35" s="1409" t="e">
        <f>INDEX('прил 1.1'!#REF!,MATCH('прил 1.4'!B35,'прил 1.1'!B:B,0))</f>
        <v>#REF!</v>
      </c>
      <c r="X35" s="1409" t="e">
        <f>Y35</f>
        <v>#REF!</v>
      </c>
      <c r="Y35" s="1409" t="e">
        <f>INDEX('прил 14'!W:W,MATCH('прил 1.4'!$B35,'прил 14'!$B:$B,0))</f>
        <v>#REF!</v>
      </c>
      <c r="Z35" s="1409" t="e">
        <f>V35-X35</f>
        <v>#REF!</v>
      </c>
      <c r="AA35" s="1200" t="e">
        <f>INDEX('прил 14'!X:X,MATCH('прил 1.4'!$B35,'прил 14'!$B:$B,0))</f>
        <v>#REF!</v>
      </c>
      <c r="AB35" s="1388"/>
      <c r="AC35" s="1200" t="e">
        <f>INDEX('прил 14'!Y:Y,MATCH('прил 1.4'!$B35,'прил 14'!$B:$B,0))</f>
        <v>#REF!</v>
      </c>
      <c r="AD35" s="1202"/>
      <c r="AE35" s="1200" t="e">
        <f>INDEX('прил 14'!Z:Z,MATCH('прил 1.4'!$B35,'прил 14'!$B:$B,0))</f>
        <v>#REF!</v>
      </c>
      <c r="AF35" s="1199" t="e">
        <f>INDEX('прил 1.1'!Q:Q,MATCH('прил 1.4'!B35,'прил 1.1'!B:B,0))-W35</f>
        <v>#REF!</v>
      </c>
      <c r="AG35" s="1409" t="e">
        <f t="shared" si="24"/>
        <v>#REF!</v>
      </c>
      <c r="AH35" s="937" t="e">
        <f t="shared" si="25"/>
        <v>#REF!</v>
      </c>
      <c r="AI35" s="1414"/>
      <c r="AJ35" s="1414"/>
      <c r="AK35" s="1415" t="e">
        <f>INDEX('прил 1.1'!#REF!,MATCH('прил 1.4'!$B35,'прил 1.1'!$B:$B,0))</f>
        <v>#REF!</v>
      </c>
      <c r="AL35" s="1416" t="e">
        <f>INDEX('прил 1.1'!#REF!,MATCH('прил 1.4'!$B35,'прил 1.1'!$B:$B,0))</f>
        <v>#REF!</v>
      </c>
      <c r="AM35" s="1409">
        <v>46.302753203723597</v>
      </c>
      <c r="AN35" s="1409" t="e">
        <f>INDEX('прил 1.1'!#REF!,MATCH('прил 1.4'!B35,'прил 1.1'!B:B,0))</f>
        <v>#REF!</v>
      </c>
      <c r="AO35" s="1206">
        <f t="shared" si="23"/>
        <v>46.302753203723597</v>
      </c>
      <c r="AP35" s="1200" t="e">
        <f>AN35</f>
        <v>#REF!</v>
      </c>
      <c r="AQ35" s="1227"/>
      <c r="AR35" s="1200" t="e">
        <f>INDEX('прил 14'!H:H,MATCH('прил 1.4'!$B35,'прил 14'!$B:$B,0))</f>
        <v>#REF!</v>
      </c>
      <c r="AT35" s="1200" t="e">
        <f>INDEX('прил 14'!I:I,MATCH('прил 1.4'!$B35,'прил 14'!$B:$B,0))</f>
        <v>#REF!</v>
      </c>
      <c r="AV35" s="1200" t="e">
        <f>INDEX('прил 14'!J:J,MATCH('прил 1.4'!$B35,'прил 14'!$B:$B,0))</f>
        <v>#REF!</v>
      </c>
      <c r="AW35" s="1202"/>
      <c r="AX35" s="1200" t="e">
        <f>INDEX('прил 14'!K:K,MATCH('прил 1.4'!$B35,'прил 14'!$B:$B,0))</f>
        <v>#REF!</v>
      </c>
      <c r="AY35" s="1409" t="e">
        <f>AN35-AM35</f>
        <v>#REF!</v>
      </c>
      <c r="AZ35" s="937" t="e">
        <f t="shared" si="22"/>
        <v>#REF!</v>
      </c>
      <c r="BA35" s="1417"/>
      <c r="BB35" s="1409">
        <v>6.6559632723195632</v>
      </c>
      <c r="BC35" s="1409" t="e">
        <f>INDEX('прил 1.1'!#REF!,MATCH('прил 1.4'!B35,'прил 1.1'!B:B,0))</f>
        <v>#REF!</v>
      </c>
      <c r="BD35" s="1409">
        <v>4.41</v>
      </c>
      <c r="BE35" s="1409" t="e">
        <f>INDEX('прил 1.1'!#REF!,MATCH('прил 1.4'!B35,'прил 1.1'!B:B,0))</f>
        <v>#REF!</v>
      </c>
      <c r="BF35" s="1414"/>
      <c r="BG35" s="1409" t="e">
        <f>INDEX('прил 1.1'!#REF!,MATCH('прил 1.4'!B35,'прил 1.1'!B:B,0))</f>
        <v>#REF!</v>
      </c>
      <c r="BH35" s="950"/>
      <c r="BI35" s="1597" t="e">
        <f t="shared" si="9"/>
        <v>#REF!</v>
      </c>
      <c r="BJ35" s="1619">
        <v>0</v>
      </c>
      <c r="BL35" s="917">
        <f>BJ35-H35</f>
        <v>-43.620000000000005</v>
      </c>
      <c r="BM35" s="918"/>
    </row>
    <row r="36" spans="1:65" s="922" customFormat="1" hidden="1">
      <c r="A36" s="919"/>
      <c r="B36" s="782"/>
      <c r="C36" s="920"/>
      <c r="D36" s="1209"/>
      <c r="E36" s="1209"/>
      <c r="F36" s="1209"/>
      <c r="G36" s="1209"/>
      <c r="H36" s="1210"/>
      <c r="I36" s="1209"/>
      <c r="J36" s="1209"/>
      <c r="K36" s="1209"/>
      <c r="L36" s="1209"/>
      <c r="M36" s="1209"/>
      <c r="N36" s="1209"/>
      <c r="O36" s="1209"/>
      <c r="P36" s="1209"/>
      <c r="Q36" s="1209"/>
      <c r="R36" s="1197">
        <f t="shared" si="1"/>
        <v>0</v>
      </c>
      <c r="S36" s="1198" t="str">
        <f t="shared" si="2"/>
        <v xml:space="preserve"> </v>
      </c>
      <c r="T36" s="1209"/>
      <c r="U36" s="1209"/>
      <c r="V36" s="1209"/>
      <c r="W36" s="1209"/>
      <c r="X36" s="1209"/>
      <c r="Y36" s="1209"/>
      <c r="Z36" s="1209"/>
      <c r="AA36" s="1209"/>
      <c r="AB36" s="1209"/>
      <c r="AC36" s="1209"/>
      <c r="AD36" s="1209"/>
      <c r="AE36" s="1209"/>
      <c r="AF36" s="1209"/>
      <c r="AG36" s="1197">
        <f t="shared" ref="AG36:AG100" si="35">W36-V36</f>
        <v>0</v>
      </c>
      <c r="AH36" s="1198" t="str">
        <f t="shared" ref="AH36:AH100" si="36">IF(W36&gt;0,AG36/W36," ")</f>
        <v xml:space="preserve"> </v>
      </c>
      <c r="AI36" s="1209"/>
      <c r="AJ36" s="1209"/>
      <c r="AK36" s="1209"/>
      <c r="AL36" s="1209"/>
      <c r="AM36" s="1213"/>
      <c r="AN36" s="1209"/>
      <c r="AO36" s="1196">
        <f t="shared" si="23"/>
        <v>0</v>
      </c>
      <c r="AP36" s="1209"/>
      <c r="AQ36" s="1213"/>
      <c r="AR36" s="1209"/>
      <c r="AS36" s="1213"/>
      <c r="AT36" s="1209"/>
      <c r="AU36" s="1213"/>
      <c r="AV36" s="1209"/>
      <c r="AW36" s="1213"/>
      <c r="AX36" s="1209"/>
      <c r="AY36" s="1197">
        <f t="shared" si="21"/>
        <v>0</v>
      </c>
      <c r="AZ36" s="924" t="str">
        <f t="shared" si="22"/>
        <v xml:space="preserve"> </v>
      </c>
      <c r="BA36" s="1209"/>
      <c r="BB36" s="1213"/>
      <c r="BC36" s="1209"/>
      <c r="BD36" s="1213"/>
      <c r="BE36" s="1209"/>
      <c r="BF36" s="1209"/>
      <c r="BG36" s="1209"/>
      <c r="BH36" s="921"/>
      <c r="BI36" s="1597">
        <f t="shared" si="9"/>
        <v>0</v>
      </c>
      <c r="BJ36" s="923"/>
      <c r="BL36" s="917"/>
      <c r="BM36" s="918"/>
    </row>
    <row r="37" spans="1:65" s="727" customFormat="1">
      <c r="A37" s="723">
        <v>2</v>
      </c>
      <c r="B37" s="704" t="s">
        <v>18</v>
      </c>
      <c r="C37" s="602"/>
      <c r="D37" s="1407" t="e">
        <f t="shared" ref="D37:Q37" si="37">D38+D45+D166+D183+D247+D309+D319+D356+D381</f>
        <v>#REF!</v>
      </c>
      <c r="E37" s="1407" t="e">
        <f t="shared" si="37"/>
        <v>#REF!</v>
      </c>
      <c r="F37" s="1407" t="e">
        <f t="shared" si="37"/>
        <v>#REF!</v>
      </c>
      <c r="G37" s="1407" t="e">
        <f t="shared" si="37"/>
        <v>#REF!</v>
      </c>
      <c r="H37" s="1407">
        <f t="shared" si="37"/>
        <v>476.13207935357144</v>
      </c>
      <c r="I37" s="1407" t="e">
        <f t="shared" si="37"/>
        <v>#REF!</v>
      </c>
      <c r="J37" s="1195">
        <f t="shared" si="37"/>
        <v>0</v>
      </c>
      <c r="K37" s="1195" t="e">
        <f t="shared" si="37"/>
        <v>#REF!</v>
      </c>
      <c r="L37" s="1195">
        <f t="shared" si="37"/>
        <v>3.0760000000000001</v>
      </c>
      <c r="M37" s="1195" t="e">
        <f t="shared" si="37"/>
        <v>#REF!</v>
      </c>
      <c r="N37" s="1195">
        <f t="shared" si="37"/>
        <v>0</v>
      </c>
      <c r="O37" s="1195" t="e">
        <f t="shared" si="37"/>
        <v>#REF!</v>
      </c>
      <c r="P37" s="1195">
        <f t="shared" si="37"/>
        <v>0</v>
      </c>
      <c r="Q37" s="1195" t="e">
        <f t="shared" si="37"/>
        <v>#REF!</v>
      </c>
      <c r="R37" s="1412" t="e">
        <f t="shared" si="1"/>
        <v>#REF!</v>
      </c>
      <c r="S37" s="971" t="e">
        <f t="shared" si="2"/>
        <v>#REF!</v>
      </c>
      <c r="T37" s="1407" t="e">
        <f t="shared" ref="T37:AF37" si="38">T38+T45+T166+T183+T247+T309+T319+T356+T381</f>
        <v>#REF!</v>
      </c>
      <c r="U37" s="1407" t="e">
        <f t="shared" si="38"/>
        <v>#REF!</v>
      </c>
      <c r="V37" s="1407" t="e">
        <f t="shared" si="38"/>
        <v>#REF!</v>
      </c>
      <c r="W37" s="1407" t="e">
        <f t="shared" si="38"/>
        <v>#REF!</v>
      </c>
      <c r="X37" s="1195" t="e">
        <f t="shared" si="38"/>
        <v>#REF!</v>
      </c>
      <c r="Y37" s="1195" t="e">
        <f t="shared" si="38"/>
        <v>#REF!</v>
      </c>
      <c r="Z37" s="1195" t="e">
        <f t="shared" si="38"/>
        <v>#REF!</v>
      </c>
      <c r="AA37" s="1195" t="e">
        <f t="shared" si="38"/>
        <v>#REF!</v>
      </c>
      <c r="AB37" s="1195" t="e">
        <f t="shared" si="38"/>
        <v>#REF!</v>
      </c>
      <c r="AC37" s="1195" t="e">
        <f t="shared" si="38"/>
        <v>#REF!</v>
      </c>
      <c r="AD37" s="1195" t="e">
        <f t="shared" si="38"/>
        <v>#REF!</v>
      </c>
      <c r="AE37" s="1195" t="e">
        <f t="shared" si="38"/>
        <v>#REF!</v>
      </c>
      <c r="AF37" s="1195" t="e">
        <f t="shared" si="38"/>
        <v>#REF!</v>
      </c>
      <c r="AG37" s="1412" t="e">
        <f t="shared" si="35"/>
        <v>#REF!</v>
      </c>
      <c r="AH37" s="971" t="e">
        <f t="shared" si="36"/>
        <v>#REF!</v>
      </c>
      <c r="AI37" s="1407">
        <f t="shared" ref="AI37:AN37" si="39">AI38+AI45+AI166+AI183+AI247+AI309+AI319+AI356+AI381</f>
        <v>0</v>
      </c>
      <c r="AJ37" s="1407">
        <f t="shared" si="39"/>
        <v>0</v>
      </c>
      <c r="AK37" s="1407" t="e">
        <f t="shared" si="39"/>
        <v>#REF!</v>
      </c>
      <c r="AL37" s="1407" t="e">
        <f t="shared" si="39"/>
        <v>#REF!</v>
      </c>
      <c r="AM37" s="1407">
        <f t="shared" si="39"/>
        <v>461.73567935357141</v>
      </c>
      <c r="AN37" s="1407" t="e">
        <f t="shared" si="39"/>
        <v>#REF!</v>
      </c>
      <c r="AO37" s="1195">
        <f t="shared" si="23"/>
        <v>461.73567935357141</v>
      </c>
      <c r="AP37" s="1195" t="e">
        <f t="shared" ref="AP37:AX37" si="40">AP38+AP45+AP166+AP183+AP247+AP309+AP319+AP356+AP381</f>
        <v>#REF!</v>
      </c>
      <c r="AQ37" s="1195">
        <f t="shared" si="40"/>
        <v>0</v>
      </c>
      <c r="AR37" s="1195" t="e">
        <f t="shared" si="40"/>
        <v>#REF!</v>
      </c>
      <c r="AS37" s="1195">
        <f t="shared" si="40"/>
        <v>0</v>
      </c>
      <c r="AT37" s="1195" t="e">
        <f t="shared" si="40"/>
        <v>#REF!</v>
      </c>
      <c r="AU37" s="1195">
        <f t="shared" si="40"/>
        <v>0</v>
      </c>
      <c r="AV37" s="1195" t="e">
        <f t="shared" si="40"/>
        <v>#REF!</v>
      </c>
      <c r="AW37" s="1195">
        <f t="shared" si="40"/>
        <v>0</v>
      </c>
      <c r="AX37" s="1195" t="e">
        <f t="shared" si="40"/>
        <v>#REF!</v>
      </c>
      <c r="AY37" s="1412" t="e">
        <f t="shared" si="21"/>
        <v>#REF!</v>
      </c>
      <c r="AZ37" s="971" t="e">
        <f t="shared" si="22"/>
        <v>#REF!</v>
      </c>
      <c r="BA37" s="1407">
        <f t="shared" ref="BA37:BG37" si="41">BA38+BA45+BA166+BA183+BA247+BA309+BA319+BA356+BA381</f>
        <v>0</v>
      </c>
      <c r="BB37" s="1407">
        <f t="shared" si="41"/>
        <v>9</v>
      </c>
      <c r="BC37" s="1407" t="e">
        <f t="shared" si="41"/>
        <v>#REF!</v>
      </c>
      <c r="BD37" s="1407">
        <f t="shared" si="41"/>
        <v>4.8</v>
      </c>
      <c r="BE37" s="1407" t="e">
        <f t="shared" si="41"/>
        <v>#REF!</v>
      </c>
      <c r="BF37" s="1407">
        <f t="shared" si="41"/>
        <v>0</v>
      </c>
      <c r="BG37" s="1407" t="e">
        <f t="shared" si="41"/>
        <v>#REF!</v>
      </c>
      <c r="BH37" s="602"/>
      <c r="BI37" s="1597" t="e">
        <f t="shared" si="9"/>
        <v>#REF!</v>
      </c>
      <c r="BJ37" s="1619" t="e">
        <v>#N/A</v>
      </c>
      <c r="BL37" s="917" t="e">
        <f>BJ37-H37</f>
        <v>#N/A</v>
      </c>
      <c r="BM37" s="778"/>
    </row>
    <row r="38" spans="1:65" s="727" customFormat="1" hidden="1">
      <c r="A38" s="723" t="s">
        <v>115</v>
      </c>
      <c r="B38" s="704" t="s">
        <v>137</v>
      </c>
      <c r="C38" s="602"/>
      <c r="D38" s="1407" t="e">
        <f>D39</f>
        <v>#REF!</v>
      </c>
      <c r="E38" s="1407" t="e">
        <f t="shared" ref="E38:BG39" si="42">E39</f>
        <v>#REF!</v>
      </c>
      <c r="F38" s="1407" t="e">
        <f t="shared" si="42"/>
        <v>#REF!</v>
      </c>
      <c r="G38" s="1407" t="e">
        <f t="shared" si="42"/>
        <v>#REF!</v>
      </c>
      <c r="H38" s="1407">
        <f t="shared" si="42"/>
        <v>0</v>
      </c>
      <c r="I38" s="1407" t="e">
        <f t="shared" si="42"/>
        <v>#REF!</v>
      </c>
      <c r="J38" s="1195">
        <f t="shared" si="42"/>
        <v>0</v>
      </c>
      <c r="K38" s="1195" t="e">
        <f t="shared" si="42"/>
        <v>#REF!</v>
      </c>
      <c r="L38" s="1195">
        <f t="shared" si="42"/>
        <v>0</v>
      </c>
      <c r="M38" s="1195" t="e">
        <f t="shared" si="42"/>
        <v>#REF!</v>
      </c>
      <c r="N38" s="1195">
        <f t="shared" si="42"/>
        <v>0</v>
      </c>
      <c r="O38" s="1195" t="e">
        <f t="shared" si="42"/>
        <v>#REF!</v>
      </c>
      <c r="P38" s="1195">
        <f t="shared" si="42"/>
        <v>0</v>
      </c>
      <c r="Q38" s="1195" t="e">
        <f t="shared" si="42"/>
        <v>#REF!</v>
      </c>
      <c r="R38" s="1407" t="e">
        <f t="shared" si="42"/>
        <v>#REF!</v>
      </c>
      <c r="S38" s="1431" t="e">
        <f t="shared" si="42"/>
        <v>#REF!</v>
      </c>
      <c r="T38" s="1407" t="e">
        <f t="shared" si="42"/>
        <v>#REF!</v>
      </c>
      <c r="U38" s="1407" t="e">
        <f t="shared" si="42"/>
        <v>#REF!</v>
      </c>
      <c r="V38" s="1407">
        <f t="shared" si="42"/>
        <v>0</v>
      </c>
      <c r="W38" s="1407" t="e">
        <f t="shared" si="42"/>
        <v>#REF!</v>
      </c>
      <c r="X38" s="1195">
        <f t="shared" si="42"/>
        <v>0</v>
      </c>
      <c r="Y38" s="1195" t="e">
        <f t="shared" si="42"/>
        <v>#REF!</v>
      </c>
      <c r="Z38" s="1195">
        <f t="shared" si="42"/>
        <v>0</v>
      </c>
      <c r="AA38" s="1195" t="e">
        <f t="shared" si="42"/>
        <v>#REF!</v>
      </c>
      <c r="AB38" s="1195">
        <f t="shared" si="42"/>
        <v>0</v>
      </c>
      <c r="AC38" s="1195" t="e">
        <f t="shared" si="42"/>
        <v>#REF!</v>
      </c>
      <c r="AD38" s="1195">
        <f t="shared" si="42"/>
        <v>0</v>
      </c>
      <c r="AE38" s="1195" t="e">
        <f t="shared" si="42"/>
        <v>#REF!</v>
      </c>
      <c r="AF38" s="1195" t="e">
        <f t="shared" si="42"/>
        <v>#REF!</v>
      </c>
      <c r="AG38" s="1407" t="e">
        <f t="shared" si="42"/>
        <v>#REF!</v>
      </c>
      <c r="AH38" s="1431" t="e">
        <f t="shared" si="42"/>
        <v>#REF!</v>
      </c>
      <c r="AI38" s="1407">
        <f t="shared" si="42"/>
        <v>0</v>
      </c>
      <c r="AJ38" s="1407">
        <f t="shared" si="42"/>
        <v>0</v>
      </c>
      <c r="AK38" s="1407" t="e">
        <f t="shared" si="42"/>
        <v>#REF!</v>
      </c>
      <c r="AL38" s="1407" t="e">
        <f t="shared" si="42"/>
        <v>#REF!</v>
      </c>
      <c r="AM38" s="1407">
        <f t="shared" si="42"/>
        <v>0</v>
      </c>
      <c r="AN38" s="1407" t="e">
        <f t="shared" si="42"/>
        <v>#REF!</v>
      </c>
      <c r="AO38" s="1195">
        <f t="shared" si="42"/>
        <v>0</v>
      </c>
      <c r="AP38" s="1195" t="e">
        <f t="shared" si="42"/>
        <v>#REF!</v>
      </c>
      <c r="AQ38" s="1195">
        <f t="shared" si="42"/>
        <v>0</v>
      </c>
      <c r="AR38" s="1195" t="e">
        <f t="shared" si="42"/>
        <v>#REF!</v>
      </c>
      <c r="AS38" s="1195">
        <f t="shared" si="42"/>
        <v>0</v>
      </c>
      <c r="AT38" s="1195" t="e">
        <f t="shared" si="42"/>
        <v>#REF!</v>
      </c>
      <c r="AU38" s="1195">
        <f t="shared" si="42"/>
        <v>0</v>
      </c>
      <c r="AV38" s="1195" t="e">
        <f t="shared" si="42"/>
        <v>#REF!</v>
      </c>
      <c r="AW38" s="1195">
        <f t="shared" si="42"/>
        <v>0</v>
      </c>
      <c r="AX38" s="1195" t="e">
        <f t="shared" si="42"/>
        <v>#REF!</v>
      </c>
      <c r="AY38" s="1407" t="e">
        <f t="shared" si="42"/>
        <v>#REF!</v>
      </c>
      <c r="AZ38" s="1431" t="e">
        <f t="shared" si="42"/>
        <v>#REF!</v>
      </c>
      <c r="BA38" s="1407">
        <f t="shared" si="42"/>
        <v>0</v>
      </c>
      <c r="BB38" s="1407">
        <f t="shared" si="42"/>
        <v>0</v>
      </c>
      <c r="BC38" s="1407" t="e">
        <f t="shared" si="42"/>
        <v>#REF!</v>
      </c>
      <c r="BD38" s="1407">
        <f t="shared" si="42"/>
        <v>0</v>
      </c>
      <c r="BE38" s="1407" t="e">
        <f t="shared" si="42"/>
        <v>#REF!</v>
      </c>
      <c r="BF38" s="1407"/>
      <c r="BG38" s="1407" t="e">
        <f t="shared" si="42"/>
        <v>#REF!</v>
      </c>
      <c r="BH38" s="602"/>
      <c r="BI38" s="1597">
        <f t="shared" si="9"/>
        <v>0</v>
      </c>
      <c r="BJ38" s="726"/>
      <c r="BL38" s="793"/>
      <c r="BM38" s="778"/>
    </row>
    <row r="39" spans="1:65" s="934" customFormat="1" hidden="1">
      <c r="A39" s="939">
        <v>6</v>
      </c>
      <c r="B39" s="782" t="e">
        <f>'прил 1.1'!#REF!</f>
        <v>#REF!</v>
      </c>
      <c r="C39" s="915" t="s">
        <v>1026</v>
      </c>
      <c r="D39" s="1409" t="e">
        <f>INDEX('прил 1.1'!K:K,MATCH('прил 1.4'!B39,'прил 1.1'!B:B,0))</f>
        <v>#REF!</v>
      </c>
      <c r="E39" s="1409" t="e">
        <f>INDEX('прил 1.1'!L:L,MATCH($B39,'прил 1.1'!$B:$B,0))</f>
        <v>#REF!</v>
      </c>
      <c r="F39" s="1409" t="e">
        <f t="shared" si="42"/>
        <v>#REF!</v>
      </c>
      <c r="G39" s="1409" t="e">
        <f t="shared" si="42"/>
        <v>#REF!</v>
      </c>
      <c r="H39" s="1409">
        <f t="shared" si="42"/>
        <v>0</v>
      </c>
      <c r="I39" s="1409" t="e">
        <f t="shared" si="42"/>
        <v>#REF!</v>
      </c>
      <c r="J39" s="1199">
        <f t="shared" si="42"/>
        <v>0</v>
      </c>
      <c r="K39" s="1200" t="e">
        <f>INDEX('прил 14'!N:N,MATCH('прил 1.4'!$B39,'прил 14'!$B:$B,0))</f>
        <v>#REF!</v>
      </c>
      <c r="L39" s="1390"/>
      <c r="M39" s="1200" t="e">
        <f>INDEX('прил 14'!O:O,MATCH('прил 1.4'!$B39,'прил 14'!$B:$B,0))</f>
        <v>#REF!</v>
      </c>
      <c r="N39" s="1390"/>
      <c r="O39" s="1200" t="e">
        <f>INDEX('прил 14'!P:P,MATCH('прил 1.4'!$B39,'прил 14'!$B:$B,0))</f>
        <v>#REF!</v>
      </c>
      <c r="P39" s="1199"/>
      <c r="Q39" s="1200" t="e">
        <f>INDEX('прил 14'!Q:Q,MATCH('прил 1.4'!$B39,'прил 14'!$B:$B,0))</f>
        <v>#REF!</v>
      </c>
      <c r="R39" s="1409" t="e">
        <f t="shared" si="42"/>
        <v>#REF!</v>
      </c>
      <c r="S39" s="937" t="e">
        <f t="shared" si="42"/>
        <v>#REF!</v>
      </c>
      <c r="T39" s="1409" t="e">
        <f t="shared" si="42"/>
        <v>#REF!</v>
      </c>
      <c r="U39" s="1409" t="e">
        <f t="shared" si="42"/>
        <v>#REF!</v>
      </c>
      <c r="V39" s="1409">
        <f t="shared" si="42"/>
        <v>0</v>
      </c>
      <c r="W39" s="1409" t="e">
        <f t="shared" si="42"/>
        <v>#REF!</v>
      </c>
      <c r="X39" s="1199">
        <f t="shared" si="42"/>
        <v>0</v>
      </c>
      <c r="Y39" s="1199" t="e">
        <f t="shared" si="42"/>
        <v>#REF!</v>
      </c>
      <c r="Z39" s="1199">
        <f t="shared" si="42"/>
        <v>0</v>
      </c>
      <c r="AA39" s="1199" t="e">
        <f t="shared" si="42"/>
        <v>#REF!</v>
      </c>
      <c r="AB39" s="1199">
        <f t="shared" si="42"/>
        <v>0</v>
      </c>
      <c r="AC39" s="1199" t="e">
        <f t="shared" si="42"/>
        <v>#REF!</v>
      </c>
      <c r="AD39" s="1199">
        <f t="shared" si="42"/>
        <v>0</v>
      </c>
      <c r="AE39" s="1199" t="e">
        <f t="shared" si="42"/>
        <v>#REF!</v>
      </c>
      <c r="AF39" s="1199" t="e">
        <f t="shared" si="42"/>
        <v>#REF!</v>
      </c>
      <c r="AG39" s="1409" t="e">
        <f t="shared" si="42"/>
        <v>#REF!</v>
      </c>
      <c r="AH39" s="937" t="e">
        <f t="shared" si="42"/>
        <v>#REF!</v>
      </c>
      <c r="AI39" s="1409">
        <f t="shared" si="42"/>
        <v>0</v>
      </c>
      <c r="AJ39" s="1409">
        <f t="shared" si="42"/>
        <v>0</v>
      </c>
      <c r="AK39" s="1409" t="e">
        <f t="shared" si="42"/>
        <v>#REF!</v>
      </c>
      <c r="AL39" s="1409" t="e">
        <f t="shared" si="42"/>
        <v>#REF!</v>
      </c>
      <c r="AM39" s="1409">
        <f t="shared" si="42"/>
        <v>0</v>
      </c>
      <c r="AN39" s="1409" t="e">
        <f t="shared" si="42"/>
        <v>#REF!</v>
      </c>
      <c r="AO39" s="1199">
        <f t="shared" si="42"/>
        <v>0</v>
      </c>
      <c r="AP39" s="1199" t="e">
        <f t="shared" si="42"/>
        <v>#REF!</v>
      </c>
      <c r="AQ39" s="1199">
        <f t="shared" si="42"/>
        <v>0</v>
      </c>
      <c r="AR39" s="1199" t="e">
        <f t="shared" si="42"/>
        <v>#REF!</v>
      </c>
      <c r="AS39" s="1199">
        <f t="shared" si="42"/>
        <v>0</v>
      </c>
      <c r="AT39" s="1199" t="e">
        <f t="shared" si="42"/>
        <v>#REF!</v>
      </c>
      <c r="AU39" s="1199">
        <f t="shared" si="42"/>
        <v>0</v>
      </c>
      <c r="AV39" s="1199" t="e">
        <f t="shared" si="42"/>
        <v>#REF!</v>
      </c>
      <c r="AW39" s="1199">
        <f t="shared" si="42"/>
        <v>0</v>
      </c>
      <c r="AX39" s="1199" t="e">
        <f t="shared" si="42"/>
        <v>#REF!</v>
      </c>
      <c r="AY39" s="1409" t="e">
        <f t="shared" si="42"/>
        <v>#REF!</v>
      </c>
      <c r="AZ39" s="937" t="e">
        <f t="shared" si="42"/>
        <v>#REF!</v>
      </c>
      <c r="BA39" s="1409">
        <f t="shared" si="42"/>
        <v>0</v>
      </c>
      <c r="BB39" s="1409">
        <f t="shared" si="42"/>
        <v>0</v>
      </c>
      <c r="BC39" s="1409" t="e">
        <f t="shared" si="42"/>
        <v>#REF!</v>
      </c>
      <c r="BD39" s="1409">
        <f t="shared" si="42"/>
        <v>0</v>
      </c>
      <c r="BE39" s="1409" t="e">
        <f>BE40</f>
        <v>#REF!</v>
      </c>
      <c r="BF39" s="1414"/>
      <c r="BG39" s="1409" t="e">
        <f>BG40</f>
        <v>#REF!</v>
      </c>
      <c r="BH39" s="950"/>
      <c r="BI39" s="1597">
        <f t="shared" si="9"/>
        <v>0</v>
      </c>
      <c r="BL39" s="917"/>
      <c r="BM39" s="918"/>
    </row>
    <row r="40" spans="1:65" s="934" customFormat="1" hidden="1">
      <c r="A40" s="939">
        <v>1</v>
      </c>
      <c r="B40" s="782" t="e">
        <f>'прил 1.1'!#REF!</f>
        <v>#REF!</v>
      </c>
      <c r="C40" s="915" t="s">
        <v>1026</v>
      </c>
      <c r="D40" s="1409" t="e">
        <f>INDEX('прил 1.1'!K:K,MATCH('прил 1.4'!B40,'прил 1.1'!B:B,0))</f>
        <v>#REF!</v>
      </c>
      <c r="E40" s="1409" t="e">
        <f>INDEX('прил 1.1'!L:L,MATCH($B40,'прил 1.1'!$B:$B,0))</f>
        <v>#REF!</v>
      </c>
      <c r="F40" s="1409" t="e">
        <f>INDEX('прил 1.1'!Q:Q,MATCH('прил 1.4'!B40,'прил 1.1'!B:B,0))</f>
        <v>#REF!</v>
      </c>
      <c r="G40" s="1409" t="e">
        <f>INDEX('прил 1.1'!#REF!,MATCH($B40,'прил 1.1'!$B:$B,0))</f>
        <v>#REF!</v>
      </c>
      <c r="H40" s="1409"/>
      <c r="I40" s="1410" t="e">
        <f>INDEX('прил 1.1'!#REF!,MATCH('прил 1.4'!B40,'прил 1.1'!B:B,0))</f>
        <v>#REF!</v>
      </c>
      <c r="J40" s="1201">
        <f>H40/2</f>
        <v>0</v>
      </c>
      <c r="K40" s="1200" t="e">
        <f>INDEX('прил 14'!N:N,MATCH('прил 1.4'!$B40,'прил 14'!$B:$B,0))</f>
        <v>#REF!</v>
      </c>
      <c r="L40" s="1390">
        <f>H40/2</f>
        <v>0</v>
      </c>
      <c r="M40" s="1200" t="e">
        <f>INDEX('прил 14'!O:O,MATCH('прил 1.4'!$B40,'прил 14'!$B:$B,0))</f>
        <v>#REF!</v>
      </c>
      <c r="N40" s="1390"/>
      <c r="O40" s="1200" t="e">
        <f>INDEX('прил 14'!P:P,MATCH('прил 1.4'!$B40,'прил 14'!$B:$B,0))</f>
        <v>#REF!</v>
      </c>
      <c r="P40" s="1199"/>
      <c r="Q40" s="1200" t="e">
        <f>INDEX('прил 14'!Q:Q,MATCH('прил 1.4'!$B40,'прил 14'!$B:$B,0))</f>
        <v>#REF!</v>
      </c>
      <c r="R40" s="1409" t="e">
        <f t="shared" si="1"/>
        <v>#REF!</v>
      </c>
      <c r="S40" s="937" t="e">
        <f t="shared" si="2"/>
        <v>#REF!</v>
      </c>
      <c r="T40" s="1409" t="e">
        <f>INDEX('прил 1.1'!#REF!,MATCH('прил 1.4'!$B40,'прил 1.1'!$B:$B,0))</f>
        <v>#REF!</v>
      </c>
      <c r="U40" s="1409" t="e">
        <f>INDEX('прил 1.1'!#REF!,MATCH('прил 1.4'!$B40,'прил 1.1'!$B:$B,0))</f>
        <v>#REF!</v>
      </c>
      <c r="V40" s="1409"/>
      <c r="W40" s="1409" t="e">
        <f>INDEX('прил 1.1'!#REF!,MATCH('прил 1.4'!B40,'прил 1.1'!B:B,0))</f>
        <v>#REF!</v>
      </c>
      <c r="X40" s="1205"/>
      <c r="Y40" s="1200" t="e">
        <f>INDEX('прил 14'!W:W,MATCH('прил 1.4'!$B40,'прил 14'!$B:$B,0))</f>
        <v>#REF!</v>
      </c>
      <c r="Z40" s="1388"/>
      <c r="AA40" s="1200" t="e">
        <f>INDEX('прил 14'!X:X,MATCH('прил 1.4'!$B40,'прил 14'!$B:$B,0))</f>
        <v>#REF!</v>
      </c>
      <c r="AB40" s="1388"/>
      <c r="AC40" s="1200" t="e">
        <f>INDEX('прил 14'!Y:Y,MATCH('прил 1.4'!$B40,'прил 14'!$B:$B,0))</f>
        <v>#REF!</v>
      </c>
      <c r="AD40" s="1202"/>
      <c r="AE40" s="1200" t="e">
        <f>INDEX('прил 14'!Z:Z,MATCH('прил 1.4'!$B40,'прил 14'!$B:$B,0))</f>
        <v>#REF!</v>
      </c>
      <c r="AF40" s="1199" t="e">
        <f>INDEX('прил 1.1'!Q:Q,MATCH('прил 1.4'!B40,'прил 1.1'!B:B,0))-W40</f>
        <v>#REF!</v>
      </c>
      <c r="AG40" s="1409" t="e">
        <f t="shared" si="35"/>
        <v>#REF!</v>
      </c>
      <c r="AH40" s="937" t="e">
        <f t="shared" si="36"/>
        <v>#REF!</v>
      </c>
      <c r="AI40" s="1414"/>
      <c r="AJ40" s="1414"/>
      <c r="AK40" s="1415" t="e">
        <f>INDEX('прил 1.1'!#REF!,MATCH('прил 1.4'!$B40,'прил 1.1'!$B:$B,0))</f>
        <v>#REF!</v>
      </c>
      <c r="AL40" s="1416" t="e">
        <f>INDEX('прил 1.1'!#REF!,MATCH('прил 1.4'!$B40,'прил 1.1'!$B:$B,0))</f>
        <v>#REF!</v>
      </c>
      <c r="AM40" s="1409"/>
      <c r="AN40" s="1409" t="e">
        <f>INDEX('прил 1.1'!#REF!,MATCH('прил 1.4'!B40,'прил 1.1'!B:B,0))</f>
        <v>#REF!</v>
      </c>
      <c r="AO40" s="1206"/>
      <c r="AP40" s="1200" t="e">
        <f t="shared" ref="AP40" si="43">AN40</f>
        <v>#REF!</v>
      </c>
      <c r="AQ40" s="1227"/>
      <c r="AR40" s="1200" t="e">
        <f>INDEX('прил 14'!H:H,MATCH('прил 1.4'!$B40,'прил 14'!$B:$B,0))</f>
        <v>#REF!</v>
      </c>
      <c r="AT40" s="1200" t="e">
        <f>INDEX('прил 14'!I:I,MATCH('прил 1.4'!$B40,'прил 14'!$B:$B,0))</f>
        <v>#REF!</v>
      </c>
      <c r="AV40" s="1200" t="e">
        <f>INDEX('прил 14'!J:J,MATCH('прил 1.4'!$B40,'прил 14'!$B:$B,0))</f>
        <v>#REF!</v>
      </c>
      <c r="AW40" s="1202"/>
      <c r="AX40" s="1200" t="e">
        <f>INDEX('прил 14'!K:K,MATCH('прил 1.4'!$B40,'прил 14'!$B:$B,0))</f>
        <v>#REF!</v>
      </c>
      <c r="AY40" s="1409" t="e">
        <f t="shared" si="21"/>
        <v>#REF!</v>
      </c>
      <c r="AZ40" s="937" t="e">
        <f t="shared" si="22"/>
        <v>#REF!</v>
      </c>
      <c r="BA40" s="1417"/>
      <c r="BB40" s="1409"/>
      <c r="BC40" s="1409" t="e">
        <f>INDEX('прил 1.1'!#REF!,MATCH('прил 1.4'!B40,'прил 1.1'!B:B,0))</f>
        <v>#REF!</v>
      </c>
      <c r="BD40" s="1409"/>
      <c r="BE40" s="1409" t="e">
        <f>INDEX('прил 1.1'!#REF!,MATCH('прил 1.4'!B40,'прил 1.1'!B:B,0))</f>
        <v>#REF!</v>
      </c>
      <c r="BF40" s="1414"/>
      <c r="BG40" s="1409" t="e">
        <f>INDEX('прил 1.1'!#REF!,MATCH('прил 1.4'!B40,'прил 1.1'!B:B,0))</f>
        <v>#REF!</v>
      </c>
      <c r="BH40" s="950"/>
      <c r="BI40" s="1597">
        <f t="shared" si="9"/>
        <v>0</v>
      </c>
      <c r="BL40" s="917"/>
      <c r="BM40" s="918"/>
    </row>
    <row r="41" spans="1:65" s="934" customFormat="1" hidden="1" outlineLevel="1">
      <c r="A41" s="939"/>
      <c r="B41" s="782"/>
      <c r="C41" s="915"/>
      <c r="D41" s="1199"/>
      <c r="E41" s="1199"/>
      <c r="F41" s="1199"/>
      <c r="G41" s="1199"/>
      <c r="H41" s="1199"/>
      <c r="I41" s="1200"/>
      <c r="J41" s="1201"/>
      <c r="K41" s="1202"/>
      <c r="L41" s="1199"/>
      <c r="M41" s="1202"/>
      <c r="N41" s="1199"/>
      <c r="O41" s="1199"/>
      <c r="P41" s="1199"/>
      <c r="Q41" s="1203"/>
      <c r="R41" s="1199"/>
      <c r="S41" s="1204"/>
      <c r="T41" s="1199"/>
      <c r="U41" s="1199"/>
      <c r="V41" s="1199"/>
      <c r="W41" s="1199"/>
      <c r="X41" s="1205"/>
      <c r="Y41" s="1205"/>
      <c r="Z41" s="1205"/>
      <c r="AA41" s="1205"/>
      <c r="AB41" s="1205"/>
      <c r="AC41" s="1205"/>
      <c r="AD41" s="1205"/>
      <c r="AE41" s="1205"/>
      <c r="AF41" s="1199"/>
      <c r="AG41" s="1199"/>
      <c r="AH41" s="1204"/>
      <c r="AI41" s="1202"/>
      <c r="AJ41" s="1202"/>
      <c r="AK41" s="1201"/>
      <c r="AL41" s="1203"/>
      <c r="AM41" s="1199"/>
      <c r="AN41" s="1199"/>
      <c r="AO41" s="1206"/>
      <c r="AP41" s="1200"/>
      <c r="AQ41" s="1227"/>
      <c r="AR41" s="1199"/>
      <c r="AS41" s="1202"/>
      <c r="AT41" s="1199"/>
      <c r="AU41" s="1202"/>
      <c r="AV41" s="1199"/>
      <c r="AW41" s="1202"/>
      <c r="AX41" s="1199"/>
      <c r="AY41" s="1199"/>
      <c r="AZ41" s="937"/>
      <c r="BA41" s="1207"/>
      <c r="BB41" s="1199"/>
      <c r="BC41" s="1199"/>
      <c r="BD41" s="1199"/>
      <c r="BE41" s="1199"/>
      <c r="BF41" s="1202"/>
      <c r="BG41" s="1199"/>
      <c r="BH41" s="950"/>
      <c r="BI41" s="1597">
        <f t="shared" si="9"/>
        <v>0</v>
      </c>
      <c r="BL41" s="917"/>
      <c r="BM41" s="918"/>
    </row>
    <row r="42" spans="1:65" s="934" customFormat="1" hidden="1" outlineLevel="1">
      <c r="A42" s="939"/>
      <c r="B42" s="782"/>
      <c r="C42" s="915"/>
      <c r="D42" s="1199"/>
      <c r="E42" s="1199"/>
      <c r="F42" s="1199"/>
      <c r="G42" s="1199"/>
      <c r="H42" s="1199"/>
      <c r="I42" s="1200"/>
      <c r="J42" s="1201"/>
      <c r="K42" s="1202"/>
      <c r="L42" s="1199"/>
      <c r="M42" s="1202"/>
      <c r="N42" s="1199"/>
      <c r="O42" s="1199"/>
      <c r="P42" s="1199"/>
      <c r="Q42" s="1203"/>
      <c r="R42" s="1199"/>
      <c r="S42" s="1204"/>
      <c r="T42" s="1199"/>
      <c r="U42" s="1199"/>
      <c r="V42" s="1199"/>
      <c r="W42" s="1199"/>
      <c r="X42" s="1205"/>
      <c r="Y42" s="1205"/>
      <c r="Z42" s="1205"/>
      <c r="AA42" s="1205"/>
      <c r="AB42" s="1205"/>
      <c r="AC42" s="1205"/>
      <c r="AD42" s="1205"/>
      <c r="AE42" s="1205"/>
      <c r="AF42" s="1199"/>
      <c r="AG42" s="1199"/>
      <c r="AH42" s="1204"/>
      <c r="AI42" s="1202"/>
      <c r="AJ42" s="1202"/>
      <c r="AK42" s="1201"/>
      <c r="AL42" s="1203"/>
      <c r="AM42" s="1199"/>
      <c r="AN42" s="1199"/>
      <c r="AO42" s="1206"/>
      <c r="AP42" s="1200"/>
      <c r="AQ42" s="1227"/>
      <c r="AR42" s="1199"/>
      <c r="AS42" s="1202"/>
      <c r="AT42" s="1199"/>
      <c r="AU42" s="1202"/>
      <c r="AV42" s="1199"/>
      <c r="AW42" s="1202"/>
      <c r="AX42" s="1199"/>
      <c r="AY42" s="1199"/>
      <c r="AZ42" s="937"/>
      <c r="BA42" s="1207"/>
      <c r="BB42" s="1199"/>
      <c r="BC42" s="1199"/>
      <c r="BD42" s="1199"/>
      <c r="BE42" s="1199"/>
      <c r="BF42" s="1202"/>
      <c r="BG42" s="1199"/>
      <c r="BH42" s="950"/>
      <c r="BI42" s="1597">
        <f t="shared" si="9"/>
        <v>0</v>
      </c>
      <c r="BL42" s="917"/>
      <c r="BM42" s="918"/>
    </row>
    <row r="43" spans="1:65" s="934" customFormat="1" hidden="1" outlineLevel="1">
      <c r="A43" s="939"/>
      <c r="B43" s="782"/>
      <c r="C43" s="915"/>
      <c r="D43" s="1199"/>
      <c r="E43" s="1199"/>
      <c r="F43" s="1199"/>
      <c r="G43" s="1199"/>
      <c r="H43" s="1199"/>
      <c r="I43" s="1200"/>
      <c r="J43" s="1201"/>
      <c r="K43" s="1202"/>
      <c r="L43" s="1199"/>
      <c r="M43" s="1202"/>
      <c r="N43" s="1199"/>
      <c r="O43" s="1199"/>
      <c r="P43" s="1199"/>
      <c r="Q43" s="1203"/>
      <c r="R43" s="1199"/>
      <c r="S43" s="1204"/>
      <c r="T43" s="1199"/>
      <c r="U43" s="1199"/>
      <c r="V43" s="1199"/>
      <c r="W43" s="1199"/>
      <c r="X43" s="1205"/>
      <c r="Y43" s="1205"/>
      <c r="Z43" s="1205"/>
      <c r="AA43" s="1205"/>
      <c r="AB43" s="1205"/>
      <c r="AC43" s="1205"/>
      <c r="AD43" s="1205"/>
      <c r="AE43" s="1205"/>
      <c r="AF43" s="1199"/>
      <c r="AG43" s="1199"/>
      <c r="AH43" s="1204"/>
      <c r="AI43" s="1202"/>
      <c r="AJ43" s="1202"/>
      <c r="AK43" s="1201"/>
      <c r="AL43" s="1203"/>
      <c r="AM43" s="1199"/>
      <c r="AN43" s="1199"/>
      <c r="AO43" s="1206"/>
      <c r="AP43" s="1200"/>
      <c r="AQ43" s="1227"/>
      <c r="AR43" s="1199"/>
      <c r="AS43" s="1202"/>
      <c r="AT43" s="1199"/>
      <c r="AU43" s="1202"/>
      <c r="AV43" s="1199"/>
      <c r="AW43" s="1202"/>
      <c r="AX43" s="1199"/>
      <c r="AY43" s="1199"/>
      <c r="AZ43" s="937"/>
      <c r="BA43" s="1207"/>
      <c r="BB43" s="1199"/>
      <c r="BC43" s="1199"/>
      <c r="BD43" s="1199"/>
      <c r="BE43" s="1199"/>
      <c r="BF43" s="1202"/>
      <c r="BG43" s="1199"/>
      <c r="BH43" s="950"/>
      <c r="BI43" s="1597">
        <f t="shared" si="9"/>
        <v>0</v>
      </c>
      <c r="BL43" s="917"/>
      <c r="BM43" s="918"/>
    </row>
    <row r="44" spans="1:65" s="934" customFormat="1" hidden="1" outlineLevel="1">
      <c r="A44" s="939"/>
      <c r="B44" s="782"/>
      <c r="C44" s="915"/>
      <c r="D44" s="1199"/>
      <c r="E44" s="1199"/>
      <c r="F44" s="1199"/>
      <c r="G44" s="1199"/>
      <c r="H44" s="1199"/>
      <c r="I44" s="1200"/>
      <c r="J44" s="1201"/>
      <c r="K44" s="1202"/>
      <c r="L44" s="1199"/>
      <c r="M44" s="1202"/>
      <c r="N44" s="1199"/>
      <c r="O44" s="1199"/>
      <c r="P44" s="1199"/>
      <c r="Q44" s="1203"/>
      <c r="R44" s="1199"/>
      <c r="S44" s="1204"/>
      <c r="T44" s="1199"/>
      <c r="U44" s="1199"/>
      <c r="V44" s="1199"/>
      <c r="W44" s="1199"/>
      <c r="X44" s="1205"/>
      <c r="Y44" s="1205"/>
      <c r="Z44" s="1205"/>
      <c r="AA44" s="1205"/>
      <c r="AB44" s="1205"/>
      <c r="AC44" s="1205"/>
      <c r="AD44" s="1205"/>
      <c r="AE44" s="1205"/>
      <c r="AF44" s="1199"/>
      <c r="AG44" s="1199"/>
      <c r="AH44" s="1204"/>
      <c r="AI44" s="1202"/>
      <c r="AJ44" s="1202"/>
      <c r="AK44" s="1201"/>
      <c r="AL44" s="1203"/>
      <c r="AM44" s="1199"/>
      <c r="AN44" s="1199"/>
      <c r="AO44" s="1206"/>
      <c r="AP44" s="1200"/>
      <c r="AQ44" s="1227"/>
      <c r="AR44" s="1199"/>
      <c r="AS44" s="1202"/>
      <c r="AT44" s="1199"/>
      <c r="AU44" s="1202"/>
      <c r="AV44" s="1199"/>
      <c r="AW44" s="1202"/>
      <c r="AX44" s="1199"/>
      <c r="AY44" s="1199"/>
      <c r="AZ44" s="937"/>
      <c r="BA44" s="1207"/>
      <c r="BB44" s="1199"/>
      <c r="BC44" s="1199"/>
      <c r="BD44" s="1199"/>
      <c r="BE44" s="1199"/>
      <c r="BF44" s="1202"/>
      <c r="BG44" s="1199"/>
      <c r="BH44" s="950"/>
      <c r="BI44" s="1597">
        <f t="shared" si="9"/>
        <v>0</v>
      </c>
      <c r="BL44" s="917"/>
      <c r="BM44" s="918"/>
    </row>
    <row r="45" spans="1:65" s="727" customFormat="1" collapsed="1">
      <c r="A45" s="723" t="s">
        <v>116</v>
      </c>
      <c r="B45" s="704" t="s">
        <v>138</v>
      </c>
      <c r="C45" s="602"/>
      <c r="D45" s="1407" t="e">
        <f t="shared" ref="D45:Q45" si="44">D46+D56+D65+D68+D70+D146</f>
        <v>#REF!</v>
      </c>
      <c r="E45" s="1407" t="e">
        <f t="shared" si="44"/>
        <v>#REF!</v>
      </c>
      <c r="F45" s="1407" t="e">
        <f t="shared" si="44"/>
        <v>#REF!</v>
      </c>
      <c r="G45" s="1407" t="e">
        <f t="shared" si="44"/>
        <v>#REF!</v>
      </c>
      <c r="H45" s="1407">
        <f t="shared" si="44"/>
        <v>150.26853565357143</v>
      </c>
      <c r="I45" s="1407" t="e">
        <f t="shared" si="44"/>
        <v>#REF!</v>
      </c>
      <c r="J45" s="1195">
        <f t="shared" si="44"/>
        <v>0</v>
      </c>
      <c r="K45" s="1195" t="e">
        <f t="shared" si="44"/>
        <v>#REF!</v>
      </c>
      <c r="L45" s="1195">
        <f t="shared" si="44"/>
        <v>0</v>
      </c>
      <c r="M45" s="1195" t="e">
        <f t="shared" si="44"/>
        <v>#REF!</v>
      </c>
      <c r="N45" s="1195">
        <f t="shared" si="44"/>
        <v>0</v>
      </c>
      <c r="O45" s="1195" t="e">
        <f t="shared" si="44"/>
        <v>#REF!</v>
      </c>
      <c r="P45" s="1195">
        <f t="shared" si="44"/>
        <v>0</v>
      </c>
      <c r="Q45" s="1195" t="e">
        <f t="shared" si="44"/>
        <v>#REF!</v>
      </c>
      <c r="R45" s="1412" t="e">
        <f t="shared" si="1"/>
        <v>#REF!</v>
      </c>
      <c r="S45" s="971" t="e">
        <f t="shared" si="2"/>
        <v>#REF!</v>
      </c>
      <c r="T45" s="1407" t="e">
        <f t="shared" ref="T45:AF45" si="45">T46+T56+T65+T68+T70+T146</f>
        <v>#REF!</v>
      </c>
      <c r="U45" s="1407" t="e">
        <f t="shared" si="45"/>
        <v>#REF!</v>
      </c>
      <c r="V45" s="1407">
        <f t="shared" si="45"/>
        <v>192.88889999999998</v>
      </c>
      <c r="W45" s="1407" t="e">
        <f t="shared" si="45"/>
        <v>#REF!</v>
      </c>
      <c r="X45" s="1195">
        <f t="shared" si="45"/>
        <v>10.461500000000001</v>
      </c>
      <c r="Y45" s="1195" t="e">
        <f t="shared" si="45"/>
        <v>#REF!</v>
      </c>
      <c r="Z45" s="1195">
        <f t="shared" si="45"/>
        <v>5</v>
      </c>
      <c r="AA45" s="1195" t="e">
        <f t="shared" si="45"/>
        <v>#REF!</v>
      </c>
      <c r="AB45" s="1195">
        <f t="shared" si="45"/>
        <v>74.905900000000003</v>
      </c>
      <c r="AC45" s="1195" t="e">
        <f t="shared" si="45"/>
        <v>#REF!</v>
      </c>
      <c r="AD45" s="1195">
        <f t="shared" si="45"/>
        <v>102.5215</v>
      </c>
      <c r="AE45" s="1195" t="e">
        <f t="shared" si="45"/>
        <v>#REF!</v>
      </c>
      <c r="AF45" s="1195" t="e">
        <f t="shared" si="45"/>
        <v>#REF!</v>
      </c>
      <c r="AG45" s="1412" t="e">
        <f t="shared" si="35"/>
        <v>#REF!</v>
      </c>
      <c r="AH45" s="971" t="e">
        <f t="shared" si="36"/>
        <v>#REF!</v>
      </c>
      <c r="AI45" s="1407">
        <f t="shared" ref="AI45:AN45" si="46">AI46+AI56+AI65+AI68+AI70+AI146</f>
        <v>0</v>
      </c>
      <c r="AJ45" s="1407">
        <f t="shared" si="46"/>
        <v>0</v>
      </c>
      <c r="AK45" s="1407" t="e">
        <f t="shared" si="46"/>
        <v>#REF!</v>
      </c>
      <c r="AL45" s="1407" t="e">
        <f t="shared" si="46"/>
        <v>#REF!</v>
      </c>
      <c r="AM45" s="1407">
        <f t="shared" si="46"/>
        <v>142.02353565357143</v>
      </c>
      <c r="AN45" s="1407" t="e">
        <f t="shared" si="46"/>
        <v>#REF!</v>
      </c>
      <c r="AO45" s="1195">
        <f>AM45</f>
        <v>142.02353565357143</v>
      </c>
      <c r="AP45" s="1195" t="e">
        <f t="shared" ref="AP45:AX45" si="47">AP46+AP56+AP65+AP68+AP70+AP146</f>
        <v>#REF!</v>
      </c>
      <c r="AQ45" s="1195">
        <f t="shared" si="47"/>
        <v>0</v>
      </c>
      <c r="AR45" s="1195" t="e">
        <f t="shared" si="47"/>
        <v>#REF!</v>
      </c>
      <c r="AS45" s="1195">
        <f t="shared" si="47"/>
        <v>0</v>
      </c>
      <c r="AT45" s="1195" t="e">
        <f t="shared" si="47"/>
        <v>#REF!</v>
      </c>
      <c r="AU45" s="1195">
        <f t="shared" si="47"/>
        <v>0</v>
      </c>
      <c r="AV45" s="1195" t="e">
        <f t="shared" si="47"/>
        <v>#REF!</v>
      </c>
      <c r="AW45" s="1195">
        <f t="shared" si="47"/>
        <v>0</v>
      </c>
      <c r="AX45" s="1195" t="e">
        <f t="shared" si="47"/>
        <v>#REF!</v>
      </c>
      <c r="AY45" s="1412" t="e">
        <f t="shared" si="21"/>
        <v>#REF!</v>
      </c>
      <c r="AZ45" s="971" t="e">
        <f t="shared" si="22"/>
        <v>#REF!</v>
      </c>
      <c r="BA45" s="1407">
        <f t="shared" ref="BA45:BG45" si="48">BA46+BA56+BA65+BA68+BA70+BA146</f>
        <v>0</v>
      </c>
      <c r="BB45" s="1407">
        <f t="shared" si="48"/>
        <v>0</v>
      </c>
      <c r="BC45" s="1407" t="e">
        <f t="shared" si="48"/>
        <v>#REF!</v>
      </c>
      <c r="BD45" s="1407">
        <f t="shared" si="48"/>
        <v>4</v>
      </c>
      <c r="BE45" s="1407" t="e">
        <f t="shared" si="48"/>
        <v>#REF!</v>
      </c>
      <c r="BF45" s="1407">
        <f t="shared" si="48"/>
        <v>0</v>
      </c>
      <c r="BG45" s="1407" t="e">
        <f t="shared" si="48"/>
        <v>#REF!</v>
      </c>
      <c r="BH45" s="602"/>
      <c r="BI45" s="1597">
        <f t="shared" si="9"/>
        <v>0</v>
      </c>
      <c r="BJ45" s="1619" t="e">
        <v>#N/A</v>
      </c>
      <c r="BL45" s="917" t="e">
        <f t="shared" ref="BL45:BL46" si="49">BJ45-H45</f>
        <v>#N/A</v>
      </c>
      <c r="BM45" s="778"/>
    </row>
    <row r="46" spans="1:65" s="976" customFormat="1" outlineLevel="1">
      <c r="A46" s="973">
        <v>1</v>
      </c>
      <c r="B46" s="974" t="s">
        <v>691</v>
      </c>
      <c r="C46" s="973"/>
      <c r="D46" s="1411" t="e">
        <f t="shared" ref="D46:G46" si="50">SUM(D47:D55)</f>
        <v>#REF!</v>
      </c>
      <c r="E46" s="1411" t="e">
        <f t="shared" si="50"/>
        <v>#REF!</v>
      </c>
      <c r="F46" s="1411" t="e">
        <f t="shared" si="50"/>
        <v>#REF!</v>
      </c>
      <c r="G46" s="1411" t="e">
        <f t="shared" si="50"/>
        <v>#REF!</v>
      </c>
      <c r="H46" s="1411">
        <f t="shared" ref="H46:Q46" si="51">SUM(H47:H55)</f>
        <v>13.917810653571429</v>
      </c>
      <c r="I46" s="1411" t="e">
        <f t="shared" si="51"/>
        <v>#REF!</v>
      </c>
      <c r="J46" s="1208">
        <f t="shared" si="51"/>
        <v>0</v>
      </c>
      <c r="K46" s="1208" t="e">
        <f t="shared" si="51"/>
        <v>#REF!</v>
      </c>
      <c r="L46" s="1208">
        <f t="shared" si="51"/>
        <v>0</v>
      </c>
      <c r="M46" s="1208" t="e">
        <f t="shared" si="51"/>
        <v>#REF!</v>
      </c>
      <c r="N46" s="1208">
        <f t="shared" si="51"/>
        <v>0</v>
      </c>
      <c r="O46" s="1208" t="e">
        <f t="shared" si="51"/>
        <v>#REF!</v>
      </c>
      <c r="P46" s="1208">
        <f t="shared" si="51"/>
        <v>0</v>
      </c>
      <c r="Q46" s="1208" t="e">
        <f t="shared" si="51"/>
        <v>#REF!</v>
      </c>
      <c r="R46" s="1418" t="e">
        <f t="shared" si="1"/>
        <v>#REF!</v>
      </c>
      <c r="S46" s="930" t="e">
        <f t="shared" si="2"/>
        <v>#REF!</v>
      </c>
      <c r="T46" s="1411" t="e">
        <f t="shared" ref="T46:AF46" si="52">SUM(T47:T55)</f>
        <v>#REF!</v>
      </c>
      <c r="U46" s="1411" t="e">
        <f t="shared" si="52"/>
        <v>#REF!</v>
      </c>
      <c r="V46" s="1411">
        <f t="shared" si="52"/>
        <v>12.3596</v>
      </c>
      <c r="W46" s="1411" t="e">
        <f t="shared" si="52"/>
        <v>#REF!</v>
      </c>
      <c r="X46" s="1208">
        <f t="shared" si="52"/>
        <v>0</v>
      </c>
      <c r="Y46" s="1208" t="e">
        <f t="shared" si="52"/>
        <v>#REF!</v>
      </c>
      <c r="Z46" s="1208">
        <f t="shared" si="52"/>
        <v>0</v>
      </c>
      <c r="AA46" s="1208" t="e">
        <f t="shared" si="52"/>
        <v>#REF!</v>
      </c>
      <c r="AB46" s="1208">
        <f t="shared" si="52"/>
        <v>0</v>
      </c>
      <c r="AC46" s="1208" t="e">
        <f t="shared" si="52"/>
        <v>#REF!</v>
      </c>
      <c r="AD46" s="1208">
        <f t="shared" si="52"/>
        <v>12.3596</v>
      </c>
      <c r="AE46" s="1208" t="e">
        <f t="shared" si="52"/>
        <v>#REF!</v>
      </c>
      <c r="AF46" s="1208" t="e">
        <f t="shared" si="52"/>
        <v>#REF!</v>
      </c>
      <c r="AG46" s="1418" t="e">
        <f t="shared" si="35"/>
        <v>#REF!</v>
      </c>
      <c r="AH46" s="930" t="e">
        <f t="shared" si="36"/>
        <v>#REF!</v>
      </c>
      <c r="AI46" s="1411">
        <f t="shared" ref="AI46:AM46" si="53">SUM(AI47:AI55)</f>
        <v>0</v>
      </c>
      <c r="AJ46" s="1411">
        <f t="shared" si="53"/>
        <v>0</v>
      </c>
      <c r="AK46" s="1411" t="e">
        <f t="shared" si="53"/>
        <v>#REF!</v>
      </c>
      <c r="AL46" s="1411" t="e">
        <f t="shared" si="53"/>
        <v>#REF!</v>
      </c>
      <c r="AM46" s="1411">
        <f t="shared" si="53"/>
        <v>13.63781065357143</v>
      </c>
      <c r="AN46" s="1411" t="e">
        <f>SUM(AN47:AN55)</f>
        <v>#REF!</v>
      </c>
      <c r="AO46" s="1208">
        <f t="shared" si="23"/>
        <v>13.63781065357143</v>
      </c>
      <c r="AP46" s="1208" t="e">
        <f t="shared" ref="AP46:AX46" si="54">SUM(AP47:AP55)</f>
        <v>#REF!</v>
      </c>
      <c r="AQ46" s="1208">
        <f t="shared" si="54"/>
        <v>0</v>
      </c>
      <c r="AR46" s="1208" t="e">
        <f t="shared" si="54"/>
        <v>#REF!</v>
      </c>
      <c r="AS46" s="1208">
        <f t="shared" si="54"/>
        <v>0</v>
      </c>
      <c r="AT46" s="1208" t="e">
        <f t="shared" si="54"/>
        <v>#REF!</v>
      </c>
      <c r="AU46" s="1208">
        <f t="shared" si="54"/>
        <v>0</v>
      </c>
      <c r="AV46" s="1208" t="e">
        <f t="shared" si="54"/>
        <v>#REF!</v>
      </c>
      <c r="AW46" s="1208">
        <f t="shared" si="54"/>
        <v>0</v>
      </c>
      <c r="AX46" s="1208" t="e">
        <f t="shared" si="54"/>
        <v>#REF!</v>
      </c>
      <c r="AY46" s="1418" t="e">
        <f t="shared" si="21"/>
        <v>#REF!</v>
      </c>
      <c r="AZ46" s="930" t="e">
        <f t="shared" si="22"/>
        <v>#REF!</v>
      </c>
      <c r="BA46" s="1411">
        <f t="shared" ref="BA46:BG46" si="55">SUM(BA47:BA55)</f>
        <v>0</v>
      </c>
      <c r="BB46" s="1411">
        <f t="shared" si="55"/>
        <v>0</v>
      </c>
      <c r="BC46" s="1411" t="e">
        <f t="shared" si="55"/>
        <v>#REF!</v>
      </c>
      <c r="BD46" s="1411">
        <f t="shared" si="55"/>
        <v>0</v>
      </c>
      <c r="BE46" s="1411" t="e">
        <f t="shared" si="55"/>
        <v>#REF!</v>
      </c>
      <c r="BF46" s="1411">
        <f t="shared" si="55"/>
        <v>0</v>
      </c>
      <c r="BG46" s="1411" t="e">
        <f t="shared" si="55"/>
        <v>#REF!</v>
      </c>
      <c r="BH46" s="975"/>
      <c r="BI46" s="1597">
        <f t="shared" si="9"/>
        <v>0</v>
      </c>
      <c r="BJ46" s="1619" t="e">
        <v>#N/A</v>
      </c>
      <c r="BL46" s="917" t="e">
        <f t="shared" si="49"/>
        <v>#N/A</v>
      </c>
      <c r="BM46" s="918"/>
    </row>
    <row r="47" spans="1:65" s="934" customFormat="1" hidden="1">
      <c r="A47" s="939">
        <v>1</v>
      </c>
      <c r="B47" s="782" t="e">
        <f>'прил 1.1'!#REF!</f>
        <v>#REF!</v>
      </c>
      <c r="C47" s="915" t="s">
        <v>1026</v>
      </c>
      <c r="D47" s="1409" t="e">
        <f>INDEX('прил 1.1'!K:K,MATCH('прил 1.4'!B47,'прил 1.1'!B:B,0))</f>
        <v>#REF!</v>
      </c>
      <c r="E47" s="1409" t="e">
        <f>INDEX('прил 1.1'!L:L,MATCH($B47,'прил 1.1'!$B:$B,0))</f>
        <v>#REF!</v>
      </c>
      <c r="F47" s="1409" t="e">
        <f>INDEX('прил 1.1'!Q:Q,MATCH('прил 1.4'!B47,'прил 1.1'!B:B,0))</f>
        <v>#REF!</v>
      </c>
      <c r="G47" s="1409" t="e">
        <f>INDEX('прил 1.1'!#REF!,MATCH($B47,'прил 1.1'!$B:$B,0))</f>
        <v>#REF!</v>
      </c>
      <c r="H47" s="1409">
        <v>0</v>
      </c>
      <c r="I47" s="1410" t="e">
        <f>INDEX('прил 1.1'!#REF!,MATCH('прил 1.4'!B47,'прил 1.1'!B:B,0))</f>
        <v>#REF!</v>
      </c>
      <c r="J47" s="1201"/>
      <c r="K47" s="1200"/>
      <c r="L47" s="1199"/>
      <c r="M47" s="1202"/>
      <c r="N47" s="1199"/>
      <c r="O47" s="1199"/>
      <c r="P47" s="1199"/>
      <c r="Q47" s="1203"/>
      <c r="R47" s="1409" t="e">
        <f t="shared" si="1"/>
        <v>#REF!</v>
      </c>
      <c r="S47" s="937" t="e">
        <f t="shared" si="2"/>
        <v>#REF!</v>
      </c>
      <c r="T47" s="1409" t="e">
        <f>INDEX('прил 1.1'!#REF!,MATCH('прил 1.4'!$B47,'прил 1.1'!$B:$B,0))</f>
        <v>#REF!</v>
      </c>
      <c r="U47" s="1409" t="e">
        <f>INDEX('прил 1.1'!#REF!,MATCH('прил 1.4'!$B47,'прил 1.1'!$B:$B,0))</f>
        <v>#REF!</v>
      </c>
      <c r="V47" s="1409">
        <v>0</v>
      </c>
      <c r="W47" s="1409" t="e">
        <f>INDEX('прил 1.1'!#REF!,MATCH('прил 1.4'!B47,'прил 1.1'!B:B,0))</f>
        <v>#REF!</v>
      </c>
      <c r="X47" s="1205"/>
      <c r="Y47" s="1205"/>
      <c r="Z47" s="1205"/>
      <c r="AA47" s="1205"/>
      <c r="AB47" s="1205"/>
      <c r="AC47" s="1205"/>
      <c r="AD47" s="1205"/>
      <c r="AE47" s="1205"/>
      <c r="AF47" s="1199" t="e">
        <f>INDEX('прил 1.1'!Q:Q,MATCH('прил 1.4'!B47,'прил 1.1'!B:B,0))-W47</f>
        <v>#REF!</v>
      </c>
      <c r="AG47" s="1409" t="e">
        <f t="shared" si="35"/>
        <v>#REF!</v>
      </c>
      <c r="AH47" s="937" t="e">
        <f t="shared" si="36"/>
        <v>#REF!</v>
      </c>
      <c r="AI47" s="1414"/>
      <c r="AJ47" s="1414"/>
      <c r="AK47" s="1415" t="e">
        <f>INDEX('прил 1.1'!#REF!,MATCH('прил 1.4'!$B47,'прил 1.1'!$B:$B,0))</f>
        <v>#REF!</v>
      </c>
      <c r="AL47" s="1416" t="e">
        <f>INDEX('прил 1.1'!#REF!,MATCH('прил 1.4'!$B47,'прил 1.1'!$B:$B,0))</f>
        <v>#REF!</v>
      </c>
      <c r="AM47" s="1409">
        <v>0</v>
      </c>
      <c r="AN47" s="1409" t="e">
        <f>INDEX('прил 1.1'!#REF!,MATCH('прил 1.4'!B47,'прил 1.1'!B:B,0))</f>
        <v>#REF!</v>
      </c>
      <c r="AO47" s="1206">
        <f t="shared" ref="AO47:AO55" si="56">AM47</f>
        <v>0</v>
      </c>
      <c r="AP47" s="1200" t="e">
        <f t="shared" ref="AP47:AP55" si="57">AN47</f>
        <v>#REF!</v>
      </c>
      <c r="AQ47" s="1227"/>
      <c r="AR47" s="1199" t="e">
        <f>INDEX('прил 1.3'!#REF!,MATCH('прил 1.4'!$B47,'прил 1.3'!$B:$B,0))</f>
        <v>#REF!</v>
      </c>
      <c r="AS47" s="1202"/>
      <c r="AT47" s="1199" t="e">
        <f>INDEX('прил 1.3'!#REF!,MATCH('прил 1.4'!$B47,'прил 1.3'!$B:$B,0))</f>
        <v>#REF!</v>
      </c>
      <c r="AU47" s="1202"/>
      <c r="AV47" s="1199" t="e">
        <f>INDEX('прил 1.3'!#REF!,MATCH('прил 1.4'!$B47,'прил 1.3'!$B:$B,0))</f>
        <v>#REF!</v>
      </c>
      <c r="AW47" s="1202"/>
      <c r="AX47" s="1199" t="e">
        <f>INDEX('прил 1.3'!#REF!,MATCH('прил 1.4'!$B47,'прил 1.3'!$B:$B,0))</f>
        <v>#REF!</v>
      </c>
      <c r="AY47" s="1409" t="e">
        <f t="shared" si="21"/>
        <v>#REF!</v>
      </c>
      <c r="AZ47" s="937" t="e">
        <f t="shared" si="22"/>
        <v>#REF!</v>
      </c>
      <c r="BA47" s="1417"/>
      <c r="BB47" s="1409">
        <v>0</v>
      </c>
      <c r="BC47" s="1409" t="e">
        <f>INDEX('прил 1.1'!#REF!,MATCH('прил 1.4'!B47,'прил 1.1'!B:B,0))</f>
        <v>#REF!</v>
      </c>
      <c r="BD47" s="1409">
        <v>0</v>
      </c>
      <c r="BE47" s="1409" t="e">
        <f>INDEX('прил 1.1'!#REF!,MATCH('прил 1.4'!B47,'прил 1.1'!B:B,0))</f>
        <v>#REF!</v>
      </c>
      <c r="BF47" s="1414"/>
      <c r="BG47" s="1409" t="e">
        <f>INDEX('прил 1.1'!#REF!,MATCH('прил 1.4'!B47,'прил 1.1'!B:B,0))</f>
        <v>#REF!</v>
      </c>
      <c r="BH47" s="950"/>
      <c r="BI47" s="1597">
        <f t="shared" si="9"/>
        <v>0</v>
      </c>
      <c r="BL47" s="917"/>
      <c r="BM47" s="918"/>
    </row>
    <row r="48" spans="1:65" s="934" customFormat="1" hidden="1">
      <c r="A48" s="939">
        <f>A47+1</f>
        <v>2</v>
      </c>
      <c r="B48" s="782" t="e">
        <f>'прил 1.1'!#REF!</f>
        <v>#REF!</v>
      </c>
      <c r="C48" s="915" t="s">
        <v>1026</v>
      </c>
      <c r="D48" s="1409" t="e">
        <f>INDEX('прил 1.1'!K:K,MATCH('прил 1.4'!B48,'прил 1.1'!B:B,0))</f>
        <v>#REF!</v>
      </c>
      <c r="E48" s="1409" t="e">
        <f>INDEX('прил 1.1'!L:L,MATCH($B48,'прил 1.1'!$B:$B,0))</f>
        <v>#REF!</v>
      </c>
      <c r="F48" s="1409" t="e">
        <f>INDEX('прил 1.1'!Q:Q,MATCH('прил 1.4'!B48,'прил 1.1'!B:B,0))</f>
        <v>#REF!</v>
      </c>
      <c r="G48" s="1409" t="e">
        <f>INDEX('прил 1.1'!#REF!,MATCH($B48,'прил 1.1'!$B:$B,0))</f>
        <v>#REF!</v>
      </c>
      <c r="H48" s="1409">
        <v>0</v>
      </c>
      <c r="I48" s="1410" t="e">
        <f>INDEX('прил 1.1'!#REF!,MATCH('прил 1.4'!B48,'прил 1.1'!B:B,0))</f>
        <v>#REF!</v>
      </c>
      <c r="J48" s="1201"/>
      <c r="K48" s="1200" t="e">
        <f>INDEX('прил 14'!N:N,MATCH('прил 1.4'!$B48,'прил 14'!$B:$B,0))</f>
        <v>#REF!</v>
      </c>
      <c r="L48" s="1390"/>
      <c r="M48" s="1200" t="e">
        <f>INDEX('прил 14'!O:O,MATCH('прил 1.4'!$B48,'прил 14'!$B:$B,0))</f>
        <v>#REF!</v>
      </c>
      <c r="N48" s="1390"/>
      <c r="O48" s="1200" t="e">
        <f>INDEX('прил 14'!P:P,MATCH('прил 1.4'!$B48,'прил 14'!$B:$B,0))</f>
        <v>#REF!</v>
      </c>
      <c r="P48" s="1199"/>
      <c r="Q48" s="1200" t="e">
        <f>INDEX('прил 14'!Q:Q,MATCH('прил 1.4'!$B48,'прил 14'!$B:$B,0))</f>
        <v>#REF!</v>
      </c>
      <c r="R48" s="1409" t="e">
        <f t="shared" ref="R48" si="58">I48-H48</f>
        <v>#REF!</v>
      </c>
      <c r="S48" s="937" t="e">
        <f t="shared" ref="S48" si="59">IF(I48&gt;0,R48/I48," ")</f>
        <v>#REF!</v>
      </c>
      <c r="T48" s="1409" t="e">
        <f>INDEX('прил 1.1'!#REF!,MATCH('прил 1.4'!$B48,'прил 1.1'!$B:$B,0))</f>
        <v>#REF!</v>
      </c>
      <c r="U48" s="1409" t="e">
        <f>INDEX('прил 1.1'!#REF!,MATCH('прил 1.4'!$B48,'прил 1.1'!$B:$B,0))</f>
        <v>#REF!</v>
      </c>
      <c r="V48" s="1409">
        <v>0</v>
      </c>
      <c r="W48" s="1409" t="e">
        <f>INDEX('прил 1.1'!#REF!,MATCH('прил 1.4'!B48,'прил 1.1'!B:B,0))</f>
        <v>#REF!</v>
      </c>
      <c r="X48" s="1205">
        <v>0</v>
      </c>
      <c r="Y48" s="1200" t="e">
        <f>INDEX('прил 14'!W:W,MATCH('прил 1.4'!$B48,'прил 14'!$B:$B,0))</f>
        <v>#REF!</v>
      </c>
      <c r="Z48" s="1388"/>
      <c r="AA48" s="1200" t="e">
        <f>INDEX('прил 14'!X:X,MATCH('прил 1.4'!$B48,'прил 14'!$B:$B,0))</f>
        <v>#REF!</v>
      </c>
      <c r="AB48" s="1388"/>
      <c r="AC48" s="1200" t="e">
        <f>INDEX('прил 14'!Y:Y,MATCH('прил 1.4'!$B48,'прил 14'!$B:$B,0))</f>
        <v>#REF!</v>
      </c>
      <c r="AD48" s="1202"/>
      <c r="AE48" s="1200" t="e">
        <f>INDEX('прил 14'!Z:Z,MATCH('прил 1.4'!$B48,'прил 14'!$B:$B,0))</f>
        <v>#REF!</v>
      </c>
      <c r="AF48" s="1199" t="e">
        <f>INDEX('прил 1.1'!Q:Q,MATCH('прил 1.4'!B48,'прил 1.1'!B:B,0))-W48</f>
        <v>#REF!</v>
      </c>
      <c r="AG48" s="1409" t="e">
        <f t="shared" si="35"/>
        <v>#REF!</v>
      </c>
      <c r="AH48" s="937" t="e">
        <f t="shared" si="36"/>
        <v>#REF!</v>
      </c>
      <c r="AI48" s="1414"/>
      <c r="AJ48" s="1414"/>
      <c r="AK48" s="1415" t="e">
        <f>INDEX('прил 1.1'!#REF!,MATCH('прил 1.4'!$B48,'прил 1.1'!$B:$B,0))</f>
        <v>#REF!</v>
      </c>
      <c r="AL48" s="1416" t="e">
        <f>INDEX('прил 1.1'!#REF!,MATCH('прил 1.4'!$B48,'прил 1.1'!$B:$B,0))</f>
        <v>#REF!</v>
      </c>
      <c r="AM48" s="1409">
        <v>0</v>
      </c>
      <c r="AN48" s="1409" t="e">
        <f>INDEX('прил 1.1'!#REF!,MATCH('прил 1.4'!B48,'прил 1.1'!B:B,0))</f>
        <v>#REF!</v>
      </c>
      <c r="AO48" s="1206">
        <f t="shared" si="56"/>
        <v>0</v>
      </c>
      <c r="AP48" s="1200" t="e">
        <f t="shared" si="57"/>
        <v>#REF!</v>
      </c>
      <c r="AQ48" s="1227"/>
      <c r="AR48" s="1199" t="e">
        <f>INDEX('прил 1.3'!#REF!,MATCH('прил 1.4'!$B48,'прил 1.3'!$B:$B,0))</f>
        <v>#REF!</v>
      </c>
      <c r="AS48" s="1202"/>
      <c r="AT48" s="1199" t="e">
        <f>INDEX('прил 1.3'!#REF!,MATCH('прил 1.4'!$B48,'прил 1.3'!$B:$B,0))</f>
        <v>#REF!</v>
      </c>
      <c r="AU48" s="1202"/>
      <c r="AV48" s="1199" t="e">
        <f>INDEX('прил 1.3'!#REF!,MATCH('прил 1.4'!$B48,'прил 1.3'!$B:$B,0))</f>
        <v>#REF!</v>
      </c>
      <c r="AW48" s="1202"/>
      <c r="AX48" s="1199" t="e">
        <f>INDEX('прил 1.3'!#REF!,MATCH('прил 1.4'!$B48,'прил 1.3'!$B:$B,0))</f>
        <v>#REF!</v>
      </c>
      <c r="AY48" s="1409" t="e">
        <f t="shared" ref="AY48:AY111" si="60">AN48-AM48</f>
        <v>#REF!</v>
      </c>
      <c r="AZ48" s="937" t="e">
        <f t="shared" ref="AZ48:AZ111" si="61">IF(AP48&gt;0,AY48/AP48," ")</f>
        <v>#REF!</v>
      </c>
      <c r="BA48" s="1417"/>
      <c r="BB48" s="1409">
        <v>0</v>
      </c>
      <c r="BC48" s="1409" t="e">
        <f>INDEX('прил 1.1'!#REF!,MATCH('прил 1.4'!B48,'прил 1.1'!B:B,0))</f>
        <v>#REF!</v>
      </c>
      <c r="BD48" s="1409">
        <v>0</v>
      </c>
      <c r="BE48" s="1409" t="e">
        <f>INDEX('прил 1.1'!#REF!,MATCH('прил 1.4'!B48,'прил 1.1'!B:B,0))</f>
        <v>#REF!</v>
      </c>
      <c r="BF48" s="1414"/>
      <c r="BG48" s="1409" t="e">
        <f>INDEX('прил 1.1'!#REF!,MATCH('прил 1.4'!B48,'прил 1.1'!B:B,0))</f>
        <v>#REF!</v>
      </c>
      <c r="BH48" s="950"/>
      <c r="BI48" s="1597">
        <f t="shared" si="9"/>
        <v>0</v>
      </c>
      <c r="BL48" s="917"/>
      <c r="BM48" s="918"/>
    </row>
    <row r="49" spans="1:65" s="934" customFormat="1" hidden="1">
      <c r="A49" s="939">
        <f t="shared" ref="A49:A54" si="62">A48+1</f>
        <v>3</v>
      </c>
      <c r="B49" s="782" t="e">
        <f>'прил 1.1'!#REF!</f>
        <v>#REF!</v>
      </c>
      <c r="C49" s="915" t="s">
        <v>1026</v>
      </c>
      <c r="D49" s="1409" t="e">
        <f>INDEX('прил 1.1'!K:K,MATCH('прил 1.4'!B49,'прил 1.1'!B:B,0))</f>
        <v>#REF!</v>
      </c>
      <c r="E49" s="1409" t="e">
        <f>INDEX('прил 1.1'!L:L,MATCH($B49,'прил 1.1'!$B:$B,0))</f>
        <v>#REF!</v>
      </c>
      <c r="F49" s="1409" t="e">
        <f>INDEX('прил 1.1'!Q:Q,MATCH('прил 1.4'!B49,'прил 1.1'!B:B,0))</f>
        <v>#REF!</v>
      </c>
      <c r="G49" s="1409" t="e">
        <f>INDEX('прил 1.1'!#REF!,MATCH($B49,'прил 1.1'!$B:$B,0))</f>
        <v>#REF!</v>
      </c>
      <c r="H49" s="1409">
        <v>0</v>
      </c>
      <c r="I49" s="1410" t="e">
        <f>INDEX('прил 1.1'!#REF!,MATCH('прил 1.4'!B49,'прил 1.1'!B:B,0))</f>
        <v>#REF!</v>
      </c>
      <c r="J49" s="1201"/>
      <c r="K49" s="1200"/>
      <c r="L49" s="1199"/>
      <c r="M49" s="1202"/>
      <c r="N49" s="1199"/>
      <c r="O49" s="1199"/>
      <c r="P49" s="1199"/>
      <c r="Q49" s="1203"/>
      <c r="R49" s="1409" t="e">
        <f t="shared" ref="R49:R113" si="63">I49-H49</f>
        <v>#REF!</v>
      </c>
      <c r="S49" s="937" t="e">
        <f t="shared" ref="S49:S113" si="64">IF(I49&gt;0,R49/I49," ")</f>
        <v>#REF!</v>
      </c>
      <c r="T49" s="1409" t="e">
        <f>INDEX('прил 1.1'!#REF!,MATCH('прил 1.4'!$B49,'прил 1.1'!$B:$B,0))</f>
        <v>#REF!</v>
      </c>
      <c r="U49" s="1409" t="e">
        <f>INDEX('прил 1.1'!#REF!,MATCH('прил 1.4'!$B49,'прил 1.1'!$B:$B,0))</f>
        <v>#REF!</v>
      </c>
      <c r="V49" s="1409">
        <v>0</v>
      </c>
      <c r="W49" s="1409" t="e">
        <f>INDEX('прил 1.1'!#REF!,MATCH('прил 1.4'!B49,'прил 1.1'!B:B,0))</f>
        <v>#REF!</v>
      </c>
      <c r="X49" s="1205"/>
      <c r="Y49" s="1205"/>
      <c r="Z49" s="1205"/>
      <c r="AA49" s="1205"/>
      <c r="AB49" s="1205"/>
      <c r="AC49" s="1205"/>
      <c r="AD49" s="1205"/>
      <c r="AE49" s="1205"/>
      <c r="AF49" s="1199" t="e">
        <f>INDEX('прил 1.1'!Q:Q,MATCH('прил 1.4'!B49,'прил 1.1'!B:B,0))-W49</f>
        <v>#REF!</v>
      </c>
      <c r="AG49" s="1409" t="e">
        <f t="shared" si="35"/>
        <v>#REF!</v>
      </c>
      <c r="AH49" s="937" t="e">
        <f t="shared" si="36"/>
        <v>#REF!</v>
      </c>
      <c r="AI49" s="1414"/>
      <c r="AJ49" s="1414"/>
      <c r="AK49" s="1415" t="e">
        <f>INDEX('прил 1.1'!#REF!,MATCH('прил 1.4'!$B49,'прил 1.1'!$B:$B,0))</f>
        <v>#REF!</v>
      </c>
      <c r="AL49" s="1416" t="e">
        <f>INDEX('прил 1.1'!#REF!,MATCH('прил 1.4'!$B49,'прил 1.1'!$B:$B,0))</f>
        <v>#REF!</v>
      </c>
      <c r="AM49" s="1409">
        <v>0</v>
      </c>
      <c r="AN49" s="1409" t="e">
        <f>INDEX('прил 1.1'!#REF!,MATCH('прил 1.4'!B49,'прил 1.1'!B:B,0))</f>
        <v>#REF!</v>
      </c>
      <c r="AO49" s="1206">
        <f t="shared" si="56"/>
        <v>0</v>
      </c>
      <c r="AP49" s="1200" t="e">
        <f t="shared" si="57"/>
        <v>#REF!</v>
      </c>
      <c r="AQ49" s="1227"/>
      <c r="AR49" s="1199" t="e">
        <f>INDEX('прил 1.3'!#REF!,MATCH('прил 1.4'!$B49,'прил 1.3'!$B:$B,0))</f>
        <v>#REF!</v>
      </c>
      <c r="AS49" s="1202"/>
      <c r="AT49" s="1199" t="e">
        <f>INDEX('прил 1.3'!#REF!,MATCH('прил 1.4'!$B49,'прил 1.3'!$B:$B,0))</f>
        <v>#REF!</v>
      </c>
      <c r="AU49" s="1202"/>
      <c r="AV49" s="1199" t="e">
        <f>INDEX('прил 1.3'!#REF!,MATCH('прил 1.4'!$B49,'прил 1.3'!$B:$B,0))</f>
        <v>#REF!</v>
      </c>
      <c r="AW49" s="1202"/>
      <c r="AX49" s="1199" t="e">
        <f>INDEX('прил 1.3'!#REF!,MATCH('прил 1.4'!$B49,'прил 1.3'!$B:$B,0))</f>
        <v>#REF!</v>
      </c>
      <c r="AY49" s="1409" t="e">
        <f t="shared" si="60"/>
        <v>#REF!</v>
      </c>
      <c r="AZ49" s="937" t="e">
        <f t="shared" si="61"/>
        <v>#REF!</v>
      </c>
      <c r="BA49" s="1417"/>
      <c r="BB49" s="1409">
        <v>0</v>
      </c>
      <c r="BC49" s="1409" t="e">
        <f>INDEX('прил 1.1'!#REF!,MATCH('прил 1.4'!B49,'прил 1.1'!B:B,0))</f>
        <v>#REF!</v>
      </c>
      <c r="BD49" s="1409">
        <v>0</v>
      </c>
      <c r="BE49" s="1409" t="e">
        <f>INDEX('прил 1.1'!#REF!,MATCH('прил 1.4'!B49,'прил 1.1'!B:B,0))</f>
        <v>#REF!</v>
      </c>
      <c r="BF49" s="1414"/>
      <c r="BG49" s="1409" t="e">
        <f>INDEX('прил 1.1'!#REF!,MATCH('прил 1.4'!B49,'прил 1.1'!B:B,0))</f>
        <v>#REF!</v>
      </c>
      <c r="BH49" s="950"/>
      <c r="BI49" s="1597">
        <f t="shared" si="9"/>
        <v>0</v>
      </c>
      <c r="BL49" s="917"/>
      <c r="BM49" s="918"/>
    </row>
    <row r="50" spans="1:65" s="934" customFormat="1" hidden="1">
      <c r="A50" s="939">
        <f t="shared" si="62"/>
        <v>4</v>
      </c>
      <c r="B50" s="782" t="e">
        <f>'прил 1.1'!#REF!</f>
        <v>#REF!</v>
      </c>
      <c r="C50" s="915" t="s">
        <v>1026</v>
      </c>
      <c r="D50" s="1409" t="e">
        <f>INDEX('прил 1.1'!K:K,MATCH('прил 1.4'!B50,'прил 1.1'!B:B,0))</f>
        <v>#REF!</v>
      </c>
      <c r="E50" s="1409" t="e">
        <f>INDEX('прил 1.1'!L:L,MATCH($B50,'прил 1.1'!$B:$B,0))</f>
        <v>#REF!</v>
      </c>
      <c r="F50" s="1409" t="e">
        <f>INDEX('прил 1.1'!Q:Q,MATCH('прил 1.4'!B50,'прил 1.1'!B:B,0))</f>
        <v>#REF!</v>
      </c>
      <c r="G50" s="1409" t="e">
        <f>INDEX('прил 1.1'!#REF!,MATCH($B50,'прил 1.1'!$B:$B,0))</f>
        <v>#REF!</v>
      </c>
      <c r="H50" s="1409"/>
      <c r="I50" s="1410" t="e">
        <f>INDEX('прил 1.1'!#REF!,MATCH('прил 1.4'!B50,'прил 1.1'!B:B,0))</f>
        <v>#REF!</v>
      </c>
      <c r="J50" s="1201"/>
      <c r="K50" s="1200"/>
      <c r="L50" s="1199"/>
      <c r="M50" s="1202"/>
      <c r="N50" s="1199"/>
      <c r="O50" s="1199"/>
      <c r="P50" s="1199"/>
      <c r="Q50" s="1203"/>
      <c r="R50" s="1409" t="e">
        <f t="shared" si="63"/>
        <v>#REF!</v>
      </c>
      <c r="S50" s="937" t="e">
        <f t="shared" si="64"/>
        <v>#REF!</v>
      </c>
      <c r="T50" s="1409" t="e">
        <f>INDEX('прил 1.1'!#REF!,MATCH('прил 1.4'!$B50,'прил 1.1'!$B:$B,0))</f>
        <v>#REF!</v>
      </c>
      <c r="U50" s="1409" t="e">
        <f>INDEX('прил 1.1'!#REF!,MATCH('прил 1.4'!$B50,'прил 1.1'!$B:$B,0))</f>
        <v>#REF!</v>
      </c>
      <c r="V50" s="1409"/>
      <c r="W50" s="1409" t="e">
        <f>INDEX('прил 1.1'!#REF!,MATCH('прил 1.4'!B50,'прил 1.1'!B:B,0))</f>
        <v>#REF!</v>
      </c>
      <c r="X50" s="1205"/>
      <c r="Y50" s="1205"/>
      <c r="Z50" s="1205"/>
      <c r="AA50" s="1205"/>
      <c r="AB50" s="1205"/>
      <c r="AC50" s="1205"/>
      <c r="AD50" s="1205"/>
      <c r="AE50" s="1205"/>
      <c r="AF50" s="1199" t="e">
        <f>INDEX('прил 1.1'!Q:Q,MATCH('прил 1.4'!B50,'прил 1.1'!B:B,0))-W50</f>
        <v>#REF!</v>
      </c>
      <c r="AG50" s="1409" t="e">
        <f t="shared" si="35"/>
        <v>#REF!</v>
      </c>
      <c r="AH50" s="937" t="e">
        <f t="shared" si="36"/>
        <v>#REF!</v>
      </c>
      <c r="AI50" s="1414"/>
      <c r="AJ50" s="1414"/>
      <c r="AK50" s="1415" t="e">
        <f>INDEX('прил 1.1'!#REF!,MATCH('прил 1.4'!$B50,'прил 1.1'!$B:$B,0))</f>
        <v>#REF!</v>
      </c>
      <c r="AL50" s="1416" t="e">
        <f>INDEX('прил 1.1'!#REF!,MATCH('прил 1.4'!$B50,'прил 1.1'!$B:$B,0))</f>
        <v>#REF!</v>
      </c>
      <c r="AM50" s="1409"/>
      <c r="AN50" s="1409" t="e">
        <f>INDEX('прил 1.1'!#REF!,MATCH('прил 1.4'!B50,'прил 1.1'!B:B,0))</f>
        <v>#REF!</v>
      </c>
      <c r="AO50" s="1206">
        <f t="shared" si="56"/>
        <v>0</v>
      </c>
      <c r="AP50" s="1200" t="e">
        <f t="shared" si="57"/>
        <v>#REF!</v>
      </c>
      <c r="AQ50" s="1227"/>
      <c r="AR50" s="1199" t="e">
        <f>INDEX('прил 1.3'!#REF!,MATCH('прил 1.4'!$B50,'прил 1.3'!$B:$B,0))</f>
        <v>#REF!</v>
      </c>
      <c r="AS50" s="1202"/>
      <c r="AT50" s="1199" t="e">
        <f>INDEX('прил 1.3'!#REF!,MATCH('прил 1.4'!$B50,'прил 1.3'!$B:$B,0))</f>
        <v>#REF!</v>
      </c>
      <c r="AU50" s="1202"/>
      <c r="AV50" s="1199" t="e">
        <f>INDEX('прил 1.3'!#REF!,MATCH('прил 1.4'!$B50,'прил 1.3'!$B:$B,0))</f>
        <v>#REF!</v>
      </c>
      <c r="AW50" s="1202"/>
      <c r="AX50" s="1199" t="e">
        <f>INDEX('прил 1.3'!#REF!,MATCH('прил 1.4'!$B50,'прил 1.3'!$B:$B,0))</f>
        <v>#REF!</v>
      </c>
      <c r="AY50" s="1409" t="e">
        <f t="shared" si="60"/>
        <v>#REF!</v>
      </c>
      <c r="AZ50" s="937" t="e">
        <f t="shared" si="61"/>
        <v>#REF!</v>
      </c>
      <c r="BA50" s="1417"/>
      <c r="BB50" s="1409"/>
      <c r="BC50" s="1409" t="e">
        <f>INDEX('прил 1.1'!#REF!,MATCH('прил 1.4'!B50,'прил 1.1'!B:B,0))</f>
        <v>#REF!</v>
      </c>
      <c r="BD50" s="1409"/>
      <c r="BE50" s="1409" t="e">
        <f>INDEX('прил 1.1'!#REF!,MATCH('прил 1.4'!B50,'прил 1.1'!B:B,0))</f>
        <v>#REF!</v>
      </c>
      <c r="BF50" s="1414"/>
      <c r="BG50" s="1409" t="e">
        <f>INDEX('прил 1.1'!#REF!,MATCH('прил 1.4'!B50,'прил 1.1'!B:B,0))</f>
        <v>#REF!</v>
      </c>
      <c r="BH50" s="950"/>
      <c r="BI50" s="1597">
        <f t="shared" si="9"/>
        <v>0</v>
      </c>
      <c r="BL50" s="917"/>
      <c r="BM50" s="918"/>
    </row>
    <row r="51" spans="1:65" s="934" customFormat="1" hidden="1">
      <c r="A51" s="939">
        <f t="shared" si="62"/>
        <v>5</v>
      </c>
      <c r="B51" s="782" t="e">
        <f>'прил 1.1'!#REF!</f>
        <v>#REF!</v>
      </c>
      <c r="C51" s="915" t="s">
        <v>1026</v>
      </c>
      <c r="D51" s="1409" t="e">
        <f>INDEX('прил 1.1'!K:K,MATCH('прил 1.4'!B51,'прил 1.1'!B:B,0))</f>
        <v>#REF!</v>
      </c>
      <c r="E51" s="1409" t="e">
        <f>INDEX('прил 1.1'!L:L,MATCH($B51,'прил 1.1'!$B:$B,0))</f>
        <v>#REF!</v>
      </c>
      <c r="F51" s="1409" t="e">
        <f>INDEX('прил 1.1'!Q:Q,MATCH('прил 1.4'!B51,'прил 1.1'!B:B,0))</f>
        <v>#REF!</v>
      </c>
      <c r="G51" s="1409" t="e">
        <f>INDEX('прил 1.1'!#REF!,MATCH($B51,'прил 1.1'!$B:$B,0))</f>
        <v>#REF!</v>
      </c>
      <c r="H51" s="1409"/>
      <c r="I51" s="1410" t="e">
        <f>INDEX('прил 1.1'!#REF!,MATCH('прил 1.4'!B51,'прил 1.1'!B:B,0))</f>
        <v>#REF!</v>
      </c>
      <c r="J51" s="1201"/>
      <c r="K51" s="1200" t="e">
        <f>INDEX('прил 14'!N:N,MATCH('прил 1.4'!$B51,'прил 14'!$B:$B,0))</f>
        <v>#REF!</v>
      </c>
      <c r="L51" s="1390"/>
      <c r="M51" s="1200" t="e">
        <f>INDEX('прил 14'!O:O,MATCH('прил 1.4'!$B51,'прил 14'!$B:$B,0))</f>
        <v>#REF!</v>
      </c>
      <c r="N51" s="1390"/>
      <c r="O51" s="1200" t="e">
        <f>INDEX('прил 14'!P:P,MATCH('прил 1.4'!$B51,'прил 14'!$B:$B,0))</f>
        <v>#REF!</v>
      </c>
      <c r="P51" s="1199"/>
      <c r="Q51" s="1200" t="e">
        <f>INDEX('прил 14'!Q:Q,MATCH('прил 1.4'!$B51,'прил 14'!$B:$B,0))</f>
        <v>#REF!</v>
      </c>
      <c r="R51" s="1409" t="e">
        <f t="shared" si="63"/>
        <v>#REF!</v>
      </c>
      <c r="S51" s="937" t="e">
        <f t="shared" si="64"/>
        <v>#REF!</v>
      </c>
      <c r="T51" s="1409" t="e">
        <f>INDEX('прил 1.1'!#REF!,MATCH('прил 1.4'!$B51,'прил 1.1'!$B:$B,0))</f>
        <v>#REF!</v>
      </c>
      <c r="U51" s="1409" t="e">
        <f>INDEX('прил 1.1'!#REF!,MATCH('прил 1.4'!$B51,'прил 1.1'!$B:$B,0))</f>
        <v>#REF!</v>
      </c>
      <c r="V51" s="1409"/>
      <c r="W51" s="1409" t="e">
        <f>INDEX('прил 1.1'!#REF!,MATCH('прил 1.4'!B51,'прил 1.1'!B:B,0))</f>
        <v>#REF!</v>
      </c>
      <c r="X51" s="1205"/>
      <c r="Y51" s="1200" t="e">
        <f>INDEX('прил 14'!W:W,MATCH('прил 1.4'!$B51,'прил 14'!$B:$B,0))</f>
        <v>#REF!</v>
      </c>
      <c r="Z51" s="1388"/>
      <c r="AA51" s="1200" t="e">
        <f>INDEX('прил 14'!X:X,MATCH('прил 1.4'!$B51,'прил 14'!$B:$B,0))</f>
        <v>#REF!</v>
      </c>
      <c r="AB51" s="1388"/>
      <c r="AC51" s="1200" t="e">
        <f>INDEX('прил 14'!Y:Y,MATCH('прил 1.4'!$B51,'прил 14'!$B:$B,0))</f>
        <v>#REF!</v>
      </c>
      <c r="AD51" s="1202"/>
      <c r="AE51" s="1200" t="e">
        <f>INDEX('прил 14'!Z:Z,MATCH('прил 1.4'!$B51,'прил 14'!$B:$B,0))</f>
        <v>#REF!</v>
      </c>
      <c r="AF51" s="1199" t="e">
        <f>INDEX('прил 1.1'!Q:Q,MATCH('прил 1.4'!B51,'прил 1.1'!B:B,0))-W51</f>
        <v>#REF!</v>
      </c>
      <c r="AG51" s="1409" t="e">
        <f t="shared" si="35"/>
        <v>#REF!</v>
      </c>
      <c r="AH51" s="937" t="e">
        <f t="shared" si="36"/>
        <v>#REF!</v>
      </c>
      <c r="AI51" s="1414"/>
      <c r="AJ51" s="1414"/>
      <c r="AK51" s="1415" t="e">
        <f>INDEX('прил 1.1'!#REF!,MATCH('прил 1.4'!$B51,'прил 1.1'!$B:$B,0))</f>
        <v>#REF!</v>
      </c>
      <c r="AL51" s="1416" t="e">
        <f>INDEX('прил 1.1'!#REF!,MATCH('прил 1.4'!$B51,'прил 1.1'!$B:$B,0))</f>
        <v>#REF!</v>
      </c>
      <c r="AM51" s="1409"/>
      <c r="AN51" s="1409" t="e">
        <f>INDEX('прил 1.1'!#REF!,MATCH('прил 1.4'!B51,'прил 1.1'!B:B,0))</f>
        <v>#REF!</v>
      </c>
      <c r="AO51" s="1206">
        <f t="shared" si="56"/>
        <v>0</v>
      </c>
      <c r="AP51" s="1200" t="e">
        <f t="shared" si="57"/>
        <v>#REF!</v>
      </c>
      <c r="AQ51" s="1227"/>
      <c r="AR51" s="1199" t="e">
        <f>INDEX('прил 1.3'!#REF!,MATCH('прил 1.4'!$B51,'прил 1.3'!$B:$B,0))</f>
        <v>#REF!</v>
      </c>
      <c r="AS51" s="1202"/>
      <c r="AT51" s="1199" t="e">
        <f>INDEX('прил 1.3'!#REF!,MATCH('прил 1.4'!$B51,'прил 1.3'!$B:$B,0))</f>
        <v>#REF!</v>
      </c>
      <c r="AU51" s="1202"/>
      <c r="AV51" s="1199" t="e">
        <f>INDEX('прил 1.3'!#REF!,MATCH('прил 1.4'!$B51,'прил 1.3'!$B:$B,0))</f>
        <v>#REF!</v>
      </c>
      <c r="AW51" s="1202"/>
      <c r="AX51" s="1199" t="e">
        <f>INDEX('прил 1.3'!#REF!,MATCH('прил 1.4'!$B51,'прил 1.3'!$B:$B,0))</f>
        <v>#REF!</v>
      </c>
      <c r="AY51" s="1409" t="e">
        <f t="shared" si="60"/>
        <v>#REF!</v>
      </c>
      <c r="AZ51" s="937" t="e">
        <f t="shared" si="61"/>
        <v>#REF!</v>
      </c>
      <c r="BA51" s="1417"/>
      <c r="BB51" s="1409"/>
      <c r="BC51" s="1409" t="e">
        <f>INDEX('прил 1.1'!#REF!,MATCH('прил 1.4'!B51,'прил 1.1'!B:B,0))</f>
        <v>#REF!</v>
      </c>
      <c r="BD51" s="1409"/>
      <c r="BE51" s="1409" t="e">
        <f>INDEX('прил 1.1'!#REF!,MATCH('прил 1.4'!B51,'прил 1.1'!B:B,0))</f>
        <v>#REF!</v>
      </c>
      <c r="BF51" s="1414"/>
      <c r="BG51" s="1409" t="e">
        <f>INDEX('прил 1.1'!#REF!,MATCH('прил 1.4'!B51,'прил 1.1'!B:B,0))</f>
        <v>#REF!</v>
      </c>
      <c r="BH51" s="950"/>
      <c r="BI51" s="1597">
        <f t="shared" si="9"/>
        <v>0</v>
      </c>
      <c r="BL51" s="917"/>
      <c r="BM51" s="918"/>
    </row>
    <row r="52" spans="1:65" s="934" customFormat="1" hidden="1">
      <c r="A52" s="939">
        <f t="shared" si="62"/>
        <v>6</v>
      </c>
      <c r="B52" s="782" t="e">
        <f>'прил 1.1'!#REF!</f>
        <v>#REF!</v>
      </c>
      <c r="C52" s="915" t="s">
        <v>1026</v>
      </c>
      <c r="D52" s="1409" t="e">
        <f>INDEX('прил 1.1'!K:K,MATCH('прил 1.4'!B52,'прил 1.1'!B:B,0))</f>
        <v>#REF!</v>
      </c>
      <c r="E52" s="1409" t="e">
        <f>INDEX('прил 1.1'!L:L,MATCH($B52,'прил 1.1'!$B:$B,0))</f>
        <v>#REF!</v>
      </c>
      <c r="F52" s="1409" t="e">
        <f>INDEX('прил 1.1'!Q:Q,MATCH('прил 1.4'!B52,'прил 1.1'!B:B,0))</f>
        <v>#REF!</v>
      </c>
      <c r="G52" s="1409" t="e">
        <f>INDEX('прил 1.1'!#REF!,MATCH($B52,'прил 1.1'!$B:$B,0))</f>
        <v>#REF!</v>
      </c>
      <c r="H52" s="1409"/>
      <c r="I52" s="1410" t="e">
        <f>INDEX('прил 1.1'!#REF!,MATCH('прил 1.4'!B52,'прил 1.1'!B:B,0))</f>
        <v>#REF!</v>
      </c>
      <c r="J52" s="1201"/>
      <c r="K52" s="1200" t="e">
        <f>INDEX('прил 14'!N:N,MATCH('прил 1.4'!$B52,'прил 14'!$B:$B,0))</f>
        <v>#REF!</v>
      </c>
      <c r="L52" s="1390"/>
      <c r="M52" s="1200" t="e">
        <f>INDEX('прил 14'!O:O,MATCH('прил 1.4'!$B52,'прил 14'!$B:$B,0))</f>
        <v>#REF!</v>
      </c>
      <c r="N52" s="1390"/>
      <c r="O52" s="1200" t="e">
        <f>INDEX('прил 14'!P:P,MATCH('прил 1.4'!$B52,'прил 14'!$B:$B,0))</f>
        <v>#REF!</v>
      </c>
      <c r="P52" s="1199"/>
      <c r="Q52" s="1200" t="e">
        <f>INDEX('прил 14'!Q:Q,MATCH('прил 1.4'!$B52,'прил 14'!$B:$B,0))</f>
        <v>#REF!</v>
      </c>
      <c r="R52" s="1409" t="e">
        <f t="shared" si="63"/>
        <v>#REF!</v>
      </c>
      <c r="S52" s="937" t="e">
        <f t="shared" si="64"/>
        <v>#REF!</v>
      </c>
      <c r="T52" s="1409" t="e">
        <f>INDEX('прил 1.1'!#REF!,MATCH('прил 1.4'!$B52,'прил 1.1'!$B:$B,0))</f>
        <v>#REF!</v>
      </c>
      <c r="U52" s="1409" t="e">
        <f>INDEX('прил 1.1'!#REF!,MATCH('прил 1.4'!$B52,'прил 1.1'!$B:$B,0))</f>
        <v>#REF!</v>
      </c>
      <c r="V52" s="1409"/>
      <c r="W52" s="1409" t="e">
        <f>INDEX('прил 1.1'!#REF!,MATCH('прил 1.4'!B52,'прил 1.1'!B:B,0))</f>
        <v>#REF!</v>
      </c>
      <c r="X52" s="1205"/>
      <c r="Y52" s="1200" t="e">
        <f>INDEX('прил 14'!W:W,MATCH('прил 1.4'!$B52,'прил 14'!$B:$B,0))</f>
        <v>#REF!</v>
      </c>
      <c r="Z52" s="1388"/>
      <c r="AA52" s="1200" t="e">
        <f>INDEX('прил 14'!X:X,MATCH('прил 1.4'!$B52,'прил 14'!$B:$B,0))</f>
        <v>#REF!</v>
      </c>
      <c r="AB52" s="1388"/>
      <c r="AC52" s="1200" t="e">
        <f>INDEX('прил 14'!Y:Y,MATCH('прил 1.4'!$B52,'прил 14'!$B:$B,0))</f>
        <v>#REF!</v>
      </c>
      <c r="AD52" s="1202"/>
      <c r="AE52" s="1200" t="e">
        <f>INDEX('прил 14'!Z:Z,MATCH('прил 1.4'!$B52,'прил 14'!$B:$B,0))</f>
        <v>#REF!</v>
      </c>
      <c r="AF52" s="1199" t="e">
        <f>INDEX('прил 1.1'!Q:Q,MATCH('прил 1.4'!B52,'прил 1.1'!B:B,0))-W52</f>
        <v>#REF!</v>
      </c>
      <c r="AG52" s="1409" t="e">
        <f t="shared" si="35"/>
        <v>#REF!</v>
      </c>
      <c r="AH52" s="937" t="e">
        <f t="shared" si="36"/>
        <v>#REF!</v>
      </c>
      <c r="AI52" s="1414"/>
      <c r="AJ52" s="1414"/>
      <c r="AK52" s="1415" t="e">
        <f>INDEX('прил 1.1'!#REF!,MATCH('прил 1.4'!$B52,'прил 1.1'!$B:$B,0))</f>
        <v>#REF!</v>
      </c>
      <c r="AL52" s="1416" t="e">
        <f>INDEX('прил 1.1'!#REF!,MATCH('прил 1.4'!$B52,'прил 1.1'!$B:$B,0))</f>
        <v>#REF!</v>
      </c>
      <c r="AM52" s="1409"/>
      <c r="AN52" s="1409" t="e">
        <f>INDEX('прил 1.1'!#REF!,MATCH('прил 1.4'!B52,'прил 1.1'!B:B,0))</f>
        <v>#REF!</v>
      </c>
      <c r="AO52" s="1206">
        <f t="shared" si="56"/>
        <v>0</v>
      </c>
      <c r="AP52" s="1200" t="e">
        <f t="shared" si="57"/>
        <v>#REF!</v>
      </c>
      <c r="AQ52" s="1227"/>
      <c r="AR52" s="1200" t="e">
        <f>INDEX('прил 14'!H:H,MATCH('прил 1.4'!$B52,'прил 14'!$B:$B,0))</f>
        <v>#REF!</v>
      </c>
      <c r="AT52" s="1200" t="e">
        <f>INDEX('прил 14'!I:I,MATCH('прил 1.4'!$B52,'прил 14'!$B:$B,0))</f>
        <v>#REF!</v>
      </c>
      <c r="AV52" s="1200" t="e">
        <f>INDEX('прил 14'!J:J,MATCH('прил 1.4'!$B52,'прил 14'!$B:$B,0))</f>
        <v>#REF!</v>
      </c>
      <c r="AW52" s="1202"/>
      <c r="AX52" s="1200" t="e">
        <f>INDEX('прил 14'!K:K,MATCH('прил 1.4'!$B52,'прил 14'!$B:$B,0))</f>
        <v>#REF!</v>
      </c>
      <c r="AY52" s="1409" t="e">
        <f t="shared" si="60"/>
        <v>#REF!</v>
      </c>
      <c r="AZ52" s="937" t="e">
        <f t="shared" si="61"/>
        <v>#REF!</v>
      </c>
      <c r="BA52" s="1417"/>
      <c r="BB52" s="1409"/>
      <c r="BC52" s="1409" t="e">
        <f>INDEX('прил 1.1'!#REF!,MATCH('прил 1.4'!B52,'прил 1.1'!B:B,0))</f>
        <v>#REF!</v>
      </c>
      <c r="BD52" s="1409"/>
      <c r="BE52" s="1409" t="e">
        <f>INDEX('прил 1.1'!#REF!,MATCH('прил 1.4'!B52,'прил 1.1'!B:B,0))</f>
        <v>#REF!</v>
      </c>
      <c r="BF52" s="1414"/>
      <c r="BG52" s="1409" t="e">
        <f>INDEX('прил 1.1'!#REF!,MATCH('прил 1.4'!B52,'прил 1.1'!B:B,0))</f>
        <v>#REF!</v>
      </c>
      <c r="BH52" s="950"/>
      <c r="BI52" s="1597">
        <f t="shared" si="9"/>
        <v>0</v>
      </c>
      <c r="BL52" s="917"/>
      <c r="BM52" s="918"/>
    </row>
    <row r="53" spans="1:65" s="934" customFormat="1" ht="45">
      <c r="A53" s="939">
        <f t="shared" si="62"/>
        <v>7</v>
      </c>
      <c r="B53" s="782" t="s">
        <v>1097</v>
      </c>
      <c r="C53" s="915" t="s">
        <v>1026</v>
      </c>
      <c r="D53" s="1409"/>
      <c r="E53" s="1409"/>
      <c r="F53" s="1409"/>
      <c r="G53" s="1409"/>
      <c r="H53" s="1409">
        <v>9.6706970535714305</v>
      </c>
      <c r="I53" s="1410"/>
      <c r="J53" s="1201"/>
      <c r="K53" s="1202"/>
      <c r="L53" s="1199"/>
      <c r="M53" s="1202"/>
      <c r="N53" s="1199"/>
      <c r="O53" s="1199"/>
      <c r="P53" s="1199"/>
      <c r="Q53" s="1203"/>
      <c r="R53" s="1409">
        <f t="shared" si="63"/>
        <v>-9.6706970535714305</v>
      </c>
      <c r="S53" s="937" t="str">
        <f t="shared" si="64"/>
        <v xml:space="preserve"> </v>
      </c>
      <c r="T53" s="1409"/>
      <c r="U53" s="1409"/>
      <c r="V53" s="1409">
        <v>7.3673999999999999</v>
      </c>
      <c r="W53" s="1409"/>
      <c r="X53" s="1205"/>
      <c r="Y53" s="1205"/>
      <c r="Z53" s="1205"/>
      <c r="AA53" s="1205"/>
      <c r="AB53" s="1205"/>
      <c r="AC53" s="1205"/>
      <c r="AD53" s="1205">
        <f>V53</f>
        <v>7.3673999999999999</v>
      </c>
      <c r="AE53" s="1205"/>
      <c r="AF53" s="1199"/>
      <c r="AG53" s="1409">
        <f t="shared" si="35"/>
        <v>-7.3673999999999999</v>
      </c>
      <c r="AH53" s="937" t="str">
        <f t="shared" si="36"/>
        <v xml:space="preserve"> </v>
      </c>
      <c r="AI53" s="1414"/>
      <c r="AJ53" s="1414"/>
      <c r="AK53" s="1415"/>
      <c r="AL53" s="1416"/>
      <c r="AM53" s="1409">
        <v>9.6706970535714305</v>
      </c>
      <c r="AN53" s="1409"/>
      <c r="AO53" s="1206">
        <f t="shared" si="56"/>
        <v>9.6706970535714305</v>
      </c>
      <c r="AP53" s="1200">
        <f t="shared" si="57"/>
        <v>0</v>
      </c>
      <c r="AQ53" s="1227"/>
      <c r="AR53" s="1199"/>
      <c r="AS53" s="1202"/>
      <c r="AT53" s="1199"/>
      <c r="AU53" s="1202"/>
      <c r="AV53" s="1199"/>
      <c r="AW53" s="1202"/>
      <c r="AX53" s="1199"/>
      <c r="AY53" s="1409">
        <f t="shared" si="60"/>
        <v>-9.6706970535714305</v>
      </c>
      <c r="AZ53" s="937" t="str">
        <f t="shared" si="61"/>
        <v xml:space="preserve"> </v>
      </c>
      <c r="BA53" s="1417"/>
      <c r="BB53" s="1409">
        <v>0</v>
      </c>
      <c r="BC53" s="1409"/>
      <c r="BD53" s="1409">
        <v>0</v>
      </c>
      <c r="BE53" s="1409"/>
      <c r="BF53" s="1414"/>
      <c r="BG53" s="1409"/>
      <c r="BH53" s="950"/>
      <c r="BI53" s="1597">
        <f t="shared" si="9"/>
        <v>0</v>
      </c>
      <c r="BJ53" s="1619">
        <v>0</v>
      </c>
      <c r="BL53" s="917">
        <f t="shared" ref="BL53:BL55" si="65">BJ53-H53</f>
        <v>-9.6706970535714305</v>
      </c>
      <c r="BM53" s="918"/>
    </row>
    <row r="54" spans="1:65" s="934" customFormat="1" ht="45">
      <c r="A54" s="939">
        <f t="shared" si="62"/>
        <v>8</v>
      </c>
      <c r="B54" s="782" t="s">
        <v>1099</v>
      </c>
      <c r="C54" s="915" t="s">
        <v>1026</v>
      </c>
      <c r="D54" s="1409"/>
      <c r="E54" s="1409"/>
      <c r="F54" s="1409"/>
      <c r="G54" s="1409"/>
      <c r="H54" s="1409">
        <v>0.28000000000000003</v>
      </c>
      <c r="I54" s="1410"/>
      <c r="J54" s="1201"/>
      <c r="K54" s="1202"/>
      <c r="L54" s="1199"/>
      <c r="M54" s="1202"/>
      <c r="N54" s="1199"/>
      <c r="O54" s="1199"/>
      <c r="P54" s="1199"/>
      <c r="Q54" s="1203"/>
      <c r="R54" s="1409">
        <f t="shared" ref="R54" si="66">I54-H54</f>
        <v>-0.28000000000000003</v>
      </c>
      <c r="S54" s="937" t="str">
        <f t="shared" ref="S54" si="67">IF(I54&gt;0,R54/I54," ")</f>
        <v xml:space="preserve"> </v>
      </c>
      <c r="T54" s="1409"/>
      <c r="U54" s="1409"/>
      <c r="V54" s="1409">
        <v>0.3291</v>
      </c>
      <c r="W54" s="1409"/>
      <c r="X54" s="1205"/>
      <c r="Y54" s="1205"/>
      <c r="Z54" s="1205"/>
      <c r="AA54" s="1205"/>
      <c r="AB54" s="1205"/>
      <c r="AC54" s="1205"/>
      <c r="AD54" s="1205">
        <f t="shared" ref="AD54:AD55" si="68">V54</f>
        <v>0.3291</v>
      </c>
      <c r="AE54" s="1205"/>
      <c r="AF54" s="1199"/>
      <c r="AG54" s="1409">
        <f t="shared" ref="AG54" si="69">W54-V54</f>
        <v>-0.3291</v>
      </c>
      <c r="AH54" s="937" t="str">
        <f t="shared" ref="AH54" si="70">IF(W54&gt;0,AG54/W54," ")</f>
        <v xml:space="preserve"> </v>
      </c>
      <c r="AI54" s="1414"/>
      <c r="AJ54" s="1414"/>
      <c r="AK54" s="1415"/>
      <c r="AL54" s="1416"/>
      <c r="AM54" s="1409">
        <v>0</v>
      </c>
      <c r="AN54" s="1409"/>
      <c r="AO54" s="1206">
        <f t="shared" si="56"/>
        <v>0</v>
      </c>
      <c r="AP54" s="1200">
        <f t="shared" si="57"/>
        <v>0</v>
      </c>
      <c r="AQ54" s="1227"/>
      <c r="AR54" s="1199"/>
      <c r="AS54" s="1202"/>
      <c r="AT54" s="1199"/>
      <c r="AU54" s="1202"/>
      <c r="AV54" s="1199"/>
      <c r="AW54" s="1202"/>
      <c r="AX54" s="1199"/>
      <c r="AY54" s="1409">
        <f t="shared" si="60"/>
        <v>0</v>
      </c>
      <c r="AZ54" s="937" t="str">
        <f t="shared" si="61"/>
        <v xml:space="preserve"> </v>
      </c>
      <c r="BA54" s="1417"/>
      <c r="BB54" s="1409">
        <v>0</v>
      </c>
      <c r="BC54" s="1409"/>
      <c r="BD54" s="1409">
        <v>0</v>
      </c>
      <c r="BE54" s="1409"/>
      <c r="BF54" s="1414"/>
      <c r="BG54" s="1409"/>
      <c r="BH54" s="950"/>
      <c r="BI54" s="1597">
        <f t="shared" si="9"/>
        <v>0</v>
      </c>
      <c r="BJ54" s="1619">
        <v>0</v>
      </c>
      <c r="BL54" s="917">
        <f t="shared" si="65"/>
        <v>-0.28000000000000003</v>
      </c>
      <c r="BM54" s="918"/>
    </row>
    <row r="55" spans="1:65" s="934" customFormat="1">
      <c r="A55" s="939">
        <f>A53+1</f>
        <v>8</v>
      </c>
      <c r="B55" s="782" t="s">
        <v>1098</v>
      </c>
      <c r="C55" s="915" t="s">
        <v>1026</v>
      </c>
      <c r="D55" s="1409"/>
      <c r="E55" s="1409"/>
      <c r="F55" s="1409"/>
      <c r="G55" s="1409"/>
      <c r="H55" s="1409">
        <v>3.9671135999999998</v>
      </c>
      <c r="I55" s="1410"/>
      <c r="J55" s="1201"/>
      <c r="K55" s="1202"/>
      <c r="L55" s="1199"/>
      <c r="M55" s="1202"/>
      <c r="N55" s="1199"/>
      <c r="O55" s="1199"/>
      <c r="P55" s="1199"/>
      <c r="Q55" s="1203"/>
      <c r="R55" s="1409">
        <f t="shared" si="63"/>
        <v>-3.9671135999999998</v>
      </c>
      <c r="S55" s="937" t="str">
        <f t="shared" si="64"/>
        <v xml:space="preserve"> </v>
      </c>
      <c r="T55" s="1409"/>
      <c r="U55" s="1409"/>
      <c r="V55" s="1409">
        <v>4.6631</v>
      </c>
      <c r="W55" s="1409"/>
      <c r="X55" s="1205"/>
      <c r="Y55" s="1205"/>
      <c r="Z55" s="1205"/>
      <c r="AA55" s="1205"/>
      <c r="AB55" s="1205"/>
      <c r="AC55" s="1205"/>
      <c r="AD55" s="1205">
        <f t="shared" si="68"/>
        <v>4.6631</v>
      </c>
      <c r="AE55" s="1205"/>
      <c r="AF55" s="1199"/>
      <c r="AG55" s="1409">
        <f t="shared" si="35"/>
        <v>-4.6631</v>
      </c>
      <c r="AH55" s="937" t="str">
        <f t="shared" si="36"/>
        <v xml:space="preserve"> </v>
      </c>
      <c r="AI55" s="1414"/>
      <c r="AJ55" s="1414"/>
      <c r="AK55" s="1415"/>
      <c r="AL55" s="1416"/>
      <c r="AM55" s="1409">
        <v>3.9671135999999998</v>
      </c>
      <c r="AN55" s="1409"/>
      <c r="AO55" s="1206">
        <f t="shared" si="56"/>
        <v>3.9671135999999998</v>
      </c>
      <c r="AP55" s="1200">
        <f t="shared" si="57"/>
        <v>0</v>
      </c>
      <c r="AQ55" s="1227"/>
      <c r="AR55" s="1199"/>
      <c r="AS55" s="1202"/>
      <c r="AT55" s="1199"/>
      <c r="AU55" s="1202"/>
      <c r="AV55" s="1199"/>
      <c r="AW55" s="1202"/>
      <c r="AX55" s="1199"/>
      <c r="AY55" s="1409">
        <f t="shared" si="60"/>
        <v>-3.9671135999999998</v>
      </c>
      <c r="AZ55" s="937" t="str">
        <f t="shared" si="61"/>
        <v xml:space="preserve"> </v>
      </c>
      <c r="BA55" s="1417"/>
      <c r="BB55" s="1409">
        <v>0</v>
      </c>
      <c r="BC55" s="1409"/>
      <c r="BD55" s="1409">
        <v>0</v>
      </c>
      <c r="BE55" s="1409"/>
      <c r="BF55" s="1414"/>
      <c r="BG55" s="1409"/>
      <c r="BH55" s="950"/>
      <c r="BI55" s="1597">
        <f t="shared" si="9"/>
        <v>0</v>
      </c>
      <c r="BJ55" s="1619">
        <v>0</v>
      </c>
      <c r="BL55" s="917">
        <f t="shared" si="65"/>
        <v>-3.9671135999999998</v>
      </c>
      <c r="BM55" s="918"/>
    </row>
    <row r="56" spans="1:65" s="727" customFormat="1">
      <c r="A56" s="723">
        <v>2</v>
      </c>
      <c r="B56" s="704" t="s">
        <v>692</v>
      </c>
      <c r="C56" s="602"/>
      <c r="D56" s="1407" t="e">
        <f t="shared" ref="D56:BG56" si="71">SUM(D57:D64)</f>
        <v>#REF!</v>
      </c>
      <c r="E56" s="1407" t="e">
        <f t="shared" si="71"/>
        <v>#REF!</v>
      </c>
      <c r="F56" s="1407" t="e">
        <f t="shared" si="71"/>
        <v>#REF!</v>
      </c>
      <c r="G56" s="1407" t="e">
        <f t="shared" si="71"/>
        <v>#REF!</v>
      </c>
      <c r="H56" s="1407">
        <f t="shared" si="71"/>
        <v>0</v>
      </c>
      <c r="I56" s="1407" t="e">
        <f t="shared" si="71"/>
        <v>#REF!</v>
      </c>
      <c r="J56" s="1195">
        <f t="shared" si="71"/>
        <v>0</v>
      </c>
      <c r="K56" s="1195" t="e">
        <f t="shared" si="71"/>
        <v>#REF!</v>
      </c>
      <c r="L56" s="1195">
        <f t="shared" si="71"/>
        <v>0</v>
      </c>
      <c r="M56" s="1195" t="e">
        <f t="shared" si="71"/>
        <v>#REF!</v>
      </c>
      <c r="N56" s="1195">
        <f t="shared" si="71"/>
        <v>0</v>
      </c>
      <c r="O56" s="1195" t="e">
        <f t="shared" si="71"/>
        <v>#REF!</v>
      </c>
      <c r="P56" s="1195">
        <f t="shared" si="71"/>
        <v>0</v>
      </c>
      <c r="Q56" s="1195" t="e">
        <f t="shared" si="71"/>
        <v>#REF!</v>
      </c>
      <c r="R56" s="1412" t="e">
        <f t="shared" si="71"/>
        <v>#REF!</v>
      </c>
      <c r="S56" s="971" t="e">
        <f t="shared" si="71"/>
        <v>#REF!</v>
      </c>
      <c r="T56" s="1407" t="e">
        <f t="shared" si="71"/>
        <v>#REF!</v>
      </c>
      <c r="U56" s="1407" t="e">
        <f t="shared" si="71"/>
        <v>#REF!</v>
      </c>
      <c r="V56" s="1407">
        <f t="shared" si="71"/>
        <v>15.256</v>
      </c>
      <c r="W56" s="1407" t="e">
        <f t="shared" si="71"/>
        <v>#REF!</v>
      </c>
      <c r="X56" s="1195">
        <f t="shared" si="71"/>
        <v>0</v>
      </c>
      <c r="Y56" s="1195" t="e">
        <f t="shared" si="71"/>
        <v>#REF!</v>
      </c>
      <c r="Z56" s="1195">
        <f t="shared" si="71"/>
        <v>0</v>
      </c>
      <c r="AA56" s="1195" t="e">
        <f t="shared" si="71"/>
        <v>#REF!</v>
      </c>
      <c r="AB56" s="1195">
        <f t="shared" si="71"/>
        <v>0</v>
      </c>
      <c r="AC56" s="1195" t="e">
        <f t="shared" si="71"/>
        <v>#REF!</v>
      </c>
      <c r="AD56" s="1195">
        <f t="shared" si="71"/>
        <v>15.256</v>
      </c>
      <c r="AE56" s="1195" t="e">
        <f t="shared" si="71"/>
        <v>#REF!</v>
      </c>
      <c r="AF56" s="1195" t="e">
        <f t="shared" si="71"/>
        <v>#REF!</v>
      </c>
      <c r="AG56" s="1412" t="e">
        <f t="shared" si="71"/>
        <v>#REF!</v>
      </c>
      <c r="AH56" s="971" t="e">
        <f t="shared" si="71"/>
        <v>#REF!</v>
      </c>
      <c r="AI56" s="1407">
        <f t="shared" si="71"/>
        <v>0</v>
      </c>
      <c r="AJ56" s="1407">
        <f t="shared" si="71"/>
        <v>0</v>
      </c>
      <c r="AK56" s="1407" t="e">
        <f t="shared" si="71"/>
        <v>#REF!</v>
      </c>
      <c r="AL56" s="1407" t="e">
        <f t="shared" si="71"/>
        <v>#REF!</v>
      </c>
      <c r="AM56" s="1407">
        <f t="shared" si="71"/>
        <v>0</v>
      </c>
      <c r="AN56" s="1407" t="e">
        <f t="shared" si="71"/>
        <v>#REF!</v>
      </c>
      <c r="AO56" s="1195">
        <f t="shared" si="71"/>
        <v>0</v>
      </c>
      <c r="AP56" s="1195" t="e">
        <f t="shared" si="71"/>
        <v>#REF!</v>
      </c>
      <c r="AQ56" s="1195">
        <f t="shared" si="71"/>
        <v>0</v>
      </c>
      <c r="AR56" s="1195" t="e">
        <f t="shared" si="71"/>
        <v>#REF!</v>
      </c>
      <c r="AS56" s="1195">
        <f t="shared" si="71"/>
        <v>0</v>
      </c>
      <c r="AT56" s="1195" t="e">
        <f t="shared" si="71"/>
        <v>#REF!</v>
      </c>
      <c r="AU56" s="1195">
        <f t="shared" si="71"/>
        <v>0</v>
      </c>
      <c r="AV56" s="1195" t="e">
        <f t="shared" si="71"/>
        <v>#REF!</v>
      </c>
      <c r="AW56" s="1195">
        <f t="shared" si="71"/>
        <v>0</v>
      </c>
      <c r="AX56" s="1195" t="e">
        <f t="shared" si="71"/>
        <v>#REF!</v>
      </c>
      <c r="AY56" s="1412" t="e">
        <f t="shared" si="60"/>
        <v>#REF!</v>
      </c>
      <c r="AZ56" s="971" t="e">
        <f t="shared" si="61"/>
        <v>#REF!</v>
      </c>
      <c r="BA56" s="1407">
        <f t="shared" si="71"/>
        <v>0</v>
      </c>
      <c r="BB56" s="1407">
        <f t="shared" si="71"/>
        <v>0</v>
      </c>
      <c r="BC56" s="1407" t="e">
        <f t="shared" si="71"/>
        <v>#REF!</v>
      </c>
      <c r="BD56" s="1407">
        <f t="shared" si="71"/>
        <v>0</v>
      </c>
      <c r="BE56" s="1407" t="e">
        <f t="shared" si="71"/>
        <v>#REF!</v>
      </c>
      <c r="BF56" s="1407">
        <f t="shared" si="71"/>
        <v>0</v>
      </c>
      <c r="BG56" s="1407" t="e">
        <f t="shared" si="71"/>
        <v>#REF!</v>
      </c>
      <c r="BH56" s="602"/>
      <c r="BI56" s="1597">
        <f t="shared" si="9"/>
        <v>0</v>
      </c>
      <c r="BJ56" s="1619" t="e">
        <v>#N/A</v>
      </c>
      <c r="BL56" s="793"/>
      <c r="BM56" s="778"/>
    </row>
    <row r="57" spans="1:65" s="934" customFormat="1" hidden="1">
      <c r="A57" s="939">
        <v>1</v>
      </c>
      <c r="B57" s="782" t="e">
        <f>'прил 1.1'!#REF!</f>
        <v>#REF!</v>
      </c>
      <c r="C57" s="915" t="s">
        <v>1026</v>
      </c>
      <c r="D57" s="1409" t="e">
        <f>INDEX('прил 1.1'!K:K,MATCH('прил 1.4'!B57,'прил 1.1'!B:B,0))</f>
        <v>#REF!</v>
      </c>
      <c r="E57" s="1409" t="e">
        <f>INDEX('прил 1.1'!L:L,MATCH($B57,'прил 1.1'!$B:$B,0))</f>
        <v>#REF!</v>
      </c>
      <c r="F57" s="1409" t="e">
        <f>INDEX('прил 1.1'!Q:Q,MATCH('прил 1.4'!B57,'прил 1.1'!B:B,0))</f>
        <v>#REF!</v>
      </c>
      <c r="G57" s="1409" t="e">
        <f>INDEX('прил 1.1'!#REF!,MATCH($B57,'прил 1.1'!$B:$B,0))</f>
        <v>#REF!</v>
      </c>
      <c r="H57" s="1409">
        <v>0</v>
      </c>
      <c r="I57" s="1410" t="e">
        <f>INDEX('прил 1.1'!#REF!,MATCH('прил 1.4'!B57,'прил 1.1'!B:B,0))</f>
        <v>#REF!</v>
      </c>
      <c r="J57" s="1201"/>
      <c r="K57" s="1202"/>
      <c r="L57" s="1199"/>
      <c r="M57" s="1202"/>
      <c r="N57" s="1199"/>
      <c r="O57" s="1199"/>
      <c r="P57" s="1199"/>
      <c r="Q57" s="1203"/>
      <c r="R57" s="1409" t="e">
        <f t="shared" si="63"/>
        <v>#REF!</v>
      </c>
      <c r="S57" s="937" t="e">
        <f t="shared" si="64"/>
        <v>#REF!</v>
      </c>
      <c r="T57" s="1409" t="e">
        <f>INDEX('прил 1.1'!#REF!,MATCH('прил 1.4'!$B57,'прил 1.1'!$B:$B,0))</f>
        <v>#REF!</v>
      </c>
      <c r="U57" s="1409" t="e">
        <f>INDEX('прил 1.1'!#REF!,MATCH('прил 1.4'!$B57,'прил 1.1'!$B:$B,0))</f>
        <v>#REF!</v>
      </c>
      <c r="V57" s="1409">
        <v>0</v>
      </c>
      <c r="W57" s="1409" t="e">
        <f>INDEX('прил 1.1'!#REF!,MATCH('прил 1.4'!B57,'прил 1.1'!B:B,0))</f>
        <v>#REF!</v>
      </c>
      <c r="X57" s="1205"/>
      <c r="Y57" s="1205"/>
      <c r="Z57" s="1205"/>
      <c r="AA57" s="1205"/>
      <c r="AB57" s="1205"/>
      <c r="AC57" s="1205"/>
      <c r="AD57" s="1205">
        <v>0</v>
      </c>
      <c r="AE57" s="1205"/>
      <c r="AF57" s="1199" t="e">
        <f>INDEX('прил 1.1'!Q:Q,MATCH('прил 1.4'!B57,'прил 1.1'!B:B,0))-W57</f>
        <v>#REF!</v>
      </c>
      <c r="AG57" s="1409" t="e">
        <f t="shared" si="35"/>
        <v>#REF!</v>
      </c>
      <c r="AH57" s="937" t="e">
        <f t="shared" si="36"/>
        <v>#REF!</v>
      </c>
      <c r="AI57" s="1414"/>
      <c r="AJ57" s="1414"/>
      <c r="AK57" s="1415" t="e">
        <f>INDEX('прил 1.1'!#REF!,MATCH('прил 1.4'!$B57,'прил 1.1'!$B:$B,0))</f>
        <v>#REF!</v>
      </c>
      <c r="AL57" s="1416" t="e">
        <f>INDEX('прил 1.1'!#REF!,MATCH('прил 1.4'!$B57,'прил 1.1'!$B:$B,0))</f>
        <v>#REF!</v>
      </c>
      <c r="AM57" s="1409">
        <v>0</v>
      </c>
      <c r="AN57" s="1409" t="e">
        <f>INDEX('прил 1.1'!#REF!,MATCH('прил 1.4'!B57,'прил 1.1'!B:B,0))</f>
        <v>#REF!</v>
      </c>
      <c r="AO57" s="1206">
        <f t="shared" ref="AO57:AO63" si="72">AM57</f>
        <v>0</v>
      </c>
      <c r="AP57" s="1200" t="e">
        <f t="shared" ref="AP57:AP64" si="73">AN57</f>
        <v>#REF!</v>
      </c>
      <c r="AQ57" s="1227"/>
      <c r="AR57" s="1199" t="e">
        <f>INDEX('прил 1.3'!#REF!,MATCH('прил 1.4'!$B57,'прил 1.3'!$B:$B,0))</f>
        <v>#REF!</v>
      </c>
      <c r="AS57" s="1202"/>
      <c r="AT57" s="1199" t="e">
        <f>INDEX('прил 1.3'!#REF!,MATCH('прил 1.4'!$B57,'прил 1.3'!$B:$B,0))</f>
        <v>#REF!</v>
      </c>
      <c r="AU57" s="1202"/>
      <c r="AV57" s="1199" t="e">
        <f>INDEX('прил 1.3'!#REF!,MATCH('прил 1.4'!$B57,'прил 1.3'!$B:$B,0))</f>
        <v>#REF!</v>
      </c>
      <c r="AW57" s="1202"/>
      <c r="AX57" s="1199" t="e">
        <f>INDEX('прил 1.3'!#REF!,MATCH('прил 1.4'!$B57,'прил 1.3'!$B:$B,0))</f>
        <v>#REF!</v>
      </c>
      <c r="AY57" s="1409" t="e">
        <f t="shared" si="60"/>
        <v>#REF!</v>
      </c>
      <c r="AZ57" s="937" t="e">
        <f t="shared" si="61"/>
        <v>#REF!</v>
      </c>
      <c r="BA57" s="1417"/>
      <c r="BB57" s="1409">
        <v>0</v>
      </c>
      <c r="BC57" s="1409" t="e">
        <f>INDEX('прил 1.1'!#REF!,MATCH('прил 1.4'!B57,'прил 1.1'!B:B,0))</f>
        <v>#REF!</v>
      </c>
      <c r="BD57" s="1409">
        <v>0</v>
      </c>
      <c r="BE57" s="1409" t="e">
        <f>INDEX('прил 1.1'!#REF!,MATCH('прил 1.4'!B57,'прил 1.1'!B:B,0))</f>
        <v>#REF!</v>
      </c>
      <c r="BF57" s="1414"/>
      <c r="BG57" s="1409" t="e">
        <f>INDEX('прил 1.1'!#REF!,MATCH('прил 1.4'!B57,'прил 1.1'!B:B,0))</f>
        <v>#REF!</v>
      </c>
      <c r="BH57" s="950"/>
      <c r="BI57" s="1597">
        <f t="shared" si="9"/>
        <v>0</v>
      </c>
      <c r="BL57" s="917"/>
      <c r="BM57" s="918"/>
    </row>
    <row r="58" spans="1:65" s="934" customFormat="1" ht="47.25" hidden="1">
      <c r="A58" s="939">
        <v>2</v>
      </c>
      <c r="B58" s="782" t="e">
        <f>'прил 1.1'!#REF!</f>
        <v>#REF!</v>
      </c>
      <c r="C58" s="915" t="s">
        <v>1026</v>
      </c>
      <c r="D58" s="1409" t="e">
        <f>INDEX('прил 1.1'!K:K,MATCH('прил 1.4'!B58,'прил 1.1'!B:B,0))</f>
        <v>#REF!</v>
      </c>
      <c r="E58" s="1409" t="e">
        <f>INDEX('прил 1.1'!L:L,MATCH($B58,'прил 1.1'!$B:$B,0))</f>
        <v>#REF!</v>
      </c>
      <c r="F58" s="1409" t="e">
        <f>INDEX('прил 1.1'!Q:Q,MATCH('прил 1.4'!B58,'прил 1.1'!B:B,0))</f>
        <v>#REF!</v>
      </c>
      <c r="G58" s="1409" t="e">
        <f>INDEX('прил 1.1'!#REF!,MATCH($B58,'прил 1.1'!$B:$B,0))</f>
        <v>#REF!</v>
      </c>
      <c r="H58" s="1409">
        <v>0</v>
      </c>
      <c r="I58" s="1410" t="e">
        <f>INDEX('прил 1.1'!#REF!,MATCH('прил 1.4'!B58,'прил 1.1'!B:B,0))</f>
        <v>#REF!</v>
      </c>
      <c r="J58" s="1201"/>
      <c r="K58" s="1200" t="e">
        <f>INDEX('прил 14'!N:N,MATCH('прил 1.4'!$B58,'прил 14'!$B:$B,0))</f>
        <v>#REF!</v>
      </c>
      <c r="L58" s="1390"/>
      <c r="M58" s="1200" t="e">
        <f>INDEX('прил 14'!O:O,MATCH('прил 1.4'!$B58,'прил 14'!$B:$B,0))</f>
        <v>#REF!</v>
      </c>
      <c r="N58" s="1390"/>
      <c r="O58" s="1200" t="e">
        <f>INDEX('прил 14'!P:P,MATCH('прил 1.4'!$B58,'прил 14'!$B:$B,0))</f>
        <v>#REF!</v>
      </c>
      <c r="P58" s="1199"/>
      <c r="Q58" s="1200" t="e">
        <f>INDEX('прил 14'!Q:Q,MATCH('прил 1.4'!$B58,'прил 14'!$B:$B,0))</f>
        <v>#REF!</v>
      </c>
      <c r="R58" s="1409" t="e">
        <f t="shared" si="63"/>
        <v>#REF!</v>
      </c>
      <c r="S58" s="937" t="e">
        <f t="shared" si="64"/>
        <v>#REF!</v>
      </c>
      <c r="T58" s="1409" t="e">
        <f>INDEX('прил 1.1'!#REF!,MATCH('прил 1.4'!$B58,'прил 1.1'!$B:$B,0))</f>
        <v>#REF!</v>
      </c>
      <c r="U58" s="1409" t="e">
        <f>INDEX('прил 1.1'!#REF!,MATCH('прил 1.4'!$B58,'прил 1.1'!$B:$B,0))</f>
        <v>#REF!</v>
      </c>
      <c r="V58" s="1409">
        <v>0</v>
      </c>
      <c r="W58" s="1409" t="e">
        <f>INDEX('прил 1.1'!#REF!,MATCH('прил 1.4'!B58,'прил 1.1'!B:B,0))</f>
        <v>#REF!</v>
      </c>
      <c r="X58" s="1205"/>
      <c r="Y58" s="1200" t="e">
        <f>INDEX('прил 14'!W:W,MATCH('прил 1.4'!$B58,'прил 14'!$B:$B,0))</f>
        <v>#REF!</v>
      </c>
      <c r="Z58" s="1388"/>
      <c r="AA58" s="1200" t="e">
        <f>INDEX('прил 14'!X:X,MATCH('прил 1.4'!$B58,'прил 14'!$B:$B,0))</f>
        <v>#REF!</v>
      </c>
      <c r="AB58" s="1388"/>
      <c r="AC58" s="1200" t="e">
        <f>INDEX('прил 14'!Y:Y,MATCH('прил 1.4'!$B58,'прил 14'!$B:$B,0))</f>
        <v>#REF!</v>
      </c>
      <c r="AD58" s="1202"/>
      <c r="AE58" s="1200" t="e">
        <f>INDEX('прил 14'!Z:Z,MATCH('прил 1.4'!$B58,'прил 14'!$B:$B,0))</f>
        <v>#REF!</v>
      </c>
      <c r="AF58" s="1199" t="e">
        <f>INDEX('прил 1.1'!Q:Q,MATCH('прил 1.4'!B58,'прил 1.1'!B:B,0))-W58</f>
        <v>#REF!</v>
      </c>
      <c r="AG58" s="1409" t="e">
        <f t="shared" si="35"/>
        <v>#REF!</v>
      </c>
      <c r="AH58" s="937" t="e">
        <f t="shared" si="36"/>
        <v>#REF!</v>
      </c>
      <c r="AI58" s="1414"/>
      <c r="AJ58" s="1414"/>
      <c r="AK58" s="1415" t="e">
        <f>INDEX('прил 1.1'!#REF!,MATCH('прил 1.4'!$B58,'прил 1.1'!$B:$B,0))</f>
        <v>#REF!</v>
      </c>
      <c r="AL58" s="1416" t="e">
        <f>INDEX('прил 1.1'!#REF!,MATCH('прил 1.4'!$B58,'прил 1.1'!$B:$B,0))</f>
        <v>#REF!</v>
      </c>
      <c r="AM58" s="1409">
        <v>0</v>
      </c>
      <c r="AN58" s="1409" t="e">
        <f>INDEX('прил 1.1'!#REF!,MATCH('прил 1.4'!B58,'прил 1.1'!B:B,0))</f>
        <v>#REF!</v>
      </c>
      <c r="AO58" s="1206">
        <f t="shared" si="72"/>
        <v>0</v>
      </c>
      <c r="AP58" s="1200" t="e">
        <f t="shared" si="73"/>
        <v>#REF!</v>
      </c>
      <c r="AQ58" s="1227"/>
      <c r="AR58" s="1200" t="e">
        <f>INDEX('прил 14'!H:H,MATCH('прил 1.4'!$B58,'прил 14'!$B:$B,0))</f>
        <v>#REF!</v>
      </c>
      <c r="AT58" s="1200" t="e">
        <f>INDEX('прил 14'!I:I,MATCH('прил 1.4'!$B58,'прил 14'!$B:$B,0))</f>
        <v>#REF!</v>
      </c>
      <c r="AV58" s="1200" t="e">
        <f>INDEX('прил 14'!J:J,MATCH('прил 1.4'!$B58,'прил 14'!$B:$B,0))</f>
        <v>#REF!</v>
      </c>
      <c r="AW58" s="1202"/>
      <c r="AX58" s="1200" t="e">
        <f>INDEX('прил 14'!K:K,MATCH('прил 1.4'!$B58,'прил 14'!$B:$B,0))</f>
        <v>#REF!</v>
      </c>
      <c r="AY58" s="1409" t="e">
        <f t="shared" si="60"/>
        <v>#REF!</v>
      </c>
      <c r="AZ58" s="937" t="e">
        <f t="shared" si="61"/>
        <v>#REF!</v>
      </c>
      <c r="BA58" s="1417"/>
      <c r="BB58" s="1409">
        <v>0</v>
      </c>
      <c r="BC58" s="1409" t="e">
        <f>INDEX('прил 1.1'!#REF!,MATCH('прил 1.4'!B58,'прил 1.1'!B:B,0))</f>
        <v>#REF!</v>
      </c>
      <c r="BD58" s="1409">
        <v>0</v>
      </c>
      <c r="BE58" s="1409" t="e">
        <f>INDEX('прил 1.1'!#REF!,MATCH('прил 1.4'!B58,'прил 1.1'!B:B,0))</f>
        <v>#REF!</v>
      </c>
      <c r="BF58" s="1414"/>
      <c r="BG58" s="1409" t="e">
        <f>INDEX('прил 1.1'!#REF!,MATCH('прил 1.4'!B58,'прил 1.1'!B:B,0))</f>
        <v>#REF!</v>
      </c>
      <c r="BH58" s="950" t="s">
        <v>1189</v>
      </c>
      <c r="BI58" s="1597">
        <f t="shared" si="9"/>
        <v>0</v>
      </c>
      <c r="BL58" s="917"/>
      <c r="BM58" s="918"/>
    </row>
    <row r="59" spans="1:65" s="934" customFormat="1">
      <c r="A59" s="939">
        <v>3</v>
      </c>
      <c r="B59" s="782" t="e">
        <f>'прил 1.1'!#REF!</f>
        <v>#REF!</v>
      </c>
      <c r="C59" s="915" t="s">
        <v>1026</v>
      </c>
      <c r="D59" s="1409" t="e">
        <f>INDEX('прил 1.1'!K:K,MATCH('прил 1.4'!B59,'прил 1.1'!B:B,0))</f>
        <v>#REF!</v>
      </c>
      <c r="E59" s="1409" t="e">
        <f>INDEX('прил 1.1'!L:L,MATCH($B59,'прил 1.1'!$B:$B,0))</f>
        <v>#REF!</v>
      </c>
      <c r="F59" s="1409" t="e">
        <f>INDEX('прил 1.1'!Q:Q,MATCH('прил 1.4'!B59,'прил 1.1'!B:B,0))</f>
        <v>#REF!</v>
      </c>
      <c r="G59" s="1409" t="e">
        <f>INDEX('прил 1.1'!#REF!,MATCH($B59,'прил 1.1'!$B:$B,0))</f>
        <v>#REF!</v>
      </c>
      <c r="H59" s="1409">
        <v>0</v>
      </c>
      <c r="I59" s="1410" t="e">
        <f>INDEX('прил 1.1'!#REF!,MATCH('прил 1.4'!B59,'прил 1.1'!B:B,0))</f>
        <v>#REF!</v>
      </c>
      <c r="J59" s="1201"/>
      <c r="K59" s="1200" t="e">
        <f>INDEX('прил 14'!N:N,MATCH('прил 1.4'!$B59,'прил 14'!$B:$B,0))</f>
        <v>#REF!</v>
      </c>
      <c r="L59" s="1390"/>
      <c r="M59" s="1200" t="e">
        <f>INDEX('прил 14'!O:O,MATCH('прил 1.4'!$B59,'прил 14'!$B:$B,0))</f>
        <v>#REF!</v>
      </c>
      <c r="N59" s="1390"/>
      <c r="O59" s="1200" t="e">
        <f>INDEX('прил 14'!P:P,MATCH('прил 1.4'!$B59,'прил 14'!$B:$B,0))</f>
        <v>#REF!</v>
      </c>
      <c r="P59" s="1199"/>
      <c r="Q59" s="1200" t="e">
        <f>INDEX('прил 14'!Q:Q,MATCH('прил 1.4'!$B59,'прил 14'!$B:$B,0))</f>
        <v>#REF!</v>
      </c>
      <c r="R59" s="1409" t="e">
        <f t="shared" si="63"/>
        <v>#REF!</v>
      </c>
      <c r="S59" s="937" t="e">
        <f t="shared" si="64"/>
        <v>#REF!</v>
      </c>
      <c r="T59" s="1409" t="e">
        <f>INDEX('прил 1.1'!#REF!,MATCH('прил 1.4'!$B59,'прил 1.1'!$B:$B,0))</f>
        <v>#REF!</v>
      </c>
      <c r="U59" s="1409" t="e">
        <f>INDEX('прил 1.1'!#REF!,MATCH('прил 1.4'!$B59,'прил 1.1'!$B:$B,0))</f>
        <v>#REF!</v>
      </c>
      <c r="V59" s="1409">
        <v>15.256</v>
      </c>
      <c r="W59" s="1409" t="e">
        <f>INDEX('прил 1.1'!#REF!,MATCH('прил 1.4'!B59,'прил 1.1'!B:B,0))</f>
        <v>#REF!</v>
      </c>
      <c r="X59" s="1205"/>
      <c r="Y59" s="1200" t="e">
        <f>INDEX('прил 14'!W:W,MATCH('прил 1.4'!$B59,'прил 14'!$B:$B,0))</f>
        <v>#REF!</v>
      </c>
      <c r="Z59" s="1388"/>
      <c r="AA59" s="1200" t="e">
        <f>INDEX('прил 14'!X:X,MATCH('прил 1.4'!$B59,'прил 14'!$B:$B,0))</f>
        <v>#REF!</v>
      </c>
      <c r="AB59" s="1388"/>
      <c r="AC59" s="1200" t="e">
        <f>INDEX('прил 14'!Y:Y,MATCH('прил 1.4'!$B59,'прил 14'!$B:$B,0))</f>
        <v>#REF!</v>
      </c>
      <c r="AD59" s="1202">
        <f>V59</f>
        <v>15.256</v>
      </c>
      <c r="AE59" s="1200" t="e">
        <f>INDEX('прил 14'!Z:Z,MATCH('прил 1.4'!$B59,'прил 14'!$B:$B,0))</f>
        <v>#REF!</v>
      </c>
      <c r="AF59" s="1199" t="e">
        <f>INDEX('прил 1.1'!Q:Q,MATCH('прил 1.4'!B59,'прил 1.1'!B:B,0))-W59</f>
        <v>#REF!</v>
      </c>
      <c r="AG59" s="1409" t="e">
        <f t="shared" si="35"/>
        <v>#REF!</v>
      </c>
      <c r="AH59" s="937" t="e">
        <f t="shared" si="36"/>
        <v>#REF!</v>
      </c>
      <c r="AI59" s="1414"/>
      <c r="AJ59" s="1414"/>
      <c r="AK59" s="1415" t="e">
        <f>INDEX('прил 1.1'!#REF!,MATCH('прил 1.4'!$B59,'прил 1.1'!$B:$B,0))</f>
        <v>#REF!</v>
      </c>
      <c r="AL59" s="1416" t="e">
        <f>INDEX('прил 1.1'!#REF!,MATCH('прил 1.4'!$B59,'прил 1.1'!$B:$B,0))</f>
        <v>#REF!</v>
      </c>
      <c r="AM59" s="1409">
        <v>0</v>
      </c>
      <c r="AN59" s="1409" t="e">
        <f>INDEX('прил 1.1'!#REF!,MATCH('прил 1.4'!B59,'прил 1.1'!B:B,0))</f>
        <v>#REF!</v>
      </c>
      <c r="AO59" s="1206">
        <f t="shared" si="72"/>
        <v>0</v>
      </c>
      <c r="AP59" s="1200" t="e">
        <f t="shared" si="73"/>
        <v>#REF!</v>
      </c>
      <c r="AQ59" s="1227"/>
      <c r="AR59" s="1199" t="e">
        <f>INDEX('прил 1.3'!#REF!,MATCH('прил 1.4'!$B59,'прил 1.3'!$B:$B,0))</f>
        <v>#REF!</v>
      </c>
      <c r="AS59" s="1202"/>
      <c r="AT59" s="1199" t="e">
        <f>INDEX('прил 1.3'!#REF!,MATCH('прил 1.4'!$B59,'прил 1.3'!$B:$B,0))</f>
        <v>#REF!</v>
      </c>
      <c r="AU59" s="1202"/>
      <c r="AV59" s="1199" t="e">
        <f>INDEX('прил 1.3'!#REF!,MATCH('прил 1.4'!$B59,'прил 1.3'!$B:$B,0))</f>
        <v>#REF!</v>
      </c>
      <c r="AW59" s="1202"/>
      <c r="AX59" s="1199" t="e">
        <f>INDEX('прил 1.3'!#REF!,MATCH('прил 1.4'!$B59,'прил 1.3'!$B:$B,0))</f>
        <v>#REF!</v>
      </c>
      <c r="AY59" s="1409" t="e">
        <f t="shared" si="60"/>
        <v>#REF!</v>
      </c>
      <c r="AZ59" s="937" t="e">
        <f t="shared" si="61"/>
        <v>#REF!</v>
      </c>
      <c r="BA59" s="1417"/>
      <c r="BB59" s="1409">
        <v>0</v>
      </c>
      <c r="BC59" s="1409" t="e">
        <f>INDEX('прил 1.1'!#REF!,MATCH('прил 1.4'!B59,'прил 1.1'!B:B,0))</f>
        <v>#REF!</v>
      </c>
      <c r="BD59" s="1409">
        <v>0</v>
      </c>
      <c r="BE59" s="1409" t="e">
        <f>INDEX('прил 1.1'!#REF!,MATCH('прил 1.4'!B59,'прил 1.1'!B:B,0))</f>
        <v>#REF!</v>
      </c>
      <c r="BF59" s="1414"/>
      <c r="BG59" s="1409" t="e">
        <f>INDEX('прил 1.1'!#REF!,MATCH('прил 1.4'!B59,'прил 1.1'!B:B,0))</f>
        <v>#REF!</v>
      </c>
      <c r="BH59" s="950" t="e">
        <v>#N/A</v>
      </c>
      <c r="BI59" s="1597">
        <f t="shared" si="9"/>
        <v>0</v>
      </c>
      <c r="BJ59" s="1619">
        <v>0</v>
      </c>
      <c r="BL59" s="917"/>
      <c r="BM59" s="918"/>
    </row>
    <row r="60" spans="1:65" s="934" customFormat="1" hidden="1">
      <c r="A60" s="939">
        <f>A226+1</f>
        <v>29</v>
      </c>
      <c r="B60" s="782" t="e">
        <f>'прил 1.1'!#REF!</f>
        <v>#REF!</v>
      </c>
      <c r="C60" s="915" t="s">
        <v>1026</v>
      </c>
      <c r="D60" s="1409" t="e">
        <f>INDEX('прил 1.1'!K:K,MATCH('прил 1.4'!B60,'прил 1.1'!B:B,0))</f>
        <v>#REF!</v>
      </c>
      <c r="E60" s="1409" t="e">
        <f>INDEX('прил 1.1'!L:L,MATCH($B60,'прил 1.1'!$B:$B,0))</f>
        <v>#REF!</v>
      </c>
      <c r="F60" s="1409" t="e">
        <f>INDEX('прил 1.1'!Q:Q,MATCH('прил 1.4'!B60,'прил 1.1'!B:B,0))</f>
        <v>#REF!</v>
      </c>
      <c r="G60" s="1409" t="e">
        <f>INDEX('прил 1.1'!#REF!,MATCH($B60,'прил 1.1'!$B:$B,0))</f>
        <v>#REF!</v>
      </c>
      <c r="H60" s="1409"/>
      <c r="I60" s="1410" t="e">
        <f>INDEX('прил 1.1'!#REF!,MATCH('прил 1.4'!B60,'прил 1.1'!B:B,0))</f>
        <v>#REF!</v>
      </c>
      <c r="J60" s="1201"/>
      <c r="K60" s="1202"/>
      <c r="L60" s="1199"/>
      <c r="M60" s="1202"/>
      <c r="N60" s="1199"/>
      <c r="O60" s="1199"/>
      <c r="P60" s="1199"/>
      <c r="Q60" s="1203"/>
      <c r="R60" s="1409" t="e">
        <f t="shared" si="63"/>
        <v>#REF!</v>
      </c>
      <c r="S60" s="937" t="e">
        <f t="shared" si="64"/>
        <v>#REF!</v>
      </c>
      <c r="T60" s="1409" t="e">
        <f>INDEX('прил 1.1'!#REF!,MATCH('прил 1.4'!$B60,'прил 1.1'!$B:$B,0))</f>
        <v>#REF!</v>
      </c>
      <c r="U60" s="1409" t="e">
        <f>INDEX('прил 1.1'!#REF!,MATCH('прил 1.4'!$B60,'прил 1.1'!$B:$B,0))</f>
        <v>#REF!</v>
      </c>
      <c r="V60" s="1409"/>
      <c r="W60" s="1409" t="e">
        <f>INDEX('прил 1.1'!#REF!,MATCH('прил 1.4'!B60,'прил 1.1'!B:B,0))</f>
        <v>#REF!</v>
      </c>
      <c r="X60" s="1205"/>
      <c r="Y60" s="1200" t="e">
        <f>INDEX('прил 14'!W:W,MATCH('прил 1.4'!$B60,'прил 14'!$B:$B,0))</f>
        <v>#REF!</v>
      </c>
      <c r="Z60" s="1388"/>
      <c r="AA60" s="1200" t="e">
        <f>INDEX('прил 14'!X:X,MATCH('прил 1.4'!$B60,'прил 14'!$B:$B,0))</f>
        <v>#REF!</v>
      </c>
      <c r="AB60" s="1388"/>
      <c r="AC60" s="1200" t="e">
        <f>INDEX('прил 14'!Y:Y,MATCH('прил 1.4'!$B60,'прил 14'!$B:$B,0))</f>
        <v>#REF!</v>
      </c>
      <c r="AD60" s="1202"/>
      <c r="AE60" s="1200" t="e">
        <f>INDEX('прил 14'!Z:Z,MATCH('прил 1.4'!$B60,'прил 14'!$B:$B,0))</f>
        <v>#REF!</v>
      </c>
      <c r="AF60" s="1199" t="e">
        <f>INDEX('прил 1.1'!Q:Q,MATCH('прил 1.4'!B60,'прил 1.1'!B:B,0))-W60</f>
        <v>#REF!</v>
      </c>
      <c r="AG60" s="1409" t="e">
        <f t="shared" si="35"/>
        <v>#REF!</v>
      </c>
      <c r="AH60" s="937" t="e">
        <f t="shared" si="36"/>
        <v>#REF!</v>
      </c>
      <c r="AI60" s="1414"/>
      <c r="AJ60" s="1414"/>
      <c r="AK60" s="1415" t="e">
        <f>INDEX('прил 1.1'!#REF!,MATCH('прил 1.4'!$B60,'прил 1.1'!$B:$B,0))</f>
        <v>#REF!</v>
      </c>
      <c r="AL60" s="1416" t="e">
        <f>INDEX('прил 1.1'!#REF!,MATCH('прил 1.4'!$B60,'прил 1.1'!$B:$B,0))</f>
        <v>#REF!</v>
      </c>
      <c r="AM60" s="1409"/>
      <c r="AN60" s="1409" t="e">
        <f>INDEX('прил 1.1'!#REF!,MATCH('прил 1.4'!B60,'прил 1.1'!B:B,0))</f>
        <v>#REF!</v>
      </c>
      <c r="AO60" s="1206">
        <f t="shared" si="72"/>
        <v>0</v>
      </c>
      <c r="AP60" s="1200" t="e">
        <f t="shared" si="73"/>
        <v>#REF!</v>
      </c>
      <c r="AQ60" s="1227"/>
      <c r="AR60" s="1199" t="e">
        <f>INDEX('прил 1.3'!#REF!,MATCH('прил 1.4'!$B60,'прил 1.3'!$B:$B,0))</f>
        <v>#REF!</v>
      </c>
      <c r="AS60" s="1202"/>
      <c r="AT60" s="1199" t="e">
        <f>INDEX('прил 1.3'!#REF!,MATCH('прил 1.4'!$B60,'прил 1.3'!$B:$B,0))</f>
        <v>#REF!</v>
      </c>
      <c r="AU60" s="1202"/>
      <c r="AV60" s="1199" t="e">
        <f>INDEX('прил 1.3'!#REF!,MATCH('прил 1.4'!$B60,'прил 1.3'!$B:$B,0))</f>
        <v>#REF!</v>
      </c>
      <c r="AW60" s="1202"/>
      <c r="AX60" s="1199" t="e">
        <f>INDEX('прил 1.3'!#REF!,MATCH('прил 1.4'!$B60,'прил 1.3'!$B:$B,0))</f>
        <v>#REF!</v>
      </c>
      <c r="AY60" s="1409" t="e">
        <f t="shared" si="60"/>
        <v>#REF!</v>
      </c>
      <c r="AZ60" s="937" t="e">
        <f t="shared" si="61"/>
        <v>#REF!</v>
      </c>
      <c r="BA60" s="1417"/>
      <c r="BB60" s="1409"/>
      <c r="BC60" s="1409" t="e">
        <f>INDEX('прил 1.1'!#REF!,MATCH('прил 1.4'!B60,'прил 1.1'!B:B,0))</f>
        <v>#REF!</v>
      </c>
      <c r="BD60" s="1409"/>
      <c r="BE60" s="1409" t="e">
        <f>INDEX('прил 1.1'!#REF!,MATCH('прил 1.4'!B60,'прил 1.1'!B:B,0))</f>
        <v>#REF!</v>
      </c>
      <c r="BF60" s="1414"/>
      <c r="BG60" s="1409" t="e">
        <f>INDEX('прил 1.1'!#REF!,MATCH('прил 1.4'!B60,'прил 1.1'!B:B,0))</f>
        <v>#REF!</v>
      </c>
      <c r="BH60" s="950"/>
      <c r="BI60" s="1597">
        <f t="shared" si="9"/>
        <v>0</v>
      </c>
      <c r="BL60" s="917"/>
      <c r="BM60" s="918"/>
    </row>
    <row r="61" spans="1:65" s="934" customFormat="1" hidden="1">
      <c r="A61" s="939">
        <f>A51+1</f>
        <v>6</v>
      </c>
      <c r="B61" s="782" t="e">
        <f>'прил 1.1'!#REF!</f>
        <v>#REF!</v>
      </c>
      <c r="C61" s="915" t="s">
        <v>1026</v>
      </c>
      <c r="D61" s="1409" t="e">
        <f>INDEX('прил 1.1'!K:K,MATCH('прил 1.4'!B61,'прил 1.1'!B:B,0))</f>
        <v>#REF!</v>
      </c>
      <c r="E61" s="1409" t="e">
        <f>INDEX('прил 1.1'!L:L,MATCH($B61,'прил 1.1'!$B:$B,0))</f>
        <v>#REF!</v>
      </c>
      <c r="F61" s="1409" t="e">
        <f>INDEX('прил 1.1'!Q:Q,MATCH('прил 1.4'!B61,'прил 1.1'!B:B,0))</f>
        <v>#REF!</v>
      </c>
      <c r="G61" s="1409" t="e">
        <f>INDEX('прил 1.1'!#REF!,MATCH($B61,'прил 1.1'!$B:$B,0))</f>
        <v>#REF!</v>
      </c>
      <c r="H61" s="1409"/>
      <c r="I61" s="1410" t="e">
        <f>INDEX('прил 1.1'!#REF!,MATCH('прил 1.4'!B61,'прил 1.1'!B:B,0))</f>
        <v>#REF!</v>
      </c>
      <c r="J61" s="1201"/>
      <c r="K61" s="1202"/>
      <c r="L61" s="1199"/>
      <c r="M61" s="1202"/>
      <c r="N61" s="1199"/>
      <c r="O61" s="1199"/>
      <c r="P61" s="1199"/>
      <c r="Q61" s="1203"/>
      <c r="R61" s="1409" t="e">
        <f t="shared" si="63"/>
        <v>#REF!</v>
      </c>
      <c r="S61" s="937" t="e">
        <f t="shared" si="64"/>
        <v>#REF!</v>
      </c>
      <c r="T61" s="1409" t="e">
        <f>INDEX('прил 1.1'!#REF!,MATCH('прил 1.4'!$B61,'прил 1.1'!$B:$B,0))</f>
        <v>#REF!</v>
      </c>
      <c r="U61" s="1409" t="e">
        <f>INDEX('прил 1.1'!#REF!,MATCH('прил 1.4'!$B61,'прил 1.1'!$B:$B,0))</f>
        <v>#REF!</v>
      </c>
      <c r="V61" s="1409"/>
      <c r="W61" s="1409" t="e">
        <f>INDEX('прил 1.1'!#REF!,MATCH('прил 1.4'!B61,'прил 1.1'!B:B,0))</f>
        <v>#REF!</v>
      </c>
      <c r="X61" s="1205"/>
      <c r="Y61" s="1200"/>
      <c r="Z61" s="1388"/>
      <c r="AA61" s="1200"/>
      <c r="AB61" s="1388"/>
      <c r="AC61" s="1200"/>
      <c r="AD61" s="1202"/>
      <c r="AE61" s="1200"/>
      <c r="AF61" s="1199" t="e">
        <f>INDEX('прил 1.1'!Q:Q,MATCH('прил 1.4'!B61,'прил 1.1'!B:B,0))-W61</f>
        <v>#REF!</v>
      </c>
      <c r="AG61" s="1409" t="e">
        <f t="shared" si="35"/>
        <v>#REF!</v>
      </c>
      <c r="AH61" s="937" t="e">
        <f t="shared" si="36"/>
        <v>#REF!</v>
      </c>
      <c r="AI61" s="1414"/>
      <c r="AJ61" s="1414"/>
      <c r="AK61" s="1415" t="e">
        <f>INDEX('прил 1.1'!#REF!,MATCH('прил 1.4'!$B61,'прил 1.1'!$B:$B,0))</f>
        <v>#REF!</v>
      </c>
      <c r="AL61" s="1416" t="e">
        <f>INDEX('прил 1.1'!#REF!,MATCH('прил 1.4'!$B61,'прил 1.1'!$B:$B,0))</f>
        <v>#REF!</v>
      </c>
      <c r="AM61" s="1409"/>
      <c r="AN61" s="1409" t="e">
        <f>INDEX('прил 1.1'!#REF!,MATCH('прил 1.4'!B61,'прил 1.1'!B:B,0))</f>
        <v>#REF!</v>
      </c>
      <c r="AO61" s="1206">
        <f t="shared" si="72"/>
        <v>0</v>
      </c>
      <c r="AP61" s="1200" t="e">
        <f t="shared" si="73"/>
        <v>#REF!</v>
      </c>
      <c r="AQ61" s="1227"/>
      <c r="AR61" s="1199" t="e">
        <f>INDEX('прил 1.3'!#REF!,MATCH('прил 1.4'!$B61,'прил 1.3'!$B:$B,0))</f>
        <v>#REF!</v>
      </c>
      <c r="AS61" s="1202"/>
      <c r="AT61" s="1199" t="e">
        <f>INDEX('прил 1.3'!#REF!,MATCH('прил 1.4'!$B61,'прил 1.3'!$B:$B,0))</f>
        <v>#REF!</v>
      </c>
      <c r="AU61" s="1202"/>
      <c r="AV61" s="1199" t="e">
        <f>INDEX('прил 1.3'!#REF!,MATCH('прил 1.4'!$B61,'прил 1.3'!$B:$B,0))</f>
        <v>#REF!</v>
      </c>
      <c r="AW61" s="1202"/>
      <c r="AX61" s="1199" t="e">
        <f>INDEX('прил 1.3'!#REF!,MATCH('прил 1.4'!$B61,'прил 1.3'!$B:$B,0))</f>
        <v>#REF!</v>
      </c>
      <c r="AY61" s="1409" t="e">
        <f t="shared" si="60"/>
        <v>#REF!</v>
      </c>
      <c r="AZ61" s="937" t="e">
        <f t="shared" si="61"/>
        <v>#REF!</v>
      </c>
      <c r="BA61" s="1417"/>
      <c r="BB61" s="1409"/>
      <c r="BC61" s="1409" t="e">
        <f>INDEX('прил 1.1'!#REF!,MATCH('прил 1.4'!B61,'прил 1.1'!B:B,0))</f>
        <v>#REF!</v>
      </c>
      <c r="BD61" s="1409"/>
      <c r="BE61" s="1409" t="e">
        <f>INDEX('прил 1.1'!#REF!,MATCH('прил 1.4'!B61,'прил 1.1'!B:B,0))</f>
        <v>#REF!</v>
      </c>
      <c r="BF61" s="1414"/>
      <c r="BG61" s="1409" t="e">
        <f>INDEX('прил 1.1'!#REF!,MATCH('прил 1.4'!B61,'прил 1.1'!B:B,0))</f>
        <v>#REF!</v>
      </c>
      <c r="BH61" s="950"/>
      <c r="BI61" s="1597">
        <f t="shared" si="9"/>
        <v>0</v>
      </c>
      <c r="BL61" s="917"/>
      <c r="BM61" s="918"/>
    </row>
    <row r="62" spans="1:65" s="934" customFormat="1" hidden="1">
      <c r="A62" s="939">
        <f>A61+1</f>
        <v>7</v>
      </c>
      <c r="B62" s="782" t="e">
        <f>'прил 1.1'!#REF!</f>
        <v>#REF!</v>
      </c>
      <c r="C62" s="915" t="s">
        <v>1026</v>
      </c>
      <c r="D62" s="1409" t="e">
        <f>INDEX('прил 1.1'!K:K,MATCH('прил 1.4'!B62,'прил 1.1'!B:B,0))</f>
        <v>#REF!</v>
      </c>
      <c r="E62" s="1409" t="e">
        <f>INDEX('прил 1.1'!L:L,MATCH($B62,'прил 1.1'!$B:$B,0))</f>
        <v>#REF!</v>
      </c>
      <c r="F62" s="1409" t="e">
        <f>INDEX('прил 1.1'!Q:Q,MATCH('прил 1.4'!B62,'прил 1.1'!B:B,0))</f>
        <v>#REF!</v>
      </c>
      <c r="G62" s="1409" t="e">
        <f>INDEX('прил 1.1'!#REF!,MATCH($B62,'прил 1.1'!$B:$B,0))</f>
        <v>#REF!</v>
      </c>
      <c r="H62" s="1409"/>
      <c r="I62" s="1410" t="e">
        <f>INDEX('прил 1.1'!#REF!,MATCH('прил 1.4'!B62,'прил 1.1'!B:B,0))</f>
        <v>#REF!</v>
      </c>
      <c r="J62" s="1201"/>
      <c r="K62" s="1200" t="e">
        <f>INDEX('прил 14'!N:N,MATCH('прил 1.4'!$B62,'прил 14'!$B:$B,0))</f>
        <v>#REF!</v>
      </c>
      <c r="L62" s="1390"/>
      <c r="M62" s="1200" t="e">
        <f>INDEX('прил 14'!O:O,MATCH('прил 1.4'!$B62,'прил 14'!$B:$B,0))</f>
        <v>#REF!</v>
      </c>
      <c r="N62" s="1390"/>
      <c r="O62" s="1200" t="e">
        <f>INDEX('прил 14'!P:P,MATCH('прил 1.4'!$B62,'прил 14'!$B:$B,0))</f>
        <v>#REF!</v>
      </c>
      <c r="P62" s="1199"/>
      <c r="Q62" s="1200" t="e">
        <f>INDEX('прил 14'!Q:Q,MATCH('прил 1.4'!$B62,'прил 14'!$B:$B,0))</f>
        <v>#REF!</v>
      </c>
      <c r="R62" s="1409" t="e">
        <f t="shared" si="63"/>
        <v>#REF!</v>
      </c>
      <c r="S62" s="937" t="e">
        <f t="shared" si="64"/>
        <v>#REF!</v>
      </c>
      <c r="T62" s="1409" t="e">
        <f>INDEX('прил 1.1'!#REF!,MATCH('прил 1.4'!$B62,'прил 1.1'!$B:$B,0))</f>
        <v>#REF!</v>
      </c>
      <c r="U62" s="1409" t="e">
        <f>INDEX('прил 1.1'!#REF!,MATCH('прил 1.4'!$B62,'прил 1.1'!$B:$B,0))</f>
        <v>#REF!</v>
      </c>
      <c r="V62" s="1409"/>
      <c r="W62" s="1409" t="e">
        <f>INDEX('прил 1.1'!#REF!,MATCH('прил 1.4'!B62,'прил 1.1'!B:B,0))</f>
        <v>#REF!</v>
      </c>
      <c r="X62" s="1205"/>
      <c r="Y62" s="1200" t="e">
        <f>INDEX('прил 14'!W:W,MATCH('прил 1.4'!$B62,'прил 14'!$B:$B,0))</f>
        <v>#REF!</v>
      </c>
      <c r="Z62" s="1388"/>
      <c r="AA62" s="1200" t="e">
        <f>INDEX('прил 14'!X:X,MATCH('прил 1.4'!$B62,'прил 14'!$B:$B,0))</f>
        <v>#REF!</v>
      </c>
      <c r="AB62" s="1388"/>
      <c r="AC62" s="1200" t="e">
        <f>INDEX('прил 14'!Y:Y,MATCH('прил 1.4'!$B62,'прил 14'!$B:$B,0))</f>
        <v>#REF!</v>
      </c>
      <c r="AD62" s="1202"/>
      <c r="AE62" s="1200" t="e">
        <f>INDEX('прил 14'!Z:Z,MATCH('прил 1.4'!$B62,'прил 14'!$B:$B,0))</f>
        <v>#REF!</v>
      </c>
      <c r="AF62" s="1199" t="e">
        <f>INDEX('прил 1.1'!Q:Q,MATCH('прил 1.4'!B62,'прил 1.1'!B:B,0))-W62</f>
        <v>#REF!</v>
      </c>
      <c r="AG62" s="1409" t="e">
        <f t="shared" si="35"/>
        <v>#REF!</v>
      </c>
      <c r="AH62" s="937" t="e">
        <f t="shared" si="36"/>
        <v>#REF!</v>
      </c>
      <c r="AI62" s="1414"/>
      <c r="AJ62" s="1414"/>
      <c r="AK62" s="1415" t="e">
        <f>INDEX('прил 1.1'!#REF!,MATCH('прил 1.4'!$B62,'прил 1.1'!$B:$B,0))</f>
        <v>#REF!</v>
      </c>
      <c r="AL62" s="1416" t="e">
        <f>INDEX('прил 1.1'!#REF!,MATCH('прил 1.4'!$B62,'прил 1.1'!$B:$B,0))</f>
        <v>#REF!</v>
      </c>
      <c r="AM62" s="1409"/>
      <c r="AN62" s="1409" t="e">
        <f>INDEX('прил 1.1'!#REF!,MATCH('прил 1.4'!B62,'прил 1.1'!B:B,0))</f>
        <v>#REF!</v>
      </c>
      <c r="AO62" s="1206">
        <f t="shared" si="72"/>
        <v>0</v>
      </c>
      <c r="AP62" s="1200" t="e">
        <f t="shared" si="73"/>
        <v>#REF!</v>
      </c>
      <c r="AQ62" s="1227"/>
      <c r="AR62" s="1199" t="e">
        <f>INDEX('прил 1.3'!#REF!,MATCH('прил 1.4'!$B62,'прил 1.3'!$B:$B,0))</f>
        <v>#REF!</v>
      </c>
      <c r="AS62" s="1202"/>
      <c r="AT62" s="1199" t="e">
        <f>INDEX('прил 1.3'!#REF!,MATCH('прил 1.4'!$B62,'прил 1.3'!$B:$B,0))</f>
        <v>#REF!</v>
      </c>
      <c r="AU62" s="1202"/>
      <c r="AV62" s="1199" t="e">
        <f>INDEX('прил 1.3'!#REF!,MATCH('прил 1.4'!$B62,'прил 1.3'!$B:$B,0))</f>
        <v>#REF!</v>
      </c>
      <c r="AW62" s="1202"/>
      <c r="AX62" s="1199" t="e">
        <f>INDEX('прил 1.3'!#REF!,MATCH('прил 1.4'!$B62,'прил 1.3'!$B:$B,0))</f>
        <v>#REF!</v>
      </c>
      <c r="AY62" s="1409" t="e">
        <f t="shared" si="60"/>
        <v>#REF!</v>
      </c>
      <c r="AZ62" s="937" t="e">
        <f t="shared" si="61"/>
        <v>#REF!</v>
      </c>
      <c r="BA62" s="1417"/>
      <c r="BB62" s="1409"/>
      <c r="BC62" s="1409" t="e">
        <f>INDEX('прил 1.1'!#REF!,MATCH('прил 1.4'!B62,'прил 1.1'!B:B,0))</f>
        <v>#REF!</v>
      </c>
      <c r="BD62" s="1409"/>
      <c r="BE62" s="1409" t="e">
        <f>INDEX('прил 1.1'!#REF!,MATCH('прил 1.4'!B62,'прил 1.1'!B:B,0))</f>
        <v>#REF!</v>
      </c>
      <c r="BF62" s="1414"/>
      <c r="BG62" s="1409" t="e">
        <f>INDEX('прил 1.1'!#REF!,MATCH('прил 1.4'!B62,'прил 1.1'!B:B,0))</f>
        <v>#REF!</v>
      </c>
      <c r="BH62" s="950"/>
      <c r="BI62" s="1597">
        <f t="shared" si="9"/>
        <v>0</v>
      </c>
      <c r="BL62" s="917"/>
      <c r="BM62" s="918"/>
    </row>
    <row r="63" spans="1:65" s="934" customFormat="1" hidden="1">
      <c r="A63" s="939">
        <f>A236+1</f>
        <v>39</v>
      </c>
      <c r="B63" s="782" t="e">
        <f>'прил 1.1'!#REF!</f>
        <v>#REF!</v>
      </c>
      <c r="C63" s="915" t="s">
        <v>1026</v>
      </c>
      <c r="D63" s="1409" t="e">
        <f>INDEX('прил 1.1'!K:K,MATCH('прил 1.4'!B63,'прил 1.1'!B:B,0))</f>
        <v>#REF!</v>
      </c>
      <c r="E63" s="1409" t="e">
        <f>INDEX('прил 1.1'!L:L,MATCH($B63,'прил 1.1'!$B:$B,0))</f>
        <v>#REF!</v>
      </c>
      <c r="F63" s="1409" t="e">
        <f>INDEX('прил 1.1'!Q:Q,MATCH('прил 1.4'!B63,'прил 1.1'!B:B,0))</f>
        <v>#REF!</v>
      </c>
      <c r="G63" s="1409" t="e">
        <f>INDEX('прил 1.1'!#REF!,MATCH($B63,'прил 1.1'!$B:$B,0))</f>
        <v>#REF!</v>
      </c>
      <c r="H63" s="1409"/>
      <c r="I63" s="1410" t="e">
        <f>INDEX('прил 1.1'!#REF!,MATCH('прил 1.4'!B63,'прил 1.1'!B:B,0))</f>
        <v>#REF!</v>
      </c>
      <c r="J63" s="1201"/>
      <c r="K63" s="1200" t="e">
        <f>INDEX('прил 14'!N:N,MATCH('прил 1.4'!$B63,'прил 14'!$B:$B,0))</f>
        <v>#REF!</v>
      </c>
      <c r="L63" s="1390"/>
      <c r="M63" s="1200" t="e">
        <f>INDEX('прил 14'!O:O,MATCH('прил 1.4'!$B63,'прил 14'!$B:$B,0))</f>
        <v>#REF!</v>
      </c>
      <c r="N63" s="1390"/>
      <c r="O63" s="1200" t="e">
        <f>INDEX('прил 14'!P:P,MATCH('прил 1.4'!$B63,'прил 14'!$B:$B,0))</f>
        <v>#REF!</v>
      </c>
      <c r="P63" s="1199"/>
      <c r="Q63" s="1200" t="e">
        <f>INDEX('прил 14'!Q:Q,MATCH('прил 1.4'!$B63,'прил 14'!$B:$B,0))</f>
        <v>#REF!</v>
      </c>
      <c r="R63" s="1409" t="e">
        <f t="shared" si="63"/>
        <v>#REF!</v>
      </c>
      <c r="S63" s="937" t="e">
        <f t="shared" si="64"/>
        <v>#REF!</v>
      </c>
      <c r="T63" s="1409" t="e">
        <f>INDEX('прил 1.1'!#REF!,MATCH('прил 1.4'!$B63,'прил 1.1'!$B:$B,0))</f>
        <v>#REF!</v>
      </c>
      <c r="U63" s="1409" t="e">
        <f>INDEX('прил 1.1'!#REF!,MATCH('прил 1.4'!$B63,'прил 1.1'!$B:$B,0))</f>
        <v>#REF!</v>
      </c>
      <c r="V63" s="1409"/>
      <c r="W63" s="1409" t="e">
        <f>INDEX('прил 1.1'!#REF!,MATCH('прил 1.4'!B63,'прил 1.1'!B:B,0))</f>
        <v>#REF!</v>
      </c>
      <c r="X63" s="1205"/>
      <c r="Y63" s="1200" t="e">
        <f>INDEX('прил 14'!W:W,MATCH('прил 1.4'!$B63,'прил 14'!$B:$B,0))</f>
        <v>#REF!</v>
      </c>
      <c r="Z63" s="1388"/>
      <c r="AA63" s="1200" t="e">
        <f>INDEX('прил 14'!X:X,MATCH('прил 1.4'!$B63,'прил 14'!$B:$B,0))</f>
        <v>#REF!</v>
      </c>
      <c r="AB63" s="1388"/>
      <c r="AC63" s="1200" t="e">
        <f>INDEX('прил 14'!Y:Y,MATCH('прил 1.4'!$B63,'прил 14'!$B:$B,0))</f>
        <v>#REF!</v>
      </c>
      <c r="AD63" s="1202"/>
      <c r="AE63" s="1200" t="e">
        <f>INDEX('прил 14'!Z:Z,MATCH('прил 1.4'!$B63,'прил 14'!$B:$B,0))</f>
        <v>#REF!</v>
      </c>
      <c r="AF63" s="1199" t="e">
        <f>INDEX('прил 1.1'!Q:Q,MATCH('прил 1.4'!B63,'прил 1.1'!B:B,0))-W63</f>
        <v>#REF!</v>
      </c>
      <c r="AG63" s="1409" t="e">
        <f t="shared" si="35"/>
        <v>#REF!</v>
      </c>
      <c r="AH63" s="937" t="e">
        <f t="shared" si="36"/>
        <v>#REF!</v>
      </c>
      <c r="AI63" s="1414"/>
      <c r="AJ63" s="1414"/>
      <c r="AK63" s="1415" t="e">
        <f>INDEX('прил 1.1'!#REF!,MATCH('прил 1.4'!$B63,'прил 1.1'!$B:$B,0))</f>
        <v>#REF!</v>
      </c>
      <c r="AL63" s="1416" t="e">
        <f>INDEX('прил 1.1'!#REF!,MATCH('прил 1.4'!$B63,'прил 1.1'!$B:$B,0))</f>
        <v>#REF!</v>
      </c>
      <c r="AM63" s="1409"/>
      <c r="AN63" s="1409" t="e">
        <f>INDEX('прил 1.1'!#REF!,MATCH('прил 1.4'!B63,'прил 1.1'!B:B,0))</f>
        <v>#REF!</v>
      </c>
      <c r="AO63" s="1206">
        <f t="shared" si="72"/>
        <v>0</v>
      </c>
      <c r="AP63" s="1200" t="e">
        <f t="shared" si="73"/>
        <v>#REF!</v>
      </c>
      <c r="AQ63" s="1227"/>
      <c r="AR63" s="1200" t="e">
        <f>INDEX('прил 14'!H:H,MATCH('прил 1.4'!$B63,'прил 14'!$B:$B,0))</f>
        <v>#REF!</v>
      </c>
      <c r="AT63" s="1200" t="e">
        <f>INDEX('прил 14'!I:I,MATCH('прил 1.4'!$B63,'прил 14'!$B:$B,0))</f>
        <v>#REF!</v>
      </c>
      <c r="AV63" s="1200" t="e">
        <f>INDEX('прил 14'!J:J,MATCH('прил 1.4'!$B63,'прил 14'!$B:$B,0))</f>
        <v>#REF!</v>
      </c>
      <c r="AW63" s="1202"/>
      <c r="AX63" s="1200" t="e">
        <f>INDEX('прил 14'!K:K,MATCH('прил 1.4'!$B63,'прил 14'!$B:$B,0))</f>
        <v>#REF!</v>
      </c>
      <c r="AY63" s="1409" t="e">
        <f t="shared" si="60"/>
        <v>#REF!</v>
      </c>
      <c r="AZ63" s="937" t="e">
        <f t="shared" si="61"/>
        <v>#REF!</v>
      </c>
      <c r="BA63" s="1417"/>
      <c r="BB63" s="1409"/>
      <c r="BC63" s="1409" t="e">
        <f>INDEX('прил 1.1'!#REF!,MATCH('прил 1.4'!B63,'прил 1.1'!B:B,0))</f>
        <v>#REF!</v>
      </c>
      <c r="BD63" s="1409"/>
      <c r="BE63" s="1409" t="e">
        <f>INDEX('прил 1.1'!#REF!,MATCH('прил 1.4'!B63,'прил 1.1'!B:B,0))</f>
        <v>#REF!</v>
      </c>
      <c r="BF63" s="1414"/>
      <c r="BG63" s="1409" t="e">
        <f>INDEX('прил 1.1'!#REF!,MATCH('прил 1.4'!B63,'прил 1.1'!B:B,0))</f>
        <v>#REF!</v>
      </c>
      <c r="BH63" s="950"/>
      <c r="BI63" s="1597">
        <f t="shared" si="9"/>
        <v>0</v>
      </c>
      <c r="BL63" s="917"/>
      <c r="BM63" s="918"/>
    </row>
    <row r="64" spans="1:65" s="978" customFormat="1" hidden="1">
      <c r="A64" s="977"/>
      <c r="B64" s="782"/>
      <c r="C64" s="915"/>
      <c r="D64" s="1210"/>
      <c r="E64" s="1210"/>
      <c r="F64" s="1210"/>
      <c r="G64" s="1210"/>
      <c r="H64" s="1210"/>
      <c r="I64" s="1210"/>
      <c r="J64" s="1210"/>
      <c r="K64" s="1210"/>
      <c r="L64" s="1210"/>
      <c r="M64" s="1210"/>
      <c r="N64" s="1210"/>
      <c r="O64" s="1210"/>
      <c r="P64" s="1210"/>
      <c r="Q64" s="1210"/>
      <c r="R64" s="1210">
        <f t="shared" si="63"/>
        <v>0</v>
      </c>
      <c r="S64" s="1211" t="str">
        <f t="shared" si="64"/>
        <v xml:space="preserve"> </v>
      </c>
      <c r="T64" s="1210"/>
      <c r="U64" s="1210"/>
      <c r="V64" s="1210"/>
      <c r="W64" s="1210"/>
      <c r="X64" s="1210"/>
      <c r="Y64" s="1210"/>
      <c r="Z64" s="1210"/>
      <c r="AA64" s="1210"/>
      <c r="AB64" s="1210"/>
      <c r="AC64" s="1210"/>
      <c r="AD64" s="1210"/>
      <c r="AE64" s="1210"/>
      <c r="AF64" s="1210"/>
      <c r="AG64" s="1210">
        <f t="shared" si="35"/>
        <v>0</v>
      </c>
      <c r="AH64" s="1211" t="str">
        <f t="shared" si="36"/>
        <v xml:space="preserve"> </v>
      </c>
      <c r="AI64" s="1210"/>
      <c r="AJ64" s="1210"/>
      <c r="AK64" s="1210"/>
      <c r="AL64" s="1210"/>
      <c r="AM64" s="1228"/>
      <c r="AN64" s="1210"/>
      <c r="AO64" s="1208">
        <f t="shared" si="23"/>
        <v>0</v>
      </c>
      <c r="AP64" s="1200">
        <f t="shared" si="73"/>
        <v>0</v>
      </c>
      <c r="AQ64" s="1228"/>
      <c r="AR64" s="1210"/>
      <c r="AS64" s="1228"/>
      <c r="AT64" s="1210"/>
      <c r="AU64" s="1228"/>
      <c r="AV64" s="1210"/>
      <c r="AW64" s="1228"/>
      <c r="AX64" s="1210"/>
      <c r="AY64" s="1210">
        <f t="shared" si="60"/>
        <v>0</v>
      </c>
      <c r="AZ64" s="930" t="str">
        <f t="shared" si="61"/>
        <v xml:space="preserve"> </v>
      </c>
      <c r="BA64" s="1210"/>
      <c r="BB64" s="1228"/>
      <c r="BC64" s="1210"/>
      <c r="BD64" s="1228"/>
      <c r="BE64" s="1210"/>
      <c r="BF64" s="1208"/>
      <c r="BG64" s="1210"/>
      <c r="BH64" s="950"/>
      <c r="BI64" s="1597">
        <f t="shared" si="9"/>
        <v>0</v>
      </c>
      <c r="BJ64" s="916"/>
      <c r="BL64" s="917"/>
      <c r="BM64" s="918"/>
    </row>
    <row r="65" spans="1:65" s="727" customFormat="1" hidden="1">
      <c r="A65" s="723">
        <v>3</v>
      </c>
      <c r="B65" s="704" t="s">
        <v>693</v>
      </c>
      <c r="C65" s="602"/>
      <c r="D65" s="1407"/>
      <c r="E65" s="1407"/>
      <c r="F65" s="1407"/>
      <c r="G65" s="1407"/>
      <c r="H65" s="1407"/>
      <c r="I65" s="1407"/>
      <c r="J65" s="1195"/>
      <c r="K65" s="1195"/>
      <c r="L65" s="1195"/>
      <c r="M65" s="1195"/>
      <c r="N65" s="1195"/>
      <c r="O65" s="1195"/>
      <c r="P65" s="1195"/>
      <c r="Q65" s="1195"/>
      <c r="R65" s="1412">
        <f t="shared" si="63"/>
        <v>0</v>
      </c>
      <c r="S65" s="971" t="str">
        <f t="shared" si="64"/>
        <v xml:space="preserve"> </v>
      </c>
      <c r="T65" s="1407"/>
      <c r="U65" s="1407"/>
      <c r="V65" s="1407"/>
      <c r="W65" s="1407"/>
      <c r="X65" s="1195"/>
      <c r="Y65" s="1195"/>
      <c r="Z65" s="1195"/>
      <c r="AA65" s="1195"/>
      <c r="AB65" s="1195"/>
      <c r="AC65" s="1195"/>
      <c r="AD65" s="1195"/>
      <c r="AE65" s="1195"/>
      <c r="AF65" s="1195"/>
      <c r="AG65" s="1412">
        <f t="shared" si="35"/>
        <v>0</v>
      </c>
      <c r="AH65" s="971" t="str">
        <f t="shared" si="36"/>
        <v xml:space="preserve"> </v>
      </c>
      <c r="AI65" s="1407"/>
      <c r="AJ65" s="1407"/>
      <c r="AK65" s="1407"/>
      <c r="AL65" s="1407"/>
      <c r="AM65" s="1407"/>
      <c r="AN65" s="1407"/>
      <c r="AO65" s="1195">
        <f t="shared" si="23"/>
        <v>0</v>
      </c>
      <c r="AP65" s="1195"/>
      <c r="AQ65" s="1195"/>
      <c r="AR65" s="1195"/>
      <c r="AS65" s="1195"/>
      <c r="AT65" s="1195"/>
      <c r="AU65" s="1195"/>
      <c r="AV65" s="1195"/>
      <c r="AW65" s="1195"/>
      <c r="AX65" s="1195"/>
      <c r="AY65" s="1412">
        <f t="shared" si="60"/>
        <v>0</v>
      </c>
      <c r="AZ65" s="971" t="str">
        <f t="shared" si="61"/>
        <v xml:space="preserve"> </v>
      </c>
      <c r="BA65" s="1407"/>
      <c r="BB65" s="1407"/>
      <c r="BC65" s="1407"/>
      <c r="BD65" s="1407"/>
      <c r="BE65" s="1407"/>
      <c r="BF65" s="1407"/>
      <c r="BG65" s="1407"/>
      <c r="BH65" s="602"/>
      <c r="BI65" s="1597">
        <f t="shared" si="9"/>
        <v>0</v>
      </c>
      <c r="BJ65" s="726"/>
      <c r="BL65" s="793"/>
      <c r="BM65" s="778"/>
    </row>
    <row r="66" spans="1:65" s="922" customFormat="1" hidden="1" outlineLevel="1">
      <c r="A66" s="919"/>
      <c r="B66" s="979"/>
      <c r="C66" s="920"/>
      <c r="D66" s="1209"/>
      <c r="E66" s="1209"/>
      <c r="F66" s="1209"/>
      <c r="G66" s="1209"/>
      <c r="H66" s="1209"/>
      <c r="I66" s="1209"/>
      <c r="J66" s="1209"/>
      <c r="K66" s="1209"/>
      <c r="L66" s="1209"/>
      <c r="M66" s="1209"/>
      <c r="N66" s="1209"/>
      <c r="O66" s="1209"/>
      <c r="P66" s="1209"/>
      <c r="Q66" s="1209"/>
      <c r="R66" s="1210">
        <f t="shared" si="63"/>
        <v>0</v>
      </c>
      <c r="S66" s="1211" t="str">
        <f t="shared" si="64"/>
        <v xml:space="preserve"> </v>
      </c>
      <c r="T66" s="1209"/>
      <c r="U66" s="1209"/>
      <c r="V66" s="1209"/>
      <c r="W66" s="1209"/>
      <c r="X66" s="1209"/>
      <c r="Y66" s="1209"/>
      <c r="Z66" s="1209"/>
      <c r="AA66" s="1209"/>
      <c r="AB66" s="1209"/>
      <c r="AC66" s="1209"/>
      <c r="AD66" s="1209"/>
      <c r="AE66" s="1209"/>
      <c r="AF66" s="1209"/>
      <c r="AG66" s="1210">
        <f t="shared" si="35"/>
        <v>0</v>
      </c>
      <c r="AH66" s="1211" t="str">
        <f t="shared" si="36"/>
        <v xml:space="preserve"> </v>
      </c>
      <c r="AI66" s="1209"/>
      <c r="AJ66" s="1209"/>
      <c r="AK66" s="1209"/>
      <c r="AL66" s="1209"/>
      <c r="AM66" s="1213"/>
      <c r="AN66" s="1209"/>
      <c r="AO66" s="1208">
        <f t="shared" si="23"/>
        <v>0</v>
      </c>
      <c r="AP66" s="1209"/>
      <c r="AQ66" s="1213"/>
      <c r="AR66" s="1209"/>
      <c r="AS66" s="1213"/>
      <c r="AT66" s="1209"/>
      <c r="AU66" s="1213"/>
      <c r="AV66" s="1209"/>
      <c r="AW66" s="1213"/>
      <c r="AX66" s="1209"/>
      <c r="AY66" s="1210">
        <f t="shared" si="60"/>
        <v>0</v>
      </c>
      <c r="AZ66" s="930" t="str">
        <f t="shared" si="61"/>
        <v xml:space="preserve"> </v>
      </c>
      <c r="BA66" s="1209"/>
      <c r="BB66" s="1213"/>
      <c r="BC66" s="1209"/>
      <c r="BD66" s="1213"/>
      <c r="BE66" s="1209"/>
      <c r="BF66" s="1209"/>
      <c r="BG66" s="1209"/>
      <c r="BH66" s="921"/>
      <c r="BI66" s="1597">
        <f t="shared" si="9"/>
        <v>0</v>
      </c>
      <c r="BJ66" s="923"/>
      <c r="BL66" s="917"/>
      <c r="BM66" s="918"/>
    </row>
    <row r="67" spans="1:65" s="922" customFormat="1" hidden="1" outlineLevel="1">
      <c r="A67" s="919"/>
      <c r="B67" s="979"/>
      <c r="C67" s="920"/>
      <c r="D67" s="1209"/>
      <c r="E67" s="1209"/>
      <c r="F67" s="1209"/>
      <c r="G67" s="1209"/>
      <c r="H67" s="1209"/>
      <c r="I67" s="1209"/>
      <c r="J67" s="1209"/>
      <c r="K67" s="1209"/>
      <c r="L67" s="1209"/>
      <c r="M67" s="1209"/>
      <c r="N67" s="1209"/>
      <c r="O67" s="1209"/>
      <c r="P67" s="1209"/>
      <c r="Q67" s="1209"/>
      <c r="R67" s="1210">
        <f t="shared" si="63"/>
        <v>0</v>
      </c>
      <c r="S67" s="1211" t="str">
        <f t="shared" si="64"/>
        <v xml:space="preserve"> </v>
      </c>
      <c r="T67" s="1209"/>
      <c r="U67" s="1209"/>
      <c r="V67" s="1209"/>
      <c r="W67" s="1209"/>
      <c r="X67" s="1209"/>
      <c r="Y67" s="1209"/>
      <c r="Z67" s="1209"/>
      <c r="AA67" s="1209"/>
      <c r="AB67" s="1209"/>
      <c r="AC67" s="1209"/>
      <c r="AD67" s="1209"/>
      <c r="AE67" s="1209"/>
      <c r="AF67" s="1209"/>
      <c r="AG67" s="1210">
        <f t="shared" si="35"/>
        <v>0</v>
      </c>
      <c r="AH67" s="1211" t="str">
        <f t="shared" si="36"/>
        <v xml:space="preserve"> </v>
      </c>
      <c r="AI67" s="1209"/>
      <c r="AJ67" s="1209"/>
      <c r="AK67" s="1209"/>
      <c r="AL67" s="1209"/>
      <c r="AM67" s="1213"/>
      <c r="AN67" s="1209"/>
      <c r="AO67" s="1208">
        <f t="shared" si="23"/>
        <v>0</v>
      </c>
      <c r="AP67" s="1209"/>
      <c r="AQ67" s="1213"/>
      <c r="AR67" s="1209"/>
      <c r="AS67" s="1213"/>
      <c r="AT67" s="1209"/>
      <c r="AU67" s="1213"/>
      <c r="AV67" s="1209"/>
      <c r="AW67" s="1213"/>
      <c r="AX67" s="1209"/>
      <c r="AY67" s="1210">
        <f t="shared" si="60"/>
        <v>0</v>
      </c>
      <c r="AZ67" s="930" t="str">
        <f t="shared" si="61"/>
        <v xml:space="preserve"> </v>
      </c>
      <c r="BA67" s="1209"/>
      <c r="BB67" s="1213"/>
      <c r="BC67" s="1209"/>
      <c r="BD67" s="1213"/>
      <c r="BE67" s="1209"/>
      <c r="BF67" s="1209"/>
      <c r="BG67" s="1209"/>
      <c r="BH67" s="921"/>
      <c r="BI67" s="1597">
        <f t="shared" si="9"/>
        <v>0</v>
      </c>
      <c r="BJ67" s="923"/>
      <c r="BL67" s="917"/>
      <c r="BM67" s="918"/>
    </row>
    <row r="68" spans="1:65" s="727" customFormat="1" hidden="1" collapsed="1">
      <c r="A68" s="723">
        <v>4</v>
      </c>
      <c r="B68" s="704" t="s">
        <v>694</v>
      </c>
      <c r="C68" s="602"/>
      <c r="D68" s="1407"/>
      <c r="E68" s="1407"/>
      <c r="F68" s="1407"/>
      <c r="G68" s="1407"/>
      <c r="H68" s="1407"/>
      <c r="I68" s="1407"/>
      <c r="J68" s="1195"/>
      <c r="K68" s="1195"/>
      <c r="L68" s="1195"/>
      <c r="M68" s="1195"/>
      <c r="N68" s="1195"/>
      <c r="O68" s="1195"/>
      <c r="P68" s="1195"/>
      <c r="Q68" s="1195"/>
      <c r="R68" s="1412">
        <f t="shared" si="63"/>
        <v>0</v>
      </c>
      <c r="S68" s="971" t="str">
        <f t="shared" si="64"/>
        <v xml:space="preserve"> </v>
      </c>
      <c r="T68" s="1407"/>
      <c r="U68" s="1407"/>
      <c r="V68" s="1407"/>
      <c r="W68" s="1407"/>
      <c r="X68" s="1195"/>
      <c r="Y68" s="1195"/>
      <c r="Z68" s="1195"/>
      <c r="AA68" s="1195"/>
      <c r="AB68" s="1195"/>
      <c r="AC68" s="1195"/>
      <c r="AD68" s="1195"/>
      <c r="AE68" s="1195"/>
      <c r="AF68" s="1195"/>
      <c r="AG68" s="1412">
        <f t="shared" si="35"/>
        <v>0</v>
      </c>
      <c r="AH68" s="971" t="str">
        <f t="shared" si="36"/>
        <v xml:space="preserve"> </v>
      </c>
      <c r="AI68" s="1407"/>
      <c r="AJ68" s="1407"/>
      <c r="AK68" s="1407"/>
      <c r="AL68" s="1407"/>
      <c r="AM68" s="1407"/>
      <c r="AN68" s="1407"/>
      <c r="AO68" s="1195">
        <f t="shared" si="23"/>
        <v>0</v>
      </c>
      <c r="AP68" s="1195"/>
      <c r="AQ68" s="1195"/>
      <c r="AR68" s="1195"/>
      <c r="AS68" s="1195"/>
      <c r="AT68" s="1195"/>
      <c r="AU68" s="1195"/>
      <c r="AV68" s="1195"/>
      <c r="AW68" s="1195"/>
      <c r="AX68" s="1195"/>
      <c r="AY68" s="1412">
        <f t="shared" si="60"/>
        <v>0</v>
      </c>
      <c r="AZ68" s="971" t="str">
        <f t="shared" si="61"/>
        <v xml:space="preserve"> </v>
      </c>
      <c r="BA68" s="1407">
        <f>SUM(BA69:BA75)</f>
        <v>0</v>
      </c>
      <c r="BB68" s="1407"/>
      <c r="BC68" s="1407"/>
      <c r="BD68" s="1407"/>
      <c r="BE68" s="1407"/>
      <c r="BF68" s="1407"/>
      <c r="BG68" s="1407"/>
      <c r="BH68" s="602"/>
      <c r="BI68" s="1597">
        <f t="shared" si="9"/>
        <v>0</v>
      </c>
      <c r="BJ68" s="726"/>
      <c r="BL68" s="793"/>
      <c r="BM68" s="778"/>
    </row>
    <row r="69" spans="1:65" s="922" customFormat="1" hidden="1" outlineLevel="1">
      <c r="A69" s="980"/>
      <c r="B69" s="979"/>
      <c r="C69" s="920"/>
      <c r="D69" s="1209"/>
      <c r="E69" s="1209"/>
      <c r="F69" s="1209"/>
      <c r="G69" s="1209"/>
      <c r="H69" s="1209"/>
      <c r="I69" s="1209"/>
      <c r="J69" s="1209"/>
      <c r="K69" s="1209"/>
      <c r="L69" s="1209"/>
      <c r="M69" s="1209"/>
      <c r="N69" s="1209"/>
      <c r="O69" s="1209"/>
      <c r="P69" s="1209"/>
      <c r="Q69" s="1209"/>
      <c r="R69" s="1210">
        <f t="shared" si="63"/>
        <v>0</v>
      </c>
      <c r="S69" s="1211" t="str">
        <f t="shared" si="64"/>
        <v xml:space="preserve"> </v>
      </c>
      <c r="T69" s="1209"/>
      <c r="U69" s="1209"/>
      <c r="V69" s="1209"/>
      <c r="W69" s="1209"/>
      <c r="X69" s="1209"/>
      <c r="Y69" s="1209"/>
      <c r="Z69" s="1209"/>
      <c r="AA69" s="1209"/>
      <c r="AB69" s="1209"/>
      <c r="AC69" s="1209"/>
      <c r="AD69" s="1209"/>
      <c r="AE69" s="1209"/>
      <c r="AF69" s="1209"/>
      <c r="AG69" s="1210">
        <f t="shared" si="35"/>
        <v>0</v>
      </c>
      <c r="AH69" s="1211" t="str">
        <f t="shared" si="36"/>
        <v xml:space="preserve"> </v>
      </c>
      <c r="AI69" s="1209"/>
      <c r="AJ69" s="1209"/>
      <c r="AK69" s="1209"/>
      <c r="AL69" s="1209"/>
      <c r="AM69" s="1213"/>
      <c r="AN69" s="1209"/>
      <c r="AO69" s="1208">
        <f t="shared" si="23"/>
        <v>0</v>
      </c>
      <c r="AP69" s="1209"/>
      <c r="AQ69" s="1213"/>
      <c r="AR69" s="1209"/>
      <c r="AS69" s="1213"/>
      <c r="AT69" s="1209"/>
      <c r="AU69" s="1213"/>
      <c r="AV69" s="1209"/>
      <c r="AW69" s="1213"/>
      <c r="AX69" s="1209"/>
      <c r="AY69" s="1210">
        <f t="shared" si="60"/>
        <v>0</v>
      </c>
      <c r="AZ69" s="930" t="str">
        <f t="shared" si="61"/>
        <v xml:space="preserve"> </v>
      </c>
      <c r="BA69" s="1209"/>
      <c r="BB69" s="1213"/>
      <c r="BC69" s="1209"/>
      <c r="BD69" s="1213"/>
      <c r="BE69" s="1209"/>
      <c r="BF69" s="1209"/>
      <c r="BG69" s="1209"/>
      <c r="BH69" s="921"/>
      <c r="BI69" s="1597">
        <f t="shared" si="9"/>
        <v>0</v>
      </c>
      <c r="BJ69" s="923"/>
      <c r="BL69" s="917"/>
      <c r="BM69" s="918"/>
    </row>
    <row r="70" spans="1:65" s="727" customFormat="1" collapsed="1">
      <c r="A70" s="723">
        <v>5</v>
      </c>
      <c r="B70" s="704" t="s">
        <v>695</v>
      </c>
      <c r="C70" s="602"/>
      <c r="D70" s="1407" t="e">
        <f t="shared" ref="D70:Q70" si="74">SUM(D71:D145)</f>
        <v>#REF!</v>
      </c>
      <c r="E70" s="1407" t="e">
        <f t="shared" si="74"/>
        <v>#REF!</v>
      </c>
      <c r="F70" s="1407" t="e">
        <f t="shared" si="74"/>
        <v>#REF!</v>
      </c>
      <c r="G70" s="1407" t="e">
        <f t="shared" si="74"/>
        <v>#REF!</v>
      </c>
      <c r="H70" s="1407">
        <f t="shared" si="74"/>
        <v>51.271999999999998</v>
      </c>
      <c r="I70" s="1407" t="e">
        <f t="shared" si="74"/>
        <v>#REF!</v>
      </c>
      <c r="J70" s="1195">
        <f t="shared" si="74"/>
        <v>0</v>
      </c>
      <c r="K70" s="1195" t="e">
        <f t="shared" si="74"/>
        <v>#REF!</v>
      </c>
      <c r="L70" s="1195">
        <f t="shared" si="74"/>
        <v>0</v>
      </c>
      <c r="M70" s="1195" t="e">
        <f t="shared" si="74"/>
        <v>#REF!</v>
      </c>
      <c r="N70" s="1195">
        <f t="shared" si="74"/>
        <v>0</v>
      </c>
      <c r="O70" s="1195" t="e">
        <f t="shared" si="74"/>
        <v>#REF!</v>
      </c>
      <c r="P70" s="1195">
        <f t="shared" si="74"/>
        <v>0</v>
      </c>
      <c r="Q70" s="1195" t="e">
        <f t="shared" si="74"/>
        <v>#REF!</v>
      </c>
      <c r="R70" s="1412" t="e">
        <f t="shared" si="63"/>
        <v>#REF!</v>
      </c>
      <c r="S70" s="971" t="e">
        <f t="shared" si="64"/>
        <v>#REF!</v>
      </c>
      <c r="T70" s="1407" t="e">
        <f t="shared" ref="T70:AF70" si="75">SUM(T71:T145)</f>
        <v>#REF!</v>
      </c>
      <c r="U70" s="1407" t="e">
        <f t="shared" si="75"/>
        <v>#REF!</v>
      </c>
      <c r="V70" s="1407">
        <f t="shared" si="75"/>
        <v>60.267600000000002</v>
      </c>
      <c r="W70" s="1407" t="e">
        <f t="shared" si="75"/>
        <v>#REF!</v>
      </c>
      <c r="X70" s="1195">
        <f t="shared" si="75"/>
        <v>10.461500000000001</v>
      </c>
      <c r="Y70" s="1195" t="e">
        <f t="shared" si="75"/>
        <v>#REF!</v>
      </c>
      <c r="Z70" s="1195">
        <f t="shared" si="75"/>
        <v>0</v>
      </c>
      <c r="AA70" s="1195" t="e">
        <f t="shared" si="75"/>
        <v>#REF!</v>
      </c>
      <c r="AB70" s="1195">
        <f t="shared" si="75"/>
        <v>24.90305</v>
      </c>
      <c r="AC70" s="1195" t="e">
        <f t="shared" si="75"/>
        <v>#REF!</v>
      </c>
      <c r="AD70" s="1195">
        <f t="shared" si="75"/>
        <v>24.90305</v>
      </c>
      <c r="AE70" s="1195" t="e">
        <f t="shared" si="75"/>
        <v>#REF!</v>
      </c>
      <c r="AF70" s="1195" t="e">
        <f t="shared" si="75"/>
        <v>#REF!</v>
      </c>
      <c r="AG70" s="1412" t="e">
        <f t="shared" si="35"/>
        <v>#REF!</v>
      </c>
      <c r="AH70" s="971" t="e">
        <f t="shared" si="36"/>
        <v>#REF!</v>
      </c>
      <c r="AI70" s="1407">
        <f t="shared" ref="AI70:AN70" si="76">SUM(AI71:AI145)</f>
        <v>0</v>
      </c>
      <c r="AJ70" s="1407">
        <f t="shared" si="76"/>
        <v>0</v>
      </c>
      <c r="AK70" s="1407" t="e">
        <f t="shared" si="76"/>
        <v>#REF!</v>
      </c>
      <c r="AL70" s="1407" t="e">
        <f t="shared" si="76"/>
        <v>#REF!</v>
      </c>
      <c r="AM70" s="1407">
        <f t="shared" si="76"/>
        <v>37.236000000000004</v>
      </c>
      <c r="AN70" s="1407" t="e">
        <f t="shared" si="76"/>
        <v>#REF!</v>
      </c>
      <c r="AO70" s="1195">
        <f t="shared" si="23"/>
        <v>37.236000000000004</v>
      </c>
      <c r="AP70" s="1195" t="e">
        <f t="shared" ref="AP70:AX70" si="77">SUM(AP71:AP145)</f>
        <v>#REF!</v>
      </c>
      <c r="AQ70" s="1195">
        <f t="shared" si="77"/>
        <v>0</v>
      </c>
      <c r="AR70" s="1195" t="e">
        <f t="shared" si="77"/>
        <v>#REF!</v>
      </c>
      <c r="AS70" s="1195">
        <f t="shared" si="77"/>
        <v>0</v>
      </c>
      <c r="AT70" s="1195" t="e">
        <f t="shared" si="77"/>
        <v>#REF!</v>
      </c>
      <c r="AU70" s="1195">
        <f t="shared" si="77"/>
        <v>0</v>
      </c>
      <c r="AV70" s="1195" t="e">
        <f t="shared" si="77"/>
        <v>#REF!</v>
      </c>
      <c r="AW70" s="1195">
        <f t="shared" si="77"/>
        <v>0</v>
      </c>
      <c r="AX70" s="1195" t="e">
        <f t="shared" si="77"/>
        <v>#REF!</v>
      </c>
      <c r="AY70" s="1412" t="e">
        <f t="shared" si="60"/>
        <v>#REF!</v>
      </c>
      <c r="AZ70" s="971" t="e">
        <f t="shared" si="61"/>
        <v>#REF!</v>
      </c>
      <c r="BA70" s="1407">
        <f t="shared" ref="BA70:BG70" si="78">SUM(BA71:BA145)</f>
        <v>0</v>
      </c>
      <c r="BB70" s="1407">
        <f t="shared" si="78"/>
        <v>0</v>
      </c>
      <c r="BC70" s="1407" t="e">
        <f t="shared" si="78"/>
        <v>#REF!</v>
      </c>
      <c r="BD70" s="1407">
        <f t="shared" si="78"/>
        <v>0</v>
      </c>
      <c r="BE70" s="1407" t="e">
        <f t="shared" si="78"/>
        <v>#REF!</v>
      </c>
      <c r="BF70" s="1407">
        <f t="shared" si="78"/>
        <v>0</v>
      </c>
      <c r="BG70" s="1407" t="e">
        <f t="shared" si="78"/>
        <v>#REF!</v>
      </c>
      <c r="BH70" s="602"/>
      <c r="BI70" s="1597">
        <f t="shared" si="9"/>
        <v>0</v>
      </c>
      <c r="BJ70" s="1619" t="e">
        <v>#N/A</v>
      </c>
      <c r="BL70" s="917" t="e">
        <f>BJ70-H70</f>
        <v>#N/A</v>
      </c>
      <c r="BM70" s="778"/>
    </row>
    <row r="71" spans="1:65" s="934" customFormat="1" hidden="1">
      <c r="A71" s="939">
        <v>1</v>
      </c>
      <c r="B71" s="782" t="e">
        <f>'прил 1.1'!#REF!</f>
        <v>#REF!</v>
      </c>
      <c r="C71" s="915" t="s">
        <v>1026</v>
      </c>
      <c r="D71" s="1409" t="e">
        <f>INDEX('прил 1.1'!K:K,MATCH('прил 1.4'!B71,'прил 1.1'!B:B,0))</f>
        <v>#REF!</v>
      </c>
      <c r="E71" s="1409" t="e">
        <f>INDEX('прил 1.1'!L:L,MATCH($B71,'прил 1.1'!$B:$B,0))</f>
        <v>#REF!</v>
      </c>
      <c r="F71" s="1409" t="e">
        <f>INDEX('прил 1.1'!Q:Q,MATCH('прил 1.4'!B71,'прил 1.1'!B:B,0))</f>
        <v>#REF!</v>
      </c>
      <c r="G71" s="1409" t="e">
        <f>INDEX('прил 1.1'!#REF!,MATCH($B71,'прил 1.1'!$B:$B,0))</f>
        <v>#REF!</v>
      </c>
      <c r="H71" s="1409"/>
      <c r="I71" s="1410" t="e">
        <f>INDEX('прил 1.1'!#REF!,MATCH('прил 1.4'!B71,'прил 1.1'!B:B,0))</f>
        <v>#REF!</v>
      </c>
      <c r="J71" s="1201"/>
      <c r="K71" s="1200" t="e">
        <f>INDEX('прил 14'!N:N,MATCH('прил 1.4'!$B71,'прил 14'!$B:$B,0))</f>
        <v>#REF!</v>
      </c>
      <c r="L71" s="1390"/>
      <c r="M71" s="1200" t="e">
        <f>INDEX('прил 14'!O:O,MATCH('прил 1.4'!$B71,'прил 14'!$B:$B,0))</f>
        <v>#REF!</v>
      </c>
      <c r="N71" s="1390"/>
      <c r="O71" s="1200" t="e">
        <f>INDEX('прил 14'!P:P,MATCH('прил 1.4'!$B71,'прил 14'!$B:$B,0))</f>
        <v>#REF!</v>
      </c>
      <c r="P71" s="1199"/>
      <c r="Q71" s="1200" t="e">
        <f>INDEX('прил 14'!Q:Q,MATCH('прил 1.4'!$B71,'прил 14'!$B:$B,0))</f>
        <v>#REF!</v>
      </c>
      <c r="R71" s="1409" t="e">
        <f t="shared" si="63"/>
        <v>#REF!</v>
      </c>
      <c r="S71" s="937" t="e">
        <f t="shared" si="64"/>
        <v>#REF!</v>
      </c>
      <c r="T71" s="1409" t="e">
        <f>INDEX('прил 1.1'!#REF!,MATCH('прил 1.4'!$B71,'прил 1.1'!$B:$B,0))</f>
        <v>#REF!</v>
      </c>
      <c r="U71" s="1409" t="e">
        <f>INDEX('прил 1.1'!#REF!,MATCH('прил 1.4'!$B71,'прил 1.1'!$B:$B,0))</f>
        <v>#REF!</v>
      </c>
      <c r="V71" s="1409"/>
      <c r="W71" s="1409" t="e">
        <f>INDEX('прил 1.1'!#REF!,MATCH('прил 1.4'!B71,'прил 1.1'!B:B,0))</f>
        <v>#REF!</v>
      </c>
      <c r="X71" s="1205"/>
      <c r="Y71" s="1200" t="e">
        <f>INDEX('прил 14'!W:W,MATCH('прил 1.4'!$B71,'прил 14'!$B:$B,0))</f>
        <v>#REF!</v>
      </c>
      <c r="Z71" s="1388"/>
      <c r="AA71" s="1200" t="e">
        <f>INDEX('прил 14'!X:X,MATCH('прил 1.4'!$B71,'прил 14'!$B:$B,0))</f>
        <v>#REF!</v>
      </c>
      <c r="AB71" s="1388"/>
      <c r="AC71" s="1200" t="e">
        <f>INDEX('прил 14'!Y:Y,MATCH('прил 1.4'!$B71,'прил 14'!$B:$B,0))</f>
        <v>#REF!</v>
      </c>
      <c r="AD71" s="1202"/>
      <c r="AE71" s="1200" t="e">
        <f>INDEX('прил 14'!Z:Z,MATCH('прил 1.4'!$B71,'прил 14'!$B:$B,0))</f>
        <v>#REF!</v>
      </c>
      <c r="AF71" s="1199" t="e">
        <f>INDEX('прил 1.1'!Q:Q,MATCH('прил 1.4'!B71,'прил 1.1'!B:B,0))-W71</f>
        <v>#REF!</v>
      </c>
      <c r="AG71" s="1409" t="e">
        <f t="shared" si="35"/>
        <v>#REF!</v>
      </c>
      <c r="AH71" s="937" t="e">
        <f t="shared" si="36"/>
        <v>#REF!</v>
      </c>
      <c r="AI71" s="1414"/>
      <c r="AJ71" s="1414"/>
      <c r="AK71" s="1415" t="e">
        <f>INDEX('прил 1.1'!#REF!,MATCH('прил 1.4'!$B71,'прил 1.1'!$B:$B,0))</f>
        <v>#REF!</v>
      </c>
      <c r="AL71" s="1416" t="e">
        <f>INDEX('прил 1.1'!#REF!,MATCH('прил 1.4'!$B71,'прил 1.1'!$B:$B,0))</f>
        <v>#REF!</v>
      </c>
      <c r="AM71" s="1409"/>
      <c r="AN71" s="1409" t="e">
        <f>INDEX('прил 1.1'!#REF!,MATCH('прил 1.4'!B71,'прил 1.1'!B:B,0))</f>
        <v>#REF!</v>
      </c>
      <c r="AO71" s="1206">
        <f t="shared" ref="AO71:AO123" si="79">AM71</f>
        <v>0</v>
      </c>
      <c r="AP71" s="1200" t="e">
        <f t="shared" ref="AP71:AP133" si="80">AN71</f>
        <v>#REF!</v>
      </c>
      <c r="AQ71" s="1227"/>
      <c r="AR71" s="1199" t="e">
        <f>INDEX('прил 1.3'!#REF!,MATCH('прил 1.4'!$B71,'прил 1.3'!$B:$B,0))</f>
        <v>#REF!</v>
      </c>
      <c r="AS71" s="1202"/>
      <c r="AT71" s="1199" t="e">
        <f>INDEX('прил 1.3'!#REF!,MATCH('прил 1.4'!$B71,'прил 1.3'!$B:$B,0))</f>
        <v>#REF!</v>
      </c>
      <c r="AU71" s="1202"/>
      <c r="AV71" s="1199" t="e">
        <f>INDEX('прил 1.3'!#REF!,MATCH('прил 1.4'!$B71,'прил 1.3'!$B:$B,0))</f>
        <v>#REF!</v>
      </c>
      <c r="AW71" s="1202"/>
      <c r="AX71" s="1199" t="e">
        <f>INDEX('прил 1.3'!#REF!,MATCH('прил 1.4'!$B71,'прил 1.3'!$B:$B,0))</f>
        <v>#REF!</v>
      </c>
      <c r="AY71" s="1409" t="e">
        <f t="shared" si="60"/>
        <v>#REF!</v>
      </c>
      <c r="AZ71" s="937" t="e">
        <f t="shared" si="61"/>
        <v>#REF!</v>
      </c>
      <c r="BA71" s="1417"/>
      <c r="BB71" s="1409"/>
      <c r="BC71" s="1409" t="e">
        <f>INDEX('прил 1.1'!#REF!,MATCH('прил 1.4'!B71,'прил 1.1'!B:B,0))</f>
        <v>#REF!</v>
      </c>
      <c r="BD71" s="1409"/>
      <c r="BE71" s="1409" t="e">
        <f>INDEX('прил 1.1'!#REF!,MATCH('прил 1.4'!B71,'прил 1.1'!B:B,0))</f>
        <v>#REF!</v>
      </c>
      <c r="BF71" s="1414"/>
      <c r="BG71" s="1409" t="e">
        <f>INDEX('прил 1.1'!#REF!,MATCH('прил 1.4'!B71,'прил 1.1'!B:B,0))</f>
        <v>#REF!</v>
      </c>
      <c r="BH71" s="950"/>
      <c r="BI71" s="1597">
        <f t="shared" si="9"/>
        <v>0</v>
      </c>
      <c r="BL71" s="917"/>
      <c r="BM71" s="918"/>
    </row>
    <row r="72" spans="1:65" s="934" customFormat="1" hidden="1">
      <c r="A72" s="939">
        <f>A71+1</f>
        <v>2</v>
      </c>
      <c r="B72" s="782" t="e">
        <f>'прил 1.1'!#REF!</f>
        <v>#REF!</v>
      </c>
      <c r="C72" s="915" t="s">
        <v>1026</v>
      </c>
      <c r="D72" s="1409" t="e">
        <f>INDEX('прил 1.1'!K:K,MATCH('прил 1.4'!B72,'прил 1.1'!B:B,0))</f>
        <v>#REF!</v>
      </c>
      <c r="E72" s="1409" t="e">
        <f>INDEX('прил 1.1'!L:L,MATCH($B72,'прил 1.1'!$B:$B,0))</f>
        <v>#REF!</v>
      </c>
      <c r="F72" s="1409" t="e">
        <f>INDEX('прил 1.1'!Q:Q,MATCH('прил 1.4'!B72,'прил 1.1'!B:B,0))</f>
        <v>#REF!</v>
      </c>
      <c r="G72" s="1409" t="e">
        <f>INDEX('прил 1.1'!#REF!,MATCH($B72,'прил 1.1'!$B:$B,0))</f>
        <v>#REF!</v>
      </c>
      <c r="H72" s="1409"/>
      <c r="I72" s="1410" t="e">
        <f>INDEX('прил 1.1'!#REF!,MATCH('прил 1.4'!B72,'прил 1.1'!B:B,0))</f>
        <v>#REF!</v>
      </c>
      <c r="J72" s="1201"/>
      <c r="K72" s="1200" t="e">
        <f>INDEX('прил 14'!N:N,MATCH('прил 1.4'!$B72,'прил 14'!$B:$B,0))</f>
        <v>#REF!</v>
      </c>
      <c r="L72" s="1390"/>
      <c r="M72" s="1200" t="e">
        <f>INDEX('прил 14'!O:O,MATCH('прил 1.4'!$B72,'прил 14'!$B:$B,0))</f>
        <v>#REF!</v>
      </c>
      <c r="N72" s="1390"/>
      <c r="O72" s="1200" t="e">
        <f>INDEX('прил 14'!P:P,MATCH('прил 1.4'!$B72,'прил 14'!$B:$B,0))</f>
        <v>#REF!</v>
      </c>
      <c r="P72" s="1199"/>
      <c r="Q72" s="1200" t="e">
        <f>INDEX('прил 14'!Q:Q,MATCH('прил 1.4'!$B72,'прил 14'!$B:$B,0))</f>
        <v>#REF!</v>
      </c>
      <c r="R72" s="1409" t="e">
        <f t="shared" si="63"/>
        <v>#REF!</v>
      </c>
      <c r="S72" s="937" t="e">
        <f t="shared" si="64"/>
        <v>#REF!</v>
      </c>
      <c r="T72" s="1409" t="e">
        <f>INDEX('прил 1.1'!#REF!,MATCH('прил 1.4'!$B72,'прил 1.1'!$B:$B,0))</f>
        <v>#REF!</v>
      </c>
      <c r="U72" s="1409" t="e">
        <f>INDEX('прил 1.1'!#REF!,MATCH('прил 1.4'!$B72,'прил 1.1'!$B:$B,0))</f>
        <v>#REF!</v>
      </c>
      <c r="V72" s="1409"/>
      <c r="W72" s="1409" t="e">
        <f>INDEX('прил 1.1'!#REF!,MATCH('прил 1.4'!B72,'прил 1.1'!B:B,0))</f>
        <v>#REF!</v>
      </c>
      <c r="X72" s="1205"/>
      <c r="Y72" s="1200" t="e">
        <f>INDEX('прил 14'!W:W,MATCH('прил 1.4'!$B72,'прил 14'!$B:$B,0))</f>
        <v>#REF!</v>
      </c>
      <c r="Z72" s="1388"/>
      <c r="AA72" s="1200" t="e">
        <f>INDEX('прил 14'!X:X,MATCH('прил 1.4'!$B72,'прил 14'!$B:$B,0))</f>
        <v>#REF!</v>
      </c>
      <c r="AB72" s="1388"/>
      <c r="AC72" s="1200" t="e">
        <f>INDEX('прил 14'!Y:Y,MATCH('прил 1.4'!$B72,'прил 14'!$B:$B,0))</f>
        <v>#REF!</v>
      </c>
      <c r="AD72" s="1202"/>
      <c r="AE72" s="1200" t="e">
        <f>INDEX('прил 14'!Z:Z,MATCH('прил 1.4'!$B72,'прил 14'!$B:$B,0))</f>
        <v>#REF!</v>
      </c>
      <c r="AF72" s="1199" t="e">
        <f>INDEX('прил 1.1'!Q:Q,MATCH('прил 1.4'!B72,'прил 1.1'!B:B,0))-W72</f>
        <v>#REF!</v>
      </c>
      <c r="AG72" s="1409" t="e">
        <f>W72-V72</f>
        <v>#REF!</v>
      </c>
      <c r="AH72" s="937" t="e">
        <f t="shared" si="36"/>
        <v>#REF!</v>
      </c>
      <c r="AI72" s="1414"/>
      <c r="AJ72" s="1414"/>
      <c r="AK72" s="1415" t="e">
        <f>INDEX('прил 1.1'!#REF!,MATCH('прил 1.4'!$B72,'прил 1.1'!$B:$B,0))</f>
        <v>#REF!</v>
      </c>
      <c r="AL72" s="1416" t="e">
        <f>INDEX('прил 1.1'!#REF!,MATCH('прил 1.4'!$B72,'прил 1.1'!$B:$B,0))</f>
        <v>#REF!</v>
      </c>
      <c r="AM72" s="1409"/>
      <c r="AN72" s="1409" t="e">
        <f>INDEX('прил 1.1'!#REF!,MATCH('прил 1.4'!B72,'прил 1.1'!B:B,0))</f>
        <v>#REF!</v>
      </c>
      <c r="AO72" s="1206">
        <f t="shared" si="79"/>
        <v>0</v>
      </c>
      <c r="AP72" s="1200" t="e">
        <f t="shared" si="80"/>
        <v>#REF!</v>
      </c>
      <c r="AQ72" s="1227"/>
      <c r="AR72" s="1199" t="e">
        <f>INDEX('прил 1.3'!#REF!,MATCH('прил 1.4'!$B72,'прил 1.3'!$B:$B,0))</f>
        <v>#REF!</v>
      </c>
      <c r="AS72" s="1202"/>
      <c r="AT72" s="1199" t="e">
        <f>INDEX('прил 1.3'!#REF!,MATCH('прил 1.4'!$B72,'прил 1.3'!$B:$B,0))</f>
        <v>#REF!</v>
      </c>
      <c r="AU72" s="1202"/>
      <c r="AV72" s="1199" t="e">
        <f>INDEX('прил 1.3'!#REF!,MATCH('прил 1.4'!$B72,'прил 1.3'!$B:$B,0))</f>
        <v>#REF!</v>
      </c>
      <c r="AW72" s="1202"/>
      <c r="AX72" s="1199" t="e">
        <f>INDEX('прил 1.3'!#REF!,MATCH('прил 1.4'!$B72,'прил 1.3'!$B:$B,0))</f>
        <v>#REF!</v>
      </c>
      <c r="AY72" s="1409" t="e">
        <f t="shared" si="60"/>
        <v>#REF!</v>
      </c>
      <c r="AZ72" s="937" t="e">
        <f t="shared" si="61"/>
        <v>#REF!</v>
      </c>
      <c r="BA72" s="1417"/>
      <c r="BB72" s="1409"/>
      <c r="BC72" s="1409" t="e">
        <f>INDEX('прил 1.1'!#REF!,MATCH('прил 1.4'!B72,'прил 1.1'!B:B,0))</f>
        <v>#REF!</v>
      </c>
      <c r="BD72" s="1409"/>
      <c r="BE72" s="1409" t="e">
        <f>INDEX('прил 1.1'!#REF!,MATCH('прил 1.4'!B72,'прил 1.1'!B:B,0))</f>
        <v>#REF!</v>
      </c>
      <c r="BF72" s="1414"/>
      <c r="BG72" s="1409" t="e">
        <f>INDEX('прил 1.1'!#REF!,MATCH('прил 1.4'!B72,'прил 1.1'!B:B,0))</f>
        <v>#REF!</v>
      </c>
      <c r="BH72" s="950"/>
      <c r="BI72" s="1597">
        <f t="shared" si="9"/>
        <v>0</v>
      </c>
      <c r="BL72" s="917"/>
      <c r="BM72" s="918"/>
    </row>
    <row r="73" spans="1:65" s="934" customFormat="1" hidden="1">
      <c r="A73" s="939">
        <f t="shared" ref="A73:A136" si="81">A72+1</f>
        <v>3</v>
      </c>
      <c r="B73" s="782" t="e">
        <f>'прил 1.1'!#REF!</f>
        <v>#REF!</v>
      </c>
      <c r="C73" s="915" t="s">
        <v>1026</v>
      </c>
      <c r="D73" s="1409" t="e">
        <f>INDEX('прил 1.1'!K:K,MATCH('прил 1.4'!B73,'прил 1.1'!B:B,0))</f>
        <v>#REF!</v>
      </c>
      <c r="E73" s="1409" t="e">
        <f>INDEX('прил 1.1'!L:L,MATCH($B73,'прил 1.1'!$B:$B,0))</f>
        <v>#REF!</v>
      </c>
      <c r="F73" s="1409" t="e">
        <f>INDEX('прил 1.1'!Q:Q,MATCH('прил 1.4'!B73,'прил 1.1'!B:B,0))</f>
        <v>#REF!</v>
      </c>
      <c r="G73" s="1409" t="e">
        <f>INDEX('прил 1.1'!#REF!,MATCH($B73,'прил 1.1'!$B:$B,0))</f>
        <v>#REF!</v>
      </c>
      <c r="H73" s="1409">
        <v>0</v>
      </c>
      <c r="I73" s="1410" t="e">
        <f>INDEX('прил 1.1'!#REF!,MATCH('прил 1.4'!B73,'прил 1.1'!B:B,0))</f>
        <v>#REF!</v>
      </c>
      <c r="J73" s="1201"/>
      <c r="K73" s="1202"/>
      <c r="L73" s="1199"/>
      <c r="M73" s="1202"/>
      <c r="N73" s="1199"/>
      <c r="O73" s="1199"/>
      <c r="P73" s="1199"/>
      <c r="Q73" s="1203"/>
      <c r="R73" s="1409" t="e">
        <f t="shared" si="63"/>
        <v>#REF!</v>
      </c>
      <c r="S73" s="937" t="e">
        <f t="shared" si="64"/>
        <v>#REF!</v>
      </c>
      <c r="T73" s="1409" t="e">
        <f>INDEX('прил 1.1'!#REF!,MATCH('прил 1.4'!$B73,'прил 1.1'!$B:$B,0))</f>
        <v>#REF!</v>
      </c>
      <c r="U73" s="1409" t="e">
        <f>INDEX('прил 1.1'!#REF!,MATCH('прил 1.4'!$B73,'прил 1.1'!$B:$B,0))</f>
        <v>#REF!</v>
      </c>
      <c r="V73" s="1409"/>
      <c r="W73" s="1409" t="e">
        <f>INDEX('прил 1.1'!#REF!,MATCH('прил 1.4'!B73,'прил 1.1'!B:B,0))</f>
        <v>#REF!</v>
      </c>
      <c r="X73" s="1205"/>
      <c r="Y73" s="1205"/>
      <c r="Z73" s="1205"/>
      <c r="AA73" s="1205"/>
      <c r="AB73" s="1205"/>
      <c r="AC73" s="1205"/>
      <c r="AD73" s="1205"/>
      <c r="AE73" s="1205"/>
      <c r="AF73" s="1199" t="e">
        <f>INDEX('прил 1.1'!Q:Q,MATCH('прил 1.4'!B73,'прил 1.1'!B:B,0))-W73</f>
        <v>#REF!</v>
      </c>
      <c r="AG73" s="1409" t="e">
        <f t="shared" si="35"/>
        <v>#REF!</v>
      </c>
      <c r="AH73" s="937" t="e">
        <f t="shared" si="36"/>
        <v>#REF!</v>
      </c>
      <c r="AI73" s="1414"/>
      <c r="AJ73" s="1414"/>
      <c r="AK73" s="1415" t="e">
        <f>INDEX('прил 1.1'!#REF!,MATCH('прил 1.4'!$B73,'прил 1.1'!$B:$B,0))</f>
        <v>#REF!</v>
      </c>
      <c r="AL73" s="1416" t="e">
        <f>INDEX('прил 1.1'!#REF!,MATCH('прил 1.4'!$B73,'прил 1.1'!$B:$B,0))</f>
        <v>#REF!</v>
      </c>
      <c r="AM73" s="1409">
        <v>0</v>
      </c>
      <c r="AN73" s="1409" t="e">
        <f>INDEX('прил 1.1'!#REF!,MATCH('прил 1.4'!B73,'прил 1.1'!B:B,0))</f>
        <v>#REF!</v>
      </c>
      <c r="AO73" s="1206">
        <f t="shared" si="79"/>
        <v>0</v>
      </c>
      <c r="AP73" s="1200" t="e">
        <f t="shared" si="80"/>
        <v>#REF!</v>
      </c>
      <c r="AQ73" s="1227"/>
      <c r="AR73" s="1199" t="e">
        <f>INDEX('прил 1.3'!#REF!,MATCH('прил 1.4'!$B73,'прил 1.3'!$B:$B,0))</f>
        <v>#REF!</v>
      </c>
      <c r="AS73" s="1202"/>
      <c r="AT73" s="1199" t="e">
        <f>INDEX('прил 1.3'!#REF!,MATCH('прил 1.4'!$B73,'прил 1.3'!$B:$B,0))</f>
        <v>#REF!</v>
      </c>
      <c r="AU73" s="1202"/>
      <c r="AV73" s="1199" t="e">
        <f>INDEX('прил 1.3'!#REF!,MATCH('прил 1.4'!$B73,'прил 1.3'!$B:$B,0))</f>
        <v>#REF!</v>
      </c>
      <c r="AW73" s="1202"/>
      <c r="AX73" s="1199" t="e">
        <f>INDEX('прил 1.3'!#REF!,MATCH('прил 1.4'!$B73,'прил 1.3'!$B:$B,0))</f>
        <v>#REF!</v>
      </c>
      <c r="AY73" s="1409" t="e">
        <f t="shared" si="60"/>
        <v>#REF!</v>
      </c>
      <c r="AZ73" s="937" t="e">
        <f t="shared" si="61"/>
        <v>#REF!</v>
      </c>
      <c r="BA73" s="1417"/>
      <c r="BB73" s="1409">
        <v>0</v>
      </c>
      <c r="BC73" s="1409" t="e">
        <f>INDEX('прил 1.1'!#REF!,MATCH('прил 1.4'!B73,'прил 1.1'!B:B,0))</f>
        <v>#REF!</v>
      </c>
      <c r="BD73" s="1409">
        <v>0</v>
      </c>
      <c r="BE73" s="1409" t="e">
        <f>INDEX('прил 1.1'!#REF!,MATCH('прил 1.4'!B73,'прил 1.1'!B:B,0))</f>
        <v>#REF!</v>
      </c>
      <c r="BF73" s="1414"/>
      <c r="BG73" s="1409" t="e">
        <f>INDEX('прил 1.1'!#REF!,MATCH('прил 1.4'!B73,'прил 1.1'!B:B,0))</f>
        <v>#REF!</v>
      </c>
      <c r="BH73" s="950"/>
      <c r="BI73" s="1597">
        <f t="shared" si="9"/>
        <v>0</v>
      </c>
      <c r="BL73" s="917"/>
      <c r="BM73" s="918"/>
    </row>
    <row r="74" spans="1:65" s="934" customFormat="1" hidden="1">
      <c r="A74" s="939">
        <f t="shared" si="81"/>
        <v>4</v>
      </c>
      <c r="B74" s="782" t="e">
        <f>'прил 1.1'!#REF!</f>
        <v>#REF!</v>
      </c>
      <c r="C74" s="915" t="s">
        <v>1026</v>
      </c>
      <c r="D74" s="1409" t="e">
        <f>INDEX('прил 1.1'!K:K,MATCH('прил 1.4'!B74,'прил 1.1'!B:B,0))</f>
        <v>#REF!</v>
      </c>
      <c r="E74" s="1409" t="e">
        <f>INDEX('прил 1.1'!L:L,MATCH($B74,'прил 1.1'!$B:$B,0))</f>
        <v>#REF!</v>
      </c>
      <c r="F74" s="1409" t="e">
        <f>INDEX('прил 1.1'!Q:Q,MATCH('прил 1.4'!B74,'прил 1.1'!B:B,0))</f>
        <v>#REF!</v>
      </c>
      <c r="G74" s="1409" t="e">
        <f>INDEX('прил 1.1'!#REF!,MATCH($B74,'прил 1.1'!$B:$B,0))</f>
        <v>#REF!</v>
      </c>
      <c r="H74" s="1409"/>
      <c r="I74" s="1410" t="e">
        <f>INDEX('прил 1.1'!#REF!,MATCH('прил 1.4'!B74,'прил 1.1'!B:B,0))</f>
        <v>#REF!</v>
      </c>
      <c r="J74" s="1201"/>
      <c r="K74" s="1200" t="e">
        <f>INDEX('прил 14'!N:N,MATCH('прил 1.4'!$B74,'прил 14'!$B:$B,0))</f>
        <v>#REF!</v>
      </c>
      <c r="L74" s="1390"/>
      <c r="M74" s="1200" t="e">
        <f>INDEX('прил 14'!O:O,MATCH('прил 1.4'!$B74,'прил 14'!$B:$B,0))</f>
        <v>#REF!</v>
      </c>
      <c r="N74" s="1390"/>
      <c r="O74" s="1200" t="e">
        <f>INDEX('прил 14'!P:P,MATCH('прил 1.4'!$B74,'прил 14'!$B:$B,0))</f>
        <v>#REF!</v>
      </c>
      <c r="P74" s="1199"/>
      <c r="Q74" s="1200" t="e">
        <f>INDEX('прил 14'!Q:Q,MATCH('прил 1.4'!$B74,'прил 14'!$B:$B,0))</f>
        <v>#REF!</v>
      </c>
      <c r="R74" s="1409" t="e">
        <f t="shared" si="63"/>
        <v>#REF!</v>
      </c>
      <c r="S74" s="937" t="e">
        <f t="shared" si="64"/>
        <v>#REF!</v>
      </c>
      <c r="T74" s="1409" t="e">
        <f>INDEX('прил 1.1'!#REF!,MATCH('прил 1.4'!$B74,'прил 1.1'!$B:$B,0))</f>
        <v>#REF!</v>
      </c>
      <c r="U74" s="1409" t="e">
        <f>INDEX('прил 1.1'!#REF!,MATCH('прил 1.4'!$B74,'прил 1.1'!$B:$B,0))</f>
        <v>#REF!</v>
      </c>
      <c r="V74" s="1409"/>
      <c r="W74" s="1409" t="e">
        <f>INDEX('прил 1.1'!#REF!,MATCH('прил 1.4'!B74,'прил 1.1'!B:B,0))</f>
        <v>#REF!</v>
      </c>
      <c r="X74" s="1205"/>
      <c r="Y74" s="1200" t="e">
        <f>INDEX('прил 14'!W:W,MATCH('прил 1.4'!$B74,'прил 14'!$B:$B,0))</f>
        <v>#REF!</v>
      </c>
      <c r="Z74" s="1388"/>
      <c r="AA74" s="1200" t="e">
        <f>INDEX('прил 14'!X:X,MATCH('прил 1.4'!$B74,'прил 14'!$B:$B,0))</f>
        <v>#REF!</v>
      </c>
      <c r="AB74" s="1388"/>
      <c r="AC74" s="1200" t="e">
        <f>INDEX('прил 14'!Y:Y,MATCH('прил 1.4'!$B74,'прил 14'!$B:$B,0))</f>
        <v>#REF!</v>
      </c>
      <c r="AD74" s="1202"/>
      <c r="AE74" s="1200" t="e">
        <f>INDEX('прил 14'!Z:Z,MATCH('прил 1.4'!$B74,'прил 14'!$B:$B,0))</f>
        <v>#REF!</v>
      </c>
      <c r="AF74" s="1199" t="e">
        <f>INDEX('прил 1.1'!Q:Q,MATCH('прил 1.4'!B74,'прил 1.1'!B:B,0))-W74</f>
        <v>#REF!</v>
      </c>
      <c r="AG74" s="1409" t="e">
        <f t="shared" si="35"/>
        <v>#REF!</v>
      </c>
      <c r="AH74" s="937" t="e">
        <f t="shared" si="36"/>
        <v>#REF!</v>
      </c>
      <c r="AI74" s="1414"/>
      <c r="AJ74" s="1414"/>
      <c r="AK74" s="1415" t="e">
        <f>INDEX('прил 1.1'!#REF!,MATCH('прил 1.4'!$B74,'прил 1.1'!$B:$B,0))</f>
        <v>#REF!</v>
      </c>
      <c r="AL74" s="1416" t="e">
        <f>INDEX('прил 1.1'!#REF!,MATCH('прил 1.4'!$B74,'прил 1.1'!$B:$B,0))</f>
        <v>#REF!</v>
      </c>
      <c r="AM74" s="1409"/>
      <c r="AN74" s="1409" t="e">
        <f>INDEX('прил 1.1'!#REF!,MATCH('прил 1.4'!B74,'прил 1.1'!B:B,0))</f>
        <v>#REF!</v>
      </c>
      <c r="AO74" s="1206">
        <f t="shared" si="79"/>
        <v>0</v>
      </c>
      <c r="AP74" s="1200" t="e">
        <f t="shared" si="80"/>
        <v>#REF!</v>
      </c>
      <c r="AQ74" s="1227"/>
      <c r="AR74" s="1199" t="e">
        <f>INDEX('прил 1.3'!#REF!,MATCH('прил 1.4'!$B74,'прил 1.3'!$B:$B,0))</f>
        <v>#REF!</v>
      </c>
      <c r="AS74" s="1202"/>
      <c r="AT74" s="1199" t="e">
        <f>INDEX('прил 1.3'!#REF!,MATCH('прил 1.4'!$B74,'прил 1.3'!$B:$B,0))</f>
        <v>#REF!</v>
      </c>
      <c r="AU74" s="1202"/>
      <c r="AV74" s="1199" t="e">
        <f>INDEX('прил 1.3'!#REF!,MATCH('прил 1.4'!$B74,'прил 1.3'!$B:$B,0))</f>
        <v>#REF!</v>
      </c>
      <c r="AW74" s="1202"/>
      <c r="AX74" s="1199" t="e">
        <f>INDEX('прил 1.3'!#REF!,MATCH('прил 1.4'!$B74,'прил 1.3'!$B:$B,0))</f>
        <v>#REF!</v>
      </c>
      <c r="AY74" s="1409" t="e">
        <f t="shared" si="60"/>
        <v>#REF!</v>
      </c>
      <c r="AZ74" s="937" t="e">
        <f t="shared" si="61"/>
        <v>#REF!</v>
      </c>
      <c r="BA74" s="1417"/>
      <c r="BB74" s="1409"/>
      <c r="BC74" s="1409" t="e">
        <f>INDEX('прил 1.1'!#REF!,MATCH('прил 1.4'!B74,'прил 1.1'!B:B,0))</f>
        <v>#REF!</v>
      </c>
      <c r="BD74" s="1409"/>
      <c r="BE74" s="1409" t="e">
        <f>INDEX('прил 1.1'!#REF!,MATCH('прил 1.4'!B74,'прил 1.1'!B:B,0))</f>
        <v>#REF!</v>
      </c>
      <c r="BF74" s="1414"/>
      <c r="BG74" s="1409" t="e">
        <f>INDEX('прил 1.1'!#REF!,MATCH('прил 1.4'!B74,'прил 1.1'!B:B,0))</f>
        <v>#REF!</v>
      </c>
      <c r="BH74" s="950"/>
      <c r="BI74" s="1597">
        <f t="shared" si="9"/>
        <v>0</v>
      </c>
      <c r="BL74" s="917"/>
      <c r="BM74" s="918"/>
    </row>
    <row r="75" spans="1:65" s="934" customFormat="1" hidden="1">
      <c r="A75" s="939">
        <f t="shared" si="81"/>
        <v>5</v>
      </c>
      <c r="B75" s="782" t="e">
        <f>'прил 1.1'!#REF!</f>
        <v>#REF!</v>
      </c>
      <c r="C75" s="915" t="s">
        <v>1026</v>
      </c>
      <c r="D75" s="1409" t="e">
        <f>INDEX('прил 1.1'!K:K,MATCH('прил 1.4'!B75,'прил 1.1'!B:B,0))</f>
        <v>#REF!</v>
      </c>
      <c r="E75" s="1409" t="e">
        <f>INDEX('прил 1.1'!L:L,MATCH($B75,'прил 1.1'!$B:$B,0))</f>
        <v>#REF!</v>
      </c>
      <c r="F75" s="1409" t="e">
        <f>INDEX('прил 1.1'!Q:Q,MATCH('прил 1.4'!B75,'прил 1.1'!B:B,0))</f>
        <v>#REF!</v>
      </c>
      <c r="G75" s="1409" t="e">
        <f>INDEX('прил 1.1'!#REF!,MATCH($B75,'прил 1.1'!$B:$B,0))</f>
        <v>#REF!</v>
      </c>
      <c r="H75" s="1409">
        <v>0</v>
      </c>
      <c r="I75" s="1410" t="e">
        <f>INDEX('прил 1.1'!#REF!,MATCH('прил 1.4'!B75,'прил 1.1'!B:B,0))</f>
        <v>#REF!</v>
      </c>
      <c r="J75" s="1201"/>
      <c r="K75" s="1202"/>
      <c r="L75" s="1199"/>
      <c r="M75" s="1202"/>
      <c r="N75" s="1199"/>
      <c r="O75" s="1199"/>
      <c r="P75" s="1199"/>
      <c r="Q75" s="1203"/>
      <c r="R75" s="1409" t="e">
        <f t="shared" si="63"/>
        <v>#REF!</v>
      </c>
      <c r="S75" s="937" t="e">
        <f t="shared" si="64"/>
        <v>#REF!</v>
      </c>
      <c r="T75" s="1409" t="e">
        <f>INDEX('прил 1.1'!#REF!,MATCH('прил 1.4'!$B75,'прил 1.1'!$B:$B,0))</f>
        <v>#REF!</v>
      </c>
      <c r="U75" s="1409" t="e">
        <f>INDEX('прил 1.1'!#REF!,MATCH('прил 1.4'!$B75,'прил 1.1'!$B:$B,0))</f>
        <v>#REF!</v>
      </c>
      <c r="V75" s="1409">
        <v>0</v>
      </c>
      <c r="W75" s="1409" t="e">
        <f>INDEX('прил 1.1'!#REF!,MATCH('прил 1.4'!B75,'прил 1.1'!B:B,0))</f>
        <v>#REF!</v>
      </c>
      <c r="X75" s="1205"/>
      <c r="Y75" s="1205"/>
      <c r="Z75" s="1205"/>
      <c r="AA75" s="1205"/>
      <c r="AB75" s="1205"/>
      <c r="AC75" s="1205"/>
      <c r="AD75" s="1205"/>
      <c r="AE75" s="1205"/>
      <c r="AF75" s="1199" t="e">
        <f>INDEX('прил 1.1'!Q:Q,MATCH('прил 1.4'!B75,'прил 1.1'!B:B,0))-W75</f>
        <v>#REF!</v>
      </c>
      <c r="AG75" s="1409" t="e">
        <f t="shared" si="35"/>
        <v>#REF!</v>
      </c>
      <c r="AH75" s="937" t="e">
        <f t="shared" si="36"/>
        <v>#REF!</v>
      </c>
      <c r="AI75" s="1414"/>
      <c r="AJ75" s="1414"/>
      <c r="AK75" s="1415" t="e">
        <f>INDEX('прил 1.1'!#REF!,MATCH('прил 1.4'!$B75,'прил 1.1'!$B:$B,0))</f>
        <v>#REF!</v>
      </c>
      <c r="AL75" s="1416" t="e">
        <f>INDEX('прил 1.1'!#REF!,MATCH('прил 1.4'!$B75,'прил 1.1'!$B:$B,0))</f>
        <v>#REF!</v>
      </c>
      <c r="AM75" s="1409">
        <v>0</v>
      </c>
      <c r="AN75" s="1409" t="e">
        <f>INDEX('прил 1.1'!#REF!,MATCH('прил 1.4'!B75,'прил 1.1'!B:B,0))</f>
        <v>#REF!</v>
      </c>
      <c r="AO75" s="1206">
        <f t="shared" si="79"/>
        <v>0</v>
      </c>
      <c r="AP75" s="1200" t="e">
        <f t="shared" si="80"/>
        <v>#REF!</v>
      </c>
      <c r="AQ75" s="1227"/>
      <c r="AR75" s="1199" t="e">
        <f>INDEX('прил 1.3'!#REF!,MATCH('прил 1.4'!$B75,'прил 1.3'!$B:$B,0))</f>
        <v>#REF!</v>
      </c>
      <c r="AS75" s="1202"/>
      <c r="AT75" s="1199" t="e">
        <f>INDEX('прил 1.3'!#REF!,MATCH('прил 1.4'!$B75,'прил 1.3'!$B:$B,0))</f>
        <v>#REF!</v>
      </c>
      <c r="AU75" s="1202"/>
      <c r="AV75" s="1199" t="e">
        <f>INDEX('прил 1.3'!#REF!,MATCH('прил 1.4'!$B75,'прил 1.3'!$B:$B,0))</f>
        <v>#REF!</v>
      </c>
      <c r="AW75" s="1202"/>
      <c r="AX75" s="1199" t="e">
        <f>INDEX('прил 1.3'!#REF!,MATCH('прил 1.4'!$B75,'прил 1.3'!$B:$B,0))</f>
        <v>#REF!</v>
      </c>
      <c r="AY75" s="1409" t="e">
        <f t="shared" si="60"/>
        <v>#REF!</v>
      </c>
      <c r="AZ75" s="937" t="e">
        <f t="shared" si="61"/>
        <v>#REF!</v>
      </c>
      <c r="BA75" s="1417"/>
      <c r="BB75" s="1409">
        <v>0</v>
      </c>
      <c r="BC75" s="1409" t="e">
        <f>INDEX('прил 1.1'!#REF!,MATCH('прил 1.4'!B75,'прил 1.1'!B:B,0))</f>
        <v>#REF!</v>
      </c>
      <c r="BD75" s="1409">
        <v>0</v>
      </c>
      <c r="BE75" s="1409" t="e">
        <f>INDEX('прил 1.1'!#REF!,MATCH('прил 1.4'!B75,'прил 1.1'!B:B,0))</f>
        <v>#REF!</v>
      </c>
      <c r="BF75" s="1414"/>
      <c r="BG75" s="1409" t="e">
        <f>INDEX('прил 1.1'!#REF!,MATCH('прил 1.4'!B75,'прил 1.1'!B:B,0))</f>
        <v>#REF!</v>
      </c>
      <c r="BH75" s="950"/>
      <c r="BI75" s="1597">
        <f t="shared" si="9"/>
        <v>0</v>
      </c>
      <c r="BL75" s="917"/>
      <c r="BM75" s="918"/>
    </row>
    <row r="76" spans="1:65" s="934" customFormat="1" hidden="1">
      <c r="A76" s="939">
        <f t="shared" si="81"/>
        <v>6</v>
      </c>
      <c r="B76" s="782" t="e">
        <f>'прил 1.1'!#REF!</f>
        <v>#REF!</v>
      </c>
      <c r="C76" s="915" t="s">
        <v>1026</v>
      </c>
      <c r="D76" s="1409" t="e">
        <f>INDEX('прил 1.1'!K:K,MATCH('прил 1.4'!B76,'прил 1.1'!B:B,0))</f>
        <v>#REF!</v>
      </c>
      <c r="E76" s="1409" t="e">
        <f>INDEX('прил 1.1'!L:L,MATCH($B76,'прил 1.1'!$B:$B,0))</f>
        <v>#REF!</v>
      </c>
      <c r="F76" s="1409" t="e">
        <f>INDEX('прил 1.1'!Q:Q,MATCH('прил 1.4'!B76,'прил 1.1'!B:B,0))</f>
        <v>#REF!</v>
      </c>
      <c r="G76" s="1409" t="e">
        <f>INDEX('прил 1.1'!#REF!,MATCH($B76,'прил 1.1'!$B:$B,0))</f>
        <v>#REF!</v>
      </c>
      <c r="H76" s="1409">
        <v>0</v>
      </c>
      <c r="I76" s="1410" t="e">
        <f>INDEX('прил 1.1'!#REF!,MATCH('прил 1.4'!B76,'прил 1.1'!B:B,0))</f>
        <v>#REF!</v>
      </c>
      <c r="J76" s="1201"/>
      <c r="K76" s="1202"/>
      <c r="L76" s="1199"/>
      <c r="M76" s="1202"/>
      <c r="N76" s="1199"/>
      <c r="O76" s="1199"/>
      <c r="P76" s="1199"/>
      <c r="Q76" s="1203"/>
      <c r="R76" s="1409" t="e">
        <f t="shared" si="63"/>
        <v>#REF!</v>
      </c>
      <c r="S76" s="937" t="e">
        <f t="shared" si="64"/>
        <v>#REF!</v>
      </c>
      <c r="T76" s="1409" t="e">
        <f>INDEX('прил 1.1'!#REF!,MATCH('прил 1.4'!$B76,'прил 1.1'!$B:$B,0))</f>
        <v>#REF!</v>
      </c>
      <c r="U76" s="1409" t="e">
        <f>INDEX('прил 1.1'!#REF!,MATCH('прил 1.4'!$B76,'прил 1.1'!$B:$B,0))</f>
        <v>#REF!</v>
      </c>
      <c r="V76" s="1409">
        <v>0</v>
      </c>
      <c r="W76" s="1409" t="e">
        <f>INDEX('прил 1.1'!#REF!,MATCH('прил 1.4'!B76,'прил 1.1'!B:B,0))</f>
        <v>#REF!</v>
      </c>
      <c r="X76" s="1205"/>
      <c r="Y76" s="1205"/>
      <c r="Z76" s="1205"/>
      <c r="AA76" s="1205"/>
      <c r="AB76" s="1205"/>
      <c r="AC76" s="1205"/>
      <c r="AD76" s="1205"/>
      <c r="AE76" s="1205"/>
      <c r="AF76" s="1199" t="e">
        <f>INDEX('прил 1.1'!Q:Q,MATCH('прил 1.4'!B76,'прил 1.1'!B:B,0))-W76</f>
        <v>#REF!</v>
      </c>
      <c r="AG76" s="1409" t="e">
        <f t="shared" si="35"/>
        <v>#REF!</v>
      </c>
      <c r="AH76" s="937" t="e">
        <f t="shared" si="36"/>
        <v>#REF!</v>
      </c>
      <c r="AI76" s="1414"/>
      <c r="AJ76" s="1414"/>
      <c r="AK76" s="1415" t="e">
        <f>INDEX('прил 1.1'!#REF!,MATCH('прил 1.4'!$B76,'прил 1.1'!$B:$B,0))</f>
        <v>#REF!</v>
      </c>
      <c r="AL76" s="1416" t="e">
        <f>INDEX('прил 1.1'!#REF!,MATCH('прил 1.4'!$B76,'прил 1.1'!$B:$B,0))</f>
        <v>#REF!</v>
      </c>
      <c r="AM76" s="1409">
        <v>0</v>
      </c>
      <c r="AN76" s="1409" t="e">
        <f>INDEX('прил 1.1'!#REF!,MATCH('прил 1.4'!B76,'прил 1.1'!B:B,0))</f>
        <v>#REF!</v>
      </c>
      <c r="AO76" s="1206">
        <f t="shared" si="79"/>
        <v>0</v>
      </c>
      <c r="AP76" s="1200" t="e">
        <f t="shared" si="80"/>
        <v>#REF!</v>
      </c>
      <c r="AQ76" s="1227"/>
      <c r="AR76" s="1199" t="e">
        <f>INDEX('прил 1.3'!#REF!,MATCH('прил 1.4'!$B76,'прил 1.3'!$B:$B,0))</f>
        <v>#REF!</v>
      </c>
      <c r="AS76" s="1202"/>
      <c r="AT76" s="1199" t="e">
        <f>INDEX('прил 1.3'!#REF!,MATCH('прил 1.4'!$B76,'прил 1.3'!$B:$B,0))</f>
        <v>#REF!</v>
      </c>
      <c r="AU76" s="1202"/>
      <c r="AV76" s="1199" t="e">
        <f>INDEX('прил 1.3'!#REF!,MATCH('прил 1.4'!$B76,'прил 1.3'!$B:$B,0))</f>
        <v>#REF!</v>
      </c>
      <c r="AW76" s="1202"/>
      <c r="AX76" s="1199" t="e">
        <f>INDEX('прил 1.3'!#REF!,MATCH('прил 1.4'!$B76,'прил 1.3'!$B:$B,0))</f>
        <v>#REF!</v>
      </c>
      <c r="AY76" s="1409" t="e">
        <f t="shared" si="60"/>
        <v>#REF!</v>
      </c>
      <c r="AZ76" s="937" t="e">
        <f t="shared" si="61"/>
        <v>#REF!</v>
      </c>
      <c r="BA76" s="1417"/>
      <c r="BB76" s="1409">
        <v>0</v>
      </c>
      <c r="BC76" s="1409" t="e">
        <f>INDEX('прил 1.1'!#REF!,MATCH('прил 1.4'!B76,'прил 1.1'!B:B,0))</f>
        <v>#REF!</v>
      </c>
      <c r="BD76" s="1409">
        <v>0</v>
      </c>
      <c r="BE76" s="1409" t="e">
        <f>INDEX('прил 1.1'!#REF!,MATCH('прил 1.4'!B76,'прил 1.1'!B:B,0))</f>
        <v>#REF!</v>
      </c>
      <c r="BF76" s="1414"/>
      <c r="BG76" s="1409" t="e">
        <f>INDEX('прил 1.1'!#REF!,MATCH('прил 1.4'!B76,'прил 1.1'!B:B,0))</f>
        <v>#REF!</v>
      </c>
      <c r="BH76" s="950"/>
      <c r="BI76" s="1597">
        <f t="shared" si="9"/>
        <v>0</v>
      </c>
      <c r="BL76" s="917"/>
      <c r="BM76" s="918"/>
    </row>
    <row r="77" spans="1:65" s="934" customFormat="1">
      <c r="A77" s="939">
        <f t="shared" si="81"/>
        <v>7</v>
      </c>
      <c r="B77" s="782" t="e">
        <f>'прил 1.1'!#REF!</f>
        <v>#REF!</v>
      </c>
      <c r="C77" s="915" t="s">
        <v>1026</v>
      </c>
      <c r="D77" s="1409" t="e">
        <f>INDEX('прил 1.1'!K:K,MATCH('прил 1.4'!B77,'прил 1.1'!B:B,0))</f>
        <v>#REF!</v>
      </c>
      <c r="E77" s="1409" t="e">
        <f>INDEX('прил 1.1'!L:L,MATCH($B77,'прил 1.1'!$B:$B,0))</f>
        <v>#REF!</v>
      </c>
      <c r="F77" s="1409" t="e">
        <f>INDEX('прил 1.1'!Q:Q,MATCH('прил 1.4'!B77,'прил 1.1'!B:B,0))</f>
        <v>#REF!</v>
      </c>
      <c r="G77" s="1409" t="e">
        <f>INDEX('прил 1.1'!#REF!,MATCH($B77,'прил 1.1'!$B:$B,0))</f>
        <v>#REF!</v>
      </c>
      <c r="H77" s="1409">
        <v>9.6980000000000004</v>
      </c>
      <c r="I77" s="1410" t="e">
        <f>INDEX('прил 1.1'!#REF!,MATCH('прил 1.4'!B77,'прил 1.1'!B:B,0))</f>
        <v>#REF!</v>
      </c>
      <c r="J77" s="1201"/>
      <c r="K77" s="1200" t="e">
        <f>INDEX('прил 14'!N:N,MATCH('прил 1.4'!$B77,'прил 14'!$B:$B,0))</f>
        <v>#REF!</v>
      </c>
      <c r="L77" s="1390"/>
      <c r="M77" s="1200" t="e">
        <f>INDEX('прил 14'!O:O,MATCH('прил 1.4'!$B77,'прил 14'!$B:$B,0))</f>
        <v>#REF!</v>
      </c>
      <c r="N77" s="1390"/>
      <c r="O77" s="1200" t="e">
        <f>INDEX('прил 14'!P:P,MATCH('прил 1.4'!$B77,'прил 14'!$B:$B,0))</f>
        <v>#REF!</v>
      </c>
      <c r="P77" s="1199"/>
      <c r="Q77" s="1200" t="e">
        <f>INDEX('прил 14'!Q:Q,MATCH('прил 1.4'!$B77,'прил 14'!$B:$B,0))</f>
        <v>#REF!</v>
      </c>
      <c r="R77" s="1409" t="e">
        <f t="shared" si="63"/>
        <v>#REF!</v>
      </c>
      <c r="S77" s="937" t="e">
        <f t="shared" si="64"/>
        <v>#REF!</v>
      </c>
      <c r="T77" s="1409" t="e">
        <f>INDEX('прил 1.1'!#REF!,MATCH('прил 1.4'!$B77,'прил 1.1'!$B:$B,0))</f>
        <v>#REF!</v>
      </c>
      <c r="U77" s="1409" t="e">
        <f>INDEX('прил 1.1'!#REF!,MATCH('прил 1.4'!$B77,'прил 1.1'!$B:$B,0))</f>
        <v>#REF!</v>
      </c>
      <c r="V77" s="1409">
        <v>11.3995</v>
      </c>
      <c r="W77" s="1409" t="e">
        <f>INDEX('прил 1.1'!#REF!,MATCH('прил 1.4'!B77,'прил 1.1'!B:B,0))</f>
        <v>#REF!</v>
      </c>
      <c r="X77" s="1205"/>
      <c r="Y77" s="1409" t="e">
        <f>INDEX('прил 14'!W:W,MATCH('прил 1.4'!$B77,'прил 14'!$B:$B,0))</f>
        <v>#REF!</v>
      </c>
      <c r="Z77" s="1409"/>
      <c r="AA77" s="1409" t="e">
        <f>INDEX('прил 14'!X:X,MATCH('прил 1.4'!$B77,'прил 14'!$B:$B,0))</f>
        <v>#REF!</v>
      </c>
      <c r="AB77" s="1409">
        <f>$V$77/2</f>
        <v>5.6997499999999999</v>
      </c>
      <c r="AC77" s="1409" t="e">
        <f>INDEX('прил 14'!Y:Y,MATCH('прил 1.4'!$B77,'прил 14'!$B:$B,0))</f>
        <v>#REF!</v>
      </c>
      <c r="AD77" s="1409">
        <f>$V$77/2</f>
        <v>5.6997499999999999</v>
      </c>
      <c r="AE77" s="1409" t="e">
        <f>INDEX('прил 14'!Z:Z,MATCH('прил 1.4'!$B77,'прил 14'!$B:$B,0))</f>
        <v>#REF!</v>
      </c>
      <c r="AF77" s="1199" t="e">
        <f>INDEX('прил 1.1'!Q:Q,MATCH('прил 1.4'!B77,'прил 1.1'!B:B,0))-W77</f>
        <v>#REF!</v>
      </c>
      <c r="AG77" s="1409" t="e">
        <f t="shared" si="35"/>
        <v>#REF!</v>
      </c>
      <c r="AH77" s="937" t="e">
        <f t="shared" si="36"/>
        <v>#REF!</v>
      </c>
      <c r="AI77" s="1414"/>
      <c r="AJ77" s="1414"/>
      <c r="AK77" s="1415" t="e">
        <f>INDEX('прил 1.1'!#REF!,MATCH('прил 1.4'!$B77,'прил 1.1'!$B:$B,0))</f>
        <v>#REF!</v>
      </c>
      <c r="AL77" s="1416" t="e">
        <f>INDEX('прил 1.1'!#REF!,MATCH('прил 1.4'!$B77,'прил 1.1'!$B:$B,0))</f>
        <v>#REF!</v>
      </c>
      <c r="AM77" s="1409">
        <v>0</v>
      </c>
      <c r="AN77" s="1409" t="e">
        <f>INDEX('прил 1.1'!#REF!,MATCH('прил 1.4'!B77,'прил 1.1'!B:B,0))</f>
        <v>#REF!</v>
      </c>
      <c r="AO77" s="1206">
        <f t="shared" si="79"/>
        <v>0</v>
      </c>
      <c r="AP77" s="1200" t="e">
        <f t="shared" si="80"/>
        <v>#REF!</v>
      </c>
      <c r="AQ77" s="1227"/>
      <c r="AR77" s="1199" t="e">
        <f>INDEX('прил 1.3'!#REF!,MATCH('прил 1.4'!$B77,'прил 1.3'!$B:$B,0))</f>
        <v>#REF!</v>
      </c>
      <c r="AS77" s="1202"/>
      <c r="AT77" s="1199" t="e">
        <f>INDEX('прил 1.3'!#REF!,MATCH('прил 1.4'!$B77,'прил 1.3'!$B:$B,0))</f>
        <v>#REF!</v>
      </c>
      <c r="AU77" s="1202"/>
      <c r="AV77" s="1199" t="e">
        <f>INDEX('прил 1.3'!#REF!,MATCH('прил 1.4'!$B77,'прил 1.3'!$B:$B,0))</f>
        <v>#REF!</v>
      </c>
      <c r="AW77" s="1202"/>
      <c r="AX77" s="1199" t="e">
        <f>INDEX('прил 1.3'!#REF!,MATCH('прил 1.4'!$B77,'прил 1.3'!$B:$B,0))</f>
        <v>#REF!</v>
      </c>
      <c r="AY77" s="1409" t="e">
        <f t="shared" si="60"/>
        <v>#REF!</v>
      </c>
      <c r="AZ77" s="937" t="e">
        <f t="shared" si="61"/>
        <v>#REF!</v>
      </c>
      <c r="BA77" s="1417"/>
      <c r="BB77" s="1409">
        <v>0</v>
      </c>
      <c r="BC77" s="1409" t="e">
        <f>INDEX('прил 1.1'!#REF!,MATCH('прил 1.4'!B77,'прил 1.1'!B:B,0))</f>
        <v>#REF!</v>
      </c>
      <c r="BD77" s="1409">
        <v>0</v>
      </c>
      <c r="BE77" s="1409" t="e">
        <f>INDEX('прил 1.1'!#REF!,MATCH('прил 1.4'!B77,'прил 1.1'!B:B,0))</f>
        <v>#REF!</v>
      </c>
      <c r="BF77" s="1414"/>
      <c r="BG77" s="1409" t="e">
        <f>INDEX('прил 1.1'!#REF!,MATCH('прил 1.4'!B77,'прил 1.1'!B:B,0))</f>
        <v>#REF!</v>
      </c>
      <c r="BH77" s="950"/>
      <c r="BI77" s="1597">
        <f t="shared" si="9"/>
        <v>0</v>
      </c>
      <c r="BJ77" s="1619">
        <v>0</v>
      </c>
      <c r="BL77" s="917">
        <f>BJ77-H77</f>
        <v>-9.6980000000000004</v>
      </c>
      <c r="BM77" s="918"/>
    </row>
    <row r="78" spans="1:65" s="934" customFormat="1" hidden="1">
      <c r="A78" s="939">
        <f t="shared" si="81"/>
        <v>8</v>
      </c>
      <c r="B78" s="782" t="e">
        <f>'прил 1.1'!#REF!</f>
        <v>#REF!</v>
      </c>
      <c r="C78" s="915" t="s">
        <v>1026</v>
      </c>
      <c r="D78" s="1409" t="e">
        <f>INDEX('прил 1.1'!K:K,MATCH('прил 1.4'!B78,'прил 1.1'!B:B,0))</f>
        <v>#REF!</v>
      </c>
      <c r="E78" s="1409" t="e">
        <f>INDEX('прил 1.1'!L:L,MATCH($B78,'прил 1.1'!$B:$B,0))</f>
        <v>#REF!</v>
      </c>
      <c r="F78" s="1409" t="e">
        <f>INDEX('прил 1.1'!Q:Q,MATCH('прил 1.4'!B78,'прил 1.1'!B:B,0))</f>
        <v>#REF!</v>
      </c>
      <c r="G78" s="1409" t="e">
        <f>INDEX('прил 1.1'!#REF!,MATCH($B78,'прил 1.1'!$B:$B,0))</f>
        <v>#REF!</v>
      </c>
      <c r="H78" s="1409"/>
      <c r="I78" s="1410" t="e">
        <f>INDEX('прил 1.1'!#REF!,MATCH('прил 1.4'!B78,'прил 1.1'!B:B,0))</f>
        <v>#REF!</v>
      </c>
      <c r="J78" s="1201"/>
      <c r="K78" s="1202"/>
      <c r="L78" s="1199"/>
      <c r="M78" s="1202"/>
      <c r="N78" s="1199"/>
      <c r="O78" s="1199"/>
      <c r="P78" s="1199"/>
      <c r="Q78" s="1203"/>
      <c r="R78" s="1409" t="e">
        <f t="shared" si="63"/>
        <v>#REF!</v>
      </c>
      <c r="S78" s="937" t="e">
        <f t="shared" si="64"/>
        <v>#REF!</v>
      </c>
      <c r="T78" s="1409" t="e">
        <f>INDEX('прил 1.1'!#REF!,MATCH('прил 1.4'!$B78,'прил 1.1'!$B:$B,0))</f>
        <v>#REF!</v>
      </c>
      <c r="U78" s="1409" t="e">
        <f>INDEX('прил 1.1'!#REF!,MATCH('прил 1.4'!$B78,'прил 1.1'!$B:$B,0))</f>
        <v>#REF!</v>
      </c>
      <c r="V78" s="1409"/>
      <c r="W78" s="1409" t="e">
        <f>INDEX('прил 1.1'!#REF!,MATCH('прил 1.4'!B78,'прил 1.1'!B:B,0))</f>
        <v>#REF!</v>
      </c>
      <c r="X78" s="1205"/>
      <c r="Y78" s="1205"/>
      <c r="Z78" s="1205"/>
      <c r="AA78" s="1205"/>
      <c r="AB78" s="1205"/>
      <c r="AC78" s="1205"/>
      <c r="AD78" s="1205"/>
      <c r="AE78" s="1205"/>
      <c r="AF78" s="1199" t="e">
        <f>INDEX('прил 1.1'!Q:Q,MATCH('прил 1.4'!B78,'прил 1.1'!B:B,0))-W78</f>
        <v>#REF!</v>
      </c>
      <c r="AG78" s="1409" t="e">
        <f t="shared" si="35"/>
        <v>#REF!</v>
      </c>
      <c r="AH78" s="937" t="e">
        <f t="shared" si="36"/>
        <v>#REF!</v>
      </c>
      <c r="AI78" s="1414"/>
      <c r="AJ78" s="1414"/>
      <c r="AK78" s="1415" t="e">
        <f>INDEX('прил 1.1'!#REF!,MATCH('прил 1.4'!$B78,'прил 1.1'!$B:$B,0))</f>
        <v>#REF!</v>
      </c>
      <c r="AL78" s="1416" t="e">
        <f>INDEX('прил 1.1'!#REF!,MATCH('прил 1.4'!$B78,'прил 1.1'!$B:$B,0))</f>
        <v>#REF!</v>
      </c>
      <c r="AM78" s="1409"/>
      <c r="AN78" s="1409" t="e">
        <f>INDEX('прил 1.1'!#REF!,MATCH('прил 1.4'!B78,'прил 1.1'!B:B,0))</f>
        <v>#REF!</v>
      </c>
      <c r="AO78" s="1206">
        <f t="shared" si="79"/>
        <v>0</v>
      </c>
      <c r="AP78" s="1200" t="e">
        <f t="shared" si="80"/>
        <v>#REF!</v>
      </c>
      <c r="AQ78" s="1227"/>
      <c r="AR78" s="1199" t="e">
        <f>INDEX('прил 1.3'!#REF!,MATCH('прил 1.4'!$B78,'прил 1.3'!$B:$B,0))</f>
        <v>#REF!</v>
      </c>
      <c r="AS78" s="1202"/>
      <c r="AT78" s="1199" t="e">
        <f>INDEX('прил 1.3'!#REF!,MATCH('прил 1.4'!$B78,'прил 1.3'!$B:$B,0))</f>
        <v>#REF!</v>
      </c>
      <c r="AU78" s="1202"/>
      <c r="AV78" s="1199" t="e">
        <f>INDEX('прил 1.3'!#REF!,MATCH('прил 1.4'!$B78,'прил 1.3'!$B:$B,0))</f>
        <v>#REF!</v>
      </c>
      <c r="AW78" s="1202"/>
      <c r="AX78" s="1199" t="e">
        <f>INDEX('прил 1.3'!#REF!,MATCH('прил 1.4'!$B78,'прил 1.3'!$B:$B,0))</f>
        <v>#REF!</v>
      </c>
      <c r="AY78" s="1409" t="e">
        <f t="shared" si="60"/>
        <v>#REF!</v>
      </c>
      <c r="AZ78" s="937" t="e">
        <f t="shared" si="61"/>
        <v>#REF!</v>
      </c>
      <c r="BA78" s="1417"/>
      <c r="BB78" s="1409"/>
      <c r="BC78" s="1409" t="e">
        <f>INDEX('прил 1.1'!#REF!,MATCH('прил 1.4'!B78,'прил 1.1'!B:B,0))</f>
        <v>#REF!</v>
      </c>
      <c r="BD78" s="1409"/>
      <c r="BE78" s="1409" t="e">
        <f>INDEX('прил 1.1'!#REF!,MATCH('прил 1.4'!B78,'прил 1.1'!B:B,0))</f>
        <v>#REF!</v>
      </c>
      <c r="BF78" s="1414"/>
      <c r="BG78" s="1409" t="e">
        <f>INDEX('прил 1.1'!#REF!,MATCH('прил 1.4'!B78,'прил 1.1'!B:B,0))</f>
        <v>#REF!</v>
      </c>
      <c r="BH78" s="950"/>
      <c r="BI78" s="1597">
        <f t="shared" si="9"/>
        <v>0</v>
      </c>
      <c r="BL78" s="917"/>
      <c r="BM78" s="918"/>
    </row>
    <row r="79" spans="1:65" s="934" customFormat="1" hidden="1">
      <c r="A79" s="939">
        <f t="shared" si="81"/>
        <v>9</v>
      </c>
      <c r="B79" s="782" t="e">
        <f>'прил 1.1'!#REF!</f>
        <v>#REF!</v>
      </c>
      <c r="C79" s="915" t="s">
        <v>1026</v>
      </c>
      <c r="D79" s="1409" t="e">
        <f>INDEX('прил 1.1'!K:K,MATCH('прил 1.4'!B79,'прил 1.1'!B:B,0))</f>
        <v>#REF!</v>
      </c>
      <c r="E79" s="1409" t="e">
        <f>INDEX('прил 1.1'!L:L,MATCH($B79,'прил 1.1'!$B:$B,0))</f>
        <v>#REF!</v>
      </c>
      <c r="F79" s="1409" t="e">
        <f>INDEX('прил 1.1'!Q:Q,MATCH('прил 1.4'!B79,'прил 1.1'!B:B,0))</f>
        <v>#REF!</v>
      </c>
      <c r="G79" s="1409" t="e">
        <f>INDEX('прил 1.1'!#REF!,MATCH($B79,'прил 1.1'!$B:$B,0))</f>
        <v>#REF!</v>
      </c>
      <c r="H79" s="1409">
        <v>0</v>
      </c>
      <c r="I79" s="1410" t="e">
        <f>INDEX('прил 1.1'!#REF!,MATCH('прил 1.4'!B79,'прил 1.1'!B:B,0))</f>
        <v>#REF!</v>
      </c>
      <c r="J79" s="1201"/>
      <c r="K79" s="1202"/>
      <c r="L79" s="1199"/>
      <c r="M79" s="1202"/>
      <c r="N79" s="1199"/>
      <c r="O79" s="1199"/>
      <c r="P79" s="1199"/>
      <c r="Q79" s="1203"/>
      <c r="R79" s="1409" t="e">
        <f t="shared" si="63"/>
        <v>#REF!</v>
      </c>
      <c r="S79" s="937" t="e">
        <f t="shared" si="64"/>
        <v>#REF!</v>
      </c>
      <c r="T79" s="1409" t="e">
        <f>INDEX('прил 1.1'!#REF!,MATCH('прил 1.4'!$B79,'прил 1.1'!$B:$B,0))</f>
        <v>#REF!</v>
      </c>
      <c r="U79" s="1409" t="e">
        <f>INDEX('прил 1.1'!#REF!,MATCH('прил 1.4'!$B79,'прил 1.1'!$B:$B,0))</f>
        <v>#REF!</v>
      </c>
      <c r="V79" s="1409">
        <v>0</v>
      </c>
      <c r="W79" s="1409" t="e">
        <f>INDEX('прил 1.1'!#REF!,MATCH('прил 1.4'!B79,'прил 1.1'!B:B,0))</f>
        <v>#REF!</v>
      </c>
      <c r="X79" s="1205"/>
      <c r="Y79" s="1205"/>
      <c r="Z79" s="1205"/>
      <c r="AA79" s="1205"/>
      <c r="AB79" s="1205"/>
      <c r="AC79" s="1205"/>
      <c r="AD79" s="1205"/>
      <c r="AE79" s="1205"/>
      <c r="AF79" s="1199" t="e">
        <f>INDEX('прил 1.1'!Q:Q,MATCH('прил 1.4'!B79,'прил 1.1'!B:B,0))-W79</f>
        <v>#REF!</v>
      </c>
      <c r="AG79" s="1409" t="e">
        <f t="shared" si="35"/>
        <v>#REF!</v>
      </c>
      <c r="AH79" s="937" t="e">
        <f t="shared" si="36"/>
        <v>#REF!</v>
      </c>
      <c r="AI79" s="1414"/>
      <c r="AJ79" s="1414"/>
      <c r="AK79" s="1415" t="e">
        <f>INDEX('прил 1.1'!#REF!,MATCH('прил 1.4'!$B79,'прил 1.1'!$B:$B,0))</f>
        <v>#REF!</v>
      </c>
      <c r="AL79" s="1416" t="e">
        <f>INDEX('прил 1.1'!#REF!,MATCH('прил 1.4'!$B79,'прил 1.1'!$B:$B,0))</f>
        <v>#REF!</v>
      </c>
      <c r="AM79" s="1409">
        <v>0</v>
      </c>
      <c r="AN79" s="1409" t="e">
        <f>INDEX('прил 1.1'!#REF!,MATCH('прил 1.4'!B79,'прил 1.1'!B:B,0))</f>
        <v>#REF!</v>
      </c>
      <c r="AO79" s="1206">
        <f t="shared" si="79"/>
        <v>0</v>
      </c>
      <c r="AP79" s="1200" t="e">
        <f t="shared" si="80"/>
        <v>#REF!</v>
      </c>
      <c r="AQ79" s="1227"/>
      <c r="AR79" s="1199" t="e">
        <f>INDEX('прил 1.3'!#REF!,MATCH('прил 1.4'!$B79,'прил 1.3'!$B:$B,0))</f>
        <v>#REF!</v>
      </c>
      <c r="AS79" s="1202"/>
      <c r="AT79" s="1199" t="e">
        <f>INDEX('прил 1.3'!#REF!,MATCH('прил 1.4'!$B79,'прил 1.3'!$B:$B,0))</f>
        <v>#REF!</v>
      </c>
      <c r="AU79" s="1202"/>
      <c r="AV79" s="1199" t="e">
        <f>INDEX('прил 1.3'!#REF!,MATCH('прил 1.4'!$B79,'прил 1.3'!$B:$B,0))</f>
        <v>#REF!</v>
      </c>
      <c r="AW79" s="1202"/>
      <c r="AX79" s="1199" t="e">
        <f>INDEX('прил 1.3'!#REF!,MATCH('прил 1.4'!$B79,'прил 1.3'!$B:$B,0))</f>
        <v>#REF!</v>
      </c>
      <c r="AY79" s="1409" t="e">
        <f t="shared" si="60"/>
        <v>#REF!</v>
      </c>
      <c r="AZ79" s="937" t="e">
        <f t="shared" si="61"/>
        <v>#REF!</v>
      </c>
      <c r="BA79" s="1417"/>
      <c r="BB79" s="1409">
        <v>0</v>
      </c>
      <c r="BC79" s="1409" t="e">
        <f>INDEX('прил 1.1'!#REF!,MATCH('прил 1.4'!B79,'прил 1.1'!B:B,0))</f>
        <v>#REF!</v>
      </c>
      <c r="BD79" s="1409">
        <v>0</v>
      </c>
      <c r="BE79" s="1409" t="e">
        <f>INDEX('прил 1.1'!#REF!,MATCH('прил 1.4'!B79,'прил 1.1'!B:B,0))</f>
        <v>#REF!</v>
      </c>
      <c r="BF79" s="1414"/>
      <c r="BG79" s="1409" t="e">
        <f>INDEX('прил 1.1'!#REF!,MATCH('прил 1.4'!B79,'прил 1.1'!B:B,0))</f>
        <v>#REF!</v>
      </c>
      <c r="BH79" s="950"/>
      <c r="BI79" s="1597">
        <f t="shared" si="9"/>
        <v>0</v>
      </c>
      <c r="BL79" s="917"/>
      <c r="BM79" s="918"/>
    </row>
    <row r="80" spans="1:65" s="934" customFormat="1" hidden="1">
      <c r="A80" s="939">
        <f t="shared" si="81"/>
        <v>10</v>
      </c>
      <c r="B80" s="782" t="e">
        <f>'прил 1.1'!#REF!</f>
        <v>#REF!</v>
      </c>
      <c r="C80" s="915" t="s">
        <v>1026</v>
      </c>
      <c r="D80" s="1409" t="e">
        <f>INDEX('прил 1.1'!K:K,MATCH('прил 1.4'!B80,'прил 1.1'!B:B,0))</f>
        <v>#REF!</v>
      </c>
      <c r="E80" s="1409" t="e">
        <f>INDEX('прил 1.1'!L:L,MATCH($B80,'прил 1.1'!$B:$B,0))</f>
        <v>#REF!</v>
      </c>
      <c r="F80" s="1409" t="e">
        <f>INDEX('прил 1.1'!Q:Q,MATCH('прил 1.4'!B80,'прил 1.1'!B:B,0))</f>
        <v>#REF!</v>
      </c>
      <c r="G80" s="1409" t="e">
        <f>INDEX('прил 1.1'!#REF!,MATCH($B80,'прил 1.1'!$B:$B,0))</f>
        <v>#REF!</v>
      </c>
      <c r="H80" s="1409">
        <v>0</v>
      </c>
      <c r="I80" s="1410" t="e">
        <f>INDEX('прил 1.1'!#REF!,MATCH('прил 1.4'!B80,'прил 1.1'!B:B,0))</f>
        <v>#REF!</v>
      </c>
      <c r="J80" s="1201"/>
      <c r="K80" s="1202"/>
      <c r="L80" s="1199"/>
      <c r="M80" s="1202"/>
      <c r="N80" s="1199"/>
      <c r="O80" s="1199"/>
      <c r="P80" s="1199"/>
      <c r="Q80" s="1203"/>
      <c r="R80" s="1409" t="e">
        <f t="shared" si="63"/>
        <v>#REF!</v>
      </c>
      <c r="S80" s="937" t="e">
        <f t="shared" si="64"/>
        <v>#REF!</v>
      </c>
      <c r="T80" s="1409" t="e">
        <f>INDEX('прил 1.1'!#REF!,MATCH('прил 1.4'!$B80,'прил 1.1'!$B:$B,0))</f>
        <v>#REF!</v>
      </c>
      <c r="U80" s="1409" t="e">
        <f>INDEX('прил 1.1'!#REF!,MATCH('прил 1.4'!$B80,'прил 1.1'!$B:$B,0))</f>
        <v>#REF!</v>
      </c>
      <c r="V80" s="1409">
        <v>0</v>
      </c>
      <c r="W80" s="1409" t="e">
        <f>INDEX('прил 1.1'!#REF!,MATCH('прил 1.4'!B80,'прил 1.1'!B:B,0))</f>
        <v>#REF!</v>
      </c>
      <c r="X80" s="1205"/>
      <c r="Y80" s="1205"/>
      <c r="Z80" s="1205"/>
      <c r="AA80" s="1205"/>
      <c r="AB80" s="1205"/>
      <c r="AC80" s="1205"/>
      <c r="AD80" s="1205"/>
      <c r="AE80" s="1205"/>
      <c r="AF80" s="1199" t="e">
        <f>INDEX('прил 1.1'!Q:Q,MATCH('прил 1.4'!B80,'прил 1.1'!B:B,0))-W80</f>
        <v>#REF!</v>
      </c>
      <c r="AG80" s="1409" t="e">
        <f t="shared" si="35"/>
        <v>#REF!</v>
      </c>
      <c r="AH80" s="937" t="e">
        <f t="shared" si="36"/>
        <v>#REF!</v>
      </c>
      <c r="AI80" s="1414"/>
      <c r="AJ80" s="1414"/>
      <c r="AK80" s="1415" t="e">
        <f>INDEX('прил 1.1'!#REF!,MATCH('прил 1.4'!$B80,'прил 1.1'!$B:$B,0))</f>
        <v>#REF!</v>
      </c>
      <c r="AL80" s="1416" t="e">
        <f>INDEX('прил 1.1'!#REF!,MATCH('прил 1.4'!$B80,'прил 1.1'!$B:$B,0))</f>
        <v>#REF!</v>
      </c>
      <c r="AM80" s="1409">
        <v>0</v>
      </c>
      <c r="AN80" s="1409" t="e">
        <f>INDEX('прил 1.1'!#REF!,MATCH('прил 1.4'!B80,'прил 1.1'!B:B,0))</f>
        <v>#REF!</v>
      </c>
      <c r="AO80" s="1206">
        <f t="shared" si="79"/>
        <v>0</v>
      </c>
      <c r="AP80" s="1200" t="e">
        <f t="shared" si="80"/>
        <v>#REF!</v>
      </c>
      <c r="AQ80" s="1227"/>
      <c r="AR80" s="1199" t="e">
        <f>INDEX('прил 1.3'!#REF!,MATCH('прил 1.4'!$B80,'прил 1.3'!$B:$B,0))</f>
        <v>#REF!</v>
      </c>
      <c r="AS80" s="1202"/>
      <c r="AT80" s="1199" t="e">
        <f>INDEX('прил 1.3'!#REF!,MATCH('прил 1.4'!$B80,'прил 1.3'!$B:$B,0))</f>
        <v>#REF!</v>
      </c>
      <c r="AU80" s="1202"/>
      <c r="AV80" s="1199" t="e">
        <f>INDEX('прил 1.3'!#REF!,MATCH('прил 1.4'!$B80,'прил 1.3'!$B:$B,0))</f>
        <v>#REF!</v>
      </c>
      <c r="AW80" s="1202"/>
      <c r="AX80" s="1199" t="e">
        <f>INDEX('прил 1.3'!#REF!,MATCH('прил 1.4'!$B80,'прил 1.3'!$B:$B,0))</f>
        <v>#REF!</v>
      </c>
      <c r="AY80" s="1409" t="e">
        <f t="shared" si="60"/>
        <v>#REF!</v>
      </c>
      <c r="AZ80" s="937" t="e">
        <f t="shared" si="61"/>
        <v>#REF!</v>
      </c>
      <c r="BA80" s="1417"/>
      <c r="BB80" s="1409">
        <v>0</v>
      </c>
      <c r="BC80" s="1409" t="e">
        <f>INDEX('прил 1.1'!#REF!,MATCH('прил 1.4'!B80,'прил 1.1'!B:B,0))</f>
        <v>#REF!</v>
      </c>
      <c r="BD80" s="1409">
        <v>0</v>
      </c>
      <c r="BE80" s="1409" t="e">
        <f>INDEX('прил 1.1'!#REF!,MATCH('прил 1.4'!B80,'прил 1.1'!B:B,0))</f>
        <v>#REF!</v>
      </c>
      <c r="BF80" s="1414"/>
      <c r="BG80" s="1409" t="e">
        <f>INDEX('прил 1.1'!#REF!,MATCH('прил 1.4'!B80,'прил 1.1'!B:B,0))</f>
        <v>#REF!</v>
      </c>
      <c r="BH80" s="950"/>
      <c r="BI80" s="1597">
        <f t="shared" si="9"/>
        <v>0</v>
      </c>
      <c r="BL80" s="917"/>
      <c r="BM80" s="918"/>
    </row>
    <row r="81" spans="1:65" s="934" customFormat="1" hidden="1">
      <c r="A81" s="939">
        <f t="shared" si="81"/>
        <v>11</v>
      </c>
      <c r="B81" s="782" t="e">
        <f>'прил 1.1'!#REF!</f>
        <v>#REF!</v>
      </c>
      <c r="C81" s="915" t="s">
        <v>1026</v>
      </c>
      <c r="D81" s="1409" t="e">
        <f>INDEX('прил 1.1'!K:K,MATCH('прил 1.4'!B81,'прил 1.1'!B:B,0))</f>
        <v>#REF!</v>
      </c>
      <c r="E81" s="1409" t="e">
        <f>INDEX('прил 1.1'!L:L,MATCH($B81,'прил 1.1'!$B:$B,0))</f>
        <v>#REF!</v>
      </c>
      <c r="F81" s="1409" t="e">
        <f>INDEX('прил 1.1'!Q:Q,MATCH('прил 1.4'!B81,'прил 1.1'!B:B,0))</f>
        <v>#REF!</v>
      </c>
      <c r="G81" s="1409" t="e">
        <f>INDEX('прил 1.1'!#REF!,MATCH($B81,'прил 1.1'!$B:$B,0))</f>
        <v>#REF!</v>
      </c>
      <c r="H81" s="1409">
        <v>0</v>
      </c>
      <c r="I81" s="1410" t="e">
        <f>INDEX('прил 1.1'!#REF!,MATCH('прил 1.4'!B81,'прил 1.1'!B:B,0))</f>
        <v>#REF!</v>
      </c>
      <c r="J81" s="1201"/>
      <c r="K81" s="1202"/>
      <c r="L81" s="1199"/>
      <c r="M81" s="1202"/>
      <c r="N81" s="1199"/>
      <c r="O81" s="1199"/>
      <c r="P81" s="1199"/>
      <c r="Q81" s="1203"/>
      <c r="R81" s="1409" t="e">
        <f t="shared" si="63"/>
        <v>#REF!</v>
      </c>
      <c r="S81" s="937" t="e">
        <f t="shared" si="64"/>
        <v>#REF!</v>
      </c>
      <c r="T81" s="1409" t="e">
        <f>INDEX('прил 1.1'!#REF!,MATCH('прил 1.4'!$B81,'прил 1.1'!$B:$B,0))</f>
        <v>#REF!</v>
      </c>
      <c r="U81" s="1409" t="e">
        <f>INDEX('прил 1.1'!#REF!,MATCH('прил 1.4'!$B81,'прил 1.1'!$B:$B,0))</f>
        <v>#REF!</v>
      </c>
      <c r="V81" s="1409">
        <v>0</v>
      </c>
      <c r="W81" s="1409" t="e">
        <f>INDEX('прил 1.1'!#REF!,MATCH('прил 1.4'!B81,'прил 1.1'!B:B,0))</f>
        <v>#REF!</v>
      </c>
      <c r="X81" s="1205"/>
      <c r="Y81" s="1205"/>
      <c r="Z81" s="1205"/>
      <c r="AA81" s="1205"/>
      <c r="AB81" s="1205"/>
      <c r="AC81" s="1205"/>
      <c r="AD81" s="1205"/>
      <c r="AE81" s="1205"/>
      <c r="AF81" s="1199" t="e">
        <f>INDEX('прил 1.1'!Q:Q,MATCH('прил 1.4'!B81,'прил 1.1'!B:B,0))-W81</f>
        <v>#REF!</v>
      </c>
      <c r="AG81" s="1409" t="e">
        <f t="shared" si="35"/>
        <v>#REF!</v>
      </c>
      <c r="AH81" s="937" t="e">
        <f t="shared" si="36"/>
        <v>#REF!</v>
      </c>
      <c r="AI81" s="1414"/>
      <c r="AJ81" s="1414"/>
      <c r="AK81" s="1415" t="e">
        <f>INDEX('прил 1.1'!#REF!,MATCH('прил 1.4'!$B81,'прил 1.1'!$B:$B,0))</f>
        <v>#REF!</v>
      </c>
      <c r="AL81" s="1416" t="e">
        <f>INDEX('прил 1.1'!#REF!,MATCH('прил 1.4'!$B81,'прил 1.1'!$B:$B,0))</f>
        <v>#REF!</v>
      </c>
      <c r="AM81" s="1409">
        <v>0</v>
      </c>
      <c r="AN81" s="1409" t="e">
        <f>INDEX('прил 1.1'!#REF!,MATCH('прил 1.4'!B81,'прил 1.1'!B:B,0))</f>
        <v>#REF!</v>
      </c>
      <c r="AO81" s="1206">
        <f t="shared" si="79"/>
        <v>0</v>
      </c>
      <c r="AP81" s="1200" t="e">
        <f t="shared" si="80"/>
        <v>#REF!</v>
      </c>
      <c r="AQ81" s="1227"/>
      <c r="AR81" s="1199" t="e">
        <f>INDEX('прил 1.3'!#REF!,MATCH('прил 1.4'!$B81,'прил 1.3'!$B:$B,0))</f>
        <v>#REF!</v>
      </c>
      <c r="AS81" s="1202"/>
      <c r="AT81" s="1199" t="e">
        <f>INDEX('прил 1.3'!#REF!,MATCH('прил 1.4'!$B81,'прил 1.3'!$B:$B,0))</f>
        <v>#REF!</v>
      </c>
      <c r="AU81" s="1202"/>
      <c r="AV81" s="1199" t="e">
        <f>INDEX('прил 1.3'!#REF!,MATCH('прил 1.4'!$B81,'прил 1.3'!$B:$B,0))</f>
        <v>#REF!</v>
      </c>
      <c r="AW81" s="1202"/>
      <c r="AX81" s="1199" t="e">
        <f>INDEX('прил 1.3'!#REF!,MATCH('прил 1.4'!$B81,'прил 1.3'!$B:$B,0))</f>
        <v>#REF!</v>
      </c>
      <c r="AY81" s="1409" t="e">
        <f t="shared" si="60"/>
        <v>#REF!</v>
      </c>
      <c r="AZ81" s="937" t="e">
        <f t="shared" si="61"/>
        <v>#REF!</v>
      </c>
      <c r="BA81" s="1417"/>
      <c r="BB81" s="1409">
        <v>0</v>
      </c>
      <c r="BC81" s="1409" t="e">
        <f>INDEX('прил 1.1'!#REF!,MATCH('прил 1.4'!B81,'прил 1.1'!B:B,0))</f>
        <v>#REF!</v>
      </c>
      <c r="BD81" s="1409">
        <v>0</v>
      </c>
      <c r="BE81" s="1409" t="e">
        <f>INDEX('прил 1.1'!#REF!,MATCH('прил 1.4'!B81,'прил 1.1'!B:B,0))</f>
        <v>#REF!</v>
      </c>
      <c r="BF81" s="1414"/>
      <c r="BG81" s="1409" t="e">
        <f>INDEX('прил 1.1'!#REF!,MATCH('прил 1.4'!B81,'прил 1.1'!B:B,0))</f>
        <v>#REF!</v>
      </c>
      <c r="BH81" s="950"/>
      <c r="BI81" s="1597">
        <f t="shared" si="9"/>
        <v>0</v>
      </c>
      <c r="BL81" s="917"/>
      <c r="BM81" s="918"/>
    </row>
    <row r="82" spans="1:65" s="934" customFormat="1" hidden="1">
      <c r="A82" s="939">
        <f t="shared" si="81"/>
        <v>12</v>
      </c>
      <c r="B82" s="782" t="e">
        <f>'прил 1.1'!#REF!</f>
        <v>#REF!</v>
      </c>
      <c r="C82" s="915" t="s">
        <v>1026</v>
      </c>
      <c r="D82" s="1409" t="e">
        <f>INDEX('прил 1.1'!K:K,MATCH('прил 1.4'!B82,'прил 1.1'!B:B,0))</f>
        <v>#REF!</v>
      </c>
      <c r="E82" s="1409" t="e">
        <f>INDEX('прил 1.1'!L:L,MATCH($B82,'прил 1.1'!$B:$B,0))</f>
        <v>#REF!</v>
      </c>
      <c r="F82" s="1409" t="e">
        <f>INDEX('прил 1.1'!Q:Q,MATCH('прил 1.4'!B82,'прил 1.1'!B:B,0))</f>
        <v>#REF!</v>
      </c>
      <c r="G82" s="1409" t="e">
        <f>INDEX('прил 1.1'!#REF!,MATCH($B82,'прил 1.1'!$B:$B,0))</f>
        <v>#REF!</v>
      </c>
      <c r="H82" s="1409"/>
      <c r="I82" s="1410" t="e">
        <f>INDEX('прил 1.1'!#REF!,MATCH('прил 1.4'!B82,'прил 1.1'!B:B,0))</f>
        <v>#REF!</v>
      </c>
      <c r="J82" s="1201"/>
      <c r="K82" s="1202"/>
      <c r="L82" s="1199"/>
      <c r="M82" s="1202"/>
      <c r="N82" s="1199"/>
      <c r="O82" s="1199"/>
      <c r="P82" s="1199"/>
      <c r="Q82" s="1203"/>
      <c r="R82" s="1409" t="e">
        <f t="shared" si="63"/>
        <v>#REF!</v>
      </c>
      <c r="S82" s="937" t="e">
        <f t="shared" si="64"/>
        <v>#REF!</v>
      </c>
      <c r="T82" s="1409" t="e">
        <f>INDEX('прил 1.1'!#REF!,MATCH('прил 1.4'!$B82,'прил 1.1'!$B:$B,0))</f>
        <v>#REF!</v>
      </c>
      <c r="U82" s="1409" t="e">
        <f>INDEX('прил 1.1'!#REF!,MATCH('прил 1.4'!$B82,'прил 1.1'!$B:$B,0))</f>
        <v>#REF!</v>
      </c>
      <c r="V82" s="1409"/>
      <c r="W82" s="1409" t="e">
        <f>INDEX('прил 1.1'!#REF!,MATCH('прил 1.4'!B82,'прил 1.1'!B:B,0))</f>
        <v>#REF!</v>
      </c>
      <c r="X82" s="1205"/>
      <c r="Y82" s="1205"/>
      <c r="Z82" s="1205"/>
      <c r="AA82" s="1205"/>
      <c r="AB82" s="1205"/>
      <c r="AC82" s="1205"/>
      <c r="AD82" s="1205"/>
      <c r="AE82" s="1205"/>
      <c r="AF82" s="1199" t="e">
        <f>INDEX('прил 1.1'!Q:Q,MATCH('прил 1.4'!B82,'прил 1.1'!B:B,0))-W82</f>
        <v>#REF!</v>
      </c>
      <c r="AG82" s="1409" t="e">
        <f t="shared" si="35"/>
        <v>#REF!</v>
      </c>
      <c r="AH82" s="937" t="e">
        <f t="shared" si="36"/>
        <v>#REF!</v>
      </c>
      <c r="AI82" s="1414"/>
      <c r="AJ82" s="1414"/>
      <c r="AK82" s="1415" t="e">
        <f>INDEX('прил 1.1'!#REF!,MATCH('прил 1.4'!$B82,'прил 1.1'!$B:$B,0))</f>
        <v>#REF!</v>
      </c>
      <c r="AL82" s="1416" t="e">
        <f>INDEX('прил 1.1'!#REF!,MATCH('прил 1.4'!$B82,'прил 1.1'!$B:$B,0))</f>
        <v>#REF!</v>
      </c>
      <c r="AM82" s="1409"/>
      <c r="AN82" s="1409" t="e">
        <f>INDEX('прил 1.1'!#REF!,MATCH('прил 1.4'!B82,'прил 1.1'!B:B,0))</f>
        <v>#REF!</v>
      </c>
      <c r="AO82" s="1206">
        <f t="shared" si="79"/>
        <v>0</v>
      </c>
      <c r="AP82" s="1200" t="e">
        <f t="shared" si="80"/>
        <v>#REF!</v>
      </c>
      <c r="AQ82" s="1227"/>
      <c r="AR82" s="1199" t="e">
        <f>INDEX('прил 1.3'!#REF!,MATCH('прил 1.4'!$B82,'прил 1.3'!$B:$B,0))</f>
        <v>#REF!</v>
      </c>
      <c r="AS82" s="1202"/>
      <c r="AT82" s="1199" t="e">
        <f>INDEX('прил 1.3'!#REF!,MATCH('прил 1.4'!$B82,'прил 1.3'!$B:$B,0))</f>
        <v>#REF!</v>
      </c>
      <c r="AU82" s="1202"/>
      <c r="AV82" s="1199" t="e">
        <f>INDEX('прил 1.3'!#REF!,MATCH('прил 1.4'!$B82,'прил 1.3'!$B:$B,0))</f>
        <v>#REF!</v>
      </c>
      <c r="AW82" s="1202"/>
      <c r="AX82" s="1199" t="e">
        <f>INDEX('прил 1.3'!#REF!,MATCH('прил 1.4'!$B82,'прил 1.3'!$B:$B,0))</f>
        <v>#REF!</v>
      </c>
      <c r="AY82" s="1409" t="e">
        <f t="shared" si="60"/>
        <v>#REF!</v>
      </c>
      <c r="AZ82" s="937" t="e">
        <f t="shared" si="61"/>
        <v>#REF!</v>
      </c>
      <c r="BA82" s="1417"/>
      <c r="BB82" s="1409"/>
      <c r="BC82" s="1409" t="e">
        <f>INDEX('прил 1.1'!#REF!,MATCH('прил 1.4'!B82,'прил 1.1'!B:B,0))</f>
        <v>#REF!</v>
      </c>
      <c r="BD82" s="1409"/>
      <c r="BE82" s="1409" t="e">
        <f>INDEX('прил 1.1'!#REF!,MATCH('прил 1.4'!B82,'прил 1.1'!B:B,0))</f>
        <v>#REF!</v>
      </c>
      <c r="BF82" s="1414"/>
      <c r="BG82" s="1409" t="e">
        <f>INDEX('прил 1.1'!#REF!,MATCH('прил 1.4'!B82,'прил 1.1'!B:B,0))</f>
        <v>#REF!</v>
      </c>
      <c r="BH82" s="950"/>
      <c r="BI82" s="1597">
        <f t="shared" si="9"/>
        <v>0</v>
      </c>
      <c r="BL82" s="917"/>
      <c r="BM82" s="918"/>
    </row>
    <row r="83" spans="1:65" s="934" customFormat="1" hidden="1">
      <c r="A83" s="939">
        <f t="shared" si="81"/>
        <v>13</v>
      </c>
      <c r="B83" s="782" t="e">
        <f>'прил 1.1'!#REF!</f>
        <v>#REF!</v>
      </c>
      <c r="C83" s="915" t="s">
        <v>1026</v>
      </c>
      <c r="D83" s="1409" t="e">
        <f>INDEX('прил 1.1'!K:K,MATCH('прил 1.4'!B83,'прил 1.1'!B:B,0))</f>
        <v>#REF!</v>
      </c>
      <c r="E83" s="1409" t="e">
        <f>INDEX('прил 1.1'!L:L,MATCH($B83,'прил 1.1'!$B:$B,0))</f>
        <v>#REF!</v>
      </c>
      <c r="F83" s="1409" t="e">
        <f>INDEX('прил 1.1'!Q:Q,MATCH('прил 1.4'!B83,'прил 1.1'!B:B,0))</f>
        <v>#REF!</v>
      </c>
      <c r="G83" s="1409" t="e">
        <f>INDEX('прил 1.1'!#REF!,MATCH($B83,'прил 1.1'!$B:$B,0))</f>
        <v>#REF!</v>
      </c>
      <c r="H83" s="1409">
        <v>0</v>
      </c>
      <c r="I83" s="1410" t="e">
        <f>INDEX('прил 1.1'!#REF!,MATCH('прил 1.4'!B83,'прил 1.1'!B:B,0))</f>
        <v>#REF!</v>
      </c>
      <c r="J83" s="1201"/>
      <c r="K83" s="1202"/>
      <c r="L83" s="1199"/>
      <c r="M83" s="1202"/>
      <c r="N83" s="1199"/>
      <c r="O83" s="1199"/>
      <c r="P83" s="1199"/>
      <c r="Q83" s="1203"/>
      <c r="R83" s="1409" t="e">
        <f t="shared" si="63"/>
        <v>#REF!</v>
      </c>
      <c r="S83" s="937" t="e">
        <f t="shared" si="64"/>
        <v>#REF!</v>
      </c>
      <c r="T83" s="1409" t="e">
        <f>INDEX('прил 1.1'!#REF!,MATCH('прил 1.4'!$B83,'прил 1.1'!$B:$B,0))</f>
        <v>#REF!</v>
      </c>
      <c r="U83" s="1409" t="e">
        <f>INDEX('прил 1.1'!#REF!,MATCH('прил 1.4'!$B83,'прил 1.1'!$B:$B,0))</f>
        <v>#REF!</v>
      </c>
      <c r="V83" s="1409">
        <v>0</v>
      </c>
      <c r="W83" s="1409" t="e">
        <f>INDEX('прил 1.1'!#REF!,MATCH('прил 1.4'!B83,'прил 1.1'!B:B,0))</f>
        <v>#REF!</v>
      </c>
      <c r="X83" s="1205"/>
      <c r="Y83" s="1205"/>
      <c r="Z83" s="1205"/>
      <c r="AA83" s="1205"/>
      <c r="AB83" s="1205"/>
      <c r="AC83" s="1205"/>
      <c r="AD83" s="1205"/>
      <c r="AE83" s="1205"/>
      <c r="AF83" s="1199" t="e">
        <f>INDEX('прил 1.1'!Q:Q,MATCH('прил 1.4'!B83,'прил 1.1'!B:B,0))-W83</f>
        <v>#REF!</v>
      </c>
      <c r="AG83" s="1409" t="e">
        <f t="shared" si="35"/>
        <v>#REF!</v>
      </c>
      <c r="AH83" s="937" t="e">
        <f t="shared" si="36"/>
        <v>#REF!</v>
      </c>
      <c r="AI83" s="1414"/>
      <c r="AJ83" s="1414"/>
      <c r="AK83" s="1415" t="e">
        <f>INDEX('прил 1.1'!#REF!,MATCH('прил 1.4'!$B83,'прил 1.1'!$B:$B,0))</f>
        <v>#REF!</v>
      </c>
      <c r="AL83" s="1416" t="e">
        <f>INDEX('прил 1.1'!#REF!,MATCH('прил 1.4'!$B83,'прил 1.1'!$B:$B,0))</f>
        <v>#REF!</v>
      </c>
      <c r="AM83" s="1409">
        <v>0</v>
      </c>
      <c r="AN83" s="1409" t="e">
        <f>INDEX('прил 1.1'!#REF!,MATCH('прил 1.4'!B83,'прил 1.1'!B:B,0))</f>
        <v>#REF!</v>
      </c>
      <c r="AO83" s="1206">
        <f t="shared" si="79"/>
        <v>0</v>
      </c>
      <c r="AP83" s="1200" t="e">
        <f t="shared" si="80"/>
        <v>#REF!</v>
      </c>
      <c r="AQ83" s="1227"/>
      <c r="AR83" s="1199" t="e">
        <f>INDEX('прил 1.3'!#REF!,MATCH('прил 1.4'!$B83,'прил 1.3'!$B:$B,0))</f>
        <v>#REF!</v>
      </c>
      <c r="AS83" s="1202"/>
      <c r="AT83" s="1199" t="e">
        <f>INDEX('прил 1.3'!#REF!,MATCH('прил 1.4'!$B83,'прил 1.3'!$B:$B,0))</f>
        <v>#REF!</v>
      </c>
      <c r="AU83" s="1202"/>
      <c r="AV83" s="1199" t="e">
        <f>INDEX('прил 1.3'!#REF!,MATCH('прил 1.4'!$B83,'прил 1.3'!$B:$B,0))</f>
        <v>#REF!</v>
      </c>
      <c r="AW83" s="1202"/>
      <c r="AX83" s="1199" t="e">
        <f>INDEX('прил 1.3'!#REF!,MATCH('прил 1.4'!$B83,'прил 1.3'!$B:$B,0))</f>
        <v>#REF!</v>
      </c>
      <c r="AY83" s="1409" t="e">
        <f t="shared" si="60"/>
        <v>#REF!</v>
      </c>
      <c r="AZ83" s="937" t="e">
        <f t="shared" si="61"/>
        <v>#REF!</v>
      </c>
      <c r="BA83" s="1417"/>
      <c r="BB83" s="1409">
        <v>0</v>
      </c>
      <c r="BC83" s="1409" t="e">
        <f>INDEX('прил 1.1'!#REF!,MATCH('прил 1.4'!B83,'прил 1.1'!B:B,0))</f>
        <v>#REF!</v>
      </c>
      <c r="BD83" s="1409">
        <v>0</v>
      </c>
      <c r="BE83" s="1409" t="e">
        <f>INDEX('прил 1.1'!#REF!,MATCH('прил 1.4'!B83,'прил 1.1'!B:B,0))</f>
        <v>#REF!</v>
      </c>
      <c r="BF83" s="1414"/>
      <c r="BG83" s="1409" t="e">
        <f>INDEX('прил 1.1'!#REF!,MATCH('прил 1.4'!B83,'прил 1.1'!B:B,0))</f>
        <v>#REF!</v>
      </c>
      <c r="BH83" s="950"/>
      <c r="BI83" s="1597">
        <f t="shared" si="9"/>
        <v>0</v>
      </c>
      <c r="BL83" s="917"/>
      <c r="BM83" s="918"/>
    </row>
    <row r="84" spans="1:65" s="934" customFormat="1" hidden="1">
      <c r="A84" s="939">
        <f t="shared" si="81"/>
        <v>14</v>
      </c>
      <c r="B84" s="782" t="e">
        <f>'прил 1.1'!#REF!</f>
        <v>#REF!</v>
      </c>
      <c r="C84" s="915" t="s">
        <v>1026</v>
      </c>
      <c r="D84" s="1409" t="e">
        <f>INDEX('прил 1.1'!K:K,MATCH('прил 1.4'!B84,'прил 1.1'!B:B,0))</f>
        <v>#REF!</v>
      </c>
      <c r="E84" s="1409" t="e">
        <f>INDEX('прил 1.1'!L:L,MATCH($B84,'прил 1.1'!$B:$B,0))</f>
        <v>#REF!</v>
      </c>
      <c r="F84" s="1409" t="e">
        <f>INDEX('прил 1.1'!Q:Q,MATCH('прил 1.4'!B84,'прил 1.1'!B:B,0))</f>
        <v>#REF!</v>
      </c>
      <c r="G84" s="1409" t="e">
        <f>INDEX('прил 1.1'!#REF!,MATCH($B84,'прил 1.1'!$B:$B,0))</f>
        <v>#REF!</v>
      </c>
      <c r="H84" s="1409">
        <v>0</v>
      </c>
      <c r="I84" s="1410" t="e">
        <f>INDEX('прил 1.1'!#REF!,MATCH('прил 1.4'!B84,'прил 1.1'!B:B,0))</f>
        <v>#REF!</v>
      </c>
      <c r="J84" s="1201"/>
      <c r="K84" s="1202"/>
      <c r="L84" s="1199"/>
      <c r="M84" s="1202"/>
      <c r="N84" s="1199"/>
      <c r="O84" s="1199"/>
      <c r="P84" s="1199"/>
      <c r="Q84" s="1203"/>
      <c r="R84" s="1409" t="e">
        <f t="shared" si="63"/>
        <v>#REF!</v>
      </c>
      <c r="S84" s="937" t="e">
        <f t="shared" si="64"/>
        <v>#REF!</v>
      </c>
      <c r="T84" s="1409" t="e">
        <f>INDEX('прил 1.1'!#REF!,MATCH('прил 1.4'!$B84,'прил 1.1'!$B:$B,0))</f>
        <v>#REF!</v>
      </c>
      <c r="U84" s="1409" t="e">
        <f>INDEX('прил 1.1'!#REF!,MATCH('прил 1.4'!$B84,'прил 1.1'!$B:$B,0))</f>
        <v>#REF!</v>
      </c>
      <c r="V84" s="1409">
        <v>0</v>
      </c>
      <c r="W84" s="1409" t="e">
        <f>INDEX('прил 1.1'!#REF!,MATCH('прил 1.4'!B84,'прил 1.1'!B:B,0))</f>
        <v>#REF!</v>
      </c>
      <c r="X84" s="1205"/>
      <c r="Y84" s="1205"/>
      <c r="Z84" s="1205"/>
      <c r="AA84" s="1205"/>
      <c r="AB84" s="1205"/>
      <c r="AC84" s="1205"/>
      <c r="AD84" s="1205"/>
      <c r="AE84" s="1205"/>
      <c r="AF84" s="1199" t="e">
        <f>INDEX('прил 1.1'!Q:Q,MATCH('прил 1.4'!B84,'прил 1.1'!B:B,0))-W84</f>
        <v>#REF!</v>
      </c>
      <c r="AG84" s="1409" t="e">
        <f t="shared" si="35"/>
        <v>#REF!</v>
      </c>
      <c r="AH84" s="937" t="e">
        <f t="shared" si="36"/>
        <v>#REF!</v>
      </c>
      <c r="AI84" s="1414"/>
      <c r="AJ84" s="1414"/>
      <c r="AK84" s="1415" t="e">
        <f>INDEX('прил 1.1'!#REF!,MATCH('прил 1.4'!$B84,'прил 1.1'!$B:$B,0))</f>
        <v>#REF!</v>
      </c>
      <c r="AL84" s="1416" t="e">
        <f>INDEX('прил 1.1'!#REF!,MATCH('прил 1.4'!$B84,'прил 1.1'!$B:$B,0))</f>
        <v>#REF!</v>
      </c>
      <c r="AM84" s="1409">
        <v>0</v>
      </c>
      <c r="AN84" s="1409" t="e">
        <f>INDEX('прил 1.1'!#REF!,MATCH('прил 1.4'!B84,'прил 1.1'!B:B,0))</f>
        <v>#REF!</v>
      </c>
      <c r="AO84" s="1206">
        <f t="shared" si="79"/>
        <v>0</v>
      </c>
      <c r="AP84" s="1200" t="e">
        <f t="shared" si="80"/>
        <v>#REF!</v>
      </c>
      <c r="AQ84" s="1227"/>
      <c r="AR84" s="1199" t="e">
        <f>INDEX('прил 1.3'!#REF!,MATCH('прил 1.4'!$B84,'прил 1.3'!$B:$B,0))</f>
        <v>#REF!</v>
      </c>
      <c r="AS84" s="1202"/>
      <c r="AT84" s="1199" t="e">
        <f>INDEX('прил 1.3'!#REF!,MATCH('прил 1.4'!$B84,'прил 1.3'!$B:$B,0))</f>
        <v>#REF!</v>
      </c>
      <c r="AU84" s="1202"/>
      <c r="AV84" s="1199" t="e">
        <f>INDEX('прил 1.3'!#REF!,MATCH('прил 1.4'!$B84,'прил 1.3'!$B:$B,0))</f>
        <v>#REF!</v>
      </c>
      <c r="AW84" s="1202"/>
      <c r="AX84" s="1199" t="e">
        <f>INDEX('прил 1.3'!#REF!,MATCH('прил 1.4'!$B84,'прил 1.3'!$B:$B,0))</f>
        <v>#REF!</v>
      </c>
      <c r="AY84" s="1409" t="e">
        <f t="shared" si="60"/>
        <v>#REF!</v>
      </c>
      <c r="AZ84" s="937" t="e">
        <f t="shared" si="61"/>
        <v>#REF!</v>
      </c>
      <c r="BA84" s="1417"/>
      <c r="BB84" s="1409">
        <v>0</v>
      </c>
      <c r="BC84" s="1409" t="e">
        <f>INDEX('прил 1.1'!#REF!,MATCH('прил 1.4'!B84,'прил 1.1'!B:B,0))</f>
        <v>#REF!</v>
      </c>
      <c r="BD84" s="1409">
        <v>0</v>
      </c>
      <c r="BE84" s="1409" t="e">
        <f>INDEX('прил 1.1'!#REF!,MATCH('прил 1.4'!B84,'прил 1.1'!B:B,0))</f>
        <v>#REF!</v>
      </c>
      <c r="BF84" s="1414"/>
      <c r="BG84" s="1409" t="e">
        <f>INDEX('прил 1.1'!#REF!,MATCH('прил 1.4'!B84,'прил 1.1'!B:B,0))</f>
        <v>#REF!</v>
      </c>
      <c r="BH84" s="950">
        <v>0</v>
      </c>
      <c r="BI84" s="1597">
        <f t="shared" ref="BI84:BI141" si="82">V84-X84-Z84-AB84-AD84</f>
        <v>0</v>
      </c>
      <c r="BL84" s="917"/>
      <c r="BM84" s="918"/>
    </row>
    <row r="85" spans="1:65" s="934" customFormat="1" hidden="1">
      <c r="A85" s="939">
        <f t="shared" si="81"/>
        <v>15</v>
      </c>
      <c r="B85" s="782" t="e">
        <f>'прил 1.1'!#REF!</f>
        <v>#REF!</v>
      </c>
      <c r="C85" s="915" t="s">
        <v>1026</v>
      </c>
      <c r="D85" s="1409" t="e">
        <f>INDEX('прил 1.1'!K:K,MATCH('прил 1.4'!B85,'прил 1.1'!B:B,0))</f>
        <v>#REF!</v>
      </c>
      <c r="E85" s="1409" t="e">
        <f>INDEX('прил 1.1'!L:L,MATCH($B85,'прил 1.1'!$B:$B,0))</f>
        <v>#REF!</v>
      </c>
      <c r="F85" s="1409" t="e">
        <f>INDEX('прил 1.1'!Q:Q,MATCH('прил 1.4'!B85,'прил 1.1'!B:B,0))</f>
        <v>#REF!</v>
      </c>
      <c r="G85" s="1409" t="e">
        <f>INDEX('прил 1.1'!#REF!,MATCH($B85,'прил 1.1'!$B:$B,0))</f>
        <v>#REF!</v>
      </c>
      <c r="H85" s="1409"/>
      <c r="I85" s="1410" t="e">
        <f>INDEX('прил 1.1'!#REF!,MATCH('прил 1.4'!B85,'прил 1.1'!B:B,0))</f>
        <v>#REF!</v>
      </c>
      <c r="J85" s="1201"/>
      <c r="K85" s="1202"/>
      <c r="L85" s="1199"/>
      <c r="M85" s="1202"/>
      <c r="N85" s="1199"/>
      <c r="O85" s="1199"/>
      <c r="P85" s="1199"/>
      <c r="Q85" s="1203"/>
      <c r="R85" s="1409" t="e">
        <f t="shared" si="63"/>
        <v>#REF!</v>
      </c>
      <c r="S85" s="937" t="e">
        <f t="shared" si="64"/>
        <v>#REF!</v>
      </c>
      <c r="T85" s="1409" t="e">
        <f>INDEX('прил 1.1'!#REF!,MATCH('прил 1.4'!$B85,'прил 1.1'!$B:$B,0))</f>
        <v>#REF!</v>
      </c>
      <c r="U85" s="1409" t="e">
        <f>INDEX('прил 1.1'!#REF!,MATCH('прил 1.4'!$B85,'прил 1.1'!$B:$B,0))</f>
        <v>#REF!</v>
      </c>
      <c r="V85" s="1409"/>
      <c r="W85" s="1409" t="e">
        <f>INDEX('прил 1.1'!#REF!,MATCH('прил 1.4'!B85,'прил 1.1'!B:B,0))</f>
        <v>#REF!</v>
      </c>
      <c r="X85" s="1205"/>
      <c r="Y85" s="1205"/>
      <c r="Z85" s="1205"/>
      <c r="AA85" s="1205"/>
      <c r="AB85" s="1205"/>
      <c r="AC85" s="1205"/>
      <c r="AD85" s="1205"/>
      <c r="AE85" s="1205"/>
      <c r="AF85" s="1199" t="e">
        <f>INDEX('прил 1.1'!Q:Q,MATCH('прил 1.4'!B85,'прил 1.1'!B:B,0))-W85</f>
        <v>#REF!</v>
      </c>
      <c r="AG85" s="1409" t="e">
        <f t="shared" si="35"/>
        <v>#REF!</v>
      </c>
      <c r="AH85" s="937" t="e">
        <f t="shared" si="36"/>
        <v>#REF!</v>
      </c>
      <c r="AI85" s="1414"/>
      <c r="AJ85" s="1414"/>
      <c r="AK85" s="1415" t="e">
        <f>INDEX('прил 1.1'!#REF!,MATCH('прил 1.4'!$B85,'прил 1.1'!$B:$B,0))</f>
        <v>#REF!</v>
      </c>
      <c r="AL85" s="1416" t="e">
        <f>INDEX('прил 1.1'!#REF!,MATCH('прил 1.4'!$B85,'прил 1.1'!$B:$B,0))</f>
        <v>#REF!</v>
      </c>
      <c r="AM85" s="1409"/>
      <c r="AN85" s="1409" t="e">
        <f>INDEX('прил 1.1'!#REF!,MATCH('прил 1.4'!B85,'прил 1.1'!B:B,0))</f>
        <v>#REF!</v>
      </c>
      <c r="AO85" s="1206">
        <f t="shared" si="79"/>
        <v>0</v>
      </c>
      <c r="AP85" s="1200" t="e">
        <f t="shared" si="80"/>
        <v>#REF!</v>
      </c>
      <c r="AQ85" s="1227"/>
      <c r="AR85" s="1199" t="e">
        <f>INDEX('прил 1.3'!#REF!,MATCH('прил 1.4'!$B85,'прил 1.3'!$B:$B,0))</f>
        <v>#REF!</v>
      </c>
      <c r="AS85" s="1202"/>
      <c r="AT85" s="1199" t="e">
        <f>INDEX('прил 1.3'!#REF!,MATCH('прил 1.4'!$B85,'прил 1.3'!$B:$B,0))</f>
        <v>#REF!</v>
      </c>
      <c r="AU85" s="1202"/>
      <c r="AV85" s="1199" t="e">
        <f>INDEX('прил 1.3'!#REF!,MATCH('прил 1.4'!$B85,'прил 1.3'!$B:$B,0))</f>
        <v>#REF!</v>
      </c>
      <c r="AW85" s="1202"/>
      <c r="AX85" s="1199" t="e">
        <f>INDEX('прил 1.3'!#REF!,MATCH('прил 1.4'!$B85,'прил 1.3'!$B:$B,0))</f>
        <v>#REF!</v>
      </c>
      <c r="AY85" s="1409" t="e">
        <f t="shared" si="60"/>
        <v>#REF!</v>
      </c>
      <c r="AZ85" s="937" t="e">
        <f t="shared" si="61"/>
        <v>#REF!</v>
      </c>
      <c r="BA85" s="1417"/>
      <c r="BB85" s="1409"/>
      <c r="BC85" s="1409" t="e">
        <f>INDEX('прил 1.1'!#REF!,MATCH('прил 1.4'!B85,'прил 1.1'!B:B,0))</f>
        <v>#REF!</v>
      </c>
      <c r="BD85" s="1409"/>
      <c r="BE85" s="1409" t="e">
        <f>INDEX('прил 1.1'!#REF!,MATCH('прил 1.4'!B85,'прил 1.1'!B:B,0))</f>
        <v>#REF!</v>
      </c>
      <c r="BF85" s="1414"/>
      <c r="BG85" s="1409" t="e">
        <f>INDEX('прил 1.1'!#REF!,MATCH('прил 1.4'!B85,'прил 1.1'!B:B,0))</f>
        <v>#REF!</v>
      </c>
      <c r="BH85" s="950"/>
      <c r="BI85" s="1597">
        <f t="shared" si="82"/>
        <v>0</v>
      </c>
      <c r="BL85" s="917"/>
      <c r="BM85" s="918"/>
    </row>
    <row r="86" spans="1:65" s="934" customFormat="1" hidden="1">
      <c r="A86" s="939">
        <f t="shared" si="81"/>
        <v>16</v>
      </c>
      <c r="B86" s="782" t="e">
        <f>'прил 1.1'!#REF!</f>
        <v>#REF!</v>
      </c>
      <c r="C86" s="915" t="s">
        <v>1026</v>
      </c>
      <c r="D86" s="1409" t="e">
        <f>INDEX('прил 1.1'!K:K,MATCH('прил 1.4'!B86,'прил 1.1'!B:B,0))</f>
        <v>#REF!</v>
      </c>
      <c r="E86" s="1409" t="e">
        <f>INDEX('прил 1.1'!L:L,MATCH($B86,'прил 1.1'!$B:$B,0))</f>
        <v>#REF!</v>
      </c>
      <c r="F86" s="1409" t="e">
        <f>INDEX('прил 1.1'!Q:Q,MATCH('прил 1.4'!B86,'прил 1.1'!B:B,0))</f>
        <v>#REF!</v>
      </c>
      <c r="G86" s="1409" t="e">
        <f>INDEX('прил 1.1'!#REF!,MATCH($B86,'прил 1.1'!$B:$B,0))</f>
        <v>#REF!</v>
      </c>
      <c r="H86" s="1409"/>
      <c r="I86" s="1410" t="e">
        <f>INDEX('прил 1.1'!#REF!,MATCH('прил 1.4'!B86,'прил 1.1'!B:B,0))</f>
        <v>#REF!</v>
      </c>
      <c r="J86" s="1201"/>
      <c r="K86" s="1202"/>
      <c r="L86" s="1199"/>
      <c r="M86" s="1202"/>
      <c r="N86" s="1199"/>
      <c r="O86" s="1199"/>
      <c r="P86" s="1199"/>
      <c r="Q86" s="1203"/>
      <c r="R86" s="1409" t="e">
        <f t="shared" si="63"/>
        <v>#REF!</v>
      </c>
      <c r="S86" s="937" t="e">
        <f t="shared" si="64"/>
        <v>#REF!</v>
      </c>
      <c r="T86" s="1409" t="e">
        <f>INDEX('прил 1.1'!#REF!,MATCH('прил 1.4'!$B86,'прил 1.1'!$B:$B,0))</f>
        <v>#REF!</v>
      </c>
      <c r="U86" s="1409" t="e">
        <f>INDEX('прил 1.1'!#REF!,MATCH('прил 1.4'!$B86,'прил 1.1'!$B:$B,0))</f>
        <v>#REF!</v>
      </c>
      <c r="V86" s="1409"/>
      <c r="W86" s="1409" t="e">
        <f>INDEX('прил 1.1'!#REF!,MATCH('прил 1.4'!B86,'прил 1.1'!B:B,0))</f>
        <v>#REF!</v>
      </c>
      <c r="X86" s="1205"/>
      <c r="Y86" s="1205"/>
      <c r="Z86" s="1205"/>
      <c r="AA86" s="1205"/>
      <c r="AB86" s="1205"/>
      <c r="AC86" s="1205"/>
      <c r="AD86" s="1205"/>
      <c r="AE86" s="1205"/>
      <c r="AF86" s="1199" t="e">
        <f>INDEX('прил 1.1'!Q:Q,MATCH('прил 1.4'!B86,'прил 1.1'!B:B,0))-W86</f>
        <v>#REF!</v>
      </c>
      <c r="AG86" s="1409" t="e">
        <f t="shared" si="35"/>
        <v>#REF!</v>
      </c>
      <c r="AH86" s="937" t="e">
        <f t="shared" si="36"/>
        <v>#REF!</v>
      </c>
      <c r="AI86" s="1414"/>
      <c r="AJ86" s="1414"/>
      <c r="AK86" s="1415" t="e">
        <f>INDEX('прил 1.1'!#REF!,MATCH('прил 1.4'!$B86,'прил 1.1'!$B:$B,0))</f>
        <v>#REF!</v>
      </c>
      <c r="AL86" s="1416" t="e">
        <f>INDEX('прил 1.1'!#REF!,MATCH('прил 1.4'!$B86,'прил 1.1'!$B:$B,0))</f>
        <v>#REF!</v>
      </c>
      <c r="AM86" s="1409"/>
      <c r="AN86" s="1409" t="e">
        <f>INDEX('прил 1.1'!#REF!,MATCH('прил 1.4'!B86,'прил 1.1'!B:B,0))</f>
        <v>#REF!</v>
      </c>
      <c r="AO86" s="1206">
        <f t="shared" si="79"/>
        <v>0</v>
      </c>
      <c r="AP86" s="1200" t="e">
        <f t="shared" si="80"/>
        <v>#REF!</v>
      </c>
      <c r="AQ86" s="1227"/>
      <c r="AR86" s="1199" t="e">
        <f>INDEX('прил 1.3'!#REF!,MATCH('прил 1.4'!$B86,'прил 1.3'!$B:$B,0))</f>
        <v>#REF!</v>
      </c>
      <c r="AS86" s="1202"/>
      <c r="AT86" s="1199" t="e">
        <f>INDEX('прил 1.3'!#REF!,MATCH('прил 1.4'!$B86,'прил 1.3'!$B:$B,0))</f>
        <v>#REF!</v>
      </c>
      <c r="AU86" s="1202"/>
      <c r="AV86" s="1199" t="e">
        <f>INDEX('прил 1.3'!#REF!,MATCH('прил 1.4'!$B86,'прил 1.3'!$B:$B,0))</f>
        <v>#REF!</v>
      </c>
      <c r="AW86" s="1202"/>
      <c r="AX86" s="1199" t="e">
        <f>INDEX('прил 1.3'!#REF!,MATCH('прил 1.4'!$B86,'прил 1.3'!$B:$B,0))</f>
        <v>#REF!</v>
      </c>
      <c r="AY86" s="1409" t="e">
        <f t="shared" si="60"/>
        <v>#REF!</v>
      </c>
      <c r="AZ86" s="937" t="e">
        <f t="shared" si="61"/>
        <v>#REF!</v>
      </c>
      <c r="BA86" s="1417"/>
      <c r="BB86" s="1409"/>
      <c r="BC86" s="1409" t="e">
        <f>INDEX('прил 1.1'!#REF!,MATCH('прил 1.4'!B86,'прил 1.1'!B:B,0))</f>
        <v>#REF!</v>
      </c>
      <c r="BD86" s="1409"/>
      <c r="BE86" s="1409" t="e">
        <f>INDEX('прил 1.1'!#REF!,MATCH('прил 1.4'!B86,'прил 1.1'!B:B,0))</f>
        <v>#REF!</v>
      </c>
      <c r="BF86" s="1414"/>
      <c r="BG86" s="1409" t="e">
        <f>INDEX('прил 1.1'!#REF!,MATCH('прил 1.4'!B86,'прил 1.1'!B:B,0))</f>
        <v>#REF!</v>
      </c>
      <c r="BH86" s="950"/>
      <c r="BI86" s="1597">
        <f t="shared" si="82"/>
        <v>0</v>
      </c>
      <c r="BL86" s="917"/>
      <c r="BM86" s="918"/>
    </row>
    <row r="87" spans="1:65" s="934" customFormat="1" hidden="1">
      <c r="A87" s="939">
        <f t="shared" si="81"/>
        <v>17</v>
      </c>
      <c r="B87" s="782" t="e">
        <f>'прил 1.1'!#REF!</f>
        <v>#REF!</v>
      </c>
      <c r="C87" s="915" t="s">
        <v>1026</v>
      </c>
      <c r="D87" s="1409" t="e">
        <f>INDEX('прил 1.1'!K:K,MATCH('прил 1.4'!B87,'прил 1.1'!B:B,0))</f>
        <v>#REF!</v>
      </c>
      <c r="E87" s="1409" t="e">
        <f>INDEX('прил 1.1'!L:L,MATCH($B87,'прил 1.1'!$B:$B,0))</f>
        <v>#REF!</v>
      </c>
      <c r="F87" s="1409" t="e">
        <f>INDEX('прил 1.1'!Q:Q,MATCH('прил 1.4'!B87,'прил 1.1'!B:B,0))</f>
        <v>#REF!</v>
      </c>
      <c r="G87" s="1409" t="e">
        <f>INDEX('прил 1.1'!#REF!,MATCH($B87,'прил 1.1'!$B:$B,0))</f>
        <v>#REF!</v>
      </c>
      <c r="H87" s="1409">
        <v>0</v>
      </c>
      <c r="I87" s="1410" t="e">
        <f>INDEX('прил 1.1'!#REF!,MATCH('прил 1.4'!B87,'прил 1.1'!B:B,0))</f>
        <v>#REF!</v>
      </c>
      <c r="J87" s="1201"/>
      <c r="K87" s="1202"/>
      <c r="L87" s="1199"/>
      <c r="M87" s="1202"/>
      <c r="N87" s="1199"/>
      <c r="O87" s="1199"/>
      <c r="P87" s="1199"/>
      <c r="Q87" s="1203"/>
      <c r="R87" s="1409" t="e">
        <f t="shared" si="63"/>
        <v>#REF!</v>
      </c>
      <c r="S87" s="937" t="e">
        <f t="shared" si="64"/>
        <v>#REF!</v>
      </c>
      <c r="T87" s="1409" t="e">
        <f>INDEX('прил 1.1'!#REF!,MATCH('прил 1.4'!$B87,'прил 1.1'!$B:$B,0))</f>
        <v>#REF!</v>
      </c>
      <c r="U87" s="1409" t="e">
        <f>INDEX('прил 1.1'!#REF!,MATCH('прил 1.4'!$B87,'прил 1.1'!$B:$B,0))</f>
        <v>#REF!</v>
      </c>
      <c r="V87" s="1409">
        <v>0</v>
      </c>
      <c r="W87" s="1409" t="e">
        <f>INDEX('прил 1.1'!#REF!,MATCH('прил 1.4'!B87,'прил 1.1'!B:B,0))</f>
        <v>#REF!</v>
      </c>
      <c r="X87" s="1205"/>
      <c r="Y87" s="1205"/>
      <c r="Z87" s="1205"/>
      <c r="AA87" s="1205"/>
      <c r="AB87" s="1205"/>
      <c r="AC87" s="1205"/>
      <c r="AD87" s="1205"/>
      <c r="AE87" s="1205"/>
      <c r="AF87" s="1199" t="e">
        <f>INDEX('прил 1.1'!Q:Q,MATCH('прил 1.4'!B87,'прил 1.1'!B:B,0))-W87</f>
        <v>#REF!</v>
      </c>
      <c r="AG87" s="1409" t="e">
        <f t="shared" si="35"/>
        <v>#REF!</v>
      </c>
      <c r="AH87" s="937" t="e">
        <f t="shared" si="36"/>
        <v>#REF!</v>
      </c>
      <c r="AI87" s="1414"/>
      <c r="AJ87" s="1414"/>
      <c r="AK87" s="1415" t="e">
        <f>INDEX('прил 1.1'!#REF!,MATCH('прил 1.4'!$B87,'прил 1.1'!$B:$B,0))</f>
        <v>#REF!</v>
      </c>
      <c r="AL87" s="1416" t="e">
        <f>INDEX('прил 1.1'!#REF!,MATCH('прил 1.4'!$B87,'прил 1.1'!$B:$B,0))</f>
        <v>#REF!</v>
      </c>
      <c r="AM87" s="1409">
        <v>0</v>
      </c>
      <c r="AN87" s="1409" t="e">
        <f>INDEX('прил 1.1'!#REF!,MATCH('прил 1.4'!B87,'прил 1.1'!B:B,0))</f>
        <v>#REF!</v>
      </c>
      <c r="AO87" s="1206">
        <f t="shared" si="79"/>
        <v>0</v>
      </c>
      <c r="AP87" s="1200" t="e">
        <f t="shared" si="80"/>
        <v>#REF!</v>
      </c>
      <c r="AQ87" s="1227"/>
      <c r="AR87" s="1199" t="e">
        <f>INDEX('прил 1.3'!#REF!,MATCH('прил 1.4'!$B87,'прил 1.3'!$B:$B,0))</f>
        <v>#REF!</v>
      </c>
      <c r="AS87" s="1202"/>
      <c r="AT87" s="1199" t="e">
        <f>INDEX('прил 1.3'!#REF!,MATCH('прил 1.4'!$B87,'прил 1.3'!$B:$B,0))</f>
        <v>#REF!</v>
      </c>
      <c r="AU87" s="1202"/>
      <c r="AV87" s="1199" t="e">
        <f>INDEX('прил 1.3'!#REF!,MATCH('прил 1.4'!$B87,'прил 1.3'!$B:$B,0))</f>
        <v>#REF!</v>
      </c>
      <c r="AW87" s="1202"/>
      <c r="AX87" s="1199" t="e">
        <f>INDEX('прил 1.3'!#REF!,MATCH('прил 1.4'!$B87,'прил 1.3'!$B:$B,0))</f>
        <v>#REF!</v>
      </c>
      <c r="AY87" s="1409" t="e">
        <f t="shared" si="60"/>
        <v>#REF!</v>
      </c>
      <c r="AZ87" s="937" t="e">
        <f t="shared" si="61"/>
        <v>#REF!</v>
      </c>
      <c r="BA87" s="1417"/>
      <c r="BB87" s="1409">
        <v>0</v>
      </c>
      <c r="BC87" s="1409" t="e">
        <f>INDEX('прил 1.1'!#REF!,MATCH('прил 1.4'!B87,'прил 1.1'!B:B,0))</f>
        <v>#REF!</v>
      </c>
      <c r="BD87" s="1409">
        <v>0</v>
      </c>
      <c r="BE87" s="1409" t="e">
        <f>INDEX('прил 1.1'!#REF!,MATCH('прил 1.4'!B87,'прил 1.1'!B:B,0))</f>
        <v>#REF!</v>
      </c>
      <c r="BF87" s="1414"/>
      <c r="BG87" s="1409" t="e">
        <f>INDEX('прил 1.1'!#REF!,MATCH('прил 1.4'!B87,'прил 1.1'!B:B,0))</f>
        <v>#REF!</v>
      </c>
      <c r="BH87" s="950"/>
      <c r="BI87" s="1597">
        <f t="shared" si="82"/>
        <v>0</v>
      </c>
      <c r="BL87" s="917"/>
      <c r="BM87" s="918"/>
    </row>
    <row r="88" spans="1:65" s="934" customFormat="1" hidden="1">
      <c r="A88" s="939">
        <f t="shared" si="81"/>
        <v>18</v>
      </c>
      <c r="B88" s="782" t="e">
        <f>'прил 1.1'!#REF!</f>
        <v>#REF!</v>
      </c>
      <c r="C88" s="915" t="s">
        <v>1026</v>
      </c>
      <c r="D88" s="1409" t="e">
        <f>INDEX('прил 1.1'!K:K,MATCH('прил 1.4'!B88,'прил 1.1'!B:B,0))</f>
        <v>#REF!</v>
      </c>
      <c r="E88" s="1409" t="e">
        <f>INDEX('прил 1.1'!L:L,MATCH($B88,'прил 1.1'!$B:$B,0))</f>
        <v>#REF!</v>
      </c>
      <c r="F88" s="1409" t="e">
        <f>INDEX('прил 1.1'!Q:Q,MATCH('прил 1.4'!B88,'прил 1.1'!B:B,0))</f>
        <v>#REF!</v>
      </c>
      <c r="G88" s="1409" t="e">
        <f>INDEX('прил 1.1'!#REF!,MATCH($B88,'прил 1.1'!$B:$B,0))</f>
        <v>#REF!</v>
      </c>
      <c r="H88" s="1409">
        <v>0</v>
      </c>
      <c r="I88" s="1410" t="e">
        <f>INDEX('прил 1.1'!#REF!,MATCH('прил 1.4'!B88,'прил 1.1'!B:B,0))</f>
        <v>#REF!</v>
      </c>
      <c r="J88" s="1201"/>
      <c r="K88" s="1202"/>
      <c r="L88" s="1199"/>
      <c r="M88" s="1202"/>
      <c r="N88" s="1199"/>
      <c r="O88" s="1199"/>
      <c r="P88" s="1199"/>
      <c r="Q88" s="1203"/>
      <c r="R88" s="1409" t="e">
        <f t="shared" si="63"/>
        <v>#REF!</v>
      </c>
      <c r="S88" s="937" t="e">
        <f t="shared" si="64"/>
        <v>#REF!</v>
      </c>
      <c r="T88" s="1409" t="e">
        <f>INDEX('прил 1.1'!#REF!,MATCH('прил 1.4'!$B88,'прил 1.1'!$B:$B,0))</f>
        <v>#REF!</v>
      </c>
      <c r="U88" s="1409" t="e">
        <f>INDEX('прил 1.1'!#REF!,MATCH('прил 1.4'!$B88,'прил 1.1'!$B:$B,0))</f>
        <v>#REF!</v>
      </c>
      <c r="V88" s="1409">
        <v>0</v>
      </c>
      <c r="W88" s="1409" t="e">
        <f>INDEX('прил 1.1'!#REF!,MATCH('прил 1.4'!B88,'прил 1.1'!B:B,0))</f>
        <v>#REF!</v>
      </c>
      <c r="X88" s="1205"/>
      <c r="Y88" s="1205"/>
      <c r="Z88" s="1205"/>
      <c r="AA88" s="1205"/>
      <c r="AB88" s="1205"/>
      <c r="AC88" s="1205"/>
      <c r="AD88" s="1205"/>
      <c r="AE88" s="1205"/>
      <c r="AF88" s="1199" t="e">
        <f>INDEX('прил 1.1'!Q:Q,MATCH('прил 1.4'!B88,'прил 1.1'!B:B,0))-W88</f>
        <v>#REF!</v>
      </c>
      <c r="AG88" s="1409" t="e">
        <f t="shared" si="35"/>
        <v>#REF!</v>
      </c>
      <c r="AH88" s="937" t="e">
        <f t="shared" si="36"/>
        <v>#REF!</v>
      </c>
      <c r="AI88" s="1414"/>
      <c r="AJ88" s="1414"/>
      <c r="AK88" s="1415" t="e">
        <f>INDEX('прил 1.1'!#REF!,MATCH('прил 1.4'!$B88,'прил 1.1'!$B:$B,0))</f>
        <v>#REF!</v>
      </c>
      <c r="AL88" s="1416" t="e">
        <f>INDEX('прил 1.1'!#REF!,MATCH('прил 1.4'!$B88,'прил 1.1'!$B:$B,0))</f>
        <v>#REF!</v>
      </c>
      <c r="AM88" s="1409">
        <v>0</v>
      </c>
      <c r="AN88" s="1409" t="e">
        <f>INDEX('прил 1.1'!#REF!,MATCH('прил 1.4'!B88,'прил 1.1'!B:B,0))</f>
        <v>#REF!</v>
      </c>
      <c r="AO88" s="1206">
        <f t="shared" si="79"/>
        <v>0</v>
      </c>
      <c r="AP88" s="1200" t="e">
        <f t="shared" si="80"/>
        <v>#REF!</v>
      </c>
      <c r="AQ88" s="1227"/>
      <c r="AR88" s="1199" t="e">
        <f>INDEX('прил 1.3'!#REF!,MATCH('прил 1.4'!$B88,'прил 1.3'!$B:$B,0))</f>
        <v>#REF!</v>
      </c>
      <c r="AS88" s="1202"/>
      <c r="AT88" s="1199" t="e">
        <f>INDEX('прил 1.3'!#REF!,MATCH('прил 1.4'!$B88,'прил 1.3'!$B:$B,0))</f>
        <v>#REF!</v>
      </c>
      <c r="AU88" s="1202"/>
      <c r="AV88" s="1199" t="e">
        <f>INDEX('прил 1.3'!#REF!,MATCH('прил 1.4'!$B88,'прил 1.3'!$B:$B,0))</f>
        <v>#REF!</v>
      </c>
      <c r="AW88" s="1202"/>
      <c r="AX88" s="1199" t="e">
        <f>INDEX('прил 1.3'!#REF!,MATCH('прил 1.4'!$B88,'прил 1.3'!$B:$B,0))</f>
        <v>#REF!</v>
      </c>
      <c r="AY88" s="1409" t="e">
        <f t="shared" si="60"/>
        <v>#REF!</v>
      </c>
      <c r="AZ88" s="937" t="e">
        <f t="shared" si="61"/>
        <v>#REF!</v>
      </c>
      <c r="BA88" s="1417"/>
      <c r="BB88" s="1409">
        <v>0</v>
      </c>
      <c r="BC88" s="1409" t="e">
        <f>INDEX('прил 1.1'!#REF!,MATCH('прил 1.4'!B88,'прил 1.1'!B:B,0))</f>
        <v>#REF!</v>
      </c>
      <c r="BD88" s="1409">
        <v>0</v>
      </c>
      <c r="BE88" s="1409" t="e">
        <f>INDEX('прил 1.1'!#REF!,MATCH('прил 1.4'!B88,'прил 1.1'!B:B,0))</f>
        <v>#REF!</v>
      </c>
      <c r="BF88" s="1414"/>
      <c r="BG88" s="1409" t="e">
        <f>INDEX('прил 1.1'!#REF!,MATCH('прил 1.4'!B88,'прил 1.1'!B:B,0))</f>
        <v>#REF!</v>
      </c>
      <c r="BH88" s="950"/>
      <c r="BI88" s="1597">
        <f t="shared" si="82"/>
        <v>0</v>
      </c>
      <c r="BL88" s="917"/>
      <c r="BM88" s="918"/>
    </row>
    <row r="89" spans="1:65" s="934" customFormat="1" hidden="1">
      <c r="A89" s="939">
        <f t="shared" si="81"/>
        <v>19</v>
      </c>
      <c r="B89" s="782" t="e">
        <f>'прил 1.1'!#REF!</f>
        <v>#REF!</v>
      </c>
      <c r="C89" s="915" t="s">
        <v>1026</v>
      </c>
      <c r="D89" s="1409" t="e">
        <f>INDEX('прил 1.1'!K:K,MATCH('прил 1.4'!B89,'прил 1.1'!B:B,0))</f>
        <v>#REF!</v>
      </c>
      <c r="E89" s="1409" t="e">
        <f>INDEX('прил 1.1'!L:L,MATCH($B89,'прил 1.1'!$B:$B,0))</f>
        <v>#REF!</v>
      </c>
      <c r="F89" s="1409" t="e">
        <f>INDEX('прил 1.1'!Q:Q,MATCH('прил 1.4'!B89,'прил 1.1'!B:B,0))</f>
        <v>#REF!</v>
      </c>
      <c r="G89" s="1409" t="e">
        <f>INDEX('прил 1.1'!#REF!,MATCH($B89,'прил 1.1'!$B:$B,0))</f>
        <v>#REF!</v>
      </c>
      <c r="H89" s="1409">
        <v>0</v>
      </c>
      <c r="I89" s="1410" t="e">
        <f>INDEX('прил 1.1'!#REF!,MATCH('прил 1.4'!B89,'прил 1.1'!B:B,0))</f>
        <v>#REF!</v>
      </c>
      <c r="J89" s="1201"/>
      <c r="K89" s="1202"/>
      <c r="L89" s="1199"/>
      <c r="M89" s="1202"/>
      <c r="N89" s="1199"/>
      <c r="O89" s="1199"/>
      <c r="P89" s="1199"/>
      <c r="Q89" s="1203"/>
      <c r="R89" s="1409" t="e">
        <f t="shared" si="63"/>
        <v>#REF!</v>
      </c>
      <c r="S89" s="937" t="e">
        <f t="shared" si="64"/>
        <v>#REF!</v>
      </c>
      <c r="T89" s="1409" t="e">
        <f>INDEX('прил 1.1'!#REF!,MATCH('прил 1.4'!$B89,'прил 1.1'!$B:$B,0))</f>
        <v>#REF!</v>
      </c>
      <c r="U89" s="1409" t="e">
        <f>INDEX('прил 1.1'!#REF!,MATCH('прил 1.4'!$B89,'прил 1.1'!$B:$B,0))</f>
        <v>#REF!</v>
      </c>
      <c r="V89" s="1409">
        <v>0</v>
      </c>
      <c r="W89" s="1409" t="e">
        <f>INDEX('прил 1.1'!#REF!,MATCH('прил 1.4'!B89,'прил 1.1'!B:B,0))</f>
        <v>#REF!</v>
      </c>
      <c r="X89" s="1205"/>
      <c r="Y89" s="1205"/>
      <c r="Z89" s="1205"/>
      <c r="AA89" s="1205"/>
      <c r="AB89" s="1205"/>
      <c r="AC89" s="1205"/>
      <c r="AD89" s="1205"/>
      <c r="AE89" s="1205"/>
      <c r="AF89" s="1199" t="e">
        <f>INDEX('прил 1.1'!Q:Q,MATCH('прил 1.4'!B89,'прил 1.1'!B:B,0))-W89</f>
        <v>#REF!</v>
      </c>
      <c r="AG89" s="1409" t="e">
        <f t="shared" si="35"/>
        <v>#REF!</v>
      </c>
      <c r="AH89" s="937" t="e">
        <f t="shared" si="36"/>
        <v>#REF!</v>
      </c>
      <c r="AI89" s="1414"/>
      <c r="AJ89" s="1414"/>
      <c r="AK89" s="1415" t="e">
        <f>INDEX('прил 1.1'!#REF!,MATCH('прил 1.4'!$B89,'прил 1.1'!$B:$B,0))</f>
        <v>#REF!</v>
      </c>
      <c r="AL89" s="1416" t="e">
        <f>INDEX('прил 1.1'!#REF!,MATCH('прил 1.4'!$B89,'прил 1.1'!$B:$B,0))</f>
        <v>#REF!</v>
      </c>
      <c r="AM89" s="1409">
        <v>0</v>
      </c>
      <c r="AN89" s="1409" t="e">
        <f>INDEX('прил 1.1'!#REF!,MATCH('прил 1.4'!B89,'прил 1.1'!B:B,0))</f>
        <v>#REF!</v>
      </c>
      <c r="AO89" s="1206">
        <f t="shared" si="79"/>
        <v>0</v>
      </c>
      <c r="AP89" s="1200" t="e">
        <f t="shared" si="80"/>
        <v>#REF!</v>
      </c>
      <c r="AQ89" s="1227"/>
      <c r="AR89" s="1199" t="e">
        <f>INDEX('прил 1.3'!#REF!,MATCH('прил 1.4'!$B89,'прил 1.3'!$B:$B,0))</f>
        <v>#REF!</v>
      </c>
      <c r="AS89" s="1202"/>
      <c r="AT89" s="1199" t="e">
        <f>INDEX('прил 1.3'!#REF!,MATCH('прил 1.4'!$B89,'прил 1.3'!$B:$B,0))</f>
        <v>#REF!</v>
      </c>
      <c r="AU89" s="1202"/>
      <c r="AV89" s="1199" t="e">
        <f>INDEX('прил 1.3'!#REF!,MATCH('прил 1.4'!$B89,'прил 1.3'!$B:$B,0))</f>
        <v>#REF!</v>
      </c>
      <c r="AW89" s="1202"/>
      <c r="AX89" s="1199" t="e">
        <f>INDEX('прил 1.3'!#REF!,MATCH('прил 1.4'!$B89,'прил 1.3'!$B:$B,0))</f>
        <v>#REF!</v>
      </c>
      <c r="AY89" s="1409" t="e">
        <f t="shared" si="60"/>
        <v>#REF!</v>
      </c>
      <c r="AZ89" s="937" t="e">
        <f t="shared" si="61"/>
        <v>#REF!</v>
      </c>
      <c r="BA89" s="1417"/>
      <c r="BB89" s="1409">
        <v>0</v>
      </c>
      <c r="BC89" s="1409" t="e">
        <f>INDEX('прил 1.1'!#REF!,MATCH('прил 1.4'!B89,'прил 1.1'!B:B,0))</f>
        <v>#REF!</v>
      </c>
      <c r="BD89" s="1409">
        <v>0</v>
      </c>
      <c r="BE89" s="1409" t="e">
        <f>INDEX('прил 1.1'!#REF!,MATCH('прил 1.4'!B89,'прил 1.1'!B:B,0))</f>
        <v>#REF!</v>
      </c>
      <c r="BF89" s="1414"/>
      <c r="BG89" s="1409" t="e">
        <f>INDEX('прил 1.1'!#REF!,MATCH('прил 1.4'!B89,'прил 1.1'!B:B,0))</f>
        <v>#REF!</v>
      </c>
      <c r="BH89" s="950"/>
      <c r="BI89" s="1597">
        <f t="shared" si="82"/>
        <v>0</v>
      </c>
      <c r="BL89" s="917"/>
      <c r="BM89" s="918"/>
    </row>
    <row r="90" spans="1:65" s="934" customFormat="1" hidden="1">
      <c r="A90" s="939">
        <f t="shared" si="81"/>
        <v>20</v>
      </c>
      <c r="B90" s="782" t="e">
        <f>'прил 1.1'!#REF!</f>
        <v>#REF!</v>
      </c>
      <c r="C90" s="915" t="s">
        <v>1026</v>
      </c>
      <c r="D90" s="1409" t="e">
        <f>INDEX('прил 1.1'!K:K,MATCH('прил 1.4'!B90,'прил 1.1'!B:B,0))</f>
        <v>#REF!</v>
      </c>
      <c r="E90" s="1409" t="e">
        <f>INDEX('прил 1.1'!L:L,MATCH($B90,'прил 1.1'!$B:$B,0))</f>
        <v>#REF!</v>
      </c>
      <c r="F90" s="1409" t="e">
        <f>INDEX('прил 1.1'!Q:Q,MATCH('прил 1.4'!B90,'прил 1.1'!B:B,0))</f>
        <v>#REF!</v>
      </c>
      <c r="G90" s="1409" t="e">
        <f>INDEX('прил 1.1'!#REF!,MATCH($B90,'прил 1.1'!$B:$B,0))</f>
        <v>#REF!</v>
      </c>
      <c r="H90" s="1409">
        <v>0</v>
      </c>
      <c r="I90" s="1410" t="e">
        <f>INDEX('прил 1.1'!#REF!,MATCH('прил 1.4'!B90,'прил 1.1'!B:B,0))</f>
        <v>#REF!</v>
      </c>
      <c r="J90" s="1201"/>
      <c r="K90" s="1202"/>
      <c r="L90" s="1199"/>
      <c r="M90" s="1202"/>
      <c r="N90" s="1199"/>
      <c r="O90" s="1199"/>
      <c r="P90" s="1199"/>
      <c r="Q90" s="1203"/>
      <c r="R90" s="1409" t="e">
        <f t="shared" si="63"/>
        <v>#REF!</v>
      </c>
      <c r="S90" s="937" t="e">
        <f t="shared" si="64"/>
        <v>#REF!</v>
      </c>
      <c r="T90" s="1409" t="e">
        <f>INDEX('прил 1.1'!#REF!,MATCH('прил 1.4'!$B90,'прил 1.1'!$B:$B,0))</f>
        <v>#REF!</v>
      </c>
      <c r="U90" s="1409" t="e">
        <f>INDEX('прил 1.1'!#REF!,MATCH('прил 1.4'!$B90,'прил 1.1'!$B:$B,0))</f>
        <v>#REF!</v>
      </c>
      <c r="V90" s="1409">
        <v>0</v>
      </c>
      <c r="W90" s="1409" t="e">
        <f>INDEX('прил 1.1'!#REF!,MATCH('прил 1.4'!B90,'прил 1.1'!B:B,0))</f>
        <v>#REF!</v>
      </c>
      <c r="X90" s="1205"/>
      <c r="Y90" s="1205"/>
      <c r="Z90" s="1205"/>
      <c r="AA90" s="1205"/>
      <c r="AB90" s="1205"/>
      <c r="AC90" s="1205"/>
      <c r="AD90" s="1205"/>
      <c r="AE90" s="1205"/>
      <c r="AF90" s="1199" t="e">
        <f>INDEX('прил 1.1'!Q:Q,MATCH('прил 1.4'!B90,'прил 1.1'!B:B,0))-W90</f>
        <v>#REF!</v>
      </c>
      <c r="AG90" s="1409" t="e">
        <f t="shared" si="35"/>
        <v>#REF!</v>
      </c>
      <c r="AH90" s="937" t="e">
        <f t="shared" si="36"/>
        <v>#REF!</v>
      </c>
      <c r="AI90" s="1414"/>
      <c r="AJ90" s="1414"/>
      <c r="AK90" s="1415" t="e">
        <f>INDEX('прил 1.1'!#REF!,MATCH('прил 1.4'!$B90,'прил 1.1'!$B:$B,0))</f>
        <v>#REF!</v>
      </c>
      <c r="AL90" s="1416" t="e">
        <f>INDEX('прил 1.1'!#REF!,MATCH('прил 1.4'!$B90,'прил 1.1'!$B:$B,0))</f>
        <v>#REF!</v>
      </c>
      <c r="AM90" s="1409">
        <v>0</v>
      </c>
      <c r="AN90" s="1409" t="e">
        <f>INDEX('прил 1.1'!#REF!,MATCH('прил 1.4'!B90,'прил 1.1'!B:B,0))</f>
        <v>#REF!</v>
      </c>
      <c r="AO90" s="1206">
        <f t="shared" si="79"/>
        <v>0</v>
      </c>
      <c r="AP90" s="1200" t="e">
        <f t="shared" si="80"/>
        <v>#REF!</v>
      </c>
      <c r="AQ90" s="1227"/>
      <c r="AR90" s="1199" t="e">
        <f>INDEX('прил 1.3'!#REF!,MATCH('прил 1.4'!$B90,'прил 1.3'!$B:$B,0))</f>
        <v>#REF!</v>
      </c>
      <c r="AS90" s="1202"/>
      <c r="AT90" s="1199" t="e">
        <f>INDEX('прил 1.3'!#REF!,MATCH('прил 1.4'!$B90,'прил 1.3'!$B:$B,0))</f>
        <v>#REF!</v>
      </c>
      <c r="AU90" s="1202"/>
      <c r="AV90" s="1199" t="e">
        <f>INDEX('прил 1.3'!#REF!,MATCH('прил 1.4'!$B90,'прил 1.3'!$B:$B,0))</f>
        <v>#REF!</v>
      </c>
      <c r="AW90" s="1202"/>
      <c r="AX90" s="1199" t="e">
        <f>INDEX('прил 1.3'!#REF!,MATCH('прил 1.4'!$B90,'прил 1.3'!$B:$B,0))</f>
        <v>#REF!</v>
      </c>
      <c r="AY90" s="1409" t="e">
        <f t="shared" si="60"/>
        <v>#REF!</v>
      </c>
      <c r="AZ90" s="937" t="e">
        <f t="shared" si="61"/>
        <v>#REF!</v>
      </c>
      <c r="BA90" s="1417"/>
      <c r="BB90" s="1409">
        <v>0</v>
      </c>
      <c r="BC90" s="1409" t="e">
        <f>INDEX('прил 1.1'!#REF!,MATCH('прил 1.4'!B90,'прил 1.1'!B:B,0))</f>
        <v>#REF!</v>
      </c>
      <c r="BD90" s="1409">
        <v>0</v>
      </c>
      <c r="BE90" s="1409" t="e">
        <f>INDEX('прил 1.1'!#REF!,MATCH('прил 1.4'!B90,'прил 1.1'!B:B,0))</f>
        <v>#REF!</v>
      </c>
      <c r="BF90" s="1414"/>
      <c r="BG90" s="1409" t="e">
        <f>INDEX('прил 1.1'!#REF!,MATCH('прил 1.4'!B90,'прил 1.1'!B:B,0))</f>
        <v>#REF!</v>
      </c>
      <c r="BH90" s="950"/>
      <c r="BI90" s="1597">
        <f t="shared" si="82"/>
        <v>0</v>
      </c>
      <c r="BL90" s="917"/>
      <c r="BM90" s="918"/>
    </row>
    <row r="91" spans="1:65" s="934" customFormat="1" hidden="1">
      <c r="A91" s="939">
        <f t="shared" si="81"/>
        <v>21</v>
      </c>
      <c r="B91" s="782" t="e">
        <f>'прил 1.1'!#REF!</f>
        <v>#REF!</v>
      </c>
      <c r="C91" s="915" t="s">
        <v>1026</v>
      </c>
      <c r="D91" s="1409" t="e">
        <f>INDEX('прил 1.1'!K:K,MATCH('прил 1.4'!B91,'прил 1.1'!B:B,0))</f>
        <v>#REF!</v>
      </c>
      <c r="E91" s="1409" t="e">
        <f>INDEX('прил 1.1'!L:L,MATCH($B91,'прил 1.1'!$B:$B,0))</f>
        <v>#REF!</v>
      </c>
      <c r="F91" s="1409" t="e">
        <f>INDEX('прил 1.1'!Q:Q,MATCH('прил 1.4'!B91,'прил 1.1'!B:B,0))</f>
        <v>#REF!</v>
      </c>
      <c r="G91" s="1409" t="e">
        <f>INDEX('прил 1.1'!#REF!,MATCH($B91,'прил 1.1'!$B:$B,0))</f>
        <v>#REF!</v>
      </c>
      <c r="H91" s="1409">
        <v>0</v>
      </c>
      <c r="I91" s="1410" t="e">
        <f>INDEX('прил 1.1'!#REF!,MATCH('прил 1.4'!B91,'прил 1.1'!B:B,0))</f>
        <v>#REF!</v>
      </c>
      <c r="J91" s="1201"/>
      <c r="K91" s="1202"/>
      <c r="L91" s="1199"/>
      <c r="M91" s="1202"/>
      <c r="N91" s="1199"/>
      <c r="O91" s="1199"/>
      <c r="P91" s="1199"/>
      <c r="Q91" s="1203"/>
      <c r="R91" s="1409" t="e">
        <f t="shared" si="63"/>
        <v>#REF!</v>
      </c>
      <c r="S91" s="937" t="e">
        <f t="shared" si="64"/>
        <v>#REF!</v>
      </c>
      <c r="T91" s="1409" t="e">
        <f>INDEX('прил 1.1'!#REF!,MATCH('прил 1.4'!$B91,'прил 1.1'!$B:$B,0))</f>
        <v>#REF!</v>
      </c>
      <c r="U91" s="1409" t="e">
        <f>INDEX('прил 1.1'!#REF!,MATCH('прил 1.4'!$B91,'прил 1.1'!$B:$B,0))</f>
        <v>#REF!</v>
      </c>
      <c r="V91" s="1409">
        <v>0</v>
      </c>
      <c r="W91" s="1409" t="e">
        <f>INDEX('прил 1.1'!#REF!,MATCH('прил 1.4'!B91,'прил 1.1'!B:B,0))</f>
        <v>#REF!</v>
      </c>
      <c r="X91" s="1205"/>
      <c r="Y91" s="1205"/>
      <c r="Z91" s="1205"/>
      <c r="AA91" s="1205"/>
      <c r="AB91" s="1205"/>
      <c r="AC91" s="1205"/>
      <c r="AD91" s="1205"/>
      <c r="AE91" s="1205"/>
      <c r="AF91" s="1199" t="e">
        <f>INDEX('прил 1.1'!Q:Q,MATCH('прил 1.4'!B91,'прил 1.1'!B:B,0))-W91</f>
        <v>#REF!</v>
      </c>
      <c r="AG91" s="1409" t="e">
        <f t="shared" si="35"/>
        <v>#REF!</v>
      </c>
      <c r="AH91" s="937" t="e">
        <f t="shared" si="36"/>
        <v>#REF!</v>
      </c>
      <c r="AI91" s="1414"/>
      <c r="AJ91" s="1414"/>
      <c r="AK91" s="1415" t="e">
        <f>INDEX('прил 1.1'!#REF!,MATCH('прил 1.4'!$B91,'прил 1.1'!$B:$B,0))</f>
        <v>#REF!</v>
      </c>
      <c r="AL91" s="1416" t="e">
        <f>INDEX('прил 1.1'!#REF!,MATCH('прил 1.4'!$B91,'прил 1.1'!$B:$B,0))</f>
        <v>#REF!</v>
      </c>
      <c r="AM91" s="1409">
        <v>0</v>
      </c>
      <c r="AN91" s="1409" t="e">
        <f>INDEX('прил 1.1'!#REF!,MATCH('прил 1.4'!B91,'прил 1.1'!B:B,0))</f>
        <v>#REF!</v>
      </c>
      <c r="AO91" s="1206">
        <f t="shared" si="79"/>
        <v>0</v>
      </c>
      <c r="AP91" s="1200" t="e">
        <f t="shared" si="80"/>
        <v>#REF!</v>
      </c>
      <c r="AQ91" s="1227"/>
      <c r="AR91" s="1199" t="e">
        <f>INDEX('прил 1.3'!#REF!,MATCH('прил 1.4'!$B91,'прил 1.3'!$B:$B,0))</f>
        <v>#REF!</v>
      </c>
      <c r="AS91" s="1202"/>
      <c r="AT91" s="1199" t="e">
        <f>INDEX('прил 1.3'!#REF!,MATCH('прил 1.4'!$B91,'прил 1.3'!$B:$B,0))</f>
        <v>#REF!</v>
      </c>
      <c r="AU91" s="1202"/>
      <c r="AV91" s="1199" t="e">
        <f>INDEX('прил 1.3'!#REF!,MATCH('прил 1.4'!$B91,'прил 1.3'!$B:$B,0))</f>
        <v>#REF!</v>
      </c>
      <c r="AW91" s="1202"/>
      <c r="AX91" s="1199" t="e">
        <f>INDEX('прил 1.3'!#REF!,MATCH('прил 1.4'!$B91,'прил 1.3'!$B:$B,0))</f>
        <v>#REF!</v>
      </c>
      <c r="AY91" s="1409" t="e">
        <f t="shared" si="60"/>
        <v>#REF!</v>
      </c>
      <c r="AZ91" s="937" t="e">
        <f t="shared" si="61"/>
        <v>#REF!</v>
      </c>
      <c r="BA91" s="1417"/>
      <c r="BB91" s="1409">
        <v>0</v>
      </c>
      <c r="BC91" s="1409" t="e">
        <f>INDEX('прил 1.1'!#REF!,MATCH('прил 1.4'!B91,'прил 1.1'!B:B,0))</f>
        <v>#REF!</v>
      </c>
      <c r="BD91" s="1409">
        <v>0</v>
      </c>
      <c r="BE91" s="1409" t="e">
        <f>INDEX('прил 1.1'!#REF!,MATCH('прил 1.4'!B91,'прил 1.1'!B:B,0))</f>
        <v>#REF!</v>
      </c>
      <c r="BF91" s="1414"/>
      <c r="BG91" s="1409" t="e">
        <f>INDEX('прил 1.1'!#REF!,MATCH('прил 1.4'!B91,'прил 1.1'!B:B,0))</f>
        <v>#REF!</v>
      </c>
      <c r="BH91" s="950"/>
      <c r="BI91" s="1597">
        <f t="shared" si="82"/>
        <v>0</v>
      </c>
      <c r="BL91" s="917"/>
      <c r="BM91" s="918"/>
    </row>
    <row r="92" spans="1:65" s="934" customFormat="1" hidden="1">
      <c r="A92" s="939">
        <f t="shared" si="81"/>
        <v>22</v>
      </c>
      <c r="B92" s="782" t="e">
        <f>'прил 1.1'!#REF!</f>
        <v>#REF!</v>
      </c>
      <c r="C92" s="915" t="s">
        <v>1026</v>
      </c>
      <c r="D92" s="1409" t="e">
        <f>INDEX('прил 1.1'!K:K,MATCH('прил 1.4'!B92,'прил 1.1'!B:B,0))</f>
        <v>#REF!</v>
      </c>
      <c r="E92" s="1409" t="e">
        <f>INDEX('прил 1.1'!L:L,MATCH($B92,'прил 1.1'!$B:$B,0))</f>
        <v>#REF!</v>
      </c>
      <c r="F92" s="1409" t="e">
        <f>INDEX('прил 1.1'!Q:Q,MATCH('прил 1.4'!B92,'прил 1.1'!B:B,0))</f>
        <v>#REF!</v>
      </c>
      <c r="G92" s="1409" t="e">
        <f>INDEX('прил 1.1'!#REF!,MATCH($B92,'прил 1.1'!$B:$B,0))</f>
        <v>#REF!</v>
      </c>
      <c r="H92" s="1409"/>
      <c r="I92" s="1410" t="e">
        <f>INDEX('прил 1.1'!#REF!,MATCH('прил 1.4'!B92,'прил 1.1'!B:B,0))</f>
        <v>#REF!</v>
      </c>
      <c r="J92" s="1201"/>
      <c r="K92" s="1202"/>
      <c r="L92" s="1199"/>
      <c r="M92" s="1202"/>
      <c r="N92" s="1199"/>
      <c r="O92" s="1199"/>
      <c r="P92" s="1199"/>
      <c r="Q92" s="1203"/>
      <c r="R92" s="1409" t="e">
        <f t="shared" si="63"/>
        <v>#REF!</v>
      </c>
      <c r="S92" s="937" t="e">
        <f t="shared" si="64"/>
        <v>#REF!</v>
      </c>
      <c r="T92" s="1409" t="e">
        <f>INDEX('прил 1.1'!#REF!,MATCH('прил 1.4'!$B92,'прил 1.1'!$B:$B,0))</f>
        <v>#REF!</v>
      </c>
      <c r="U92" s="1409" t="e">
        <f>INDEX('прил 1.1'!#REF!,MATCH('прил 1.4'!$B92,'прил 1.1'!$B:$B,0))</f>
        <v>#REF!</v>
      </c>
      <c r="V92" s="1409"/>
      <c r="W92" s="1409" t="e">
        <f>INDEX('прил 1.1'!#REF!,MATCH('прил 1.4'!B92,'прил 1.1'!B:B,0))</f>
        <v>#REF!</v>
      </c>
      <c r="X92" s="1205"/>
      <c r="Y92" s="1205"/>
      <c r="Z92" s="1205"/>
      <c r="AA92" s="1205"/>
      <c r="AB92" s="1205"/>
      <c r="AC92" s="1205"/>
      <c r="AD92" s="1205"/>
      <c r="AE92" s="1205"/>
      <c r="AF92" s="1199" t="e">
        <f>INDEX('прил 1.1'!Q:Q,MATCH('прил 1.4'!B92,'прил 1.1'!B:B,0))-W92</f>
        <v>#REF!</v>
      </c>
      <c r="AG92" s="1409" t="e">
        <f t="shared" si="35"/>
        <v>#REF!</v>
      </c>
      <c r="AH92" s="937" t="e">
        <f t="shared" si="36"/>
        <v>#REF!</v>
      </c>
      <c r="AI92" s="1414"/>
      <c r="AJ92" s="1414"/>
      <c r="AK92" s="1415" t="e">
        <f>INDEX('прил 1.1'!#REF!,MATCH('прил 1.4'!$B92,'прил 1.1'!$B:$B,0))</f>
        <v>#REF!</v>
      </c>
      <c r="AL92" s="1416" t="e">
        <f>INDEX('прил 1.1'!#REF!,MATCH('прил 1.4'!$B92,'прил 1.1'!$B:$B,0))</f>
        <v>#REF!</v>
      </c>
      <c r="AM92" s="1409"/>
      <c r="AN92" s="1409" t="e">
        <f>INDEX('прил 1.1'!#REF!,MATCH('прил 1.4'!B92,'прил 1.1'!B:B,0))</f>
        <v>#REF!</v>
      </c>
      <c r="AO92" s="1206">
        <f t="shared" si="79"/>
        <v>0</v>
      </c>
      <c r="AP92" s="1200" t="e">
        <f t="shared" si="80"/>
        <v>#REF!</v>
      </c>
      <c r="AQ92" s="1227"/>
      <c r="AR92" s="1199" t="e">
        <f>INDEX('прил 1.3'!#REF!,MATCH('прил 1.4'!$B92,'прил 1.3'!$B:$B,0))</f>
        <v>#REF!</v>
      </c>
      <c r="AS92" s="1202"/>
      <c r="AT92" s="1199" t="e">
        <f>INDEX('прил 1.3'!#REF!,MATCH('прил 1.4'!$B92,'прил 1.3'!$B:$B,0))</f>
        <v>#REF!</v>
      </c>
      <c r="AU92" s="1202"/>
      <c r="AV92" s="1199" t="e">
        <f>INDEX('прил 1.3'!#REF!,MATCH('прил 1.4'!$B92,'прил 1.3'!$B:$B,0))</f>
        <v>#REF!</v>
      </c>
      <c r="AW92" s="1202"/>
      <c r="AX92" s="1199" t="e">
        <f>INDEX('прил 1.3'!#REF!,MATCH('прил 1.4'!$B92,'прил 1.3'!$B:$B,0))</f>
        <v>#REF!</v>
      </c>
      <c r="AY92" s="1409" t="e">
        <f t="shared" si="60"/>
        <v>#REF!</v>
      </c>
      <c r="AZ92" s="937" t="e">
        <f t="shared" si="61"/>
        <v>#REF!</v>
      </c>
      <c r="BA92" s="1417"/>
      <c r="BB92" s="1409"/>
      <c r="BC92" s="1409" t="e">
        <f>INDEX('прил 1.1'!#REF!,MATCH('прил 1.4'!B92,'прил 1.1'!B:B,0))</f>
        <v>#REF!</v>
      </c>
      <c r="BD92" s="1409"/>
      <c r="BE92" s="1409" t="e">
        <f>INDEX('прил 1.1'!#REF!,MATCH('прил 1.4'!B92,'прил 1.1'!B:B,0))</f>
        <v>#REF!</v>
      </c>
      <c r="BF92" s="1414"/>
      <c r="BG92" s="1409" t="e">
        <f>INDEX('прил 1.1'!#REF!,MATCH('прил 1.4'!B92,'прил 1.1'!B:B,0))</f>
        <v>#REF!</v>
      </c>
      <c r="BH92" s="950"/>
      <c r="BI92" s="1597">
        <f t="shared" si="82"/>
        <v>0</v>
      </c>
      <c r="BL92" s="917"/>
      <c r="BM92" s="918"/>
    </row>
    <row r="93" spans="1:65" s="934" customFormat="1" hidden="1">
      <c r="A93" s="939">
        <f t="shared" si="81"/>
        <v>23</v>
      </c>
      <c r="B93" s="782" t="e">
        <f>'прил 1.1'!#REF!</f>
        <v>#REF!</v>
      </c>
      <c r="C93" s="915" t="s">
        <v>1026</v>
      </c>
      <c r="D93" s="1409" t="e">
        <f>INDEX('прил 1.1'!K:K,MATCH('прил 1.4'!B93,'прил 1.1'!B:B,0))</f>
        <v>#REF!</v>
      </c>
      <c r="E93" s="1409" t="e">
        <f>INDEX('прил 1.1'!L:L,MATCH($B93,'прил 1.1'!$B:$B,0))</f>
        <v>#REF!</v>
      </c>
      <c r="F93" s="1409" t="e">
        <f>INDEX('прил 1.1'!Q:Q,MATCH('прил 1.4'!B93,'прил 1.1'!B:B,0))</f>
        <v>#REF!</v>
      </c>
      <c r="G93" s="1409" t="e">
        <f>INDEX('прил 1.1'!#REF!,MATCH($B93,'прил 1.1'!$B:$B,0))</f>
        <v>#REF!</v>
      </c>
      <c r="H93" s="1409">
        <v>0</v>
      </c>
      <c r="I93" s="1410" t="e">
        <f>INDEX('прил 1.1'!#REF!,MATCH('прил 1.4'!B93,'прил 1.1'!B:B,0))</f>
        <v>#REF!</v>
      </c>
      <c r="J93" s="1201"/>
      <c r="K93" s="1202"/>
      <c r="L93" s="1199"/>
      <c r="M93" s="1202"/>
      <c r="N93" s="1199"/>
      <c r="O93" s="1199"/>
      <c r="P93" s="1199"/>
      <c r="Q93" s="1203"/>
      <c r="R93" s="1409" t="e">
        <f t="shared" si="63"/>
        <v>#REF!</v>
      </c>
      <c r="S93" s="937" t="e">
        <f t="shared" si="64"/>
        <v>#REF!</v>
      </c>
      <c r="T93" s="1409" t="e">
        <f>INDEX('прил 1.1'!#REF!,MATCH('прил 1.4'!$B93,'прил 1.1'!$B:$B,0))</f>
        <v>#REF!</v>
      </c>
      <c r="U93" s="1409" t="e">
        <f>INDEX('прил 1.1'!#REF!,MATCH('прил 1.4'!$B93,'прил 1.1'!$B:$B,0))</f>
        <v>#REF!</v>
      </c>
      <c r="V93" s="1409">
        <v>0</v>
      </c>
      <c r="W93" s="1409" t="e">
        <f>INDEX('прил 1.1'!#REF!,MATCH('прил 1.4'!B93,'прил 1.1'!B:B,0))</f>
        <v>#REF!</v>
      </c>
      <c r="X93" s="1205"/>
      <c r="Y93" s="1205"/>
      <c r="Z93" s="1205"/>
      <c r="AA93" s="1205"/>
      <c r="AB93" s="1205"/>
      <c r="AC93" s="1205"/>
      <c r="AD93" s="1205"/>
      <c r="AE93" s="1205"/>
      <c r="AF93" s="1199" t="e">
        <f>INDEX('прил 1.1'!Q:Q,MATCH('прил 1.4'!B93,'прил 1.1'!B:B,0))-W93</f>
        <v>#REF!</v>
      </c>
      <c r="AG93" s="1409" t="e">
        <f t="shared" si="35"/>
        <v>#REF!</v>
      </c>
      <c r="AH93" s="937" t="e">
        <f t="shared" si="36"/>
        <v>#REF!</v>
      </c>
      <c r="AI93" s="1414"/>
      <c r="AJ93" s="1414"/>
      <c r="AK93" s="1415" t="e">
        <f>INDEX('прил 1.1'!#REF!,MATCH('прил 1.4'!$B93,'прил 1.1'!$B:$B,0))</f>
        <v>#REF!</v>
      </c>
      <c r="AL93" s="1416" t="e">
        <f>INDEX('прил 1.1'!#REF!,MATCH('прил 1.4'!$B93,'прил 1.1'!$B:$B,0))</f>
        <v>#REF!</v>
      </c>
      <c r="AM93" s="1409">
        <v>0</v>
      </c>
      <c r="AN93" s="1409" t="e">
        <f>INDEX('прил 1.1'!#REF!,MATCH('прил 1.4'!B93,'прил 1.1'!B:B,0))</f>
        <v>#REF!</v>
      </c>
      <c r="AO93" s="1206">
        <f t="shared" si="79"/>
        <v>0</v>
      </c>
      <c r="AP93" s="1200" t="e">
        <f t="shared" si="80"/>
        <v>#REF!</v>
      </c>
      <c r="AQ93" s="1227"/>
      <c r="AR93" s="1199" t="e">
        <f>INDEX('прил 1.3'!#REF!,MATCH('прил 1.4'!$B93,'прил 1.3'!$B:$B,0))</f>
        <v>#REF!</v>
      </c>
      <c r="AS93" s="1202"/>
      <c r="AT93" s="1199" t="e">
        <f>INDEX('прил 1.3'!#REF!,MATCH('прил 1.4'!$B93,'прил 1.3'!$B:$B,0))</f>
        <v>#REF!</v>
      </c>
      <c r="AU93" s="1202"/>
      <c r="AV93" s="1199" t="e">
        <f>INDEX('прил 1.3'!#REF!,MATCH('прил 1.4'!$B93,'прил 1.3'!$B:$B,0))</f>
        <v>#REF!</v>
      </c>
      <c r="AW93" s="1202"/>
      <c r="AX93" s="1199" t="e">
        <f>INDEX('прил 1.3'!#REF!,MATCH('прил 1.4'!$B93,'прил 1.3'!$B:$B,0))</f>
        <v>#REF!</v>
      </c>
      <c r="AY93" s="1409" t="e">
        <f t="shared" si="60"/>
        <v>#REF!</v>
      </c>
      <c r="AZ93" s="937" t="e">
        <f t="shared" si="61"/>
        <v>#REF!</v>
      </c>
      <c r="BA93" s="1417"/>
      <c r="BB93" s="1409">
        <v>0</v>
      </c>
      <c r="BC93" s="1409" t="e">
        <f>INDEX('прил 1.1'!#REF!,MATCH('прил 1.4'!B93,'прил 1.1'!B:B,0))</f>
        <v>#REF!</v>
      </c>
      <c r="BD93" s="1409">
        <v>0</v>
      </c>
      <c r="BE93" s="1409" t="e">
        <f>INDEX('прил 1.1'!#REF!,MATCH('прил 1.4'!B93,'прил 1.1'!B:B,0))</f>
        <v>#REF!</v>
      </c>
      <c r="BF93" s="1414"/>
      <c r="BG93" s="1409" t="e">
        <f>INDEX('прил 1.1'!#REF!,MATCH('прил 1.4'!B93,'прил 1.1'!B:B,0))</f>
        <v>#REF!</v>
      </c>
      <c r="BH93" s="950"/>
      <c r="BI93" s="1597">
        <f t="shared" si="82"/>
        <v>0</v>
      </c>
      <c r="BL93" s="917"/>
      <c r="BM93" s="918"/>
    </row>
    <row r="94" spans="1:65" s="934" customFormat="1" hidden="1">
      <c r="A94" s="939">
        <f t="shared" si="81"/>
        <v>24</v>
      </c>
      <c r="B94" s="782" t="e">
        <f>'прил 1.1'!#REF!</f>
        <v>#REF!</v>
      </c>
      <c r="C94" s="915" t="s">
        <v>1026</v>
      </c>
      <c r="D94" s="1409" t="e">
        <f>INDEX('прил 1.1'!K:K,MATCH('прил 1.4'!B94,'прил 1.1'!B:B,0))</f>
        <v>#REF!</v>
      </c>
      <c r="E94" s="1409" t="e">
        <f>INDEX('прил 1.1'!L:L,MATCH($B94,'прил 1.1'!$B:$B,0))</f>
        <v>#REF!</v>
      </c>
      <c r="F94" s="1409" t="e">
        <f>INDEX('прил 1.1'!Q:Q,MATCH('прил 1.4'!B94,'прил 1.1'!B:B,0))</f>
        <v>#REF!</v>
      </c>
      <c r="G94" s="1409" t="e">
        <f>INDEX('прил 1.1'!#REF!,MATCH($B94,'прил 1.1'!$B:$B,0))</f>
        <v>#REF!</v>
      </c>
      <c r="H94" s="1409">
        <v>0</v>
      </c>
      <c r="I94" s="1410" t="e">
        <f>INDEX('прил 1.1'!#REF!,MATCH('прил 1.4'!B94,'прил 1.1'!B:B,0))</f>
        <v>#REF!</v>
      </c>
      <c r="J94" s="1201"/>
      <c r="K94" s="1202"/>
      <c r="L94" s="1199"/>
      <c r="M94" s="1202"/>
      <c r="N94" s="1199"/>
      <c r="O94" s="1199"/>
      <c r="P94" s="1199"/>
      <c r="Q94" s="1203"/>
      <c r="R94" s="1409" t="e">
        <f t="shared" si="63"/>
        <v>#REF!</v>
      </c>
      <c r="S94" s="937" t="e">
        <f t="shared" si="64"/>
        <v>#REF!</v>
      </c>
      <c r="T94" s="1409" t="e">
        <f>INDEX('прил 1.1'!#REF!,MATCH('прил 1.4'!$B94,'прил 1.1'!$B:$B,0))</f>
        <v>#REF!</v>
      </c>
      <c r="U94" s="1409" t="e">
        <f>INDEX('прил 1.1'!#REF!,MATCH('прил 1.4'!$B94,'прил 1.1'!$B:$B,0))</f>
        <v>#REF!</v>
      </c>
      <c r="V94" s="1409">
        <v>0</v>
      </c>
      <c r="W94" s="1409" t="e">
        <f>INDEX('прил 1.1'!#REF!,MATCH('прил 1.4'!B94,'прил 1.1'!B:B,0))</f>
        <v>#REF!</v>
      </c>
      <c r="X94" s="1205"/>
      <c r="Y94" s="1205"/>
      <c r="Z94" s="1205"/>
      <c r="AA94" s="1205"/>
      <c r="AB94" s="1205"/>
      <c r="AC94" s="1205"/>
      <c r="AD94" s="1205"/>
      <c r="AE94" s="1205"/>
      <c r="AF94" s="1199" t="e">
        <f>INDEX('прил 1.1'!Q:Q,MATCH('прил 1.4'!B94,'прил 1.1'!B:B,0))-W94</f>
        <v>#REF!</v>
      </c>
      <c r="AG94" s="1409" t="e">
        <f t="shared" si="35"/>
        <v>#REF!</v>
      </c>
      <c r="AH94" s="937" t="e">
        <f t="shared" si="36"/>
        <v>#REF!</v>
      </c>
      <c r="AI94" s="1414"/>
      <c r="AJ94" s="1414"/>
      <c r="AK94" s="1415" t="e">
        <f>INDEX('прил 1.1'!#REF!,MATCH('прил 1.4'!$B94,'прил 1.1'!$B:$B,0))</f>
        <v>#REF!</v>
      </c>
      <c r="AL94" s="1416" t="e">
        <f>INDEX('прил 1.1'!#REF!,MATCH('прил 1.4'!$B94,'прил 1.1'!$B:$B,0))</f>
        <v>#REF!</v>
      </c>
      <c r="AM94" s="1409">
        <v>0</v>
      </c>
      <c r="AN94" s="1409" t="e">
        <f>INDEX('прил 1.1'!#REF!,MATCH('прил 1.4'!B94,'прил 1.1'!B:B,0))</f>
        <v>#REF!</v>
      </c>
      <c r="AO94" s="1206">
        <f t="shared" si="79"/>
        <v>0</v>
      </c>
      <c r="AP94" s="1200" t="e">
        <f t="shared" si="80"/>
        <v>#REF!</v>
      </c>
      <c r="AQ94" s="1227"/>
      <c r="AR94" s="1199" t="e">
        <f>INDEX('прил 1.3'!#REF!,MATCH('прил 1.4'!$B94,'прил 1.3'!$B:$B,0))</f>
        <v>#REF!</v>
      </c>
      <c r="AS94" s="1202"/>
      <c r="AT94" s="1199" t="e">
        <f>INDEX('прил 1.3'!#REF!,MATCH('прил 1.4'!$B94,'прил 1.3'!$B:$B,0))</f>
        <v>#REF!</v>
      </c>
      <c r="AU94" s="1202"/>
      <c r="AV94" s="1199" t="e">
        <f>INDEX('прил 1.3'!#REF!,MATCH('прил 1.4'!$B94,'прил 1.3'!$B:$B,0))</f>
        <v>#REF!</v>
      </c>
      <c r="AW94" s="1202"/>
      <c r="AX94" s="1199" t="e">
        <f>INDEX('прил 1.3'!#REF!,MATCH('прил 1.4'!$B94,'прил 1.3'!$B:$B,0))</f>
        <v>#REF!</v>
      </c>
      <c r="AY94" s="1409" t="e">
        <f t="shared" si="60"/>
        <v>#REF!</v>
      </c>
      <c r="AZ94" s="937" t="e">
        <f t="shared" si="61"/>
        <v>#REF!</v>
      </c>
      <c r="BA94" s="1417"/>
      <c r="BB94" s="1409">
        <v>0</v>
      </c>
      <c r="BC94" s="1409" t="e">
        <f>INDEX('прил 1.1'!#REF!,MATCH('прил 1.4'!B94,'прил 1.1'!B:B,0))</f>
        <v>#REF!</v>
      </c>
      <c r="BD94" s="1409">
        <v>0</v>
      </c>
      <c r="BE94" s="1409" t="e">
        <f>INDEX('прил 1.1'!#REF!,MATCH('прил 1.4'!B94,'прил 1.1'!B:B,0))</f>
        <v>#REF!</v>
      </c>
      <c r="BF94" s="1414"/>
      <c r="BG94" s="1409" t="e">
        <f>INDEX('прил 1.1'!#REF!,MATCH('прил 1.4'!B94,'прил 1.1'!B:B,0))</f>
        <v>#REF!</v>
      </c>
      <c r="BH94" s="950"/>
      <c r="BI94" s="1597">
        <f t="shared" si="82"/>
        <v>0</v>
      </c>
      <c r="BL94" s="917"/>
      <c r="BM94" s="918"/>
    </row>
    <row r="95" spans="1:65" s="934" customFormat="1" hidden="1">
      <c r="A95" s="939">
        <f t="shared" si="81"/>
        <v>25</v>
      </c>
      <c r="B95" s="782" t="e">
        <f>'прил 1.1'!#REF!</f>
        <v>#REF!</v>
      </c>
      <c r="C95" s="915" t="s">
        <v>1026</v>
      </c>
      <c r="D95" s="1409" t="e">
        <f>INDEX('прил 1.1'!K:K,MATCH('прил 1.4'!B95,'прил 1.1'!B:B,0))</f>
        <v>#REF!</v>
      </c>
      <c r="E95" s="1409" t="e">
        <f>INDEX('прил 1.1'!L:L,MATCH($B95,'прил 1.1'!$B:$B,0))</f>
        <v>#REF!</v>
      </c>
      <c r="F95" s="1409" t="e">
        <f>INDEX('прил 1.1'!Q:Q,MATCH('прил 1.4'!B95,'прил 1.1'!B:B,0))</f>
        <v>#REF!</v>
      </c>
      <c r="G95" s="1409" t="e">
        <f>INDEX('прил 1.1'!#REF!,MATCH($B95,'прил 1.1'!$B:$B,0))</f>
        <v>#REF!</v>
      </c>
      <c r="H95" s="1409">
        <v>0</v>
      </c>
      <c r="I95" s="1410" t="e">
        <f>INDEX('прил 1.1'!#REF!,MATCH('прил 1.4'!B95,'прил 1.1'!B:B,0))</f>
        <v>#REF!</v>
      </c>
      <c r="J95" s="1201"/>
      <c r="K95" s="1202"/>
      <c r="L95" s="1199"/>
      <c r="M95" s="1202"/>
      <c r="N95" s="1199"/>
      <c r="O95" s="1199"/>
      <c r="P95" s="1199"/>
      <c r="Q95" s="1203"/>
      <c r="R95" s="1409" t="e">
        <f t="shared" si="63"/>
        <v>#REF!</v>
      </c>
      <c r="S95" s="937" t="e">
        <f t="shared" si="64"/>
        <v>#REF!</v>
      </c>
      <c r="T95" s="1409" t="e">
        <f>INDEX('прил 1.1'!#REF!,MATCH('прил 1.4'!$B95,'прил 1.1'!$B:$B,0))</f>
        <v>#REF!</v>
      </c>
      <c r="U95" s="1409" t="e">
        <f>INDEX('прил 1.1'!#REF!,MATCH('прил 1.4'!$B95,'прил 1.1'!$B:$B,0))</f>
        <v>#REF!</v>
      </c>
      <c r="V95" s="1409">
        <v>0</v>
      </c>
      <c r="W95" s="1409" t="e">
        <f>INDEX('прил 1.1'!#REF!,MATCH('прил 1.4'!B95,'прил 1.1'!B:B,0))</f>
        <v>#REF!</v>
      </c>
      <c r="X95" s="1205"/>
      <c r="Y95" s="1205"/>
      <c r="Z95" s="1205"/>
      <c r="AA95" s="1205"/>
      <c r="AB95" s="1205"/>
      <c r="AC95" s="1205"/>
      <c r="AD95" s="1205"/>
      <c r="AE95" s="1205"/>
      <c r="AF95" s="1199" t="e">
        <f>INDEX('прил 1.1'!Q:Q,MATCH('прил 1.4'!B95,'прил 1.1'!B:B,0))-W95</f>
        <v>#REF!</v>
      </c>
      <c r="AG95" s="1409" t="e">
        <f t="shared" si="35"/>
        <v>#REF!</v>
      </c>
      <c r="AH95" s="937" t="e">
        <f t="shared" si="36"/>
        <v>#REF!</v>
      </c>
      <c r="AI95" s="1414"/>
      <c r="AJ95" s="1414"/>
      <c r="AK95" s="1415" t="e">
        <f>INDEX('прил 1.1'!#REF!,MATCH('прил 1.4'!$B95,'прил 1.1'!$B:$B,0))</f>
        <v>#REF!</v>
      </c>
      <c r="AL95" s="1416" t="e">
        <f>INDEX('прил 1.1'!#REF!,MATCH('прил 1.4'!$B95,'прил 1.1'!$B:$B,0))</f>
        <v>#REF!</v>
      </c>
      <c r="AM95" s="1409">
        <v>0</v>
      </c>
      <c r="AN95" s="1409" t="e">
        <f>INDEX('прил 1.1'!#REF!,MATCH('прил 1.4'!B95,'прил 1.1'!B:B,0))</f>
        <v>#REF!</v>
      </c>
      <c r="AO95" s="1206">
        <f t="shared" si="79"/>
        <v>0</v>
      </c>
      <c r="AP95" s="1200" t="e">
        <f t="shared" si="80"/>
        <v>#REF!</v>
      </c>
      <c r="AQ95" s="1227"/>
      <c r="AR95" s="1199" t="e">
        <f>INDEX('прил 1.3'!#REF!,MATCH('прил 1.4'!$B95,'прил 1.3'!$B:$B,0))</f>
        <v>#REF!</v>
      </c>
      <c r="AS95" s="1202"/>
      <c r="AT95" s="1199" t="e">
        <f>INDEX('прил 1.3'!#REF!,MATCH('прил 1.4'!$B95,'прил 1.3'!$B:$B,0))</f>
        <v>#REF!</v>
      </c>
      <c r="AU95" s="1202"/>
      <c r="AV95" s="1199" t="e">
        <f>INDEX('прил 1.3'!#REF!,MATCH('прил 1.4'!$B95,'прил 1.3'!$B:$B,0))</f>
        <v>#REF!</v>
      </c>
      <c r="AW95" s="1202"/>
      <c r="AX95" s="1199" t="e">
        <f>INDEX('прил 1.3'!#REF!,MATCH('прил 1.4'!$B95,'прил 1.3'!$B:$B,0))</f>
        <v>#REF!</v>
      </c>
      <c r="AY95" s="1409" t="e">
        <f t="shared" si="60"/>
        <v>#REF!</v>
      </c>
      <c r="AZ95" s="937" t="e">
        <f t="shared" si="61"/>
        <v>#REF!</v>
      </c>
      <c r="BA95" s="1417"/>
      <c r="BB95" s="1409">
        <v>0</v>
      </c>
      <c r="BC95" s="1409" t="e">
        <f>INDEX('прил 1.1'!#REF!,MATCH('прил 1.4'!B95,'прил 1.1'!B:B,0))</f>
        <v>#REF!</v>
      </c>
      <c r="BD95" s="1409">
        <v>0</v>
      </c>
      <c r="BE95" s="1409" t="e">
        <f>INDEX('прил 1.1'!#REF!,MATCH('прил 1.4'!B95,'прил 1.1'!B:B,0))</f>
        <v>#REF!</v>
      </c>
      <c r="BF95" s="1414"/>
      <c r="BG95" s="1409" t="e">
        <f>INDEX('прил 1.1'!#REF!,MATCH('прил 1.4'!B95,'прил 1.1'!B:B,0))</f>
        <v>#REF!</v>
      </c>
      <c r="BH95" s="950"/>
      <c r="BI95" s="1597">
        <f t="shared" si="82"/>
        <v>0</v>
      </c>
      <c r="BL95" s="917"/>
      <c r="BM95" s="918"/>
    </row>
    <row r="96" spans="1:65" s="934" customFormat="1" hidden="1">
      <c r="A96" s="939">
        <f t="shared" si="81"/>
        <v>26</v>
      </c>
      <c r="B96" s="782" t="e">
        <f>'прил 1.1'!#REF!</f>
        <v>#REF!</v>
      </c>
      <c r="C96" s="915" t="s">
        <v>1026</v>
      </c>
      <c r="D96" s="1409" t="e">
        <f>INDEX('прил 1.1'!K:K,MATCH('прил 1.4'!B96,'прил 1.1'!B:B,0))</f>
        <v>#REF!</v>
      </c>
      <c r="E96" s="1409" t="e">
        <f>INDEX('прил 1.1'!L:L,MATCH($B96,'прил 1.1'!$B:$B,0))</f>
        <v>#REF!</v>
      </c>
      <c r="F96" s="1409" t="e">
        <f>INDEX('прил 1.1'!Q:Q,MATCH('прил 1.4'!B96,'прил 1.1'!B:B,0))</f>
        <v>#REF!</v>
      </c>
      <c r="G96" s="1409" t="e">
        <f>INDEX('прил 1.1'!#REF!,MATCH($B96,'прил 1.1'!$B:$B,0))</f>
        <v>#REF!</v>
      </c>
      <c r="H96" s="1409">
        <v>0</v>
      </c>
      <c r="I96" s="1410" t="e">
        <f>INDEX('прил 1.1'!#REF!,MATCH('прил 1.4'!B96,'прил 1.1'!B:B,0))</f>
        <v>#REF!</v>
      </c>
      <c r="J96" s="1201"/>
      <c r="K96" s="1202"/>
      <c r="L96" s="1199"/>
      <c r="M96" s="1202"/>
      <c r="N96" s="1199"/>
      <c r="O96" s="1199"/>
      <c r="P96" s="1199"/>
      <c r="Q96" s="1203"/>
      <c r="R96" s="1409" t="e">
        <f t="shared" si="63"/>
        <v>#REF!</v>
      </c>
      <c r="S96" s="937" t="e">
        <f t="shared" si="64"/>
        <v>#REF!</v>
      </c>
      <c r="T96" s="1409" t="e">
        <f>INDEX('прил 1.1'!#REF!,MATCH('прил 1.4'!$B96,'прил 1.1'!$B:$B,0))</f>
        <v>#REF!</v>
      </c>
      <c r="U96" s="1409" t="e">
        <f>INDEX('прил 1.1'!#REF!,MATCH('прил 1.4'!$B96,'прил 1.1'!$B:$B,0))</f>
        <v>#REF!</v>
      </c>
      <c r="V96" s="1409">
        <v>0</v>
      </c>
      <c r="W96" s="1409" t="e">
        <f>INDEX('прил 1.1'!#REF!,MATCH('прил 1.4'!B96,'прил 1.1'!B:B,0))</f>
        <v>#REF!</v>
      </c>
      <c r="X96" s="1205"/>
      <c r="Y96" s="1205"/>
      <c r="Z96" s="1205"/>
      <c r="AA96" s="1205"/>
      <c r="AB96" s="1205"/>
      <c r="AC96" s="1205"/>
      <c r="AD96" s="1205"/>
      <c r="AE96" s="1205"/>
      <c r="AF96" s="1199" t="e">
        <f>INDEX('прил 1.1'!Q:Q,MATCH('прил 1.4'!B96,'прил 1.1'!B:B,0))-W96</f>
        <v>#REF!</v>
      </c>
      <c r="AG96" s="1409" t="e">
        <f t="shared" si="35"/>
        <v>#REF!</v>
      </c>
      <c r="AH96" s="937" t="e">
        <f t="shared" si="36"/>
        <v>#REF!</v>
      </c>
      <c r="AI96" s="1414"/>
      <c r="AJ96" s="1414"/>
      <c r="AK96" s="1415" t="e">
        <f>INDEX('прил 1.1'!#REF!,MATCH('прил 1.4'!$B96,'прил 1.1'!$B:$B,0))</f>
        <v>#REF!</v>
      </c>
      <c r="AL96" s="1416" t="e">
        <f>INDEX('прил 1.1'!#REF!,MATCH('прил 1.4'!$B96,'прил 1.1'!$B:$B,0))</f>
        <v>#REF!</v>
      </c>
      <c r="AM96" s="1409">
        <v>0</v>
      </c>
      <c r="AN96" s="1409" t="e">
        <f>INDEX('прил 1.1'!#REF!,MATCH('прил 1.4'!B96,'прил 1.1'!B:B,0))</f>
        <v>#REF!</v>
      </c>
      <c r="AO96" s="1206">
        <f t="shared" si="79"/>
        <v>0</v>
      </c>
      <c r="AP96" s="1200" t="e">
        <f t="shared" si="80"/>
        <v>#REF!</v>
      </c>
      <c r="AQ96" s="1227"/>
      <c r="AR96" s="1199" t="e">
        <f>INDEX('прил 1.3'!#REF!,MATCH('прил 1.4'!$B96,'прил 1.3'!$B:$B,0))</f>
        <v>#REF!</v>
      </c>
      <c r="AS96" s="1202"/>
      <c r="AT96" s="1199" t="e">
        <f>INDEX('прил 1.3'!#REF!,MATCH('прил 1.4'!$B96,'прил 1.3'!$B:$B,0))</f>
        <v>#REF!</v>
      </c>
      <c r="AU96" s="1202"/>
      <c r="AV96" s="1199" t="e">
        <f>INDEX('прил 1.3'!#REF!,MATCH('прил 1.4'!$B96,'прил 1.3'!$B:$B,0))</f>
        <v>#REF!</v>
      </c>
      <c r="AW96" s="1202"/>
      <c r="AX96" s="1199" t="e">
        <f>INDEX('прил 1.3'!#REF!,MATCH('прил 1.4'!$B96,'прил 1.3'!$B:$B,0))</f>
        <v>#REF!</v>
      </c>
      <c r="AY96" s="1409" t="e">
        <f t="shared" si="60"/>
        <v>#REF!</v>
      </c>
      <c r="AZ96" s="937" t="e">
        <f t="shared" si="61"/>
        <v>#REF!</v>
      </c>
      <c r="BA96" s="1417"/>
      <c r="BB96" s="1409">
        <v>0</v>
      </c>
      <c r="BC96" s="1409" t="e">
        <f>INDEX('прил 1.1'!#REF!,MATCH('прил 1.4'!B96,'прил 1.1'!B:B,0))</f>
        <v>#REF!</v>
      </c>
      <c r="BD96" s="1409">
        <v>0</v>
      </c>
      <c r="BE96" s="1409" t="e">
        <f>INDEX('прил 1.1'!#REF!,MATCH('прил 1.4'!B96,'прил 1.1'!B:B,0))</f>
        <v>#REF!</v>
      </c>
      <c r="BF96" s="1414"/>
      <c r="BG96" s="1409" t="e">
        <f>INDEX('прил 1.1'!#REF!,MATCH('прил 1.4'!B96,'прил 1.1'!B:B,0))</f>
        <v>#REF!</v>
      </c>
      <c r="BH96" s="950"/>
      <c r="BI96" s="1597">
        <f t="shared" si="82"/>
        <v>0</v>
      </c>
      <c r="BL96" s="917"/>
      <c r="BM96" s="918"/>
    </row>
    <row r="97" spans="1:65" s="934" customFormat="1" hidden="1">
      <c r="A97" s="939">
        <f t="shared" si="81"/>
        <v>27</v>
      </c>
      <c r="B97" s="782" t="e">
        <f>'прил 1.1'!#REF!</f>
        <v>#REF!</v>
      </c>
      <c r="C97" s="915" t="s">
        <v>1026</v>
      </c>
      <c r="D97" s="1409" t="e">
        <f>INDEX('прил 1.1'!K:K,MATCH('прил 1.4'!B97,'прил 1.1'!B:B,0))</f>
        <v>#REF!</v>
      </c>
      <c r="E97" s="1409" t="e">
        <f>INDEX('прил 1.1'!L:L,MATCH($B97,'прил 1.1'!$B:$B,0))</f>
        <v>#REF!</v>
      </c>
      <c r="F97" s="1409" t="e">
        <f>INDEX('прил 1.1'!Q:Q,MATCH('прил 1.4'!B97,'прил 1.1'!B:B,0))</f>
        <v>#REF!</v>
      </c>
      <c r="G97" s="1409" t="e">
        <f>INDEX('прил 1.1'!#REF!,MATCH($B97,'прил 1.1'!$B:$B,0))</f>
        <v>#REF!</v>
      </c>
      <c r="H97" s="1409">
        <v>0</v>
      </c>
      <c r="I97" s="1410" t="e">
        <f>INDEX('прил 1.1'!#REF!,MATCH('прил 1.4'!B97,'прил 1.1'!B:B,0))</f>
        <v>#REF!</v>
      </c>
      <c r="J97" s="1201"/>
      <c r="K97" s="1389" t="e">
        <f>INDEX('прил 14'!N:N,MATCH('прил 1.4'!$B97,'прил 14'!$B:$B,0))</f>
        <v>#REF!</v>
      </c>
      <c r="L97" s="1390"/>
      <c r="M97" s="1389" t="e">
        <f>INDEX('прил 14'!O:O,MATCH('прил 1.4'!$B97,'прил 14'!$B:$B,0))</f>
        <v>#REF!</v>
      </c>
      <c r="N97" s="1390"/>
      <c r="O97" s="1389" t="e">
        <f>INDEX('прил 14'!P:P,MATCH('прил 1.4'!$B97,'прил 14'!$B:$B,0))</f>
        <v>#REF!</v>
      </c>
      <c r="P97" s="1199"/>
      <c r="Q97" s="1389" t="e">
        <f>INDEX('прил 14'!Q:Q,MATCH('прил 1.4'!$B97,'прил 14'!$B:$B,0))</f>
        <v>#REF!</v>
      </c>
      <c r="R97" s="1409" t="e">
        <f t="shared" si="63"/>
        <v>#REF!</v>
      </c>
      <c r="S97" s="937" t="e">
        <f t="shared" si="64"/>
        <v>#REF!</v>
      </c>
      <c r="T97" s="1409" t="e">
        <f>INDEX('прил 1.1'!#REF!,MATCH('прил 1.4'!$B97,'прил 1.1'!$B:$B,0))</f>
        <v>#REF!</v>
      </c>
      <c r="U97" s="1409" t="e">
        <f>INDEX('прил 1.1'!#REF!,MATCH('прил 1.4'!$B97,'прил 1.1'!$B:$B,0))</f>
        <v>#REF!</v>
      </c>
      <c r="V97" s="1409">
        <v>0</v>
      </c>
      <c r="W97" s="1409" t="e">
        <f>INDEX('прил 1.1'!#REF!,MATCH('прил 1.4'!B97,'прил 1.1'!B:B,0))</f>
        <v>#REF!</v>
      </c>
      <c r="X97" s="1205"/>
      <c r="Y97" s="1389" t="e">
        <f>INDEX('прил 14'!W:W,MATCH('прил 1.4'!$B97,'прил 14'!$B:$B,0))</f>
        <v>#REF!</v>
      </c>
      <c r="Z97" s="1388"/>
      <c r="AA97" s="1389" t="e">
        <f>INDEX('прил 14'!X:X,MATCH('прил 1.4'!$B97,'прил 14'!$B:$B,0))</f>
        <v>#REF!</v>
      </c>
      <c r="AB97" s="1388"/>
      <c r="AC97" s="1200" t="e">
        <f>INDEX('прил 14'!Y:Y,MATCH('прил 1.4'!$B97,'прил 14'!$B:$B,0))</f>
        <v>#REF!</v>
      </c>
      <c r="AD97" s="1202"/>
      <c r="AE97" s="1200" t="e">
        <f>INDEX('прил 14'!Z:Z,MATCH('прил 1.4'!$B97,'прил 14'!$B:$B,0))</f>
        <v>#REF!</v>
      </c>
      <c r="AF97" s="1199" t="e">
        <f>INDEX('прил 1.1'!Q:Q,MATCH('прил 1.4'!B97,'прил 1.1'!B:B,0))-W97</f>
        <v>#REF!</v>
      </c>
      <c r="AG97" s="1409" t="e">
        <f t="shared" si="35"/>
        <v>#REF!</v>
      </c>
      <c r="AH97" s="937" t="e">
        <f t="shared" si="36"/>
        <v>#REF!</v>
      </c>
      <c r="AI97" s="1414"/>
      <c r="AJ97" s="1414"/>
      <c r="AK97" s="1415" t="e">
        <f>INDEX('прил 1.1'!#REF!,MATCH('прил 1.4'!$B97,'прил 1.1'!$B:$B,0))</f>
        <v>#REF!</v>
      </c>
      <c r="AL97" s="1416" t="e">
        <f>INDEX('прил 1.1'!#REF!,MATCH('прил 1.4'!$B97,'прил 1.1'!$B:$B,0))</f>
        <v>#REF!</v>
      </c>
      <c r="AM97" s="1409">
        <v>0</v>
      </c>
      <c r="AN97" s="1409" t="e">
        <f>INDEX('прил 1.1'!#REF!,MATCH('прил 1.4'!B97,'прил 1.1'!B:B,0))</f>
        <v>#REF!</v>
      </c>
      <c r="AO97" s="1206">
        <f t="shared" si="79"/>
        <v>0</v>
      </c>
      <c r="AP97" s="1200" t="e">
        <f t="shared" si="80"/>
        <v>#REF!</v>
      </c>
      <c r="AQ97" s="1227"/>
      <c r="AR97" s="1199" t="e">
        <f>INDEX('прил 1.3'!#REF!,MATCH('прил 1.4'!$B97,'прил 1.3'!$B:$B,0))</f>
        <v>#REF!</v>
      </c>
      <c r="AS97" s="1202"/>
      <c r="AT97" s="1199" t="e">
        <f>INDEX('прил 1.3'!#REF!,MATCH('прил 1.4'!$B97,'прил 1.3'!$B:$B,0))</f>
        <v>#REF!</v>
      </c>
      <c r="AU97" s="1202"/>
      <c r="AV97" s="1199" t="e">
        <f>INDEX('прил 1.3'!#REF!,MATCH('прил 1.4'!$B97,'прил 1.3'!$B:$B,0))</f>
        <v>#REF!</v>
      </c>
      <c r="AW97" s="1202"/>
      <c r="AX97" s="1199" t="e">
        <f>INDEX('прил 1.3'!#REF!,MATCH('прил 1.4'!$B97,'прил 1.3'!$B:$B,0))</f>
        <v>#REF!</v>
      </c>
      <c r="AY97" s="1409" t="e">
        <f t="shared" si="60"/>
        <v>#REF!</v>
      </c>
      <c r="AZ97" s="937" t="e">
        <f t="shared" si="61"/>
        <v>#REF!</v>
      </c>
      <c r="BA97" s="1417"/>
      <c r="BB97" s="1409">
        <v>0</v>
      </c>
      <c r="BC97" s="1409" t="e">
        <f>INDEX('прил 1.1'!#REF!,MATCH('прил 1.4'!B97,'прил 1.1'!B:B,0))</f>
        <v>#REF!</v>
      </c>
      <c r="BD97" s="1409">
        <v>0</v>
      </c>
      <c r="BE97" s="1409" t="e">
        <f>INDEX('прил 1.1'!#REF!,MATCH('прил 1.4'!B97,'прил 1.1'!B:B,0))</f>
        <v>#REF!</v>
      </c>
      <c r="BF97" s="1414"/>
      <c r="BG97" s="1409" t="e">
        <f>INDEX('прил 1.1'!#REF!,MATCH('прил 1.4'!B97,'прил 1.1'!B:B,0))</f>
        <v>#REF!</v>
      </c>
      <c r="BH97" s="950"/>
      <c r="BI97" s="1597">
        <f t="shared" si="82"/>
        <v>0</v>
      </c>
      <c r="BL97" s="917"/>
      <c r="BM97" s="918"/>
    </row>
    <row r="98" spans="1:65" s="934" customFormat="1" hidden="1">
      <c r="A98" s="939">
        <f t="shared" si="81"/>
        <v>28</v>
      </c>
      <c r="B98" s="782" t="e">
        <f>'прил 1.1'!#REF!</f>
        <v>#REF!</v>
      </c>
      <c r="C98" s="915" t="s">
        <v>1026</v>
      </c>
      <c r="D98" s="1409" t="e">
        <f>INDEX('прил 1.1'!K:K,MATCH('прил 1.4'!B98,'прил 1.1'!B:B,0))</f>
        <v>#REF!</v>
      </c>
      <c r="E98" s="1409" t="e">
        <f>INDEX('прил 1.1'!L:L,MATCH($B98,'прил 1.1'!$B:$B,0))</f>
        <v>#REF!</v>
      </c>
      <c r="F98" s="1409" t="e">
        <f>INDEX('прил 1.1'!Q:Q,MATCH('прил 1.4'!B98,'прил 1.1'!B:B,0))</f>
        <v>#REF!</v>
      </c>
      <c r="G98" s="1409" t="e">
        <f>INDEX('прил 1.1'!#REF!,MATCH($B98,'прил 1.1'!$B:$B,0))</f>
        <v>#REF!</v>
      </c>
      <c r="H98" s="1409"/>
      <c r="I98" s="1410" t="e">
        <f>INDEX('прил 1.1'!#REF!,MATCH('прил 1.4'!B98,'прил 1.1'!B:B,0))</f>
        <v>#REF!</v>
      </c>
      <c r="J98" s="1201"/>
      <c r="K98" s="1202"/>
      <c r="L98" s="1199"/>
      <c r="M98" s="1202"/>
      <c r="N98" s="1199"/>
      <c r="O98" s="1199"/>
      <c r="P98" s="1199"/>
      <c r="Q98" s="1203"/>
      <c r="R98" s="1409" t="e">
        <f t="shared" si="63"/>
        <v>#REF!</v>
      </c>
      <c r="S98" s="937" t="e">
        <f t="shared" si="64"/>
        <v>#REF!</v>
      </c>
      <c r="T98" s="1409" t="e">
        <f>INDEX('прил 1.1'!#REF!,MATCH('прил 1.4'!$B98,'прил 1.1'!$B:$B,0))</f>
        <v>#REF!</v>
      </c>
      <c r="U98" s="1409" t="e">
        <f>INDEX('прил 1.1'!#REF!,MATCH('прил 1.4'!$B98,'прил 1.1'!$B:$B,0))</f>
        <v>#REF!</v>
      </c>
      <c r="V98" s="1409"/>
      <c r="W98" s="1409" t="e">
        <f>INDEX('прил 1.1'!#REF!,MATCH('прил 1.4'!B98,'прил 1.1'!B:B,0))</f>
        <v>#REF!</v>
      </c>
      <c r="X98" s="1205"/>
      <c r="Y98" s="1205"/>
      <c r="Z98" s="1205"/>
      <c r="AA98" s="1205"/>
      <c r="AB98" s="1205"/>
      <c r="AC98" s="1205"/>
      <c r="AD98" s="1205"/>
      <c r="AE98" s="1205"/>
      <c r="AF98" s="1199" t="e">
        <f>INDEX('прил 1.1'!Q:Q,MATCH('прил 1.4'!B98,'прил 1.1'!B:B,0))-W98</f>
        <v>#REF!</v>
      </c>
      <c r="AG98" s="1409" t="e">
        <f t="shared" si="35"/>
        <v>#REF!</v>
      </c>
      <c r="AH98" s="937" t="e">
        <f t="shared" si="36"/>
        <v>#REF!</v>
      </c>
      <c r="AI98" s="1414"/>
      <c r="AJ98" s="1414"/>
      <c r="AK98" s="1415" t="e">
        <f>INDEX('прил 1.1'!#REF!,MATCH('прил 1.4'!$B98,'прил 1.1'!$B:$B,0))</f>
        <v>#REF!</v>
      </c>
      <c r="AL98" s="1416" t="e">
        <f>INDEX('прил 1.1'!#REF!,MATCH('прил 1.4'!$B98,'прил 1.1'!$B:$B,0))</f>
        <v>#REF!</v>
      </c>
      <c r="AM98" s="1409"/>
      <c r="AN98" s="1409" t="e">
        <f>INDEX('прил 1.1'!#REF!,MATCH('прил 1.4'!B98,'прил 1.1'!B:B,0))</f>
        <v>#REF!</v>
      </c>
      <c r="AO98" s="1206">
        <f t="shared" si="79"/>
        <v>0</v>
      </c>
      <c r="AP98" s="1200" t="e">
        <f t="shared" si="80"/>
        <v>#REF!</v>
      </c>
      <c r="AQ98" s="1227"/>
      <c r="AR98" s="1199" t="e">
        <f>INDEX('прил 1.3'!#REF!,MATCH('прил 1.4'!$B98,'прил 1.3'!$B:$B,0))</f>
        <v>#REF!</v>
      </c>
      <c r="AS98" s="1202"/>
      <c r="AT98" s="1199" t="e">
        <f>INDEX('прил 1.3'!#REF!,MATCH('прил 1.4'!$B98,'прил 1.3'!$B:$B,0))</f>
        <v>#REF!</v>
      </c>
      <c r="AU98" s="1202"/>
      <c r="AV98" s="1199" t="e">
        <f>INDEX('прил 1.3'!#REF!,MATCH('прил 1.4'!$B98,'прил 1.3'!$B:$B,0))</f>
        <v>#REF!</v>
      </c>
      <c r="AW98" s="1202"/>
      <c r="AX98" s="1199" t="e">
        <f>INDEX('прил 1.3'!#REF!,MATCH('прил 1.4'!$B98,'прил 1.3'!$B:$B,0))</f>
        <v>#REF!</v>
      </c>
      <c r="AY98" s="1409" t="e">
        <f t="shared" si="60"/>
        <v>#REF!</v>
      </c>
      <c r="AZ98" s="937" t="e">
        <f t="shared" si="61"/>
        <v>#REF!</v>
      </c>
      <c r="BA98" s="1417"/>
      <c r="BB98" s="1409"/>
      <c r="BC98" s="1409" t="e">
        <f>INDEX('прил 1.1'!#REF!,MATCH('прил 1.4'!B98,'прил 1.1'!B:B,0))</f>
        <v>#REF!</v>
      </c>
      <c r="BD98" s="1409"/>
      <c r="BE98" s="1409" t="e">
        <f>INDEX('прил 1.1'!#REF!,MATCH('прил 1.4'!B98,'прил 1.1'!B:B,0))</f>
        <v>#REF!</v>
      </c>
      <c r="BF98" s="1414"/>
      <c r="BG98" s="1409" t="e">
        <f>INDEX('прил 1.1'!#REF!,MATCH('прил 1.4'!B98,'прил 1.1'!B:B,0))</f>
        <v>#REF!</v>
      </c>
      <c r="BH98" s="950"/>
      <c r="BI98" s="1597">
        <f t="shared" si="82"/>
        <v>0</v>
      </c>
      <c r="BL98" s="917"/>
      <c r="BM98" s="918"/>
    </row>
    <row r="99" spans="1:65" s="934" customFormat="1" hidden="1">
      <c r="A99" s="939">
        <f t="shared" si="81"/>
        <v>29</v>
      </c>
      <c r="B99" s="782" t="e">
        <f>'прил 1.1'!#REF!</f>
        <v>#REF!</v>
      </c>
      <c r="C99" s="915" t="s">
        <v>1026</v>
      </c>
      <c r="D99" s="1409" t="e">
        <f>INDEX('прил 1.1'!K:K,MATCH('прил 1.4'!B99,'прил 1.1'!B:B,0))</f>
        <v>#REF!</v>
      </c>
      <c r="E99" s="1409" t="e">
        <f>INDEX('прил 1.1'!L:L,MATCH($B99,'прил 1.1'!$B:$B,0))</f>
        <v>#REF!</v>
      </c>
      <c r="F99" s="1409" t="e">
        <f>INDEX('прил 1.1'!Q:Q,MATCH('прил 1.4'!B99,'прил 1.1'!B:B,0))</f>
        <v>#REF!</v>
      </c>
      <c r="G99" s="1409" t="e">
        <f>INDEX('прил 1.1'!#REF!,MATCH($B99,'прил 1.1'!$B:$B,0))</f>
        <v>#REF!</v>
      </c>
      <c r="H99" s="1409"/>
      <c r="I99" s="1410" t="e">
        <f>INDEX('прил 1.1'!#REF!,MATCH('прил 1.4'!B99,'прил 1.1'!B:B,0))</f>
        <v>#REF!</v>
      </c>
      <c r="J99" s="1201"/>
      <c r="K99" s="1202"/>
      <c r="L99" s="1199"/>
      <c r="M99" s="1202"/>
      <c r="N99" s="1199"/>
      <c r="O99" s="1199"/>
      <c r="P99" s="1199"/>
      <c r="Q99" s="1203"/>
      <c r="R99" s="1409" t="e">
        <f t="shared" si="63"/>
        <v>#REF!</v>
      </c>
      <c r="S99" s="937" t="e">
        <f t="shared" si="64"/>
        <v>#REF!</v>
      </c>
      <c r="T99" s="1409" t="e">
        <f>INDEX('прил 1.1'!#REF!,MATCH('прил 1.4'!$B99,'прил 1.1'!$B:$B,0))</f>
        <v>#REF!</v>
      </c>
      <c r="U99" s="1409" t="e">
        <f>INDEX('прил 1.1'!#REF!,MATCH('прил 1.4'!$B99,'прил 1.1'!$B:$B,0))</f>
        <v>#REF!</v>
      </c>
      <c r="V99" s="1409"/>
      <c r="W99" s="1409" t="e">
        <f>INDEX('прил 1.1'!#REF!,MATCH('прил 1.4'!B99,'прил 1.1'!B:B,0))</f>
        <v>#REF!</v>
      </c>
      <c r="X99" s="1205"/>
      <c r="Y99" s="1205"/>
      <c r="Z99" s="1205"/>
      <c r="AA99" s="1205"/>
      <c r="AB99" s="1205"/>
      <c r="AC99" s="1205"/>
      <c r="AD99" s="1205"/>
      <c r="AE99" s="1205"/>
      <c r="AF99" s="1199" t="e">
        <f>INDEX('прил 1.1'!Q:Q,MATCH('прил 1.4'!B99,'прил 1.1'!B:B,0))-W99</f>
        <v>#REF!</v>
      </c>
      <c r="AG99" s="1409" t="e">
        <f t="shared" si="35"/>
        <v>#REF!</v>
      </c>
      <c r="AH99" s="937" t="e">
        <f t="shared" si="36"/>
        <v>#REF!</v>
      </c>
      <c r="AI99" s="1414"/>
      <c r="AJ99" s="1414"/>
      <c r="AK99" s="1415" t="e">
        <f>INDEX('прил 1.1'!#REF!,MATCH('прил 1.4'!$B99,'прил 1.1'!$B:$B,0))</f>
        <v>#REF!</v>
      </c>
      <c r="AL99" s="1416" t="e">
        <f>INDEX('прил 1.1'!#REF!,MATCH('прил 1.4'!$B99,'прил 1.1'!$B:$B,0))</f>
        <v>#REF!</v>
      </c>
      <c r="AM99" s="1409"/>
      <c r="AN99" s="1409" t="e">
        <f>INDEX('прил 1.1'!#REF!,MATCH('прил 1.4'!B99,'прил 1.1'!B:B,0))</f>
        <v>#REF!</v>
      </c>
      <c r="AO99" s="1206">
        <f t="shared" si="79"/>
        <v>0</v>
      </c>
      <c r="AP99" s="1200" t="e">
        <f t="shared" si="80"/>
        <v>#REF!</v>
      </c>
      <c r="AQ99" s="1227"/>
      <c r="AR99" s="1199" t="e">
        <f>INDEX('прил 1.3'!#REF!,MATCH('прил 1.4'!$B99,'прил 1.3'!$B:$B,0))</f>
        <v>#REF!</v>
      </c>
      <c r="AS99" s="1202"/>
      <c r="AT99" s="1199" t="e">
        <f>INDEX('прил 1.3'!#REF!,MATCH('прил 1.4'!$B99,'прил 1.3'!$B:$B,0))</f>
        <v>#REF!</v>
      </c>
      <c r="AU99" s="1202"/>
      <c r="AV99" s="1199" t="e">
        <f>INDEX('прил 1.3'!#REF!,MATCH('прил 1.4'!$B99,'прил 1.3'!$B:$B,0))</f>
        <v>#REF!</v>
      </c>
      <c r="AW99" s="1202"/>
      <c r="AX99" s="1199" t="e">
        <f>INDEX('прил 1.3'!#REF!,MATCH('прил 1.4'!$B99,'прил 1.3'!$B:$B,0))</f>
        <v>#REF!</v>
      </c>
      <c r="AY99" s="1409" t="e">
        <f t="shared" si="60"/>
        <v>#REF!</v>
      </c>
      <c r="AZ99" s="937" t="e">
        <f t="shared" si="61"/>
        <v>#REF!</v>
      </c>
      <c r="BA99" s="1417"/>
      <c r="BB99" s="1409"/>
      <c r="BC99" s="1409" t="e">
        <f>INDEX('прил 1.1'!#REF!,MATCH('прил 1.4'!B99,'прил 1.1'!B:B,0))</f>
        <v>#REF!</v>
      </c>
      <c r="BD99" s="1409"/>
      <c r="BE99" s="1409" t="e">
        <f>INDEX('прил 1.1'!#REF!,MATCH('прил 1.4'!B99,'прил 1.1'!B:B,0))</f>
        <v>#REF!</v>
      </c>
      <c r="BF99" s="1414"/>
      <c r="BG99" s="1409" t="e">
        <f>INDEX('прил 1.1'!#REF!,MATCH('прил 1.4'!B99,'прил 1.1'!B:B,0))</f>
        <v>#REF!</v>
      </c>
      <c r="BH99" s="950"/>
      <c r="BI99" s="1597">
        <f t="shared" si="82"/>
        <v>0</v>
      </c>
      <c r="BL99" s="917"/>
      <c r="BM99" s="918"/>
    </row>
    <row r="100" spans="1:65" s="934" customFormat="1" hidden="1">
      <c r="A100" s="939">
        <f t="shared" si="81"/>
        <v>30</v>
      </c>
      <c r="B100" s="782" t="e">
        <f>'прил 1.1'!#REF!</f>
        <v>#REF!</v>
      </c>
      <c r="C100" s="915" t="s">
        <v>1026</v>
      </c>
      <c r="D100" s="1409" t="e">
        <f>INDEX('прил 1.1'!K:K,MATCH('прил 1.4'!B100,'прил 1.1'!B:B,0))</f>
        <v>#REF!</v>
      </c>
      <c r="E100" s="1409" t="e">
        <f>INDEX('прил 1.1'!L:L,MATCH($B100,'прил 1.1'!$B:$B,0))</f>
        <v>#REF!</v>
      </c>
      <c r="F100" s="1409" t="e">
        <f>INDEX('прил 1.1'!Q:Q,MATCH('прил 1.4'!B100,'прил 1.1'!B:B,0))</f>
        <v>#REF!</v>
      </c>
      <c r="G100" s="1409" t="e">
        <f>INDEX('прил 1.1'!#REF!,MATCH($B100,'прил 1.1'!$B:$B,0))</f>
        <v>#REF!</v>
      </c>
      <c r="H100" s="1409"/>
      <c r="I100" s="1410" t="e">
        <f>INDEX('прил 1.1'!#REF!,MATCH('прил 1.4'!B100,'прил 1.1'!B:B,0))</f>
        <v>#REF!</v>
      </c>
      <c r="J100" s="1201"/>
      <c r="K100" s="1202"/>
      <c r="L100" s="1199"/>
      <c r="M100" s="1202"/>
      <c r="N100" s="1199"/>
      <c r="O100" s="1199"/>
      <c r="P100" s="1199"/>
      <c r="Q100" s="1203"/>
      <c r="R100" s="1409" t="e">
        <f t="shared" si="63"/>
        <v>#REF!</v>
      </c>
      <c r="S100" s="937" t="e">
        <f t="shared" si="64"/>
        <v>#REF!</v>
      </c>
      <c r="T100" s="1409" t="e">
        <f>INDEX('прил 1.1'!#REF!,MATCH('прил 1.4'!$B100,'прил 1.1'!$B:$B,0))</f>
        <v>#REF!</v>
      </c>
      <c r="U100" s="1409" t="e">
        <f>INDEX('прил 1.1'!#REF!,MATCH('прил 1.4'!$B100,'прил 1.1'!$B:$B,0))</f>
        <v>#REF!</v>
      </c>
      <c r="V100" s="1409"/>
      <c r="W100" s="1409" t="e">
        <f>INDEX('прил 1.1'!#REF!,MATCH('прил 1.4'!B100,'прил 1.1'!B:B,0))</f>
        <v>#REF!</v>
      </c>
      <c r="X100" s="1205"/>
      <c r="Y100" s="1205"/>
      <c r="Z100" s="1205"/>
      <c r="AA100" s="1205"/>
      <c r="AB100" s="1205"/>
      <c r="AC100" s="1205"/>
      <c r="AD100" s="1205"/>
      <c r="AE100" s="1205"/>
      <c r="AF100" s="1199" t="e">
        <f>INDEX('прил 1.1'!Q:Q,MATCH('прил 1.4'!B100,'прил 1.1'!B:B,0))-W100</f>
        <v>#REF!</v>
      </c>
      <c r="AG100" s="1409" t="e">
        <f t="shared" si="35"/>
        <v>#REF!</v>
      </c>
      <c r="AH100" s="937" t="e">
        <f t="shared" si="36"/>
        <v>#REF!</v>
      </c>
      <c r="AI100" s="1414"/>
      <c r="AJ100" s="1414"/>
      <c r="AK100" s="1415" t="e">
        <f>INDEX('прил 1.1'!#REF!,MATCH('прил 1.4'!$B100,'прил 1.1'!$B:$B,0))</f>
        <v>#REF!</v>
      </c>
      <c r="AL100" s="1416" t="e">
        <f>INDEX('прил 1.1'!#REF!,MATCH('прил 1.4'!$B100,'прил 1.1'!$B:$B,0))</f>
        <v>#REF!</v>
      </c>
      <c r="AM100" s="1409"/>
      <c r="AN100" s="1409" t="e">
        <f>INDEX('прил 1.1'!#REF!,MATCH('прил 1.4'!B100,'прил 1.1'!B:B,0))</f>
        <v>#REF!</v>
      </c>
      <c r="AO100" s="1206">
        <f t="shared" si="79"/>
        <v>0</v>
      </c>
      <c r="AP100" s="1200" t="e">
        <f t="shared" si="80"/>
        <v>#REF!</v>
      </c>
      <c r="AQ100" s="1227"/>
      <c r="AR100" s="1199" t="e">
        <f>INDEX('прил 1.3'!#REF!,MATCH('прил 1.4'!$B100,'прил 1.3'!$B:$B,0))</f>
        <v>#REF!</v>
      </c>
      <c r="AS100" s="1202"/>
      <c r="AT100" s="1199" t="e">
        <f>INDEX('прил 1.3'!#REF!,MATCH('прил 1.4'!$B100,'прил 1.3'!$B:$B,0))</f>
        <v>#REF!</v>
      </c>
      <c r="AU100" s="1202"/>
      <c r="AV100" s="1199" t="e">
        <f>INDEX('прил 1.3'!#REF!,MATCH('прил 1.4'!$B100,'прил 1.3'!$B:$B,0))</f>
        <v>#REF!</v>
      </c>
      <c r="AW100" s="1202"/>
      <c r="AX100" s="1199" t="e">
        <f>INDEX('прил 1.3'!#REF!,MATCH('прил 1.4'!$B100,'прил 1.3'!$B:$B,0))</f>
        <v>#REF!</v>
      </c>
      <c r="AY100" s="1409" t="e">
        <f t="shared" si="60"/>
        <v>#REF!</v>
      </c>
      <c r="AZ100" s="937" t="e">
        <f t="shared" si="61"/>
        <v>#REF!</v>
      </c>
      <c r="BA100" s="1417"/>
      <c r="BB100" s="1409"/>
      <c r="BC100" s="1409" t="e">
        <f>INDEX('прил 1.1'!#REF!,MATCH('прил 1.4'!B100,'прил 1.1'!B:B,0))</f>
        <v>#REF!</v>
      </c>
      <c r="BD100" s="1409"/>
      <c r="BE100" s="1409" t="e">
        <f>INDEX('прил 1.1'!#REF!,MATCH('прил 1.4'!B100,'прил 1.1'!B:B,0))</f>
        <v>#REF!</v>
      </c>
      <c r="BF100" s="1414"/>
      <c r="BG100" s="1409" t="e">
        <f>INDEX('прил 1.1'!#REF!,MATCH('прил 1.4'!B100,'прил 1.1'!B:B,0))</f>
        <v>#REF!</v>
      </c>
      <c r="BH100" s="950"/>
      <c r="BI100" s="1597">
        <f t="shared" si="82"/>
        <v>0</v>
      </c>
      <c r="BL100" s="917"/>
      <c r="BM100" s="918"/>
    </row>
    <row r="101" spans="1:65" s="934" customFormat="1" hidden="1">
      <c r="A101" s="939">
        <f t="shared" si="81"/>
        <v>31</v>
      </c>
      <c r="B101" s="782" t="e">
        <f>'прил 1.1'!#REF!</f>
        <v>#REF!</v>
      </c>
      <c r="C101" s="915" t="s">
        <v>1026</v>
      </c>
      <c r="D101" s="1409" t="e">
        <f>INDEX('прил 1.1'!K:K,MATCH('прил 1.4'!B101,'прил 1.1'!B:B,0))</f>
        <v>#REF!</v>
      </c>
      <c r="E101" s="1409" t="e">
        <f>INDEX('прил 1.1'!L:L,MATCH($B101,'прил 1.1'!$B:$B,0))</f>
        <v>#REF!</v>
      </c>
      <c r="F101" s="1409" t="e">
        <f>INDEX('прил 1.1'!Q:Q,MATCH('прил 1.4'!B101,'прил 1.1'!B:B,0))</f>
        <v>#REF!</v>
      </c>
      <c r="G101" s="1409" t="e">
        <f>INDEX('прил 1.1'!#REF!,MATCH($B101,'прил 1.1'!$B:$B,0))</f>
        <v>#REF!</v>
      </c>
      <c r="H101" s="1409"/>
      <c r="I101" s="1410" t="e">
        <f>INDEX('прил 1.1'!#REF!,MATCH('прил 1.4'!B101,'прил 1.1'!B:B,0))</f>
        <v>#REF!</v>
      </c>
      <c r="J101" s="1201"/>
      <c r="K101" s="1202"/>
      <c r="L101" s="1199"/>
      <c r="M101" s="1202"/>
      <c r="N101" s="1199"/>
      <c r="O101" s="1199"/>
      <c r="P101" s="1199"/>
      <c r="Q101" s="1203"/>
      <c r="R101" s="1409" t="e">
        <f t="shared" si="63"/>
        <v>#REF!</v>
      </c>
      <c r="S101" s="937" t="e">
        <f t="shared" si="64"/>
        <v>#REF!</v>
      </c>
      <c r="T101" s="1409" t="e">
        <f>INDEX('прил 1.1'!#REF!,MATCH('прил 1.4'!$B101,'прил 1.1'!$B:$B,0))</f>
        <v>#REF!</v>
      </c>
      <c r="U101" s="1409" t="e">
        <f>INDEX('прил 1.1'!#REF!,MATCH('прил 1.4'!$B101,'прил 1.1'!$B:$B,0))</f>
        <v>#REF!</v>
      </c>
      <c r="V101" s="1409"/>
      <c r="W101" s="1409" t="e">
        <f>INDEX('прил 1.1'!#REF!,MATCH('прил 1.4'!B101,'прил 1.1'!B:B,0))</f>
        <v>#REF!</v>
      </c>
      <c r="X101" s="1205"/>
      <c r="Y101" s="1205"/>
      <c r="Z101" s="1205"/>
      <c r="AA101" s="1205"/>
      <c r="AB101" s="1205"/>
      <c r="AC101" s="1205"/>
      <c r="AD101" s="1205"/>
      <c r="AE101" s="1205"/>
      <c r="AF101" s="1199" t="e">
        <f>INDEX('прил 1.1'!Q:Q,MATCH('прил 1.4'!B101,'прил 1.1'!B:B,0))-W101</f>
        <v>#REF!</v>
      </c>
      <c r="AG101" s="1409" t="e">
        <f t="shared" ref="AG101:AG163" si="83">W101-V101</f>
        <v>#REF!</v>
      </c>
      <c r="AH101" s="937" t="e">
        <f t="shared" ref="AH101:AH163" si="84">IF(W101&gt;0,AG101/W101," ")</f>
        <v>#REF!</v>
      </c>
      <c r="AI101" s="1414"/>
      <c r="AJ101" s="1414"/>
      <c r="AK101" s="1415" t="e">
        <f>INDEX('прил 1.1'!#REF!,MATCH('прил 1.4'!$B101,'прил 1.1'!$B:$B,0))</f>
        <v>#REF!</v>
      </c>
      <c r="AL101" s="1416" t="e">
        <f>INDEX('прил 1.1'!#REF!,MATCH('прил 1.4'!$B101,'прил 1.1'!$B:$B,0))</f>
        <v>#REF!</v>
      </c>
      <c r="AM101" s="1409"/>
      <c r="AN101" s="1409" t="e">
        <f>INDEX('прил 1.1'!#REF!,MATCH('прил 1.4'!B101,'прил 1.1'!B:B,0))</f>
        <v>#REF!</v>
      </c>
      <c r="AO101" s="1206">
        <f t="shared" si="79"/>
        <v>0</v>
      </c>
      <c r="AP101" s="1200" t="e">
        <f t="shared" si="80"/>
        <v>#REF!</v>
      </c>
      <c r="AQ101" s="1227"/>
      <c r="AR101" s="1199" t="e">
        <f>INDEX('прил 1.3'!#REF!,MATCH('прил 1.4'!$B101,'прил 1.3'!$B:$B,0))</f>
        <v>#REF!</v>
      </c>
      <c r="AS101" s="1202"/>
      <c r="AT101" s="1199" t="e">
        <f>INDEX('прил 1.3'!#REF!,MATCH('прил 1.4'!$B101,'прил 1.3'!$B:$B,0))</f>
        <v>#REF!</v>
      </c>
      <c r="AU101" s="1202"/>
      <c r="AV101" s="1199" t="e">
        <f>INDEX('прил 1.3'!#REF!,MATCH('прил 1.4'!$B101,'прил 1.3'!$B:$B,0))</f>
        <v>#REF!</v>
      </c>
      <c r="AW101" s="1202"/>
      <c r="AX101" s="1199" t="e">
        <f>INDEX('прил 1.3'!#REF!,MATCH('прил 1.4'!$B101,'прил 1.3'!$B:$B,0))</f>
        <v>#REF!</v>
      </c>
      <c r="AY101" s="1409" t="e">
        <f t="shared" si="60"/>
        <v>#REF!</v>
      </c>
      <c r="AZ101" s="937" t="e">
        <f t="shared" si="61"/>
        <v>#REF!</v>
      </c>
      <c r="BA101" s="1417"/>
      <c r="BB101" s="1409"/>
      <c r="BC101" s="1409" t="e">
        <f>INDEX('прил 1.1'!#REF!,MATCH('прил 1.4'!B101,'прил 1.1'!B:B,0))</f>
        <v>#REF!</v>
      </c>
      <c r="BD101" s="1409"/>
      <c r="BE101" s="1409" t="e">
        <f>INDEX('прил 1.1'!#REF!,MATCH('прил 1.4'!B101,'прил 1.1'!B:B,0))</f>
        <v>#REF!</v>
      </c>
      <c r="BF101" s="1414"/>
      <c r="BG101" s="1409" t="e">
        <f>INDEX('прил 1.1'!#REF!,MATCH('прил 1.4'!B101,'прил 1.1'!B:B,0))</f>
        <v>#REF!</v>
      </c>
      <c r="BH101" s="950"/>
      <c r="BI101" s="1597">
        <f t="shared" si="82"/>
        <v>0</v>
      </c>
      <c r="BL101" s="917"/>
      <c r="BM101" s="918"/>
    </row>
    <row r="102" spans="1:65" s="934" customFormat="1" hidden="1">
      <c r="A102" s="939">
        <f t="shared" si="81"/>
        <v>32</v>
      </c>
      <c r="B102" s="782" t="e">
        <f>'прил 1.1'!#REF!</f>
        <v>#REF!</v>
      </c>
      <c r="C102" s="915" t="s">
        <v>1026</v>
      </c>
      <c r="D102" s="1409" t="e">
        <f>INDEX('прил 1.1'!K:K,MATCH('прил 1.4'!B102,'прил 1.1'!B:B,0))</f>
        <v>#REF!</v>
      </c>
      <c r="E102" s="1409" t="e">
        <f>INDEX('прил 1.1'!L:L,MATCH($B102,'прил 1.1'!$B:$B,0))</f>
        <v>#REF!</v>
      </c>
      <c r="F102" s="1409" t="e">
        <f>INDEX('прил 1.1'!Q:Q,MATCH('прил 1.4'!B102,'прил 1.1'!B:B,0))</f>
        <v>#REF!</v>
      </c>
      <c r="G102" s="1409" t="e">
        <f>INDEX('прил 1.1'!#REF!,MATCH($B102,'прил 1.1'!$B:$B,0))</f>
        <v>#REF!</v>
      </c>
      <c r="H102" s="1409"/>
      <c r="I102" s="1410" t="e">
        <f>INDEX('прил 1.1'!#REF!,MATCH('прил 1.4'!B102,'прил 1.1'!B:B,0))</f>
        <v>#REF!</v>
      </c>
      <c r="J102" s="1201"/>
      <c r="K102" s="1202"/>
      <c r="L102" s="1199"/>
      <c r="M102" s="1202"/>
      <c r="N102" s="1199"/>
      <c r="O102" s="1199"/>
      <c r="P102" s="1199"/>
      <c r="Q102" s="1203"/>
      <c r="R102" s="1409" t="e">
        <f t="shared" si="63"/>
        <v>#REF!</v>
      </c>
      <c r="S102" s="937" t="e">
        <f t="shared" si="64"/>
        <v>#REF!</v>
      </c>
      <c r="T102" s="1409" t="e">
        <f>INDEX('прил 1.1'!#REF!,MATCH('прил 1.4'!$B102,'прил 1.1'!$B:$B,0))</f>
        <v>#REF!</v>
      </c>
      <c r="U102" s="1409" t="e">
        <f>INDEX('прил 1.1'!#REF!,MATCH('прил 1.4'!$B102,'прил 1.1'!$B:$B,0))</f>
        <v>#REF!</v>
      </c>
      <c r="V102" s="1409"/>
      <c r="W102" s="1409" t="e">
        <f>INDEX('прил 1.1'!#REF!,MATCH('прил 1.4'!B102,'прил 1.1'!B:B,0))</f>
        <v>#REF!</v>
      </c>
      <c r="X102" s="1205"/>
      <c r="Y102" s="1205"/>
      <c r="Z102" s="1205"/>
      <c r="AA102" s="1205"/>
      <c r="AB102" s="1205"/>
      <c r="AC102" s="1205"/>
      <c r="AD102" s="1205"/>
      <c r="AE102" s="1205"/>
      <c r="AF102" s="1199" t="e">
        <f>INDEX('прил 1.1'!Q:Q,MATCH('прил 1.4'!B102,'прил 1.1'!B:B,0))-W102</f>
        <v>#REF!</v>
      </c>
      <c r="AG102" s="1409" t="e">
        <f t="shared" si="83"/>
        <v>#REF!</v>
      </c>
      <c r="AH102" s="937" t="e">
        <f t="shared" si="84"/>
        <v>#REF!</v>
      </c>
      <c r="AI102" s="1414"/>
      <c r="AJ102" s="1414"/>
      <c r="AK102" s="1415" t="e">
        <f>INDEX('прил 1.1'!#REF!,MATCH('прил 1.4'!$B102,'прил 1.1'!$B:$B,0))</f>
        <v>#REF!</v>
      </c>
      <c r="AL102" s="1416" t="e">
        <f>INDEX('прил 1.1'!#REF!,MATCH('прил 1.4'!$B102,'прил 1.1'!$B:$B,0))</f>
        <v>#REF!</v>
      </c>
      <c r="AM102" s="1409"/>
      <c r="AN102" s="1409" t="e">
        <f>INDEX('прил 1.1'!#REF!,MATCH('прил 1.4'!B102,'прил 1.1'!B:B,0))</f>
        <v>#REF!</v>
      </c>
      <c r="AO102" s="1206">
        <f t="shared" si="79"/>
        <v>0</v>
      </c>
      <c r="AP102" s="1200" t="e">
        <f t="shared" si="80"/>
        <v>#REF!</v>
      </c>
      <c r="AQ102" s="1227"/>
      <c r="AR102" s="1199" t="e">
        <f>INDEX('прил 1.3'!#REF!,MATCH('прил 1.4'!$B102,'прил 1.3'!$B:$B,0))</f>
        <v>#REF!</v>
      </c>
      <c r="AS102" s="1202"/>
      <c r="AT102" s="1199" t="e">
        <f>INDEX('прил 1.3'!#REF!,MATCH('прил 1.4'!$B102,'прил 1.3'!$B:$B,0))</f>
        <v>#REF!</v>
      </c>
      <c r="AU102" s="1202"/>
      <c r="AV102" s="1199" t="e">
        <f>INDEX('прил 1.3'!#REF!,MATCH('прил 1.4'!$B102,'прил 1.3'!$B:$B,0))</f>
        <v>#REF!</v>
      </c>
      <c r="AW102" s="1202"/>
      <c r="AX102" s="1199" t="e">
        <f>INDEX('прил 1.3'!#REF!,MATCH('прил 1.4'!$B102,'прил 1.3'!$B:$B,0))</f>
        <v>#REF!</v>
      </c>
      <c r="AY102" s="1409" t="e">
        <f t="shared" si="60"/>
        <v>#REF!</v>
      </c>
      <c r="AZ102" s="937" t="e">
        <f t="shared" si="61"/>
        <v>#REF!</v>
      </c>
      <c r="BA102" s="1417"/>
      <c r="BB102" s="1409"/>
      <c r="BC102" s="1409" t="e">
        <f>INDEX('прил 1.1'!#REF!,MATCH('прил 1.4'!B102,'прил 1.1'!B:B,0))</f>
        <v>#REF!</v>
      </c>
      <c r="BD102" s="1409"/>
      <c r="BE102" s="1409" t="e">
        <f>INDEX('прил 1.1'!#REF!,MATCH('прил 1.4'!B102,'прил 1.1'!B:B,0))</f>
        <v>#REF!</v>
      </c>
      <c r="BF102" s="1414"/>
      <c r="BG102" s="1409" t="e">
        <f>INDEX('прил 1.1'!#REF!,MATCH('прил 1.4'!B102,'прил 1.1'!B:B,0))</f>
        <v>#REF!</v>
      </c>
      <c r="BH102" s="950"/>
      <c r="BI102" s="1597">
        <f t="shared" si="82"/>
        <v>0</v>
      </c>
      <c r="BL102" s="917"/>
      <c r="BM102" s="918"/>
    </row>
    <row r="103" spans="1:65" s="934" customFormat="1" hidden="1">
      <c r="A103" s="939">
        <f t="shared" si="81"/>
        <v>33</v>
      </c>
      <c r="B103" s="782" t="e">
        <f>'прил 1.1'!#REF!</f>
        <v>#REF!</v>
      </c>
      <c r="C103" s="915" t="s">
        <v>1026</v>
      </c>
      <c r="D103" s="1409" t="e">
        <f>INDEX('прил 1.1'!K:K,MATCH('прил 1.4'!B103,'прил 1.1'!B:B,0))</f>
        <v>#REF!</v>
      </c>
      <c r="E103" s="1409" t="e">
        <f>INDEX('прил 1.1'!L:L,MATCH($B103,'прил 1.1'!$B:$B,0))</f>
        <v>#REF!</v>
      </c>
      <c r="F103" s="1409" t="e">
        <f>INDEX('прил 1.1'!Q:Q,MATCH('прил 1.4'!B103,'прил 1.1'!B:B,0))</f>
        <v>#REF!</v>
      </c>
      <c r="G103" s="1409" t="e">
        <f>INDEX('прил 1.1'!#REF!,MATCH($B103,'прил 1.1'!$B:$B,0))</f>
        <v>#REF!</v>
      </c>
      <c r="H103" s="1409">
        <v>0</v>
      </c>
      <c r="I103" s="1410" t="e">
        <f>INDEX('прил 1.1'!#REF!,MATCH('прил 1.4'!B103,'прил 1.1'!B:B,0))</f>
        <v>#REF!</v>
      </c>
      <c r="J103" s="1201"/>
      <c r="K103" s="1202"/>
      <c r="L103" s="1199"/>
      <c r="M103" s="1202"/>
      <c r="N103" s="1199"/>
      <c r="O103" s="1199"/>
      <c r="P103" s="1199"/>
      <c r="Q103" s="1203"/>
      <c r="R103" s="1409" t="e">
        <f t="shared" si="63"/>
        <v>#REF!</v>
      </c>
      <c r="S103" s="937" t="e">
        <f t="shared" si="64"/>
        <v>#REF!</v>
      </c>
      <c r="T103" s="1409" t="e">
        <f>INDEX('прил 1.1'!#REF!,MATCH('прил 1.4'!$B103,'прил 1.1'!$B:$B,0))</f>
        <v>#REF!</v>
      </c>
      <c r="U103" s="1409" t="e">
        <f>INDEX('прил 1.1'!#REF!,MATCH('прил 1.4'!$B103,'прил 1.1'!$B:$B,0))</f>
        <v>#REF!</v>
      </c>
      <c r="V103" s="1409">
        <v>0</v>
      </c>
      <c r="W103" s="1409" t="e">
        <f>INDEX('прил 1.1'!#REF!,MATCH('прил 1.4'!B103,'прил 1.1'!B:B,0))</f>
        <v>#REF!</v>
      </c>
      <c r="X103" s="1205"/>
      <c r="Y103" s="1205"/>
      <c r="Z103" s="1205"/>
      <c r="AA103" s="1205"/>
      <c r="AB103" s="1205"/>
      <c r="AC103" s="1205"/>
      <c r="AD103" s="1205"/>
      <c r="AE103" s="1205"/>
      <c r="AF103" s="1199" t="e">
        <f>INDEX('прил 1.1'!Q:Q,MATCH('прил 1.4'!B103,'прил 1.1'!B:B,0))-W103</f>
        <v>#REF!</v>
      </c>
      <c r="AG103" s="1409" t="e">
        <f t="shared" si="83"/>
        <v>#REF!</v>
      </c>
      <c r="AH103" s="937" t="e">
        <f t="shared" si="84"/>
        <v>#REF!</v>
      </c>
      <c r="AI103" s="1414"/>
      <c r="AJ103" s="1414"/>
      <c r="AK103" s="1415" t="e">
        <f>INDEX('прил 1.1'!#REF!,MATCH('прил 1.4'!$B103,'прил 1.1'!$B:$B,0))</f>
        <v>#REF!</v>
      </c>
      <c r="AL103" s="1416" t="e">
        <f>INDEX('прил 1.1'!#REF!,MATCH('прил 1.4'!$B103,'прил 1.1'!$B:$B,0))</f>
        <v>#REF!</v>
      </c>
      <c r="AM103" s="1409">
        <v>0</v>
      </c>
      <c r="AN103" s="1409" t="e">
        <f>INDEX('прил 1.1'!#REF!,MATCH('прил 1.4'!B103,'прил 1.1'!B:B,0))</f>
        <v>#REF!</v>
      </c>
      <c r="AO103" s="1206">
        <f t="shared" si="79"/>
        <v>0</v>
      </c>
      <c r="AP103" s="1200" t="e">
        <f t="shared" si="80"/>
        <v>#REF!</v>
      </c>
      <c r="AQ103" s="1227"/>
      <c r="AR103" s="1199" t="e">
        <f>INDEX('прил 1.3'!#REF!,MATCH('прил 1.4'!$B103,'прил 1.3'!$B:$B,0))</f>
        <v>#REF!</v>
      </c>
      <c r="AS103" s="1202"/>
      <c r="AT103" s="1199" t="e">
        <f>INDEX('прил 1.3'!#REF!,MATCH('прил 1.4'!$B103,'прил 1.3'!$B:$B,0))</f>
        <v>#REF!</v>
      </c>
      <c r="AU103" s="1202"/>
      <c r="AV103" s="1199" t="e">
        <f>INDEX('прил 1.3'!#REF!,MATCH('прил 1.4'!$B103,'прил 1.3'!$B:$B,0))</f>
        <v>#REF!</v>
      </c>
      <c r="AW103" s="1202"/>
      <c r="AX103" s="1199" t="e">
        <f>INDEX('прил 1.3'!#REF!,MATCH('прил 1.4'!$B103,'прил 1.3'!$B:$B,0))</f>
        <v>#REF!</v>
      </c>
      <c r="AY103" s="1409" t="e">
        <f t="shared" si="60"/>
        <v>#REF!</v>
      </c>
      <c r="AZ103" s="937" t="e">
        <f t="shared" si="61"/>
        <v>#REF!</v>
      </c>
      <c r="BA103" s="1417"/>
      <c r="BB103" s="1409">
        <v>0</v>
      </c>
      <c r="BC103" s="1409" t="e">
        <f>INDEX('прил 1.1'!#REF!,MATCH('прил 1.4'!B103,'прил 1.1'!B:B,0))</f>
        <v>#REF!</v>
      </c>
      <c r="BD103" s="1409">
        <v>0</v>
      </c>
      <c r="BE103" s="1409" t="e">
        <f>INDEX('прил 1.1'!#REF!,MATCH('прил 1.4'!B103,'прил 1.1'!B:B,0))</f>
        <v>#REF!</v>
      </c>
      <c r="BF103" s="1414"/>
      <c r="BG103" s="1409" t="e">
        <f>INDEX('прил 1.1'!#REF!,MATCH('прил 1.4'!B103,'прил 1.1'!B:B,0))</f>
        <v>#REF!</v>
      </c>
      <c r="BH103" s="950"/>
      <c r="BI103" s="1597">
        <f t="shared" si="82"/>
        <v>0</v>
      </c>
      <c r="BL103" s="917"/>
      <c r="BM103" s="918"/>
    </row>
    <row r="104" spans="1:65" s="934" customFormat="1" hidden="1">
      <c r="A104" s="939">
        <f t="shared" si="81"/>
        <v>34</v>
      </c>
      <c r="B104" s="782" t="e">
        <f>'прил 1.1'!#REF!</f>
        <v>#REF!</v>
      </c>
      <c r="C104" s="915" t="s">
        <v>1026</v>
      </c>
      <c r="D104" s="1409" t="e">
        <f>INDEX('прил 1.1'!K:K,MATCH('прил 1.4'!B104,'прил 1.1'!B:B,0))</f>
        <v>#REF!</v>
      </c>
      <c r="E104" s="1409" t="e">
        <f>INDEX('прил 1.1'!L:L,MATCH($B104,'прил 1.1'!$B:$B,0))</f>
        <v>#REF!</v>
      </c>
      <c r="F104" s="1409" t="e">
        <f>INDEX('прил 1.1'!Q:Q,MATCH('прил 1.4'!B104,'прил 1.1'!B:B,0))</f>
        <v>#REF!</v>
      </c>
      <c r="G104" s="1409" t="e">
        <f>INDEX('прил 1.1'!#REF!,MATCH($B104,'прил 1.1'!$B:$B,0))</f>
        <v>#REF!</v>
      </c>
      <c r="H104" s="1409">
        <v>0</v>
      </c>
      <c r="I104" s="1410" t="e">
        <f>INDEX('прил 1.1'!#REF!,MATCH('прил 1.4'!B104,'прил 1.1'!B:B,0))</f>
        <v>#REF!</v>
      </c>
      <c r="J104" s="1201"/>
      <c r="K104" s="1202"/>
      <c r="L104" s="1199"/>
      <c r="M104" s="1202"/>
      <c r="N104" s="1199"/>
      <c r="O104" s="1199"/>
      <c r="P104" s="1199"/>
      <c r="Q104" s="1203"/>
      <c r="R104" s="1409" t="e">
        <f t="shared" si="63"/>
        <v>#REF!</v>
      </c>
      <c r="S104" s="937" t="e">
        <f t="shared" si="64"/>
        <v>#REF!</v>
      </c>
      <c r="T104" s="1409" t="e">
        <f>INDEX('прил 1.1'!#REF!,MATCH('прил 1.4'!$B104,'прил 1.1'!$B:$B,0))</f>
        <v>#REF!</v>
      </c>
      <c r="U104" s="1409" t="e">
        <f>INDEX('прил 1.1'!#REF!,MATCH('прил 1.4'!$B104,'прил 1.1'!$B:$B,0))</f>
        <v>#REF!</v>
      </c>
      <c r="V104" s="1409">
        <v>0</v>
      </c>
      <c r="W104" s="1409" t="e">
        <f>INDEX('прил 1.1'!#REF!,MATCH('прил 1.4'!B104,'прил 1.1'!B:B,0))</f>
        <v>#REF!</v>
      </c>
      <c r="X104" s="1205"/>
      <c r="Y104" s="1205"/>
      <c r="Z104" s="1205"/>
      <c r="AA104" s="1205"/>
      <c r="AB104" s="1205"/>
      <c r="AC104" s="1205"/>
      <c r="AD104" s="1205"/>
      <c r="AE104" s="1205"/>
      <c r="AF104" s="1199" t="e">
        <f>INDEX('прил 1.1'!Q:Q,MATCH('прил 1.4'!B104,'прил 1.1'!B:B,0))-W104</f>
        <v>#REF!</v>
      </c>
      <c r="AG104" s="1409" t="e">
        <f t="shared" si="83"/>
        <v>#REF!</v>
      </c>
      <c r="AH104" s="937" t="e">
        <f t="shared" si="84"/>
        <v>#REF!</v>
      </c>
      <c r="AI104" s="1414"/>
      <c r="AJ104" s="1414"/>
      <c r="AK104" s="1415" t="e">
        <f>INDEX('прил 1.1'!#REF!,MATCH('прил 1.4'!$B104,'прил 1.1'!$B:$B,0))</f>
        <v>#REF!</v>
      </c>
      <c r="AL104" s="1416" t="e">
        <f>INDEX('прил 1.1'!#REF!,MATCH('прил 1.4'!$B104,'прил 1.1'!$B:$B,0))</f>
        <v>#REF!</v>
      </c>
      <c r="AM104" s="1409">
        <v>0</v>
      </c>
      <c r="AN104" s="1409" t="e">
        <f>INDEX('прил 1.1'!#REF!,MATCH('прил 1.4'!B104,'прил 1.1'!B:B,0))</f>
        <v>#REF!</v>
      </c>
      <c r="AO104" s="1206">
        <f t="shared" si="79"/>
        <v>0</v>
      </c>
      <c r="AP104" s="1200" t="e">
        <f t="shared" si="80"/>
        <v>#REF!</v>
      </c>
      <c r="AQ104" s="1227"/>
      <c r="AR104" s="1199" t="e">
        <f>INDEX('прил 1.3'!#REF!,MATCH('прил 1.4'!$B104,'прил 1.3'!$B:$B,0))</f>
        <v>#REF!</v>
      </c>
      <c r="AS104" s="1202"/>
      <c r="AT104" s="1199" t="e">
        <f>INDEX('прил 1.3'!#REF!,MATCH('прил 1.4'!$B104,'прил 1.3'!$B:$B,0))</f>
        <v>#REF!</v>
      </c>
      <c r="AU104" s="1202"/>
      <c r="AV104" s="1199" t="e">
        <f>INDEX('прил 1.3'!#REF!,MATCH('прил 1.4'!$B104,'прил 1.3'!$B:$B,0))</f>
        <v>#REF!</v>
      </c>
      <c r="AW104" s="1202"/>
      <c r="AX104" s="1199" t="e">
        <f>INDEX('прил 1.3'!#REF!,MATCH('прил 1.4'!$B104,'прил 1.3'!$B:$B,0))</f>
        <v>#REF!</v>
      </c>
      <c r="AY104" s="1409" t="e">
        <f t="shared" si="60"/>
        <v>#REF!</v>
      </c>
      <c r="AZ104" s="937" t="e">
        <f t="shared" si="61"/>
        <v>#REF!</v>
      </c>
      <c r="BA104" s="1417"/>
      <c r="BB104" s="1409">
        <v>0</v>
      </c>
      <c r="BC104" s="1409" t="e">
        <f>INDEX('прил 1.1'!#REF!,MATCH('прил 1.4'!B104,'прил 1.1'!B:B,0))</f>
        <v>#REF!</v>
      </c>
      <c r="BD104" s="1409">
        <v>0</v>
      </c>
      <c r="BE104" s="1409" t="e">
        <f>INDEX('прил 1.1'!#REF!,MATCH('прил 1.4'!B104,'прил 1.1'!B:B,0))</f>
        <v>#REF!</v>
      </c>
      <c r="BF104" s="1414"/>
      <c r="BG104" s="1409" t="e">
        <f>INDEX('прил 1.1'!#REF!,MATCH('прил 1.4'!B104,'прил 1.1'!B:B,0))</f>
        <v>#REF!</v>
      </c>
      <c r="BH104" s="950"/>
      <c r="BI104" s="1597">
        <f t="shared" si="82"/>
        <v>0</v>
      </c>
      <c r="BL104" s="917"/>
      <c r="BM104" s="918"/>
    </row>
    <row r="105" spans="1:65" s="934" customFormat="1" hidden="1">
      <c r="A105" s="939">
        <f t="shared" si="81"/>
        <v>35</v>
      </c>
      <c r="B105" s="782" t="e">
        <f>'прил 1.1'!#REF!</f>
        <v>#REF!</v>
      </c>
      <c r="C105" s="915" t="s">
        <v>1026</v>
      </c>
      <c r="D105" s="1409" t="e">
        <f>INDEX('прил 1.1'!K:K,MATCH('прил 1.4'!B105,'прил 1.1'!B:B,0))</f>
        <v>#REF!</v>
      </c>
      <c r="E105" s="1409" t="e">
        <f>INDEX('прил 1.1'!L:L,MATCH($B105,'прил 1.1'!$B:$B,0))</f>
        <v>#REF!</v>
      </c>
      <c r="F105" s="1409" t="e">
        <f>INDEX('прил 1.1'!Q:Q,MATCH('прил 1.4'!B105,'прил 1.1'!B:B,0))</f>
        <v>#REF!</v>
      </c>
      <c r="G105" s="1409" t="e">
        <f>INDEX('прил 1.1'!#REF!,MATCH($B105,'прил 1.1'!$B:$B,0))</f>
        <v>#REF!</v>
      </c>
      <c r="H105" s="1409"/>
      <c r="I105" s="1410" t="e">
        <f>INDEX('прил 1.1'!#REF!,MATCH('прил 1.4'!B105,'прил 1.1'!B:B,0))</f>
        <v>#REF!</v>
      </c>
      <c r="J105" s="1201"/>
      <c r="K105" s="1202"/>
      <c r="L105" s="1199"/>
      <c r="M105" s="1202"/>
      <c r="N105" s="1199"/>
      <c r="O105" s="1199"/>
      <c r="P105" s="1199"/>
      <c r="Q105" s="1203"/>
      <c r="R105" s="1409" t="e">
        <f t="shared" si="63"/>
        <v>#REF!</v>
      </c>
      <c r="S105" s="937" t="e">
        <f t="shared" si="64"/>
        <v>#REF!</v>
      </c>
      <c r="T105" s="1409" t="e">
        <f>INDEX('прил 1.1'!#REF!,MATCH('прил 1.4'!$B105,'прил 1.1'!$B:$B,0))</f>
        <v>#REF!</v>
      </c>
      <c r="U105" s="1409" t="e">
        <f>INDEX('прил 1.1'!#REF!,MATCH('прил 1.4'!$B105,'прил 1.1'!$B:$B,0))</f>
        <v>#REF!</v>
      </c>
      <c r="V105" s="1409"/>
      <c r="W105" s="1409" t="e">
        <f>INDEX('прил 1.1'!#REF!,MATCH('прил 1.4'!B105,'прил 1.1'!B:B,0))</f>
        <v>#REF!</v>
      </c>
      <c r="X105" s="1205"/>
      <c r="Y105" s="1205"/>
      <c r="Z105" s="1205"/>
      <c r="AA105" s="1205"/>
      <c r="AB105" s="1205"/>
      <c r="AC105" s="1205"/>
      <c r="AD105" s="1205"/>
      <c r="AE105" s="1205"/>
      <c r="AF105" s="1199" t="e">
        <f>INDEX('прил 1.1'!Q:Q,MATCH('прил 1.4'!B105,'прил 1.1'!B:B,0))-W105</f>
        <v>#REF!</v>
      </c>
      <c r="AG105" s="1409" t="e">
        <f t="shared" si="83"/>
        <v>#REF!</v>
      </c>
      <c r="AH105" s="937" t="e">
        <f t="shared" si="84"/>
        <v>#REF!</v>
      </c>
      <c r="AI105" s="1414"/>
      <c r="AJ105" s="1414"/>
      <c r="AK105" s="1415" t="e">
        <f>INDEX('прил 1.1'!#REF!,MATCH('прил 1.4'!$B105,'прил 1.1'!$B:$B,0))</f>
        <v>#REF!</v>
      </c>
      <c r="AL105" s="1416" t="e">
        <f>INDEX('прил 1.1'!#REF!,MATCH('прил 1.4'!$B105,'прил 1.1'!$B:$B,0))</f>
        <v>#REF!</v>
      </c>
      <c r="AM105" s="1409"/>
      <c r="AN105" s="1409" t="e">
        <f>INDEX('прил 1.1'!#REF!,MATCH('прил 1.4'!B105,'прил 1.1'!B:B,0))</f>
        <v>#REF!</v>
      </c>
      <c r="AO105" s="1206">
        <f t="shared" si="79"/>
        <v>0</v>
      </c>
      <c r="AP105" s="1200" t="e">
        <f t="shared" si="80"/>
        <v>#REF!</v>
      </c>
      <c r="AQ105" s="1227"/>
      <c r="AR105" s="1199" t="e">
        <f>INDEX('прил 1.3'!#REF!,MATCH('прил 1.4'!$B105,'прил 1.3'!$B:$B,0))</f>
        <v>#REF!</v>
      </c>
      <c r="AS105" s="1202"/>
      <c r="AT105" s="1199" t="e">
        <f>INDEX('прил 1.3'!#REF!,MATCH('прил 1.4'!$B105,'прил 1.3'!$B:$B,0))</f>
        <v>#REF!</v>
      </c>
      <c r="AU105" s="1202"/>
      <c r="AV105" s="1199" t="e">
        <f>INDEX('прил 1.3'!#REF!,MATCH('прил 1.4'!$B105,'прил 1.3'!$B:$B,0))</f>
        <v>#REF!</v>
      </c>
      <c r="AW105" s="1202"/>
      <c r="AX105" s="1199" t="e">
        <f>INDEX('прил 1.3'!#REF!,MATCH('прил 1.4'!$B105,'прил 1.3'!$B:$B,0))</f>
        <v>#REF!</v>
      </c>
      <c r="AY105" s="1409" t="e">
        <f t="shared" si="60"/>
        <v>#REF!</v>
      </c>
      <c r="AZ105" s="937" t="e">
        <f t="shared" si="61"/>
        <v>#REF!</v>
      </c>
      <c r="BA105" s="1417"/>
      <c r="BB105" s="1409"/>
      <c r="BC105" s="1409" t="e">
        <f>INDEX('прил 1.1'!#REF!,MATCH('прил 1.4'!B105,'прил 1.1'!B:B,0))</f>
        <v>#REF!</v>
      </c>
      <c r="BD105" s="1409"/>
      <c r="BE105" s="1409" t="e">
        <f>INDEX('прил 1.1'!#REF!,MATCH('прил 1.4'!B105,'прил 1.1'!B:B,0))</f>
        <v>#REF!</v>
      </c>
      <c r="BF105" s="1414"/>
      <c r="BG105" s="1409" t="e">
        <f>INDEX('прил 1.1'!#REF!,MATCH('прил 1.4'!B105,'прил 1.1'!B:B,0))</f>
        <v>#REF!</v>
      </c>
      <c r="BH105" s="950"/>
      <c r="BI105" s="1597">
        <f t="shared" si="82"/>
        <v>0</v>
      </c>
      <c r="BL105" s="917"/>
      <c r="BM105" s="918"/>
    </row>
    <row r="106" spans="1:65" s="934" customFormat="1" hidden="1">
      <c r="A106" s="939">
        <f t="shared" si="81"/>
        <v>36</v>
      </c>
      <c r="B106" s="782" t="e">
        <f>'прил 1.1'!#REF!</f>
        <v>#REF!</v>
      </c>
      <c r="C106" s="915" t="s">
        <v>1026</v>
      </c>
      <c r="D106" s="1409" t="e">
        <f>INDEX('прил 1.1'!K:K,MATCH('прил 1.4'!B106,'прил 1.1'!B:B,0))</f>
        <v>#REF!</v>
      </c>
      <c r="E106" s="1409" t="e">
        <f>INDEX('прил 1.1'!L:L,MATCH($B106,'прил 1.1'!$B:$B,0))</f>
        <v>#REF!</v>
      </c>
      <c r="F106" s="1409" t="e">
        <f>INDEX('прил 1.1'!Q:Q,MATCH('прил 1.4'!B106,'прил 1.1'!B:B,0))</f>
        <v>#REF!</v>
      </c>
      <c r="G106" s="1409" t="e">
        <f>INDEX('прил 1.1'!#REF!,MATCH($B106,'прил 1.1'!$B:$B,0))</f>
        <v>#REF!</v>
      </c>
      <c r="H106" s="1409"/>
      <c r="I106" s="1410" t="e">
        <f>INDEX('прил 1.1'!#REF!,MATCH('прил 1.4'!B106,'прил 1.1'!B:B,0))</f>
        <v>#REF!</v>
      </c>
      <c r="J106" s="1201"/>
      <c r="K106" s="1202"/>
      <c r="L106" s="1199"/>
      <c r="M106" s="1202"/>
      <c r="N106" s="1199"/>
      <c r="O106" s="1199"/>
      <c r="P106" s="1199"/>
      <c r="Q106" s="1203"/>
      <c r="R106" s="1409" t="e">
        <f t="shared" si="63"/>
        <v>#REF!</v>
      </c>
      <c r="S106" s="937" t="e">
        <f t="shared" si="64"/>
        <v>#REF!</v>
      </c>
      <c r="T106" s="1409" t="e">
        <f>INDEX('прил 1.1'!#REF!,MATCH('прил 1.4'!$B106,'прил 1.1'!$B:$B,0))</f>
        <v>#REF!</v>
      </c>
      <c r="U106" s="1409" t="e">
        <f>INDEX('прил 1.1'!#REF!,MATCH('прил 1.4'!$B106,'прил 1.1'!$B:$B,0))</f>
        <v>#REF!</v>
      </c>
      <c r="V106" s="1409"/>
      <c r="W106" s="1409" t="e">
        <f>INDEX('прил 1.1'!#REF!,MATCH('прил 1.4'!B106,'прил 1.1'!B:B,0))</f>
        <v>#REF!</v>
      </c>
      <c r="X106" s="1205"/>
      <c r="Y106" s="1205"/>
      <c r="Z106" s="1205"/>
      <c r="AA106" s="1205"/>
      <c r="AB106" s="1205"/>
      <c r="AC106" s="1205"/>
      <c r="AD106" s="1205"/>
      <c r="AE106" s="1205"/>
      <c r="AF106" s="1199" t="e">
        <f>INDEX('прил 1.1'!Q:Q,MATCH('прил 1.4'!B106,'прил 1.1'!B:B,0))-W106</f>
        <v>#REF!</v>
      </c>
      <c r="AG106" s="1409" t="e">
        <f t="shared" si="83"/>
        <v>#REF!</v>
      </c>
      <c r="AH106" s="937" t="e">
        <f t="shared" si="84"/>
        <v>#REF!</v>
      </c>
      <c r="AI106" s="1414"/>
      <c r="AJ106" s="1414"/>
      <c r="AK106" s="1415" t="e">
        <f>INDEX('прил 1.1'!#REF!,MATCH('прил 1.4'!$B106,'прил 1.1'!$B:$B,0))</f>
        <v>#REF!</v>
      </c>
      <c r="AL106" s="1416" t="e">
        <f>INDEX('прил 1.1'!#REF!,MATCH('прил 1.4'!$B106,'прил 1.1'!$B:$B,0))</f>
        <v>#REF!</v>
      </c>
      <c r="AM106" s="1409"/>
      <c r="AN106" s="1409" t="e">
        <f>INDEX('прил 1.1'!#REF!,MATCH('прил 1.4'!B106,'прил 1.1'!B:B,0))</f>
        <v>#REF!</v>
      </c>
      <c r="AO106" s="1206">
        <f t="shared" si="79"/>
        <v>0</v>
      </c>
      <c r="AP106" s="1200" t="e">
        <f t="shared" si="80"/>
        <v>#REF!</v>
      </c>
      <c r="AQ106" s="1227"/>
      <c r="AR106" s="1199" t="e">
        <f>INDEX('прил 1.3'!#REF!,MATCH('прил 1.4'!$B106,'прил 1.3'!$B:$B,0))</f>
        <v>#REF!</v>
      </c>
      <c r="AS106" s="1202"/>
      <c r="AT106" s="1199" t="e">
        <f>INDEX('прил 1.3'!#REF!,MATCH('прил 1.4'!$B106,'прил 1.3'!$B:$B,0))</f>
        <v>#REF!</v>
      </c>
      <c r="AU106" s="1202"/>
      <c r="AV106" s="1199" t="e">
        <f>INDEX('прил 1.3'!#REF!,MATCH('прил 1.4'!$B106,'прил 1.3'!$B:$B,0))</f>
        <v>#REF!</v>
      </c>
      <c r="AW106" s="1202"/>
      <c r="AX106" s="1199" t="e">
        <f>INDEX('прил 1.3'!#REF!,MATCH('прил 1.4'!$B106,'прил 1.3'!$B:$B,0))</f>
        <v>#REF!</v>
      </c>
      <c r="AY106" s="1409" t="e">
        <f t="shared" si="60"/>
        <v>#REF!</v>
      </c>
      <c r="AZ106" s="937" t="e">
        <f t="shared" si="61"/>
        <v>#REF!</v>
      </c>
      <c r="BA106" s="1417"/>
      <c r="BB106" s="1409"/>
      <c r="BC106" s="1409" t="e">
        <f>INDEX('прил 1.1'!#REF!,MATCH('прил 1.4'!B106,'прил 1.1'!B:B,0))</f>
        <v>#REF!</v>
      </c>
      <c r="BD106" s="1409"/>
      <c r="BE106" s="1409" t="e">
        <f>INDEX('прил 1.1'!#REF!,MATCH('прил 1.4'!B106,'прил 1.1'!B:B,0))</f>
        <v>#REF!</v>
      </c>
      <c r="BF106" s="1414"/>
      <c r="BG106" s="1409" t="e">
        <f>INDEX('прил 1.1'!#REF!,MATCH('прил 1.4'!B106,'прил 1.1'!B:B,0))</f>
        <v>#REF!</v>
      </c>
      <c r="BH106" s="950"/>
      <c r="BI106" s="1597">
        <f t="shared" si="82"/>
        <v>0</v>
      </c>
      <c r="BL106" s="917"/>
      <c r="BM106" s="918"/>
    </row>
    <row r="107" spans="1:65" s="934" customFormat="1" hidden="1">
      <c r="A107" s="939">
        <f t="shared" si="81"/>
        <v>37</v>
      </c>
      <c r="B107" s="782" t="e">
        <f>'прил 1.1'!#REF!</f>
        <v>#REF!</v>
      </c>
      <c r="C107" s="915" t="s">
        <v>1026</v>
      </c>
      <c r="D107" s="1409" t="e">
        <f>INDEX('прил 1.1'!K:K,MATCH('прил 1.4'!B107,'прил 1.1'!B:B,0))</f>
        <v>#REF!</v>
      </c>
      <c r="E107" s="1409" t="e">
        <f>INDEX('прил 1.1'!L:L,MATCH($B107,'прил 1.1'!$B:$B,0))</f>
        <v>#REF!</v>
      </c>
      <c r="F107" s="1409" t="e">
        <f>INDEX('прил 1.1'!Q:Q,MATCH('прил 1.4'!B107,'прил 1.1'!B:B,0))</f>
        <v>#REF!</v>
      </c>
      <c r="G107" s="1409" t="e">
        <f>INDEX('прил 1.1'!#REF!,MATCH($B107,'прил 1.1'!$B:$B,0))</f>
        <v>#REF!</v>
      </c>
      <c r="H107" s="1409"/>
      <c r="I107" s="1410" t="e">
        <f>INDEX('прил 1.1'!#REF!,MATCH('прил 1.4'!B107,'прил 1.1'!B:B,0))</f>
        <v>#REF!</v>
      </c>
      <c r="J107" s="1201"/>
      <c r="K107" s="1202"/>
      <c r="L107" s="1199"/>
      <c r="M107" s="1202"/>
      <c r="N107" s="1199"/>
      <c r="O107" s="1199"/>
      <c r="P107" s="1199"/>
      <c r="Q107" s="1203"/>
      <c r="R107" s="1409" t="e">
        <f t="shared" si="63"/>
        <v>#REF!</v>
      </c>
      <c r="S107" s="937" t="e">
        <f t="shared" si="64"/>
        <v>#REF!</v>
      </c>
      <c r="T107" s="1409" t="e">
        <f>INDEX('прил 1.1'!#REF!,MATCH('прил 1.4'!$B107,'прил 1.1'!$B:$B,0))</f>
        <v>#REF!</v>
      </c>
      <c r="U107" s="1409" t="e">
        <f>INDEX('прил 1.1'!#REF!,MATCH('прил 1.4'!$B107,'прил 1.1'!$B:$B,0))</f>
        <v>#REF!</v>
      </c>
      <c r="V107" s="1409"/>
      <c r="W107" s="1409" t="e">
        <f>INDEX('прил 1.1'!#REF!,MATCH('прил 1.4'!B107,'прил 1.1'!B:B,0))</f>
        <v>#REF!</v>
      </c>
      <c r="X107" s="1205"/>
      <c r="Y107" s="1205"/>
      <c r="Z107" s="1205"/>
      <c r="AA107" s="1205"/>
      <c r="AB107" s="1205"/>
      <c r="AC107" s="1205"/>
      <c r="AD107" s="1205"/>
      <c r="AE107" s="1205"/>
      <c r="AF107" s="1199" t="e">
        <f>INDEX('прил 1.1'!Q:Q,MATCH('прил 1.4'!B107,'прил 1.1'!B:B,0))-W107</f>
        <v>#REF!</v>
      </c>
      <c r="AG107" s="1409" t="e">
        <f t="shared" si="83"/>
        <v>#REF!</v>
      </c>
      <c r="AH107" s="937" t="e">
        <f t="shared" si="84"/>
        <v>#REF!</v>
      </c>
      <c r="AI107" s="1414"/>
      <c r="AJ107" s="1414"/>
      <c r="AK107" s="1415" t="e">
        <f>INDEX('прил 1.1'!#REF!,MATCH('прил 1.4'!$B107,'прил 1.1'!$B:$B,0))</f>
        <v>#REF!</v>
      </c>
      <c r="AL107" s="1416" t="e">
        <f>INDEX('прил 1.1'!#REF!,MATCH('прил 1.4'!$B107,'прил 1.1'!$B:$B,0))</f>
        <v>#REF!</v>
      </c>
      <c r="AM107" s="1409"/>
      <c r="AN107" s="1409" t="e">
        <f>INDEX('прил 1.1'!#REF!,MATCH('прил 1.4'!B107,'прил 1.1'!B:B,0))</f>
        <v>#REF!</v>
      </c>
      <c r="AO107" s="1206">
        <f t="shared" si="79"/>
        <v>0</v>
      </c>
      <c r="AP107" s="1200" t="e">
        <f t="shared" si="80"/>
        <v>#REF!</v>
      </c>
      <c r="AQ107" s="1227"/>
      <c r="AR107" s="1199" t="e">
        <f>INDEX('прил 1.3'!#REF!,MATCH('прил 1.4'!$B107,'прил 1.3'!$B:$B,0))</f>
        <v>#REF!</v>
      </c>
      <c r="AS107" s="1202"/>
      <c r="AT107" s="1199" t="e">
        <f>INDEX('прил 1.3'!#REF!,MATCH('прил 1.4'!$B107,'прил 1.3'!$B:$B,0))</f>
        <v>#REF!</v>
      </c>
      <c r="AU107" s="1202"/>
      <c r="AV107" s="1199" t="e">
        <f>INDEX('прил 1.3'!#REF!,MATCH('прил 1.4'!$B107,'прил 1.3'!$B:$B,0))</f>
        <v>#REF!</v>
      </c>
      <c r="AW107" s="1202"/>
      <c r="AX107" s="1199" t="e">
        <f>INDEX('прил 1.3'!#REF!,MATCH('прил 1.4'!$B107,'прил 1.3'!$B:$B,0))</f>
        <v>#REF!</v>
      </c>
      <c r="AY107" s="1409" t="e">
        <f t="shared" si="60"/>
        <v>#REF!</v>
      </c>
      <c r="AZ107" s="937" t="e">
        <f t="shared" si="61"/>
        <v>#REF!</v>
      </c>
      <c r="BA107" s="1417"/>
      <c r="BB107" s="1409"/>
      <c r="BC107" s="1409" t="e">
        <f>INDEX('прил 1.1'!#REF!,MATCH('прил 1.4'!B107,'прил 1.1'!B:B,0))</f>
        <v>#REF!</v>
      </c>
      <c r="BD107" s="1409"/>
      <c r="BE107" s="1409" t="e">
        <f>INDEX('прил 1.1'!#REF!,MATCH('прил 1.4'!B107,'прил 1.1'!B:B,0))</f>
        <v>#REF!</v>
      </c>
      <c r="BF107" s="1414"/>
      <c r="BG107" s="1409" t="e">
        <f>INDEX('прил 1.1'!#REF!,MATCH('прил 1.4'!B107,'прил 1.1'!B:B,0))</f>
        <v>#REF!</v>
      </c>
      <c r="BH107" s="950"/>
      <c r="BI107" s="1597">
        <f t="shared" si="82"/>
        <v>0</v>
      </c>
      <c r="BL107" s="917"/>
      <c r="BM107" s="918"/>
    </row>
    <row r="108" spans="1:65" s="934" customFormat="1" hidden="1">
      <c r="A108" s="939">
        <f t="shared" si="81"/>
        <v>38</v>
      </c>
      <c r="B108" s="782" t="e">
        <f>'прил 1.1'!#REF!</f>
        <v>#REF!</v>
      </c>
      <c r="C108" s="915" t="s">
        <v>1026</v>
      </c>
      <c r="D108" s="1409" t="e">
        <f>INDEX('прил 1.1'!K:K,MATCH('прил 1.4'!B108,'прил 1.1'!B:B,0))</f>
        <v>#REF!</v>
      </c>
      <c r="E108" s="1409" t="e">
        <f>INDEX('прил 1.1'!L:L,MATCH($B108,'прил 1.1'!$B:$B,0))</f>
        <v>#REF!</v>
      </c>
      <c r="F108" s="1409" t="e">
        <f>INDEX('прил 1.1'!Q:Q,MATCH('прил 1.4'!B108,'прил 1.1'!B:B,0))</f>
        <v>#REF!</v>
      </c>
      <c r="G108" s="1409" t="e">
        <f>INDEX('прил 1.1'!#REF!,MATCH($B108,'прил 1.1'!$B:$B,0))</f>
        <v>#REF!</v>
      </c>
      <c r="H108" s="1409"/>
      <c r="I108" s="1410" t="e">
        <f>INDEX('прил 1.1'!#REF!,MATCH('прил 1.4'!B108,'прил 1.1'!B:B,0))</f>
        <v>#REF!</v>
      </c>
      <c r="J108" s="1201"/>
      <c r="K108" s="1202"/>
      <c r="L108" s="1199"/>
      <c r="M108" s="1202"/>
      <c r="N108" s="1199"/>
      <c r="O108" s="1199"/>
      <c r="P108" s="1199"/>
      <c r="Q108" s="1203"/>
      <c r="R108" s="1409" t="e">
        <f t="shared" si="63"/>
        <v>#REF!</v>
      </c>
      <c r="S108" s="937" t="e">
        <f t="shared" si="64"/>
        <v>#REF!</v>
      </c>
      <c r="T108" s="1409" t="e">
        <f>INDEX('прил 1.1'!#REF!,MATCH('прил 1.4'!$B108,'прил 1.1'!$B:$B,0))</f>
        <v>#REF!</v>
      </c>
      <c r="U108" s="1409" t="e">
        <f>INDEX('прил 1.1'!#REF!,MATCH('прил 1.4'!$B108,'прил 1.1'!$B:$B,0))</f>
        <v>#REF!</v>
      </c>
      <c r="V108" s="1409"/>
      <c r="W108" s="1409" t="e">
        <f>INDEX('прил 1.1'!#REF!,MATCH('прил 1.4'!B108,'прил 1.1'!B:B,0))</f>
        <v>#REF!</v>
      </c>
      <c r="X108" s="1205"/>
      <c r="Y108" s="1205"/>
      <c r="Z108" s="1205"/>
      <c r="AA108" s="1205"/>
      <c r="AB108" s="1205"/>
      <c r="AC108" s="1205"/>
      <c r="AD108" s="1205"/>
      <c r="AE108" s="1205"/>
      <c r="AF108" s="1199" t="e">
        <f>INDEX('прил 1.1'!Q:Q,MATCH('прил 1.4'!B108,'прил 1.1'!B:B,0))-W108</f>
        <v>#REF!</v>
      </c>
      <c r="AG108" s="1409" t="e">
        <f t="shared" si="83"/>
        <v>#REF!</v>
      </c>
      <c r="AH108" s="937" t="e">
        <f t="shared" si="84"/>
        <v>#REF!</v>
      </c>
      <c r="AI108" s="1414"/>
      <c r="AJ108" s="1414"/>
      <c r="AK108" s="1415" t="e">
        <f>INDEX('прил 1.1'!#REF!,MATCH('прил 1.4'!$B108,'прил 1.1'!$B:$B,0))</f>
        <v>#REF!</v>
      </c>
      <c r="AL108" s="1416" t="e">
        <f>INDEX('прил 1.1'!#REF!,MATCH('прил 1.4'!$B108,'прил 1.1'!$B:$B,0))</f>
        <v>#REF!</v>
      </c>
      <c r="AM108" s="1409"/>
      <c r="AN108" s="1409" t="e">
        <f>INDEX('прил 1.1'!#REF!,MATCH('прил 1.4'!B108,'прил 1.1'!B:B,0))</f>
        <v>#REF!</v>
      </c>
      <c r="AO108" s="1206">
        <f t="shared" si="79"/>
        <v>0</v>
      </c>
      <c r="AP108" s="1200" t="e">
        <f t="shared" si="80"/>
        <v>#REF!</v>
      </c>
      <c r="AQ108" s="1227"/>
      <c r="AR108" s="1199" t="e">
        <f>INDEX('прил 1.3'!#REF!,MATCH('прил 1.4'!$B108,'прил 1.3'!$B:$B,0))</f>
        <v>#REF!</v>
      </c>
      <c r="AS108" s="1202"/>
      <c r="AT108" s="1199" t="e">
        <f>INDEX('прил 1.3'!#REF!,MATCH('прил 1.4'!$B108,'прил 1.3'!$B:$B,0))</f>
        <v>#REF!</v>
      </c>
      <c r="AU108" s="1202"/>
      <c r="AV108" s="1199" t="e">
        <f>INDEX('прил 1.3'!#REF!,MATCH('прил 1.4'!$B108,'прил 1.3'!$B:$B,0))</f>
        <v>#REF!</v>
      </c>
      <c r="AW108" s="1202"/>
      <c r="AX108" s="1199" t="e">
        <f>INDEX('прил 1.3'!#REF!,MATCH('прил 1.4'!$B108,'прил 1.3'!$B:$B,0))</f>
        <v>#REF!</v>
      </c>
      <c r="AY108" s="1409" t="e">
        <f t="shared" si="60"/>
        <v>#REF!</v>
      </c>
      <c r="AZ108" s="937" t="e">
        <f t="shared" si="61"/>
        <v>#REF!</v>
      </c>
      <c r="BA108" s="1417"/>
      <c r="BB108" s="1409"/>
      <c r="BC108" s="1409" t="e">
        <f>INDEX('прил 1.1'!#REF!,MATCH('прил 1.4'!B108,'прил 1.1'!B:B,0))</f>
        <v>#REF!</v>
      </c>
      <c r="BD108" s="1409"/>
      <c r="BE108" s="1409" t="e">
        <f>INDEX('прил 1.1'!#REF!,MATCH('прил 1.4'!B108,'прил 1.1'!B:B,0))</f>
        <v>#REF!</v>
      </c>
      <c r="BF108" s="1414"/>
      <c r="BG108" s="1409" t="e">
        <f>INDEX('прил 1.1'!#REF!,MATCH('прил 1.4'!B108,'прил 1.1'!B:B,0))</f>
        <v>#REF!</v>
      </c>
      <c r="BH108" s="950"/>
      <c r="BI108" s="1597">
        <f t="shared" si="82"/>
        <v>0</v>
      </c>
      <c r="BL108" s="917"/>
      <c r="BM108" s="918"/>
    </row>
    <row r="109" spans="1:65" s="934" customFormat="1" hidden="1">
      <c r="A109" s="939">
        <f t="shared" si="81"/>
        <v>39</v>
      </c>
      <c r="B109" s="782" t="e">
        <f>'прил 1.1'!#REF!</f>
        <v>#REF!</v>
      </c>
      <c r="C109" s="915" t="s">
        <v>1026</v>
      </c>
      <c r="D109" s="1409" t="e">
        <f>INDEX('прил 1.1'!K:K,MATCH('прил 1.4'!B109,'прил 1.1'!B:B,0))</f>
        <v>#REF!</v>
      </c>
      <c r="E109" s="1409" t="e">
        <f>INDEX('прил 1.1'!L:L,MATCH($B109,'прил 1.1'!$B:$B,0))</f>
        <v>#REF!</v>
      </c>
      <c r="F109" s="1409" t="e">
        <f>INDEX('прил 1.1'!Q:Q,MATCH('прил 1.4'!B109,'прил 1.1'!B:B,0))</f>
        <v>#REF!</v>
      </c>
      <c r="G109" s="1409" t="e">
        <f>INDEX('прил 1.1'!#REF!,MATCH($B109,'прил 1.1'!$B:$B,0))</f>
        <v>#REF!</v>
      </c>
      <c r="H109" s="1409"/>
      <c r="I109" s="1410" t="e">
        <f>INDEX('прил 1.1'!#REF!,MATCH('прил 1.4'!B109,'прил 1.1'!B:B,0))</f>
        <v>#REF!</v>
      </c>
      <c r="J109" s="1201"/>
      <c r="K109" s="1202"/>
      <c r="L109" s="1199"/>
      <c r="M109" s="1202"/>
      <c r="N109" s="1199"/>
      <c r="O109" s="1199"/>
      <c r="P109" s="1199"/>
      <c r="Q109" s="1203"/>
      <c r="R109" s="1409" t="e">
        <f t="shared" si="63"/>
        <v>#REF!</v>
      </c>
      <c r="S109" s="937" t="e">
        <f t="shared" si="64"/>
        <v>#REF!</v>
      </c>
      <c r="T109" s="1409" t="e">
        <f>INDEX('прил 1.1'!#REF!,MATCH('прил 1.4'!$B109,'прил 1.1'!$B:$B,0))</f>
        <v>#REF!</v>
      </c>
      <c r="U109" s="1409" t="e">
        <f>INDEX('прил 1.1'!#REF!,MATCH('прил 1.4'!$B109,'прил 1.1'!$B:$B,0))</f>
        <v>#REF!</v>
      </c>
      <c r="V109" s="1409"/>
      <c r="W109" s="1409" t="e">
        <f>INDEX('прил 1.1'!#REF!,MATCH('прил 1.4'!B109,'прил 1.1'!B:B,0))</f>
        <v>#REF!</v>
      </c>
      <c r="X109" s="1205"/>
      <c r="Y109" s="1205"/>
      <c r="Z109" s="1205"/>
      <c r="AA109" s="1205"/>
      <c r="AB109" s="1205"/>
      <c r="AC109" s="1205"/>
      <c r="AD109" s="1205"/>
      <c r="AE109" s="1205"/>
      <c r="AF109" s="1199" t="e">
        <f>INDEX('прил 1.1'!Q:Q,MATCH('прил 1.4'!B109,'прил 1.1'!B:B,0))-W109</f>
        <v>#REF!</v>
      </c>
      <c r="AG109" s="1409" t="e">
        <f t="shared" si="83"/>
        <v>#REF!</v>
      </c>
      <c r="AH109" s="937" t="e">
        <f t="shared" si="84"/>
        <v>#REF!</v>
      </c>
      <c r="AI109" s="1414"/>
      <c r="AJ109" s="1414"/>
      <c r="AK109" s="1415" t="e">
        <f>INDEX('прил 1.1'!#REF!,MATCH('прил 1.4'!$B109,'прил 1.1'!$B:$B,0))</f>
        <v>#REF!</v>
      </c>
      <c r="AL109" s="1416" t="e">
        <f>INDEX('прил 1.1'!#REF!,MATCH('прил 1.4'!$B109,'прил 1.1'!$B:$B,0))</f>
        <v>#REF!</v>
      </c>
      <c r="AM109" s="1409"/>
      <c r="AN109" s="1409" t="e">
        <f>INDEX('прил 1.1'!#REF!,MATCH('прил 1.4'!B109,'прил 1.1'!B:B,0))</f>
        <v>#REF!</v>
      </c>
      <c r="AO109" s="1206">
        <f t="shared" si="79"/>
        <v>0</v>
      </c>
      <c r="AP109" s="1200" t="e">
        <f t="shared" si="80"/>
        <v>#REF!</v>
      </c>
      <c r="AQ109" s="1227"/>
      <c r="AR109" s="1199" t="e">
        <f>INDEX('прил 1.3'!#REF!,MATCH('прил 1.4'!$B109,'прил 1.3'!$B:$B,0))</f>
        <v>#REF!</v>
      </c>
      <c r="AS109" s="1202"/>
      <c r="AT109" s="1199" t="e">
        <f>INDEX('прил 1.3'!#REF!,MATCH('прил 1.4'!$B109,'прил 1.3'!$B:$B,0))</f>
        <v>#REF!</v>
      </c>
      <c r="AU109" s="1202"/>
      <c r="AV109" s="1199" t="e">
        <f>INDEX('прил 1.3'!#REF!,MATCH('прил 1.4'!$B109,'прил 1.3'!$B:$B,0))</f>
        <v>#REF!</v>
      </c>
      <c r="AW109" s="1202"/>
      <c r="AX109" s="1199" t="e">
        <f>INDEX('прил 1.3'!#REF!,MATCH('прил 1.4'!$B109,'прил 1.3'!$B:$B,0))</f>
        <v>#REF!</v>
      </c>
      <c r="AY109" s="1409" t="e">
        <f t="shared" si="60"/>
        <v>#REF!</v>
      </c>
      <c r="AZ109" s="937" t="e">
        <f t="shared" si="61"/>
        <v>#REF!</v>
      </c>
      <c r="BA109" s="1417"/>
      <c r="BB109" s="1409"/>
      <c r="BC109" s="1409" t="e">
        <f>INDEX('прил 1.1'!#REF!,MATCH('прил 1.4'!B109,'прил 1.1'!B:B,0))</f>
        <v>#REF!</v>
      </c>
      <c r="BD109" s="1409"/>
      <c r="BE109" s="1409" t="e">
        <f>INDEX('прил 1.1'!#REF!,MATCH('прил 1.4'!B109,'прил 1.1'!B:B,0))</f>
        <v>#REF!</v>
      </c>
      <c r="BF109" s="1414"/>
      <c r="BG109" s="1409" t="e">
        <f>INDEX('прил 1.1'!#REF!,MATCH('прил 1.4'!B109,'прил 1.1'!B:B,0))</f>
        <v>#REF!</v>
      </c>
      <c r="BH109" s="950"/>
      <c r="BI109" s="1597">
        <f t="shared" si="82"/>
        <v>0</v>
      </c>
      <c r="BL109" s="917"/>
      <c r="BM109" s="918"/>
    </row>
    <row r="110" spans="1:65" s="934" customFormat="1" hidden="1">
      <c r="A110" s="939">
        <f t="shared" si="81"/>
        <v>40</v>
      </c>
      <c r="B110" s="782" t="e">
        <f>'прил 1.1'!#REF!</f>
        <v>#REF!</v>
      </c>
      <c r="C110" s="915" t="s">
        <v>1026</v>
      </c>
      <c r="D110" s="1409" t="e">
        <f>INDEX('прил 1.1'!K:K,MATCH('прил 1.4'!B110,'прил 1.1'!B:B,0))</f>
        <v>#REF!</v>
      </c>
      <c r="E110" s="1409" t="e">
        <f>INDEX('прил 1.1'!L:L,MATCH($B110,'прил 1.1'!$B:$B,0))</f>
        <v>#REF!</v>
      </c>
      <c r="F110" s="1409" t="e">
        <f>INDEX('прил 1.1'!Q:Q,MATCH('прил 1.4'!B110,'прил 1.1'!B:B,0))</f>
        <v>#REF!</v>
      </c>
      <c r="G110" s="1409" t="e">
        <f>INDEX('прил 1.1'!#REF!,MATCH($B110,'прил 1.1'!$B:$B,0))</f>
        <v>#REF!</v>
      </c>
      <c r="H110" s="1409"/>
      <c r="I110" s="1410" t="e">
        <f>INDEX('прил 1.1'!#REF!,MATCH('прил 1.4'!B110,'прил 1.1'!B:B,0))</f>
        <v>#REF!</v>
      </c>
      <c r="J110" s="1201"/>
      <c r="K110" s="1202"/>
      <c r="L110" s="1199"/>
      <c r="M110" s="1202"/>
      <c r="N110" s="1199"/>
      <c r="O110" s="1199"/>
      <c r="P110" s="1199"/>
      <c r="Q110" s="1203"/>
      <c r="R110" s="1409" t="e">
        <f t="shared" si="63"/>
        <v>#REF!</v>
      </c>
      <c r="S110" s="937" t="e">
        <f t="shared" si="64"/>
        <v>#REF!</v>
      </c>
      <c r="T110" s="1409" t="e">
        <f>INDEX('прил 1.1'!#REF!,MATCH('прил 1.4'!$B110,'прил 1.1'!$B:$B,0))</f>
        <v>#REF!</v>
      </c>
      <c r="U110" s="1409" t="e">
        <f>INDEX('прил 1.1'!#REF!,MATCH('прил 1.4'!$B110,'прил 1.1'!$B:$B,0))</f>
        <v>#REF!</v>
      </c>
      <c r="V110" s="1409"/>
      <c r="W110" s="1409" t="e">
        <f>INDEX('прил 1.1'!#REF!,MATCH('прил 1.4'!B110,'прил 1.1'!B:B,0))</f>
        <v>#REF!</v>
      </c>
      <c r="X110" s="1205"/>
      <c r="Y110" s="1205"/>
      <c r="Z110" s="1205"/>
      <c r="AA110" s="1205"/>
      <c r="AB110" s="1205"/>
      <c r="AC110" s="1205"/>
      <c r="AD110" s="1205"/>
      <c r="AE110" s="1205"/>
      <c r="AF110" s="1199" t="e">
        <f>INDEX('прил 1.1'!Q:Q,MATCH('прил 1.4'!B110,'прил 1.1'!B:B,0))-W110</f>
        <v>#REF!</v>
      </c>
      <c r="AG110" s="1409" t="e">
        <f t="shared" si="83"/>
        <v>#REF!</v>
      </c>
      <c r="AH110" s="937" t="e">
        <f t="shared" si="84"/>
        <v>#REF!</v>
      </c>
      <c r="AI110" s="1414"/>
      <c r="AJ110" s="1414"/>
      <c r="AK110" s="1415" t="e">
        <f>INDEX('прил 1.1'!#REF!,MATCH('прил 1.4'!$B110,'прил 1.1'!$B:$B,0))</f>
        <v>#REF!</v>
      </c>
      <c r="AL110" s="1416" t="e">
        <f>INDEX('прил 1.1'!#REF!,MATCH('прил 1.4'!$B110,'прил 1.1'!$B:$B,0))</f>
        <v>#REF!</v>
      </c>
      <c r="AM110" s="1409"/>
      <c r="AN110" s="1409" t="e">
        <f>INDEX('прил 1.1'!#REF!,MATCH('прил 1.4'!B110,'прил 1.1'!B:B,0))</f>
        <v>#REF!</v>
      </c>
      <c r="AO110" s="1206">
        <f t="shared" si="79"/>
        <v>0</v>
      </c>
      <c r="AP110" s="1200" t="e">
        <f t="shared" si="80"/>
        <v>#REF!</v>
      </c>
      <c r="AQ110" s="1227"/>
      <c r="AR110" s="1199" t="e">
        <f>INDEX('прил 1.3'!#REF!,MATCH('прил 1.4'!$B110,'прил 1.3'!$B:$B,0))</f>
        <v>#REF!</v>
      </c>
      <c r="AS110" s="1202"/>
      <c r="AT110" s="1199" t="e">
        <f>INDEX('прил 1.3'!#REF!,MATCH('прил 1.4'!$B110,'прил 1.3'!$B:$B,0))</f>
        <v>#REF!</v>
      </c>
      <c r="AU110" s="1202"/>
      <c r="AV110" s="1199" t="e">
        <f>INDEX('прил 1.3'!#REF!,MATCH('прил 1.4'!$B110,'прил 1.3'!$B:$B,0))</f>
        <v>#REF!</v>
      </c>
      <c r="AW110" s="1202"/>
      <c r="AX110" s="1199" t="e">
        <f>INDEX('прил 1.3'!#REF!,MATCH('прил 1.4'!$B110,'прил 1.3'!$B:$B,0))</f>
        <v>#REF!</v>
      </c>
      <c r="AY110" s="1409" t="e">
        <f t="shared" si="60"/>
        <v>#REF!</v>
      </c>
      <c r="AZ110" s="937" t="e">
        <f t="shared" si="61"/>
        <v>#REF!</v>
      </c>
      <c r="BA110" s="1417"/>
      <c r="BB110" s="1409"/>
      <c r="BC110" s="1409" t="e">
        <f>INDEX('прил 1.1'!#REF!,MATCH('прил 1.4'!B110,'прил 1.1'!B:B,0))</f>
        <v>#REF!</v>
      </c>
      <c r="BD110" s="1409"/>
      <c r="BE110" s="1409" t="e">
        <f>INDEX('прил 1.1'!#REF!,MATCH('прил 1.4'!B110,'прил 1.1'!B:B,0))</f>
        <v>#REF!</v>
      </c>
      <c r="BF110" s="1414"/>
      <c r="BG110" s="1409" t="e">
        <f>INDEX('прил 1.1'!#REF!,MATCH('прил 1.4'!B110,'прил 1.1'!B:B,0))</f>
        <v>#REF!</v>
      </c>
      <c r="BH110" s="950"/>
      <c r="BI110" s="1597">
        <f t="shared" si="82"/>
        <v>0</v>
      </c>
      <c r="BL110" s="917"/>
      <c r="BM110" s="918"/>
    </row>
    <row r="111" spans="1:65" s="934" customFormat="1" hidden="1">
      <c r="A111" s="939">
        <f t="shared" si="81"/>
        <v>41</v>
      </c>
      <c r="B111" s="782" t="e">
        <f>'прил 1.1'!#REF!</f>
        <v>#REF!</v>
      </c>
      <c r="C111" s="915" t="s">
        <v>1026</v>
      </c>
      <c r="D111" s="1409" t="e">
        <f>INDEX('прил 1.1'!K:K,MATCH('прил 1.4'!B111,'прил 1.1'!B:B,0))</f>
        <v>#REF!</v>
      </c>
      <c r="E111" s="1409" t="e">
        <f>INDEX('прил 1.1'!L:L,MATCH($B111,'прил 1.1'!$B:$B,0))</f>
        <v>#REF!</v>
      </c>
      <c r="F111" s="1409" t="e">
        <f>INDEX('прил 1.1'!Q:Q,MATCH('прил 1.4'!B111,'прил 1.1'!B:B,0))</f>
        <v>#REF!</v>
      </c>
      <c r="G111" s="1409" t="e">
        <f>INDEX('прил 1.1'!#REF!,MATCH($B111,'прил 1.1'!$B:$B,0))</f>
        <v>#REF!</v>
      </c>
      <c r="H111" s="1409"/>
      <c r="I111" s="1410" t="e">
        <f>INDEX('прил 1.1'!#REF!,MATCH('прил 1.4'!B111,'прил 1.1'!B:B,0))</f>
        <v>#REF!</v>
      </c>
      <c r="J111" s="1201"/>
      <c r="K111" s="1202"/>
      <c r="L111" s="1199"/>
      <c r="M111" s="1202"/>
      <c r="N111" s="1199"/>
      <c r="O111" s="1199"/>
      <c r="P111" s="1199"/>
      <c r="Q111" s="1203"/>
      <c r="R111" s="1409" t="e">
        <f t="shared" si="63"/>
        <v>#REF!</v>
      </c>
      <c r="S111" s="937" t="e">
        <f t="shared" si="64"/>
        <v>#REF!</v>
      </c>
      <c r="T111" s="1409" t="e">
        <f>INDEX('прил 1.1'!#REF!,MATCH('прил 1.4'!$B111,'прил 1.1'!$B:$B,0))</f>
        <v>#REF!</v>
      </c>
      <c r="U111" s="1409" t="e">
        <f>INDEX('прил 1.1'!#REF!,MATCH('прил 1.4'!$B111,'прил 1.1'!$B:$B,0))</f>
        <v>#REF!</v>
      </c>
      <c r="V111" s="1409"/>
      <c r="W111" s="1409" t="e">
        <f>INDEX('прил 1.1'!#REF!,MATCH('прил 1.4'!B111,'прил 1.1'!B:B,0))</f>
        <v>#REF!</v>
      </c>
      <c r="X111" s="1205"/>
      <c r="Y111" s="1205"/>
      <c r="Z111" s="1205"/>
      <c r="AA111" s="1205"/>
      <c r="AB111" s="1205"/>
      <c r="AC111" s="1205"/>
      <c r="AD111" s="1205"/>
      <c r="AE111" s="1205"/>
      <c r="AF111" s="1199" t="e">
        <f>INDEX('прил 1.1'!Q:Q,MATCH('прил 1.4'!B111,'прил 1.1'!B:B,0))-W111</f>
        <v>#REF!</v>
      </c>
      <c r="AG111" s="1409" t="e">
        <f t="shared" si="83"/>
        <v>#REF!</v>
      </c>
      <c r="AH111" s="937" t="e">
        <f t="shared" si="84"/>
        <v>#REF!</v>
      </c>
      <c r="AI111" s="1414"/>
      <c r="AJ111" s="1414"/>
      <c r="AK111" s="1415" t="e">
        <f>INDEX('прил 1.1'!#REF!,MATCH('прил 1.4'!$B111,'прил 1.1'!$B:$B,0))</f>
        <v>#REF!</v>
      </c>
      <c r="AL111" s="1416" t="e">
        <f>INDEX('прил 1.1'!#REF!,MATCH('прил 1.4'!$B111,'прил 1.1'!$B:$B,0))</f>
        <v>#REF!</v>
      </c>
      <c r="AM111" s="1409"/>
      <c r="AN111" s="1409" t="e">
        <f>INDEX('прил 1.1'!#REF!,MATCH('прил 1.4'!B111,'прил 1.1'!B:B,0))</f>
        <v>#REF!</v>
      </c>
      <c r="AO111" s="1206">
        <f t="shared" si="79"/>
        <v>0</v>
      </c>
      <c r="AP111" s="1200" t="e">
        <f t="shared" si="80"/>
        <v>#REF!</v>
      </c>
      <c r="AQ111" s="1227"/>
      <c r="AR111" s="1199" t="e">
        <f>INDEX('прил 1.3'!#REF!,MATCH('прил 1.4'!$B111,'прил 1.3'!$B:$B,0))</f>
        <v>#REF!</v>
      </c>
      <c r="AS111" s="1202"/>
      <c r="AT111" s="1199" t="e">
        <f>INDEX('прил 1.3'!#REF!,MATCH('прил 1.4'!$B111,'прил 1.3'!$B:$B,0))</f>
        <v>#REF!</v>
      </c>
      <c r="AU111" s="1202"/>
      <c r="AV111" s="1199" t="e">
        <f>INDEX('прил 1.3'!#REF!,MATCH('прил 1.4'!$B111,'прил 1.3'!$B:$B,0))</f>
        <v>#REF!</v>
      </c>
      <c r="AW111" s="1202"/>
      <c r="AX111" s="1199" t="e">
        <f>INDEX('прил 1.3'!#REF!,MATCH('прил 1.4'!$B111,'прил 1.3'!$B:$B,0))</f>
        <v>#REF!</v>
      </c>
      <c r="AY111" s="1409" t="e">
        <f t="shared" si="60"/>
        <v>#REF!</v>
      </c>
      <c r="AZ111" s="937" t="e">
        <f t="shared" si="61"/>
        <v>#REF!</v>
      </c>
      <c r="BA111" s="1417"/>
      <c r="BB111" s="1409"/>
      <c r="BC111" s="1409" t="e">
        <f>INDEX('прил 1.1'!#REF!,MATCH('прил 1.4'!B111,'прил 1.1'!B:B,0))</f>
        <v>#REF!</v>
      </c>
      <c r="BD111" s="1409"/>
      <c r="BE111" s="1409" t="e">
        <f>INDEX('прил 1.1'!#REF!,MATCH('прил 1.4'!B111,'прил 1.1'!B:B,0))</f>
        <v>#REF!</v>
      </c>
      <c r="BF111" s="1414"/>
      <c r="BG111" s="1409" t="e">
        <f>INDEX('прил 1.1'!#REF!,MATCH('прил 1.4'!B111,'прил 1.1'!B:B,0))</f>
        <v>#REF!</v>
      </c>
      <c r="BH111" s="950"/>
      <c r="BI111" s="1597">
        <f t="shared" si="82"/>
        <v>0</v>
      </c>
      <c r="BL111" s="917"/>
      <c r="BM111" s="918"/>
    </row>
    <row r="112" spans="1:65" s="934" customFormat="1" hidden="1">
      <c r="A112" s="939">
        <f t="shared" si="81"/>
        <v>42</v>
      </c>
      <c r="B112" s="782" t="e">
        <f>'прил 1.1'!#REF!</f>
        <v>#REF!</v>
      </c>
      <c r="C112" s="915" t="s">
        <v>1026</v>
      </c>
      <c r="D112" s="1409" t="e">
        <f>INDEX('прил 1.1'!K:K,MATCH('прил 1.4'!B112,'прил 1.1'!B:B,0))</f>
        <v>#REF!</v>
      </c>
      <c r="E112" s="1409" t="e">
        <f>INDEX('прил 1.1'!L:L,MATCH($B112,'прил 1.1'!$B:$B,0))</f>
        <v>#REF!</v>
      </c>
      <c r="F112" s="1409" t="e">
        <f>INDEX('прил 1.1'!Q:Q,MATCH('прил 1.4'!B112,'прил 1.1'!B:B,0))</f>
        <v>#REF!</v>
      </c>
      <c r="G112" s="1409" t="e">
        <f>INDEX('прил 1.1'!#REF!,MATCH($B112,'прил 1.1'!$B:$B,0))</f>
        <v>#REF!</v>
      </c>
      <c r="H112" s="1409">
        <v>0</v>
      </c>
      <c r="I112" s="1410" t="e">
        <f>INDEX('прил 1.1'!#REF!,MATCH('прил 1.4'!B112,'прил 1.1'!B:B,0))</f>
        <v>#REF!</v>
      </c>
      <c r="J112" s="1201"/>
      <c r="K112" s="1202"/>
      <c r="L112" s="1199"/>
      <c r="M112" s="1202"/>
      <c r="N112" s="1199"/>
      <c r="O112" s="1199"/>
      <c r="P112" s="1199"/>
      <c r="Q112" s="1203"/>
      <c r="R112" s="1409" t="e">
        <f t="shared" si="63"/>
        <v>#REF!</v>
      </c>
      <c r="S112" s="937" t="e">
        <f t="shared" si="64"/>
        <v>#REF!</v>
      </c>
      <c r="T112" s="1409" t="e">
        <f>INDEX('прил 1.1'!#REF!,MATCH('прил 1.4'!$B112,'прил 1.1'!$B:$B,0))</f>
        <v>#REF!</v>
      </c>
      <c r="U112" s="1409" t="e">
        <f>INDEX('прил 1.1'!#REF!,MATCH('прил 1.4'!$B112,'прил 1.1'!$B:$B,0))</f>
        <v>#REF!</v>
      </c>
      <c r="V112" s="1409">
        <v>0</v>
      </c>
      <c r="W112" s="1409" t="e">
        <f>INDEX('прил 1.1'!#REF!,MATCH('прил 1.4'!B112,'прил 1.1'!B:B,0))</f>
        <v>#REF!</v>
      </c>
      <c r="X112" s="1205"/>
      <c r="Y112" s="1205"/>
      <c r="Z112" s="1205"/>
      <c r="AA112" s="1205"/>
      <c r="AB112" s="1205"/>
      <c r="AC112" s="1205"/>
      <c r="AD112" s="1205"/>
      <c r="AE112" s="1205"/>
      <c r="AF112" s="1199" t="e">
        <f>INDEX('прил 1.1'!Q:Q,MATCH('прил 1.4'!B112,'прил 1.1'!B:B,0))-W112</f>
        <v>#REF!</v>
      </c>
      <c r="AG112" s="1409" t="e">
        <f t="shared" si="83"/>
        <v>#REF!</v>
      </c>
      <c r="AH112" s="937" t="e">
        <f t="shared" si="84"/>
        <v>#REF!</v>
      </c>
      <c r="AI112" s="1414"/>
      <c r="AJ112" s="1414"/>
      <c r="AK112" s="1415" t="e">
        <f>INDEX('прил 1.1'!#REF!,MATCH('прил 1.4'!$B112,'прил 1.1'!$B:$B,0))</f>
        <v>#REF!</v>
      </c>
      <c r="AL112" s="1416" t="e">
        <f>INDEX('прил 1.1'!#REF!,MATCH('прил 1.4'!$B112,'прил 1.1'!$B:$B,0))</f>
        <v>#REF!</v>
      </c>
      <c r="AM112" s="1409">
        <v>0</v>
      </c>
      <c r="AN112" s="1409" t="e">
        <f>INDEX('прил 1.1'!#REF!,MATCH('прил 1.4'!B112,'прил 1.1'!B:B,0))</f>
        <v>#REF!</v>
      </c>
      <c r="AO112" s="1206">
        <f t="shared" si="79"/>
        <v>0</v>
      </c>
      <c r="AP112" s="1200" t="e">
        <f t="shared" si="80"/>
        <v>#REF!</v>
      </c>
      <c r="AQ112" s="1227"/>
      <c r="AR112" s="1199" t="e">
        <f>INDEX('прил 1.3'!#REF!,MATCH('прил 1.4'!$B112,'прил 1.3'!$B:$B,0))</f>
        <v>#REF!</v>
      </c>
      <c r="AS112" s="1202"/>
      <c r="AT112" s="1199" t="e">
        <f>INDEX('прил 1.3'!#REF!,MATCH('прил 1.4'!$B112,'прил 1.3'!$B:$B,0))</f>
        <v>#REF!</v>
      </c>
      <c r="AU112" s="1202"/>
      <c r="AV112" s="1199" t="e">
        <f>INDEX('прил 1.3'!#REF!,MATCH('прил 1.4'!$B112,'прил 1.3'!$B:$B,0))</f>
        <v>#REF!</v>
      </c>
      <c r="AW112" s="1202"/>
      <c r="AX112" s="1199" t="e">
        <f>INDEX('прил 1.3'!#REF!,MATCH('прил 1.4'!$B112,'прил 1.3'!$B:$B,0))</f>
        <v>#REF!</v>
      </c>
      <c r="AY112" s="1409" t="e">
        <f t="shared" ref="AY112:AY173" si="85">AN112-AM112</f>
        <v>#REF!</v>
      </c>
      <c r="AZ112" s="937" t="e">
        <f t="shared" ref="AZ112:AZ173" si="86">IF(AP112&gt;0,AY112/AP112," ")</f>
        <v>#REF!</v>
      </c>
      <c r="BA112" s="1417"/>
      <c r="BB112" s="1409">
        <v>0</v>
      </c>
      <c r="BC112" s="1409" t="e">
        <f>INDEX('прил 1.1'!#REF!,MATCH('прил 1.4'!B112,'прил 1.1'!B:B,0))</f>
        <v>#REF!</v>
      </c>
      <c r="BD112" s="1409">
        <v>0</v>
      </c>
      <c r="BE112" s="1409" t="e">
        <f>INDEX('прил 1.1'!#REF!,MATCH('прил 1.4'!B112,'прил 1.1'!B:B,0))</f>
        <v>#REF!</v>
      </c>
      <c r="BF112" s="1414"/>
      <c r="BG112" s="1409" t="e">
        <f>INDEX('прил 1.1'!#REF!,MATCH('прил 1.4'!B112,'прил 1.1'!B:B,0))</f>
        <v>#REF!</v>
      </c>
      <c r="BH112" s="950"/>
      <c r="BI112" s="1597">
        <f t="shared" si="82"/>
        <v>0</v>
      </c>
      <c r="BL112" s="917"/>
      <c r="BM112" s="918"/>
    </row>
    <row r="113" spans="1:65" s="934" customFormat="1" hidden="1">
      <c r="A113" s="939">
        <f t="shared" si="81"/>
        <v>43</v>
      </c>
      <c r="B113" s="782" t="e">
        <f>'прил 1.1'!#REF!</f>
        <v>#REF!</v>
      </c>
      <c r="C113" s="915" t="s">
        <v>1026</v>
      </c>
      <c r="D113" s="1409" t="e">
        <f>INDEX('прил 1.1'!K:K,MATCH('прил 1.4'!B113,'прил 1.1'!B:B,0))</f>
        <v>#REF!</v>
      </c>
      <c r="E113" s="1409" t="e">
        <f>INDEX('прил 1.1'!L:L,MATCH($B113,'прил 1.1'!$B:$B,0))</f>
        <v>#REF!</v>
      </c>
      <c r="F113" s="1409" t="e">
        <f>INDEX('прил 1.1'!Q:Q,MATCH('прил 1.4'!B113,'прил 1.1'!B:B,0))</f>
        <v>#REF!</v>
      </c>
      <c r="G113" s="1409" t="e">
        <f>INDEX('прил 1.1'!#REF!,MATCH($B113,'прил 1.1'!$B:$B,0))</f>
        <v>#REF!</v>
      </c>
      <c r="H113" s="1409">
        <v>0</v>
      </c>
      <c r="I113" s="1410" t="e">
        <f>INDEX('прил 1.1'!#REF!,MATCH('прил 1.4'!B113,'прил 1.1'!B:B,0))</f>
        <v>#REF!</v>
      </c>
      <c r="J113" s="1201"/>
      <c r="K113" s="1202"/>
      <c r="L113" s="1199"/>
      <c r="M113" s="1202"/>
      <c r="N113" s="1199"/>
      <c r="O113" s="1199"/>
      <c r="P113" s="1199"/>
      <c r="Q113" s="1203"/>
      <c r="R113" s="1409" t="e">
        <f t="shared" si="63"/>
        <v>#REF!</v>
      </c>
      <c r="S113" s="937" t="e">
        <f t="shared" si="64"/>
        <v>#REF!</v>
      </c>
      <c r="T113" s="1409" t="e">
        <f>INDEX('прил 1.1'!#REF!,MATCH('прил 1.4'!$B113,'прил 1.1'!$B:$B,0))</f>
        <v>#REF!</v>
      </c>
      <c r="U113" s="1409" t="e">
        <f>INDEX('прил 1.1'!#REF!,MATCH('прил 1.4'!$B113,'прил 1.1'!$B:$B,0))</f>
        <v>#REF!</v>
      </c>
      <c r="V113" s="1409">
        <v>0</v>
      </c>
      <c r="W113" s="1409" t="e">
        <f>INDEX('прил 1.1'!#REF!,MATCH('прил 1.4'!B113,'прил 1.1'!B:B,0))</f>
        <v>#REF!</v>
      </c>
      <c r="X113" s="1205"/>
      <c r="Y113" s="1205"/>
      <c r="Z113" s="1205"/>
      <c r="AA113" s="1205"/>
      <c r="AB113" s="1205"/>
      <c r="AC113" s="1205"/>
      <c r="AD113" s="1205"/>
      <c r="AE113" s="1205"/>
      <c r="AF113" s="1199" t="e">
        <f>INDEX('прил 1.1'!Q:Q,MATCH('прил 1.4'!B113,'прил 1.1'!B:B,0))-W113</f>
        <v>#REF!</v>
      </c>
      <c r="AG113" s="1409" t="e">
        <f t="shared" si="83"/>
        <v>#REF!</v>
      </c>
      <c r="AH113" s="937" t="e">
        <f t="shared" si="84"/>
        <v>#REF!</v>
      </c>
      <c r="AI113" s="1414"/>
      <c r="AJ113" s="1414"/>
      <c r="AK113" s="1415" t="e">
        <f>INDEX('прил 1.1'!#REF!,MATCH('прил 1.4'!$B113,'прил 1.1'!$B:$B,0))</f>
        <v>#REF!</v>
      </c>
      <c r="AL113" s="1416" t="e">
        <f>INDEX('прил 1.1'!#REF!,MATCH('прил 1.4'!$B113,'прил 1.1'!$B:$B,0))</f>
        <v>#REF!</v>
      </c>
      <c r="AM113" s="1409">
        <v>0</v>
      </c>
      <c r="AN113" s="1409" t="e">
        <f>INDEX('прил 1.1'!#REF!,MATCH('прил 1.4'!B113,'прил 1.1'!B:B,0))</f>
        <v>#REF!</v>
      </c>
      <c r="AO113" s="1206">
        <f t="shared" si="79"/>
        <v>0</v>
      </c>
      <c r="AP113" s="1200" t="e">
        <f t="shared" si="80"/>
        <v>#REF!</v>
      </c>
      <c r="AQ113" s="1227"/>
      <c r="AR113" s="1199" t="e">
        <f>INDEX('прил 1.3'!#REF!,MATCH('прил 1.4'!$B113,'прил 1.3'!$B:$B,0))</f>
        <v>#REF!</v>
      </c>
      <c r="AS113" s="1202"/>
      <c r="AT113" s="1199" t="e">
        <f>INDEX('прил 1.3'!#REF!,MATCH('прил 1.4'!$B113,'прил 1.3'!$B:$B,0))</f>
        <v>#REF!</v>
      </c>
      <c r="AU113" s="1202"/>
      <c r="AV113" s="1199" t="e">
        <f>INDEX('прил 1.3'!#REF!,MATCH('прил 1.4'!$B113,'прил 1.3'!$B:$B,0))</f>
        <v>#REF!</v>
      </c>
      <c r="AW113" s="1202"/>
      <c r="AX113" s="1199" t="e">
        <f>INDEX('прил 1.3'!#REF!,MATCH('прил 1.4'!$B113,'прил 1.3'!$B:$B,0))</f>
        <v>#REF!</v>
      </c>
      <c r="AY113" s="1409" t="e">
        <f t="shared" si="85"/>
        <v>#REF!</v>
      </c>
      <c r="AZ113" s="937" t="e">
        <f t="shared" si="86"/>
        <v>#REF!</v>
      </c>
      <c r="BA113" s="1417"/>
      <c r="BB113" s="1409">
        <v>0</v>
      </c>
      <c r="BC113" s="1409" t="e">
        <f>INDEX('прил 1.1'!#REF!,MATCH('прил 1.4'!B113,'прил 1.1'!B:B,0))</f>
        <v>#REF!</v>
      </c>
      <c r="BD113" s="1409">
        <v>0</v>
      </c>
      <c r="BE113" s="1409" t="e">
        <f>INDEX('прил 1.1'!#REF!,MATCH('прил 1.4'!B113,'прил 1.1'!B:B,0))</f>
        <v>#REF!</v>
      </c>
      <c r="BF113" s="1414"/>
      <c r="BG113" s="1409" t="e">
        <f>INDEX('прил 1.1'!#REF!,MATCH('прил 1.4'!B113,'прил 1.1'!B:B,0))</f>
        <v>#REF!</v>
      </c>
      <c r="BH113" s="950"/>
      <c r="BI113" s="1597">
        <f t="shared" si="82"/>
        <v>0</v>
      </c>
      <c r="BL113" s="917"/>
      <c r="BM113" s="918"/>
    </row>
    <row r="114" spans="1:65" s="934" customFormat="1" hidden="1">
      <c r="A114" s="939">
        <f t="shared" si="81"/>
        <v>44</v>
      </c>
      <c r="B114" s="782" t="e">
        <f>'прил 1.1'!#REF!</f>
        <v>#REF!</v>
      </c>
      <c r="C114" s="915" t="s">
        <v>1026</v>
      </c>
      <c r="D114" s="1409" t="e">
        <f>INDEX('прил 1.1'!K:K,MATCH('прил 1.4'!B114,'прил 1.1'!B:B,0))</f>
        <v>#REF!</v>
      </c>
      <c r="E114" s="1409" t="e">
        <f>INDEX('прил 1.1'!L:L,MATCH($B114,'прил 1.1'!$B:$B,0))</f>
        <v>#REF!</v>
      </c>
      <c r="F114" s="1409" t="e">
        <f>INDEX('прил 1.1'!Q:Q,MATCH('прил 1.4'!B114,'прил 1.1'!B:B,0))</f>
        <v>#REF!</v>
      </c>
      <c r="G114" s="1409" t="e">
        <f>INDEX('прил 1.1'!#REF!,MATCH($B114,'прил 1.1'!$B:$B,0))</f>
        <v>#REF!</v>
      </c>
      <c r="H114" s="1409"/>
      <c r="I114" s="1410" t="e">
        <f>INDEX('прил 1.1'!#REF!,MATCH('прил 1.4'!B114,'прил 1.1'!B:B,0))</f>
        <v>#REF!</v>
      </c>
      <c r="J114" s="1201"/>
      <c r="K114" s="1202"/>
      <c r="L114" s="1199"/>
      <c r="M114" s="1202"/>
      <c r="N114" s="1199"/>
      <c r="O114" s="1199"/>
      <c r="P114" s="1199"/>
      <c r="Q114" s="1203"/>
      <c r="R114" s="1409" t="e">
        <f t="shared" ref="R114:R175" si="87">I114-H114</f>
        <v>#REF!</v>
      </c>
      <c r="S114" s="937" t="e">
        <f t="shared" ref="S114:S175" si="88">IF(I114&gt;0,R114/I114," ")</f>
        <v>#REF!</v>
      </c>
      <c r="T114" s="1409" t="e">
        <f>INDEX('прил 1.1'!#REF!,MATCH('прил 1.4'!$B114,'прил 1.1'!$B:$B,0))</f>
        <v>#REF!</v>
      </c>
      <c r="U114" s="1409" t="e">
        <f>INDEX('прил 1.1'!#REF!,MATCH('прил 1.4'!$B114,'прил 1.1'!$B:$B,0))</f>
        <v>#REF!</v>
      </c>
      <c r="V114" s="1409"/>
      <c r="W114" s="1409" t="e">
        <f>INDEX('прил 1.1'!#REF!,MATCH('прил 1.4'!B114,'прил 1.1'!B:B,0))</f>
        <v>#REF!</v>
      </c>
      <c r="X114" s="1205"/>
      <c r="Y114" s="1205"/>
      <c r="Z114" s="1205"/>
      <c r="AA114" s="1205"/>
      <c r="AB114" s="1205"/>
      <c r="AC114" s="1205"/>
      <c r="AD114" s="1205"/>
      <c r="AE114" s="1205"/>
      <c r="AF114" s="1199" t="e">
        <f>INDEX('прил 1.1'!Q:Q,MATCH('прил 1.4'!B114,'прил 1.1'!B:B,0))-W114</f>
        <v>#REF!</v>
      </c>
      <c r="AG114" s="1409" t="e">
        <f t="shared" si="83"/>
        <v>#REF!</v>
      </c>
      <c r="AH114" s="937" t="e">
        <f t="shared" si="84"/>
        <v>#REF!</v>
      </c>
      <c r="AI114" s="1414"/>
      <c r="AJ114" s="1414"/>
      <c r="AK114" s="1415" t="e">
        <f>INDEX('прил 1.1'!#REF!,MATCH('прил 1.4'!$B114,'прил 1.1'!$B:$B,0))</f>
        <v>#REF!</v>
      </c>
      <c r="AL114" s="1416" t="e">
        <f>INDEX('прил 1.1'!#REF!,MATCH('прил 1.4'!$B114,'прил 1.1'!$B:$B,0))</f>
        <v>#REF!</v>
      </c>
      <c r="AM114" s="1409"/>
      <c r="AN114" s="1409" t="e">
        <f>INDEX('прил 1.1'!#REF!,MATCH('прил 1.4'!B114,'прил 1.1'!B:B,0))</f>
        <v>#REF!</v>
      </c>
      <c r="AO114" s="1206">
        <f t="shared" si="79"/>
        <v>0</v>
      </c>
      <c r="AP114" s="1200" t="e">
        <f t="shared" si="80"/>
        <v>#REF!</v>
      </c>
      <c r="AQ114" s="1227"/>
      <c r="AR114" s="1199" t="e">
        <f>INDEX('прил 1.3'!#REF!,MATCH('прил 1.4'!$B114,'прил 1.3'!$B:$B,0))</f>
        <v>#REF!</v>
      </c>
      <c r="AS114" s="1202"/>
      <c r="AT114" s="1199" t="e">
        <f>INDEX('прил 1.3'!#REF!,MATCH('прил 1.4'!$B114,'прил 1.3'!$B:$B,0))</f>
        <v>#REF!</v>
      </c>
      <c r="AU114" s="1202"/>
      <c r="AV114" s="1199" t="e">
        <f>INDEX('прил 1.3'!#REF!,MATCH('прил 1.4'!$B114,'прил 1.3'!$B:$B,0))</f>
        <v>#REF!</v>
      </c>
      <c r="AW114" s="1202"/>
      <c r="AX114" s="1199" t="e">
        <f>INDEX('прил 1.3'!#REF!,MATCH('прил 1.4'!$B114,'прил 1.3'!$B:$B,0))</f>
        <v>#REF!</v>
      </c>
      <c r="AY114" s="1409" t="e">
        <f t="shared" si="85"/>
        <v>#REF!</v>
      </c>
      <c r="AZ114" s="937" t="e">
        <f t="shared" si="86"/>
        <v>#REF!</v>
      </c>
      <c r="BA114" s="1417"/>
      <c r="BB114" s="1409"/>
      <c r="BC114" s="1409" t="e">
        <f>INDEX('прил 1.1'!#REF!,MATCH('прил 1.4'!B114,'прил 1.1'!B:B,0))</f>
        <v>#REF!</v>
      </c>
      <c r="BD114" s="1409"/>
      <c r="BE114" s="1409" t="e">
        <f>INDEX('прил 1.1'!#REF!,MATCH('прил 1.4'!B114,'прил 1.1'!B:B,0))</f>
        <v>#REF!</v>
      </c>
      <c r="BF114" s="1414"/>
      <c r="BG114" s="1409" t="e">
        <f>INDEX('прил 1.1'!#REF!,MATCH('прил 1.4'!B114,'прил 1.1'!B:B,0))</f>
        <v>#REF!</v>
      </c>
      <c r="BH114" s="950"/>
      <c r="BI114" s="1597">
        <f t="shared" si="82"/>
        <v>0</v>
      </c>
      <c r="BL114" s="917"/>
      <c r="BM114" s="918"/>
    </row>
    <row r="115" spans="1:65" s="934" customFormat="1">
      <c r="A115" s="939">
        <f t="shared" si="81"/>
        <v>45</v>
      </c>
      <c r="B115" s="782" t="e">
        <f>'прил 1.1'!#REF!</f>
        <v>#REF!</v>
      </c>
      <c r="C115" s="915" t="s">
        <v>1026</v>
      </c>
      <c r="D115" s="1409" t="e">
        <f>INDEX('прил 1.1'!K:K,MATCH('прил 1.4'!B115,'прил 1.1'!B:B,0))</f>
        <v>#REF!</v>
      </c>
      <c r="E115" s="1409" t="e">
        <f>INDEX('прил 1.1'!L:L,MATCH($B115,'прил 1.1'!$B:$B,0))</f>
        <v>#REF!</v>
      </c>
      <c r="F115" s="1409" t="e">
        <f>INDEX('прил 1.1'!Q:Q,MATCH('прил 1.4'!B115,'прил 1.1'!B:B,0))</f>
        <v>#REF!</v>
      </c>
      <c r="G115" s="1409" t="e">
        <f>INDEX('прил 1.1'!#REF!,MATCH($B115,'прил 1.1'!$B:$B,0))</f>
        <v>#REF!</v>
      </c>
      <c r="H115" s="1409">
        <v>13.299000000000001</v>
      </c>
      <c r="I115" s="1410" t="e">
        <f>INDEX('прил 1.1'!#REF!,MATCH('прил 1.4'!B115,'прил 1.1'!B:B,0))</f>
        <v>#REF!</v>
      </c>
      <c r="J115" s="1201"/>
      <c r="K115" s="1200" t="e">
        <f>INDEX('прил 14'!N:N,MATCH('прил 1.4'!$B115,'прил 14'!$B:$B,0))</f>
        <v>#REF!</v>
      </c>
      <c r="L115" s="1390"/>
      <c r="M115" s="1200" t="e">
        <f>INDEX('прил 14'!O:O,MATCH('прил 1.4'!$B115,'прил 14'!$B:$B,0))</f>
        <v>#REF!</v>
      </c>
      <c r="N115" s="1390"/>
      <c r="O115" s="1200" t="e">
        <f>INDEX('прил 14'!P:P,MATCH('прил 1.4'!$B115,'прил 14'!$B:$B,0))</f>
        <v>#REF!</v>
      </c>
      <c r="P115" s="1199"/>
      <c r="Q115" s="1200" t="e">
        <f>INDEX('прил 14'!Q:Q,MATCH('прил 1.4'!$B115,'прил 14'!$B:$B,0))</f>
        <v>#REF!</v>
      </c>
      <c r="R115" s="1409" t="e">
        <f t="shared" si="87"/>
        <v>#REF!</v>
      </c>
      <c r="S115" s="937" t="e">
        <f t="shared" si="88"/>
        <v>#REF!</v>
      </c>
      <c r="T115" s="1409" t="e">
        <f>INDEX('прил 1.1'!#REF!,MATCH('прил 1.4'!$B115,'прил 1.1'!$B:$B,0))</f>
        <v>#REF!</v>
      </c>
      <c r="U115" s="1409" t="e">
        <f>INDEX('прил 1.1'!#REF!,MATCH('прил 1.4'!$B115,'прил 1.1'!$B:$B,0))</f>
        <v>#REF!</v>
      </c>
      <c r="V115" s="1409">
        <v>15.632300000000001</v>
      </c>
      <c r="W115" s="1409" t="e">
        <f>INDEX('прил 1.1'!#REF!,MATCH('прил 1.4'!B115,'прил 1.1'!B:B,0))</f>
        <v>#REF!</v>
      </c>
      <c r="X115" s="1205"/>
      <c r="Y115" s="1409" t="e">
        <f>INDEX('прил 14'!W:W,MATCH('прил 1.4'!$B115,'прил 14'!$B:$B,0))</f>
        <v>#REF!</v>
      </c>
      <c r="Z115" s="1409"/>
      <c r="AA115" s="1409" t="e">
        <f>INDEX('прил 14'!X:X,MATCH('прил 1.4'!$B115,'прил 14'!$B:$B,0))</f>
        <v>#REF!</v>
      </c>
      <c r="AB115" s="1409">
        <f>V115/2</f>
        <v>7.8161500000000004</v>
      </c>
      <c r="AC115" s="1409" t="e">
        <f>INDEX('прил 14'!Y:Y,MATCH('прил 1.4'!$B115,'прил 14'!$B:$B,0))</f>
        <v>#REF!</v>
      </c>
      <c r="AD115" s="1409">
        <f>V115/2</f>
        <v>7.8161500000000004</v>
      </c>
      <c r="AE115" s="1409" t="e">
        <f>INDEX('прил 14'!Z:Z,MATCH('прил 1.4'!$B115,'прил 14'!$B:$B,0))</f>
        <v>#REF!</v>
      </c>
      <c r="AF115" s="1199" t="e">
        <f>INDEX('прил 1.1'!Q:Q,MATCH('прил 1.4'!B115,'прил 1.1'!B:B,0))-W115</f>
        <v>#REF!</v>
      </c>
      <c r="AG115" s="1409" t="e">
        <f t="shared" si="83"/>
        <v>#REF!</v>
      </c>
      <c r="AH115" s="937" t="e">
        <f t="shared" si="84"/>
        <v>#REF!</v>
      </c>
      <c r="AI115" s="1414"/>
      <c r="AJ115" s="1414"/>
      <c r="AK115" s="1415" t="e">
        <f>INDEX('прил 1.1'!#REF!,MATCH('прил 1.4'!$B115,'прил 1.1'!$B:$B,0))</f>
        <v>#REF!</v>
      </c>
      <c r="AL115" s="1416" t="e">
        <f>INDEX('прил 1.1'!#REF!,MATCH('прил 1.4'!$B115,'прил 1.1'!$B:$B,0))</f>
        <v>#REF!</v>
      </c>
      <c r="AM115" s="1409">
        <v>15.015000000000001</v>
      </c>
      <c r="AN115" s="1409" t="e">
        <f>INDEX('прил 1.1'!#REF!,MATCH('прил 1.4'!B115,'прил 1.1'!B:B,0))</f>
        <v>#REF!</v>
      </c>
      <c r="AO115" s="1206">
        <f t="shared" si="79"/>
        <v>15.015000000000001</v>
      </c>
      <c r="AP115" s="1200" t="e">
        <f t="shared" si="80"/>
        <v>#REF!</v>
      </c>
      <c r="AQ115" s="1227"/>
      <c r="AR115" s="1200" t="e">
        <f>INDEX('прил 14'!H:H,MATCH('прил 1.4'!$B115,'прил 14'!$B:$B,0))</f>
        <v>#REF!</v>
      </c>
      <c r="AT115" s="1200" t="e">
        <f>INDEX('прил 14'!I:I,MATCH('прил 1.4'!$B115,'прил 14'!$B:$B,0))</f>
        <v>#REF!</v>
      </c>
      <c r="AV115" s="1200" t="e">
        <f>INDEX('прил 14'!J:J,MATCH('прил 1.4'!$B115,'прил 14'!$B:$B,0))</f>
        <v>#REF!</v>
      </c>
      <c r="AW115" s="1202"/>
      <c r="AX115" s="1200" t="e">
        <f>INDEX('прил 14'!K:K,MATCH('прил 1.4'!$B115,'прил 14'!$B:$B,0))</f>
        <v>#REF!</v>
      </c>
      <c r="AY115" s="1409" t="e">
        <f t="shared" si="85"/>
        <v>#REF!</v>
      </c>
      <c r="AZ115" s="937" t="e">
        <f t="shared" si="86"/>
        <v>#REF!</v>
      </c>
      <c r="BA115" s="1417"/>
      <c r="BB115" s="1409">
        <v>0</v>
      </c>
      <c r="BC115" s="1409" t="e">
        <f>INDEX('прил 1.1'!#REF!,MATCH('прил 1.4'!B115,'прил 1.1'!B:B,0))</f>
        <v>#REF!</v>
      </c>
      <c r="BD115" s="1409">
        <v>0</v>
      </c>
      <c r="BE115" s="1409" t="e">
        <f>INDEX('прил 1.1'!#REF!,MATCH('прил 1.4'!B115,'прил 1.1'!B:B,0))</f>
        <v>#REF!</v>
      </c>
      <c r="BF115" s="1414"/>
      <c r="BG115" s="1409" t="e">
        <f>INDEX('прил 1.1'!#REF!,MATCH('прил 1.4'!B115,'прил 1.1'!B:B,0))</f>
        <v>#REF!</v>
      </c>
      <c r="BH115" s="950"/>
      <c r="BI115" s="1597">
        <f t="shared" si="82"/>
        <v>0</v>
      </c>
      <c r="BJ115" s="1619">
        <v>0</v>
      </c>
      <c r="BL115" s="917">
        <f>BJ115-H115</f>
        <v>-13.299000000000001</v>
      </c>
      <c r="BM115" s="918"/>
    </row>
    <row r="116" spans="1:65" s="934" customFormat="1" hidden="1">
      <c r="A116" s="939">
        <f t="shared" si="81"/>
        <v>46</v>
      </c>
      <c r="B116" s="782" t="e">
        <f>'прил 1.1'!#REF!</f>
        <v>#REF!</v>
      </c>
      <c r="C116" s="915" t="s">
        <v>1026</v>
      </c>
      <c r="D116" s="1409" t="e">
        <f>INDEX('прил 1.1'!K:K,MATCH('прил 1.4'!B116,'прил 1.1'!B:B,0))</f>
        <v>#REF!</v>
      </c>
      <c r="E116" s="1409" t="e">
        <f>INDEX('прил 1.1'!L:L,MATCH($B116,'прил 1.1'!$B:$B,0))</f>
        <v>#REF!</v>
      </c>
      <c r="F116" s="1409" t="e">
        <f>INDEX('прил 1.1'!Q:Q,MATCH('прил 1.4'!B116,'прил 1.1'!B:B,0))</f>
        <v>#REF!</v>
      </c>
      <c r="G116" s="1409" t="e">
        <f>INDEX('прил 1.1'!#REF!,MATCH($B116,'прил 1.1'!$B:$B,0))</f>
        <v>#REF!</v>
      </c>
      <c r="H116" s="1409"/>
      <c r="I116" s="1410" t="e">
        <f>INDEX('прил 1.1'!#REF!,MATCH('прил 1.4'!B116,'прил 1.1'!B:B,0))</f>
        <v>#REF!</v>
      </c>
      <c r="J116" s="1201"/>
      <c r="K116" s="1202"/>
      <c r="L116" s="1199"/>
      <c r="M116" s="1202"/>
      <c r="N116" s="1199"/>
      <c r="O116" s="1199"/>
      <c r="P116" s="1199"/>
      <c r="Q116" s="1203"/>
      <c r="R116" s="1409" t="e">
        <f t="shared" si="87"/>
        <v>#REF!</v>
      </c>
      <c r="S116" s="937" t="e">
        <f t="shared" si="88"/>
        <v>#REF!</v>
      </c>
      <c r="T116" s="1409" t="e">
        <f>INDEX('прил 1.1'!#REF!,MATCH('прил 1.4'!$B116,'прил 1.1'!$B:$B,0))</f>
        <v>#REF!</v>
      </c>
      <c r="U116" s="1409" t="e">
        <f>INDEX('прил 1.1'!#REF!,MATCH('прил 1.4'!$B116,'прил 1.1'!$B:$B,0))</f>
        <v>#REF!</v>
      </c>
      <c r="V116" s="1409"/>
      <c r="W116" s="1409" t="e">
        <f>INDEX('прил 1.1'!#REF!,MATCH('прил 1.4'!B116,'прил 1.1'!B:B,0))</f>
        <v>#REF!</v>
      </c>
      <c r="X116" s="1205"/>
      <c r="Y116" s="1205"/>
      <c r="Z116" s="1205"/>
      <c r="AA116" s="1205"/>
      <c r="AB116" s="1205"/>
      <c r="AC116" s="1205"/>
      <c r="AD116" s="1205"/>
      <c r="AE116" s="1205"/>
      <c r="AF116" s="1199" t="e">
        <f>INDEX('прил 1.1'!Q:Q,MATCH('прил 1.4'!B116,'прил 1.1'!B:B,0))-W116</f>
        <v>#REF!</v>
      </c>
      <c r="AG116" s="1409" t="e">
        <f t="shared" si="83"/>
        <v>#REF!</v>
      </c>
      <c r="AH116" s="937" t="e">
        <f t="shared" si="84"/>
        <v>#REF!</v>
      </c>
      <c r="AI116" s="1414"/>
      <c r="AJ116" s="1414"/>
      <c r="AK116" s="1415" t="e">
        <f>INDEX('прил 1.1'!#REF!,MATCH('прил 1.4'!$B116,'прил 1.1'!$B:$B,0))</f>
        <v>#REF!</v>
      </c>
      <c r="AL116" s="1416" t="e">
        <f>INDEX('прил 1.1'!#REF!,MATCH('прил 1.4'!$B116,'прил 1.1'!$B:$B,0))</f>
        <v>#REF!</v>
      </c>
      <c r="AM116" s="1409"/>
      <c r="AN116" s="1409" t="e">
        <f>INDEX('прил 1.1'!#REF!,MATCH('прил 1.4'!B116,'прил 1.1'!B:B,0))</f>
        <v>#REF!</v>
      </c>
      <c r="AO116" s="1206">
        <f t="shared" si="79"/>
        <v>0</v>
      </c>
      <c r="AP116" s="1200" t="e">
        <f t="shared" si="80"/>
        <v>#REF!</v>
      </c>
      <c r="AQ116" s="1227"/>
      <c r="AR116" s="1199" t="e">
        <f>INDEX('прил 1.3'!#REF!,MATCH('прил 1.4'!$B116,'прил 1.3'!$B:$B,0))</f>
        <v>#REF!</v>
      </c>
      <c r="AS116" s="1202"/>
      <c r="AT116" s="1199" t="e">
        <f>INDEX('прил 1.3'!#REF!,MATCH('прил 1.4'!$B116,'прил 1.3'!$B:$B,0))</f>
        <v>#REF!</v>
      </c>
      <c r="AU116" s="1202"/>
      <c r="AV116" s="1199" t="e">
        <f>INDEX('прил 1.3'!#REF!,MATCH('прил 1.4'!$B116,'прил 1.3'!$B:$B,0))</f>
        <v>#REF!</v>
      </c>
      <c r="AW116" s="1202"/>
      <c r="AX116" s="1199" t="e">
        <f>INDEX('прил 1.3'!#REF!,MATCH('прил 1.4'!$B116,'прил 1.3'!$B:$B,0))</f>
        <v>#REF!</v>
      </c>
      <c r="AY116" s="1409" t="e">
        <f t="shared" si="85"/>
        <v>#REF!</v>
      </c>
      <c r="AZ116" s="937" t="e">
        <f t="shared" si="86"/>
        <v>#REF!</v>
      </c>
      <c r="BA116" s="1417"/>
      <c r="BB116" s="1409"/>
      <c r="BC116" s="1409" t="e">
        <f>INDEX('прил 1.1'!#REF!,MATCH('прил 1.4'!B116,'прил 1.1'!B:B,0))</f>
        <v>#REF!</v>
      </c>
      <c r="BD116" s="1409"/>
      <c r="BE116" s="1409" t="e">
        <f>INDEX('прил 1.1'!#REF!,MATCH('прил 1.4'!B116,'прил 1.1'!B:B,0))</f>
        <v>#REF!</v>
      </c>
      <c r="BF116" s="1414"/>
      <c r="BG116" s="1409" t="e">
        <f>INDEX('прил 1.1'!#REF!,MATCH('прил 1.4'!B116,'прил 1.1'!B:B,0))</f>
        <v>#REF!</v>
      </c>
      <c r="BH116" s="950"/>
      <c r="BI116" s="1597">
        <f t="shared" si="82"/>
        <v>0</v>
      </c>
      <c r="BL116" s="917"/>
      <c r="BM116" s="918"/>
    </row>
    <row r="117" spans="1:65" s="934" customFormat="1" hidden="1">
      <c r="A117" s="939">
        <f t="shared" si="81"/>
        <v>47</v>
      </c>
      <c r="B117" s="782" t="e">
        <f>'прил 1.1'!#REF!</f>
        <v>#REF!</v>
      </c>
      <c r="C117" s="915" t="s">
        <v>1026</v>
      </c>
      <c r="D117" s="1409" t="e">
        <f>INDEX('прил 1.1'!K:K,MATCH('прил 1.4'!B117,'прил 1.1'!B:B,0))</f>
        <v>#REF!</v>
      </c>
      <c r="E117" s="1409" t="e">
        <f>INDEX('прил 1.1'!L:L,MATCH($B117,'прил 1.1'!$B:$B,0))</f>
        <v>#REF!</v>
      </c>
      <c r="F117" s="1409" t="e">
        <f>INDEX('прил 1.1'!Q:Q,MATCH('прил 1.4'!B117,'прил 1.1'!B:B,0))</f>
        <v>#REF!</v>
      </c>
      <c r="G117" s="1409" t="e">
        <f>INDEX('прил 1.1'!#REF!,MATCH($B117,'прил 1.1'!$B:$B,0))</f>
        <v>#REF!</v>
      </c>
      <c r="H117" s="1409">
        <v>0</v>
      </c>
      <c r="I117" s="1410" t="e">
        <f>INDEX('прил 1.1'!#REF!,MATCH('прил 1.4'!B117,'прил 1.1'!B:B,0))</f>
        <v>#REF!</v>
      </c>
      <c r="J117" s="1201"/>
      <c r="K117" s="1200" t="e">
        <f>INDEX('прил 14'!N:N,MATCH('прил 1.4'!$B117,'прил 14'!$B:$B,0))</f>
        <v>#REF!</v>
      </c>
      <c r="L117" s="1390"/>
      <c r="M117" s="1200" t="e">
        <f>INDEX('прил 14'!O:O,MATCH('прил 1.4'!$B117,'прил 14'!$B:$B,0))</f>
        <v>#REF!</v>
      </c>
      <c r="N117" s="1390"/>
      <c r="O117" s="1200" t="e">
        <f>INDEX('прил 14'!P:P,MATCH('прил 1.4'!$B117,'прил 14'!$B:$B,0))</f>
        <v>#REF!</v>
      </c>
      <c r="P117" s="1199"/>
      <c r="Q117" s="1200" t="e">
        <f>INDEX('прил 14'!Q:Q,MATCH('прил 1.4'!$B117,'прил 14'!$B:$B,0))</f>
        <v>#REF!</v>
      </c>
      <c r="R117" s="1409" t="e">
        <f t="shared" si="87"/>
        <v>#REF!</v>
      </c>
      <c r="S117" s="937" t="e">
        <f t="shared" si="88"/>
        <v>#REF!</v>
      </c>
      <c r="T117" s="1409" t="e">
        <f>INDEX('прил 1.1'!#REF!,MATCH('прил 1.4'!$B117,'прил 1.1'!$B:$B,0))</f>
        <v>#REF!</v>
      </c>
      <c r="U117" s="1409" t="e">
        <f>INDEX('прил 1.1'!#REF!,MATCH('прил 1.4'!$B117,'прил 1.1'!$B:$B,0))</f>
        <v>#REF!</v>
      </c>
      <c r="V117" s="1409"/>
      <c r="W117" s="1409" t="e">
        <f>INDEX('прил 1.1'!#REF!,MATCH('прил 1.4'!B117,'прил 1.1'!B:B,0))</f>
        <v>#REF!</v>
      </c>
      <c r="X117" s="1205"/>
      <c r="Y117" s="1200" t="e">
        <f>INDEX('прил 14'!W:W,MATCH('прил 1.4'!$B117,'прил 14'!$B:$B,0))</f>
        <v>#REF!</v>
      </c>
      <c r="Z117" s="1388"/>
      <c r="AA117" s="1200" t="e">
        <f>INDEX('прил 14'!X:X,MATCH('прил 1.4'!$B117,'прил 14'!$B:$B,0))</f>
        <v>#REF!</v>
      </c>
      <c r="AB117" s="1388"/>
      <c r="AC117" s="1200" t="e">
        <f>INDEX('прил 14'!Y:Y,MATCH('прил 1.4'!$B117,'прил 14'!$B:$B,0))</f>
        <v>#REF!</v>
      </c>
      <c r="AD117" s="1202"/>
      <c r="AE117" s="1200" t="e">
        <f>INDEX('прил 14'!Z:Z,MATCH('прил 1.4'!$B117,'прил 14'!$B:$B,0))</f>
        <v>#REF!</v>
      </c>
      <c r="AF117" s="1199" t="e">
        <f>INDEX('прил 1.1'!Q:Q,MATCH('прил 1.4'!B117,'прил 1.1'!B:B,0))-W117</f>
        <v>#REF!</v>
      </c>
      <c r="AG117" s="1409" t="e">
        <f t="shared" si="83"/>
        <v>#REF!</v>
      </c>
      <c r="AH117" s="937" t="e">
        <f t="shared" si="84"/>
        <v>#REF!</v>
      </c>
      <c r="AI117" s="1414"/>
      <c r="AJ117" s="1414"/>
      <c r="AK117" s="1415" t="e">
        <f>INDEX('прил 1.1'!#REF!,MATCH('прил 1.4'!$B117,'прил 1.1'!$B:$B,0))</f>
        <v>#REF!</v>
      </c>
      <c r="AL117" s="1416" t="e">
        <f>INDEX('прил 1.1'!#REF!,MATCH('прил 1.4'!$B117,'прил 1.1'!$B:$B,0))</f>
        <v>#REF!</v>
      </c>
      <c r="AM117" s="1409">
        <v>0</v>
      </c>
      <c r="AN117" s="1409" t="e">
        <f>INDEX('прил 1.1'!#REF!,MATCH('прил 1.4'!B117,'прил 1.1'!B:B,0))</f>
        <v>#REF!</v>
      </c>
      <c r="AO117" s="1206">
        <f t="shared" si="79"/>
        <v>0</v>
      </c>
      <c r="AP117" s="1200" t="e">
        <f t="shared" si="80"/>
        <v>#REF!</v>
      </c>
      <c r="AQ117" s="1227"/>
      <c r="AR117" s="1199" t="e">
        <f>INDEX('прил 1.3'!#REF!,MATCH('прил 1.4'!$B117,'прил 1.3'!$B:$B,0))</f>
        <v>#REF!</v>
      </c>
      <c r="AS117" s="1202"/>
      <c r="AT117" s="1199" t="e">
        <f>INDEX('прил 1.3'!#REF!,MATCH('прил 1.4'!$B117,'прил 1.3'!$B:$B,0))</f>
        <v>#REF!</v>
      </c>
      <c r="AU117" s="1202"/>
      <c r="AV117" s="1199" t="e">
        <f>INDEX('прил 1.3'!#REF!,MATCH('прил 1.4'!$B117,'прил 1.3'!$B:$B,0))</f>
        <v>#REF!</v>
      </c>
      <c r="AW117" s="1202"/>
      <c r="AX117" s="1199" t="e">
        <f>INDEX('прил 1.3'!#REF!,MATCH('прил 1.4'!$B117,'прил 1.3'!$B:$B,0))</f>
        <v>#REF!</v>
      </c>
      <c r="AY117" s="1409" t="e">
        <f t="shared" si="85"/>
        <v>#REF!</v>
      </c>
      <c r="AZ117" s="937" t="e">
        <f t="shared" si="86"/>
        <v>#REF!</v>
      </c>
      <c r="BA117" s="1417"/>
      <c r="BB117" s="1409">
        <v>0</v>
      </c>
      <c r="BC117" s="1409" t="e">
        <f>INDEX('прил 1.1'!#REF!,MATCH('прил 1.4'!B117,'прил 1.1'!B:B,0))</f>
        <v>#REF!</v>
      </c>
      <c r="BD117" s="1409">
        <v>0</v>
      </c>
      <c r="BE117" s="1409" t="e">
        <f>INDEX('прил 1.1'!#REF!,MATCH('прил 1.4'!B117,'прил 1.1'!B:B,0))</f>
        <v>#REF!</v>
      </c>
      <c r="BF117" s="1414"/>
      <c r="BG117" s="1409" t="e">
        <f>INDEX('прил 1.1'!#REF!,MATCH('прил 1.4'!B117,'прил 1.1'!B:B,0))</f>
        <v>#REF!</v>
      </c>
      <c r="BH117" s="950"/>
      <c r="BI117" s="1597">
        <f t="shared" si="82"/>
        <v>0</v>
      </c>
      <c r="BL117" s="917"/>
      <c r="BM117" s="918"/>
    </row>
    <row r="118" spans="1:65" s="934" customFormat="1" hidden="1">
      <c r="A118" s="939">
        <f t="shared" si="81"/>
        <v>48</v>
      </c>
      <c r="B118" s="782" t="e">
        <f>'прил 1.1'!#REF!</f>
        <v>#REF!</v>
      </c>
      <c r="C118" s="915" t="s">
        <v>1026</v>
      </c>
      <c r="D118" s="1409" t="e">
        <f>INDEX('прил 1.1'!K:K,MATCH('прил 1.4'!B118,'прил 1.1'!B:B,0))</f>
        <v>#REF!</v>
      </c>
      <c r="E118" s="1409" t="e">
        <f>INDEX('прил 1.1'!L:L,MATCH($B118,'прил 1.1'!$B:$B,0))</f>
        <v>#REF!</v>
      </c>
      <c r="F118" s="1409" t="e">
        <f>INDEX('прил 1.1'!Q:Q,MATCH('прил 1.4'!B118,'прил 1.1'!B:B,0))</f>
        <v>#REF!</v>
      </c>
      <c r="G118" s="1409" t="e">
        <f>INDEX('прил 1.1'!#REF!,MATCH($B118,'прил 1.1'!$B:$B,0))</f>
        <v>#REF!</v>
      </c>
      <c r="H118" s="1409"/>
      <c r="I118" s="1410" t="e">
        <f>INDEX('прил 1.1'!#REF!,MATCH('прил 1.4'!B118,'прил 1.1'!B:B,0))</f>
        <v>#REF!</v>
      </c>
      <c r="J118" s="1201"/>
      <c r="K118" s="1202"/>
      <c r="L118" s="1199"/>
      <c r="M118" s="1202"/>
      <c r="N118" s="1199"/>
      <c r="O118" s="1199"/>
      <c r="P118" s="1199"/>
      <c r="Q118" s="1203"/>
      <c r="R118" s="1409" t="e">
        <f t="shared" si="87"/>
        <v>#REF!</v>
      </c>
      <c r="S118" s="937" t="e">
        <f t="shared" si="88"/>
        <v>#REF!</v>
      </c>
      <c r="T118" s="1409" t="e">
        <f>INDEX('прил 1.1'!#REF!,MATCH('прил 1.4'!$B118,'прил 1.1'!$B:$B,0))</f>
        <v>#REF!</v>
      </c>
      <c r="U118" s="1409" t="e">
        <f>INDEX('прил 1.1'!#REF!,MATCH('прил 1.4'!$B118,'прил 1.1'!$B:$B,0))</f>
        <v>#REF!</v>
      </c>
      <c r="V118" s="1409"/>
      <c r="W118" s="1409" t="e">
        <f>INDEX('прил 1.1'!#REF!,MATCH('прил 1.4'!B118,'прил 1.1'!B:B,0))</f>
        <v>#REF!</v>
      </c>
      <c r="X118" s="1205"/>
      <c r="Y118" s="1205"/>
      <c r="Z118" s="1205"/>
      <c r="AA118" s="1205"/>
      <c r="AB118" s="1205"/>
      <c r="AC118" s="1205"/>
      <c r="AD118" s="1205"/>
      <c r="AE118" s="1205"/>
      <c r="AF118" s="1199" t="e">
        <f>INDEX('прил 1.1'!Q:Q,MATCH('прил 1.4'!B118,'прил 1.1'!B:B,0))-W118</f>
        <v>#REF!</v>
      </c>
      <c r="AG118" s="1409" t="e">
        <f t="shared" si="83"/>
        <v>#REF!</v>
      </c>
      <c r="AH118" s="937" t="e">
        <f t="shared" si="84"/>
        <v>#REF!</v>
      </c>
      <c r="AI118" s="1414"/>
      <c r="AJ118" s="1414"/>
      <c r="AK118" s="1415" t="e">
        <f>INDEX('прил 1.1'!#REF!,MATCH('прил 1.4'!$B118,'прил 1.1'!$B:$B,0))</f>
        <v>#REF!</v>
      </c>
      <c r="AL118" s="1416" t="e">
        <f>INDEX('прил 1.1'!#REF!,MATCH('прил 1.4'!$B118,'прил 1.1'!$B:$B,0))</f>
        <v>#REF!</v>
      </c>
      <c r="AM118" s="1409"/>
      <c r="AN118" s="1409" t="e">
        <f>INDEX('прил 1.1'!#REF!,MATCH('прил 1.4'!B118,'прил 1.1'!B:B,0))</f>
        <v>#REF!</v>
      </c>
      <c r="AO118" s="1206">
        <f t="shared" si="79"/>
        <v>0</v>
      </c>
      <c r="AP118" s="1200" t="e">
        <f t="shared" si="80"/>
        <v>#REF!</v>
      </c>
      <c r="AQ118" s="1227"/>
      <c r="AR118" s="1199" t="e">
        <f>INDEX('прил 1.3'!#REF!,MATCH('прил 1.4'!$B118,'прил 1.3'!$B:$B,0))</f>
        <v>#REF!</v>
      </c>
      <c r="AS118" s="1202"/>
      <c r="AT118" s="1199" t="e">
        <f>INDEX('прил 1.3'!#REF!,MATCH('прил 1.4'!$B118,'прил 1.3'!$B:$B,0))</f>
        <v>#REF!</v>
      </c>
      <c r="AU118" s="1202"/>
      <c r="AV118" s="1199" t="e">
        <f>INDEX('прил 1.3'!#REF!,MATCH('прил 1.4'!$B118,'прил 1.3'!$B:$B,0))</f>
        <v>#REF!</v>
      </c>
      <c r="AW118" s="1202"/>
      <c r="AX118" s="1199" t="e">
        <f>INDEX('прил 1.3'!#REF!,MATCH('прил 1.4'!$B118,'прил 1.3'!$B:$B,0))</f>
        <v>#REF!</v>
      </c>
      <c r="AY118" s="1409" t="e">
        <f t="shared" si="85"/>
        <v>#REF!</v>
      </c>
      <c r="AZ118" s="937" t="e">
        <f t="shared" si="86"/>
        <v>#REF!</v>
      </c>
      <c r="BA118" s="1417"/>
      <c r="BB118" s="1409"/>
      <c r="BC118" s="1409" t="e">
        <f>INDEX('прил 1.1'!#REF!,MATCH('прил 1.4'!B118,'прил 1.1'!B:B,0))</f>
        <v>#REF!</v>
      </c>
      <c r="BD118" s="1409"/>
      <c r="BE118" s="1409" t="e">
        <f>INDEX('прил 1.1'!#REF!,MATCH('прил 1.4'!B118,'прил 1.1'!B:B,0))</f>
        <v>#REF!</v>
      </c>
      <c r="BF118" s="1414"/>
      <c r="BG118" s="1409" t="e">
        <f>INDEX('прил 1.1'!#REF!,MATCH('прил 1.4'!B118,'прил 1.1'!B:B,0))</f>
        <v>#REF!</v>
      </c>
      <c r="BH118" s="950"/>
      <c r="BI118" s="1597">
        <f t="shared" si="82"/>
        <v>0</v>
      </c>
      <c r="BL118" s="917"/>
      <c r="BM118" s="918"/>
    </row>
    <row r="119" spans="1:65" s="934" customFormat="1" hidden="1">
      <c r="A119" s="939">
        <f t="shared" si="81"/>
        <v>49</v>
      </c>
      <c r="B119" s="782" t="e">
        <f>'прил 1.1'!#REF!</f>
        <v>#REF!</v>
      </c>
      <c r="C119" s="915" t="s">
        <v>1026</v>
      </c>
      <c r="D119" s="1409" t="e">
        <f>INDEX('прил 1.1'!K:K,MATCH('прил 1.4'!B119,'прил 1.1'!B:B,0))</f>
        <v>#REF!</v>
      </c>
      <c r="E119" s="1409" t="e">
        <f>INDEX('прил 1.1'!L:L,MATCH($B119,'прил 1.1'!$B:$B,0))</f>
        <v>#REF!</v>
      </c>
      <c r="F119" s="1409" t="e">
        <f>INDEX('прил 1.1'!Q:Q,MATCH('прил 1.4'!B119,'прил 1.1'!B:B,0))</f>
        <v>#REF!</v>
      </c>
      <c r="G119" s="1409" t="e">
        <f>INDEX('прил 1.1'!#REF!,MATCH($B119,'прил 1.1'!$B:$B,0))</f>
        <v>#REF!</v>
      </c>
      <c r="H119" s="1409">
        <v>0</v>
      </c>
      <c r="I119" s="1410" t="e">
        <f>INDEX('прил 1.1'!#REF!,MATCH('прил 1.4'!B119,'прил 1.1'!B:B,0))</f>
        <v>#REF!</v>
      </c>
      <c r="J119" s="1201"/>
      <c r="K119" s="1200" t="e">
        <f>INDEX('прил 14'!N:N,MATCH('прил 1.4'!$B119,'прил 14'!$B:$B,0))</f>
        <v>#REF!</v>
      </c>
      <c r="L119" s="1390"/>
      <c r="M119" s="1200" t="e">
        <f>INDEX('прил 14'!O:O,MATCH('прил 1.4'!$B119,'прил 14'!$B:$B,0))</f>
        <v>#REF!</v>
      </c>
      <c r="N119" s="1390"/>
      <c r="O119" s="1200" t="e">
        <f>INDEX('прил 14'!P:P,MATCH('прил 1.4'!$B119,'прил 14'!$B:$B,0))</f>
        <v>#REF!</v>
      </c>
      <c r="P119" s="1199"/>
      <c r="Q119" s="1200" t="e">
        <f>INDEX('прил 14'!Q:Q,MATCH('прил 1.4'!$B119,'прил 14'!$B:$B,0))</f>
        <v>#REF!</v>
      </c>
      <c r="R119" s="1409" t="e">
        <f t="shared" si="87"/>
        <v>#REF!</v>
      </c>
      <c r="S119" s="937" t="e">
        <f t="shared" si="88"/>
        <v>#REF!</v>
      </c>
      <c r="T119" s="1409" t="e">
        <f>INDEX('прил 1.1'!#REF!,MATCH('прил 1.4'!$B119,'прил 1.1'!$B:$B,0))</f>
        <v>#REF!</v>
      </c>
      <c r="U119" s="1409" t="e">
        <f>INDEX('прил 1.1'!#REF!,MATCH('прил 1.4'!$B119,'прил 1.1'!$B:$B,0))</f>
        <v>#REF!</v>
      </c>
      <c r="V119" s="1409"/>
      <c r="W119" s="1409" t="e">
        <f>INDEX('прил 1.1'!#REF!,MATCH('прил 1.4'!B119,'прил 1.1'!B:B,0))</f>
        <v>#REF!</v>
      </c>
      <c r="X119" s="1205"/>
      <c r="Y119" s="1200" t="e">
        <f>INDEX('прил 14'!W:W,MATCH('прил 1.4'!$B119,'прил 14'!$B:$B,0))</f>
        <v>#REF!</v>
      </c>
      <c r="Z119" s="1388"/>
      <c r="AA119" s="1200" t="e">
        <f>INDEX('прил 14'!X:X,MATCH('прил 1.4'!$B119,'прил 14'!$B:$B,0))</f>
        <v>#REF!</v>
      </c>
      <c r="AB119" s="1388"/>
      <c r="AC119" s="1200" t="e">
        <f>INDEX('прил 14'!Y:Y,MATCH('прил 1.4'!$B119,'прил 14'!$B:$B,0))</f>
        <v>#REF!</v>
      </c>
      <c r="AD119" s="1202"/>
      <c r="AE119" s="1200" t="e">
        <f>INDEX('прил 14'!Z:Z,MATCH('прил 1.4'!$B119,'прил 14'!$B:$B,0))</f>
        <v>#REF!</v>
      </c>
      <c r="AF119" s="1199" t="e">
        <f>INDEX('прил 1.1'!Q:Q,MATCH('прил 1.4'!B119,'прил 1.1'!B:B,0))-W119</f>
        <v>#REF!</v>
      </c>
      <c r="AG119" s="1409" t="e">
        <f t="shared" si="83"/>
        <v>#REF!</v>
      </c>
      <c r="AH119" s="937" t="e">
        <f t="shared" si="84"/>
        <v>#REF!</v>
      </c>
      <c r="AI119" s="1414"/>
      <c r="AJ119" s="1414"/>
      <c r="AK119" s="1415" t="e">
        <f>INDEX('прил 1.1'!#REF!,MATCH('прил 1.4'!$B119,'прил 1.1'!$B:$B,0))</f>
        <v>#REF!</v>
      </c>
      <c r="AL119" s="1416" t="e">
        <f>INDEX('прил 1.1'!#REF!,MATCH('прил 1.4'!$B119,'прил 1.1'!$B:$B,0))</f>
        <v>#REF!</v>
      </c>
      <c r="AM119" s="1409">
        <v>0</v>
      </c>
      <c r="AN119" s="1409" t="e">
        <f>INDEX('прил 1.1'!#REF!,MATCH('прил 1.4'!B119,'прил 1.1'!B:B,0))</f>
        <v>#REF!</v>
      </c>
      <c r="AO119" s="1206">
        <f t="shared" si="79"/>
        <v>0</v>
      </c>
      <c r="AP119" s="1200" t="e">
        <f t="shared" si="80"/>
        <v>#REF!</v>
      </c>
      <c r="AQ119" s="1227"/>
      <c r="AR119" s="1199" t="e">
        <f>INDEX('прил 1.3'!#REF!,MATCH('прил 1.4'!$B119,'прил 1.3'!$B:$B,0))</f>
        <v>#REF!</v>
      </c>
      <c r="AS119" s="1202"/>
      <c r="AT119" s="1199" t="e">
        <f>INDEX('прил 1.3'!#REF!,MATCH('прил 1.4'!$B119,'прил 1.3'!$B:$B,0))</f>
        <v>#REF!</v>
      </c>
      <c r="AU119" s="1202"/>
      <c r="AV119" s="1199" t="e">
        <f>INDEX('прил 1.3'!#REF!,MATCH('прил 1.4'!$B119,'прил 1.3'!$B:$B,0))</f>
        <v>#REF!</v>
      </c>
      <c r="AW119" s="1202"/>
      <c r="AX119" s="1199" t="e">
        <f>INDEX('прил 1.3'!#REF!,MATCH('прил 1.4'!$B119,'прил 1.3'!$B:$B,0))</f>
        <v>#REF!</v>
      </c>
      <c r="AY119" s="1409" t="e">
        <f t="shared" si="85"/>
        <v>#REF!</v>
      </c>
      <c r="AZ119" s="937" t="e">
        <f t="shared" si="86"/>
        <v>#REF!</v>
      </c>
      <c r="BA119" s="1417"/>
      <c r="BB119" s="1409">
        <v>0</v>
      </c>
      <c r="BC119" s="1409" t="e">
        <f>INDEX('прил 1.1'!#REF!,MATCH('прил 1.4'!B119,'прил 1.1'!B:B,0))</f>
        <v>#REF!</v>
      </c>
      <c r="BD119" s="1409">
        <v>0</v>
      </c>
      <c r="BE119" s="1409" t="e">
        <f>INDEX('прил 1.1'!#REF!,MATCH('прил 1.4'!B119,'прил 1.1'!B:B,0))</f>
        <v>#REF!</v>
      </c>
      <c r="BF119" s="1414"/>
      <c r="BG119" s="1409" t="e">
        <f>INDEX('прил 1.1'!#REF!,MATCH('прил 1.4'!B119,'прил 1.1'!B:B,0))</f>
        <v>#REF!</v>
      </c>
      <c r="BH119" s="950"/>
      <c r="BI119" s="1597">
        <f t="shared" si="82"/>
        <v>0</v>
      </c>
      <c r="BL119" s="917"/>
      <c r="BM119" s="918"/>
    </row>
    <row r="120" spans="1:65" s="934" customFormat="1" hidden="1">
      <c r="A120" s="939">
        <f t="shared" si="81"/>
        <v>50</v>
      </c>
      <c r="B120" s="782" t="e">
        <f>'прил 1.1'!#REF!</f>
        <v>#REF!</v>
      </c>
      <c r="C120" s="915" t="s">
        <v>1026</v>
      </c>
      <c r="D120" s="1409" t="e">
        <f>INDEX('прил 1.1'!K:K,MATCH('прил 1.4'!B120,'прил 1.1'!B:B,0))</f>
        <v>#REF!</v>
      </c>
      <c r="E120" s="1409" t="e">
        <f>INDEX('прил 1.1'!L:L,MATCH($B120,'прил 1.1'!$B:$B,0))</f>
        <v>#REF!</v>
      </c>
      <c r="F120" s="1409" t="e">
        <f>INDEX('прил 1.1'!Q:Q,MATCH('прил 1.4'!B120,'прил 1.1'!B:B,0))</f>
        <v>#REF!</v>
      </c>
      <c r="G120" s="1409" t="e">
        <f>INDEX('прил 1.1'!#REF!,MATCH($B120,'прил 1.1'!$B:$B,0))</f>
        <v>#REF!</v>
      </c>
      <c r="H120" s="1409"/>
      <c r="I120" s="1410" t="e">
        <f>INDEX('прил 1.1'!#REF!,MATCH('прил 1.4'!B120,'прил 1.1'!B:B,0))</f>
        <v>#REF!</v>
      </c>
      <c r="J120" s="1201"/>
      <c r="K120" s="1200" t="e">
        <f>INDEX('прил 14'!N:N,MATCH('прил 1.4'!$B120,'прил 14'!$B:$B,0))</f>
        <v>#REF!</v>
      </c>
      <c r="L120" s="1390"/>
      <c r="M120" s="1200" t="e">
        <f>INDEX('прил 14'!O:O,MATCH('прил 1.4'!$B120,'прил 14'!$B:$B,0))</f>
        <v>#REF!</v>
      </c>
      <c r="N120" s="1390"/>
      <c r="O120" s="1200" t="e">
        <f>INDEX('прил 14'!P:P,MATCH('прил 1.4'!$B120,'прил 14'!$B:$B,0))</f>
        <v>#REF!</v>
      </c>
      <c r="P120" s="1199"/>
      <c r="Q120" s="1200" t="e">
        <f>INDEX('прил 14'!Q:Q,MATCH('прил 1.4'!$B120,'прил 14'!$B:$B,0))</f>
        <v>#REF!</v>
      </c>
      <c r="R120" s="1409" t="e">
        <f t="shared" si="87"/>
        <v>#REF!</v>
      </c>
      <c r="S120" s="937" t="e">
        <f t="shared" si="88"/>
        <v>#REF!</v>
      </c>
      <c r="T120" s="1409" t="e">
        <f>INDEX('прил 1.1'!#REF!,MATCH('прил 1.4'!$B120,'прил 1.1'!$B:$B,0))</f>
        <v>#REF!</v>
      </c>
      <c r="U120" s="1409" t="e">
        <f>INDEX('прил 1.1'!#REF!,MATCH('прил 1.4'!$B120,'прил 1.1'!$B:$B,0))</f>
        <v>#REF!</v>
      </c>
      <c r="V120" s="1409"/>
      <c r="W120" s="1409" t="e">
        <f>INDEX('прил 1.1'!#REF!,MATCH('прил 1.4'!B120,'прил 1.1'!B:B,0))</f>
        <v>#REF!</v>
      </c>
      <c r="X120" s="1205"/>
      <c r="Y120" s="1200" t="e">
        <f>INDEX('прил 14'!W:W,MATCH('прил 1.4'!$B120,'прил 14'!$B:$B,0))</f>
        <v>#REF!</v>
      </c>
      <c r="Z120" s="1388"/>
      <c r="AA120" s="1200" t="e">
        <f>INDEX('прил 14'!X:X,MATCH('прил 1.4'!$B120,'прил 14'!$B:$B,0))</f>
        <v>#REF!</v>
      </c>
      <c r="AB120" s="1388"/>
      <c r="AC120" s="1200" t="e">
        <f>INDEX('прил 14'!Y:Y,MATCH('прил 1.4'!$B120,'прил 14'!$B:$B,0))</f>
        <v>#REF!</v>
      </c>
      <c r="AD120" s="1202"/>
      <c r="AE120" s="1200" t="e">
        <f>INDEX('прил 14'!Z:Z,MATCH('прил 1.4'!$B120,'прил 14'!$B:$B,0))</f>
        <v>#REF!</v>
      </c>
      <c r="AF120" s="1199" t="e">
        <f>INDEX('прил 1.1'!Q:Q,MATCH('прил 1.4'!B120,'прил 1.1'!B:B,0))-W120</f>
        <v>#REF!</v>
      </c>
      <c r="AG120" s="1409" t="e">
        <f t="shared" si="83"/>
        <v>#REF!</v>
      </c>
      <c r="AH120" s="937" t="e">
        <f t="shared" si="84"/>
        <v>#REF!</v>
      </c>
      <c r="AI120" s="1414"/>
      <c r="AJ120" s="1414"/>
      <c r="AK120" s="1415" t="e">
        <f>INDEX('прил 1.1'!#REF!,MATCH('прил 1.4'!$B120,'прил 1.1'!$B:$B,0))</f>
        <v>#REF!</v>
      </c>
      <c r="AL120" s="1416" t="e">
        <f>INDEX('прил 1.1'!#REF!,MATCH('прил 1.4'!$B120,'прил 1.1'!$B:$B,0))</f>
        <v>#REF!</v>
      </c>
      <c r="AM120" s="1409"/>
      <c r="AN120" s="1409" t="e">
        <f>INDEX('прил 1.1'!#REF!,MATCH('прил 1.4'!B120,'прил 1.1'!B:B,0))</f>
        <v>#REF!</v>
      </c>
      <c r="AO120" s="1206">
        <f t="shared" si="79"/>
        <v>0</v>
      </c>
      <c r="AP120" s="1200" t="e">
        <f t="shared" si="80"/>
        <v>#REF!</v>
      </c>
      <c r="AQ120" s="1227"/>
      <c r="AR120" s="1199" t="e">
        <f>INDEX('прил 1.3'!#REF!,MATCH('прил 1.4'!$B120,'прил 1.3'!$B:$B,0))</f>
        <v>#REF!</v>
      </c>
      <c r="AS120" s="1202"/>
      <c r="AT120" s="1199" t="e">
        <f>INDEX('прил 1.3'!#REF!,MATCH('прил 1.4'!$B120,'прил 1.3'!$B:$B,0))</f>
        <v>#REF!</v>
      </c>
      <c r="AU120" s="1202"/>
      <c r="AV120" s="1199" t="e">
        <f>INDEX('прил 1.3'!#REF!,MATCH('прил 1.4'!$B120,'прил 1.3'!$B:$B,0))</f>
        <v>#REF!</v>
      </c>
      <c r="AW120" s="1202"/>
      <c r="AX120" s="1199" t="e">
        <f>INDEX('прил 1.3'!#REF!,MATCH('прил 1.4'!$B120,'прил 1.3'!$B:$B,0))</f>
        <v>#REF!</v>
      </c>
      <c r="AY120" s="1409" t="e">
        <f t="shared" si="85"/>
        <v>#REF!</v>
      </c>
      <c r="AZ120" s="937" t="e">
        <f t="shared" si="86"/>
        <v>#REF!</v>
      </c>
      <c r="BA120" s="1417"/>
      <c r="BB120" s="1409"/>
      <c r="BC120" s="1409" t="e">
        <f>INDEX('прил 1.1'!#REF!,MATCH('прил 1.4'!B120,'прил 1.1'!B:B,0))</f>
        <v>#REF!</v>
      </c>
      <c r="BD120" s="1409"/>
      <c r="BE120" s="1409" t="e">
        <f>INDEX('прил 1.1'!#REF!,MATCH('прил 1.4'!B120,'прил 1.1'!B:B,0))</f>
        <v>#REF!</v>
      </c>
      <c r="BF120" s="1414"/>
      <c r="BG120" s="1409" t="e">
        <f>INDEX('прил 1.1'!#REF!,MATCH('прил 1.4'!B120,'прил 1.1'!B:B,0))</f>
        <v>#REF!</v>
      </c>
      <c r="BH120" s="950"/>
      <c r="BI120" s="1597">
        <f t="shared" si="82"/>
        <v>0</v>
      </c>
      <c r="BL120" s="917"/>
      <c r="BM120" s="918"/>
    </row>
    <row r="121" spans="1:65" s="934" customFormat="1" hidden="1">
      <c r="A121" s="939">
        <f t="shared" si="81"/>
        <v>51</v>
      </c>
      <c r="B121" s="782" t="e">
        <f>'прил 1.1'!#REF!</f>
        <v>#REF!</v>
      </c>
      <c r="C121" s="915" t="s">
        <v>1026</v>
      </c>
      <c r="D121" s="1409" t="e">
        <f>INDEX('прил 1.1'!K:K,MATCH('прил 1.4'!B121,'прил 1.1'!B:B,0))</f>
        <v>#REF!</v>
      </c>
      <c r="E121" s="1409" t="e">
        <f>INDEX('прил 1.1'!L:L,MATCH($B121,'прил 1.1'!$B:$B,0))</f>
        <v>#REF!</v>
      </c>
      <c r="F121" s="1409" t="e">
        <f>INDEX('прил 1.1'!Q:Q,MATCH('прил 1.4'!B121,'прил 1.1'!B:B,0))</f>
        <v>#REF!</v>
      </c>
      <c r="G121" s="1409" t="e">
        <f>INDEX('прил 1.1'!#REF!,MATCH($B121,'прил 1.1'!$B:$B,0))</f>
        <v>#REF!</v>
      </c>
      <c r="H121" s="1409">
        <v>0</v>
      </c>
      <c r="I121" s="1410" t="e">
        <f>INDEX('прил 1.1'!#REF!,MATCH('прил 1.4'!B121,'прил 1.1'!B:B,0))</f>
        <v>#REF!</v>
      </c>
      <c r="J121" s="1201"/>
      <c r="K121" s="1202"/>
      <c r="L121" s="1199"/>
      <c r="M121" s="1202"/>
      <c r="N121" s="1199"/>
      <c r="O121" s="1199"/>
      <c r="P121" s="1199"/>
      <c r="Q121" s="1203"/>
      <c r="R121" s="1409" t="e">
        <f t="shared" si="87"/>
        <v>#REF!</v>
      </c>
      <c r="S121" s="937" t="e">
        <f t="shared" si="88"/>
        <v>#REF!</v>
      </c>
      <c r="T121" s="1409" t="e">
        <f>INDEX('прил 1.1'!#REF!,MATCH('прил 1.4'!$B121,'прил 1.1'!$B:$B,0))</f>
        <v>#REF!</v>
      </c>
      <c r="U121" s="1409" t="e">
        <f>INDEX('прил 1.1'!#REF!,MATCH('прил 1.4'!$B121,'прил 1.1'!$B:$B,0))</f>
        <v>#REF!</v>
      </c>
      <c r="V121" s="1409"/>
      <c r="W121" s="1409" t="e">
        <f>INDEX('прил 1.1'!#REF!,MATCH('прил 1.4'!B121,'прил 1.1'!B:B,0))</f>
        <v>#REF!</v>
      </c>
      <c r="X121" s="1205"/>
      <c r="Y121" s="1205"/>
      <c r="Z121" s="1205"/>
      <c r="AA121" s="1205"/>
      <c r="AB121" s="1205"/>
      <c r="AC121" s="1205"/>
      <c r="AD121" s="1205"/>
      <c r="AE121" s="1205"/>
      <c r="AF121" s="1199" t="e">
        <f>INDEX('прил 1.1'!Q:Q,MATCH('прил 1.4'!B121,'прил 1.1'!B:B,0))-W121</f>
        <v>#REF!</v>
      </c>
      <c r="AG121" s="1409" t="e">
        <f t="shared" si="83"/>
        <v>#REF!</v>
      </c>
      <c r="AH121" s="937" t="e">
        <f t="shared" si="84"/>
        <v>#REF!</v>
      </c>
      <c r="AI121" s="1414"/>
      <c r="AJ121" s="1414"/>
      <c r="AK121" s="1415" t="e">
        <f>INDEX('прил 1.1'!#REF!,MATCH('прил 1.4'!$B121,'прил 1.1'!$B:$B,0))</f>
        <v>#REF!</v>
      </c>
      <c r="AL121" s="1416" t="e">
        <f>INDEX('прил 1.1'!#REF!,MATCH('прил 1.4'!$B121,'прил 1.1'!$B:$B,0))</f>
        <v>#REF!</v>
      </c>
      <c r="AM121" s="1409">
        <v>0</v>
      </c>
      <c r="AN121" s="1409" t="e">
        <f>INDEX('прил 1.1'!#REF!,MATCH('прил 1.4'!B121,'прил 1.1'!B:B,0))</f>
        <v>#REF!</v>
      </c>
      <c r="AO121" s="1206">
        <f t="shared" si="79"/>
        <v>0</v>
      </c>
      <c r="AP121" s="1200" t="e">
        <f t="shared" si="80"/>
        <v>#REF!</v>
      </c>
      <c r="AQ121" s="1227"/>
      <c r="AR121" s="1199" t="e">
        <f>INDEX('прил 1.3'!#REF!,MATCH('прил 1.4'!$B121,'прил 1.3'!$B:$B,0))</f>
        <v>#REF!</v>
      </c>
      <c r="AS121" s="1202"/>
      <c r="AT121" s="1199" t="e">
        <f>INDEX('прил 1.3'!#REF!,MATCH('прил 1.4'!$B121,'прил 1.3'!$B:$B,0))</f>
        <v>#REF!</v>
      </c>
      <c r="AU121" s="1202"/>
      <c r="AV121" s="1199" t="e">
        <f>INDEX('прил 1.3'!#REF!,MATCH('прил 1.4'!$B121,'прил 1.3'!$B:$B,0))</f>
        <v>#REF!</v>
      </c>
      <c r="AW121" s="1202"/>
      <c r="AX121" s="1199" t="e">
        <f>INDEX('прил 1.3'!#REF!,MATCH('прил 1.4'!$B121,'прил 1.3'!$B:$B,0))</f>
        <v>#REF!</v>
      </c>
      <c r="AY121" s="1409" t="e">
        <f t="shared" si="85"/>
        <v>#REF!</v>
      </c>
      <c r="AZ121" s="937" t="e">
        <f t="shared" si="86"/>
        <v>#REF!</v>
      </c>
      <c r="BA121" s="1417"/>
      <c r="BB121" s="1409">
        <v>0</v>
      </c>
      <c r="BC121" s="1409" t="e">
        <f>INDEX('прил 1.1'!#REF!,MATCH('прил 1.4'!B121,'прил 1.1'!B:B,0))</f>
        <v>#REF!</v>
      </c>
      <c r="BD121" s="1409">
        <v>0</v>
      </c>
      <c r="BE121" s="1409" t="e">
        <f>INDEX('прил 1.1'!#REF!,MATCH('прил 1.4'!B121,'прил 1.1'!B:B,0))</f>
        <v>#REF!</v>
      </c>
      <c r="BF121" s="1414"/>
      <c r="BG121" s="1409" t="e">
        <f>INDEX('прил 1.1'!#REF!,MATCH('прил 1.4'!B121,'прил 1.1'!B:B,0))</f>
        <v>#REF!</v>
      </c>
      <c r="BH121" s="950"/>
      <c r="BI121" s="1597">
        <f t="shared" si="82"/>
        <v>0</v>
      </c>
      <c r="BL121" s="917"/>
      <c r="BM121" s="918"/>
    </row>
    <row r="122" spans="1:65" s="934" customFormat="1" hidden="1">
      <c r="A122" s="939">
        <f t="shared" si="81"/>
        <v>52</v>
      </c>
      <c r="B122" s="782" t="e">
        <f>'прил 1.1'!#REF!</f>
        <v>#REF!</v>
      </c>
      <c r="C122" s="915" t="s">
        <v>1026</v>
      </c>
      <c r="D122" s="1409" t="e">
        <f>INDEX('прил 1.1'!K:K,MATCH('прил 1.4'!B122,'прил 1.1'!B:B,0))</f>
        <v>#REF!</v>
      </c>
      <c r="E122" s="1409" t="e">
        <f>INDEX('прил 1.1'!L:L,MATCH($B122,'прил 1.1'!$B:$B,0))</f>
        <v>#REF!</v>
      </c>
      <c r="F122" s="1409" t="e">
        <f>INDEX('прил 1.1'!Q:Q,MATCH('прил 1.4'!B122,'прил 1.1'!B:B,0))</f>
        <v>#REF!</v>
      </c>
      <c r="G122" s="1409" t="e">
        <f>INDEX('прил 1.1'!#REF!,MATCH($B122,'прил 1.1'!$B:$B,0))</f>
        <v>#REF!</v>
      </c>
      <c r="H122" s="1409">
        <v>0</v>
      </c>
      <c r="I122" s="1410" t="e">
        <f>INDEX('прил 1.1'!#REF!,MATCH('прил 1.4'!B122,'прил 1.1'!B:B,0))</f>
        <v>#REF!</v>
      </c>
      <c r="J122" s="1201"/>
      <c r="K122" s="1202"/>
      <c r="L122" s="1199"/>
      <c r="M122" s="1202"/>
      <c r="N122" s="1199"/>
      <c r="O122" s="1199"/>
      <c r="P122" s="1199"/>
      <c r="Q122" s="1203"/>
      <c r="R122" s="1409" t="e">
        <f t="shared" si="87"/>
        <v>#REF!</v>
      </c>
      <c r="S122" s="937" t="e">
        <f t="shared" si="88"/>
        <v>#REF!</v>
      </c>
      <c r="T122" s="1409" t="e">
        <f>INDEX('прил 1.1'!#REF!,MATCH('прил 1.4'!$B122,'прил 1.1'!$B:$B,0))</f>
        <v>#REF!</v>
      </c>
      <c r="U122" s="1409" t="e">
        <f>INDEX('прил 1.1'!#REF!,MATCH('прил 1.4'!$B122,'прил 1.1'!$B:$B,0))</f>
        <v>#REF!</v>
      </c>
      <c r="V122" s="1409"/>
      <c r="W122" s="1409" t="e">
        <f>INDEX('прил 1.1'!#REF!,MATCH('прил 1.4'!B122,'прил 1.1'!B:B,0))</f>
        <v>#REF!</v>
      </c>
      <c r="X122" s="1205"/>
      <c r="Y122" s="1205"/>
      <c r="Z122" s="1205"/>
      <c r="AA122" s="1205"/>
      <c r="AB122" s="1205"/>
      <c r="AC122" s="1205"/>
      <c r="AD122" s="1205"/>
      <c r="AE122" s="1205"/>
      <c r="AF122" s="1199" t="e">
        <f>INDEX('прил 1.1'!Q:Q,MATCH('прил 1.4'!B122,'прил 1.1'!B:B,0))-W122</f>
        <v>#REF!</v>
      </c>
      <c r="AG122" s="1409" t="e">
        <f t="shared" si="83"/>
        <v>#REF!</v>
      </c>
      <c r="AH122" s="937" t="e">
        <f t="shared" si="84"/>
        <v>#REF!</v>
      </c>
      <c r="AI122" s="1414"/>
      <c r="AJ122" s="1414"/>
      <c r="AK122" s="1415" t="e">
        <f>INDEX('прил 1.1'!#REF!,MATCH('прил 1.4'!$B122,'прил 1.1'!$B:$B,0))</f>
        <v>#REF!</v>
      </c>
      <c r="AL122" s="1416" t="e">
        <f>INDEX('прил 1.1'!#REF!,MATCH('прил 1.4'!$B122,'прил 1.1'!$B:$B,0))</f>
        <v>#REF!</v>
      </c>
      <c r="AM122" s="1409">
        <v>0</v>
      </c>
      <c r="AN122" s="1409" t="e">
        <f>INDEX('прил 1.1'!#REF!,MATCH('прил 1.4'!B122,'прил 1.1'!B:B,0))</f>
        <v>#REF!</v>
      </c>
      <c r="AO122" s="1206">
        <f t="shared" si="79"/>
        <v>0</v>
      </c>
      <c r="AP122" s="1200" t="e">
        <f t="shared" si="80"/>
        <v>#REF!</v>
      </c>
      <c r="AQ122" s="1227"/>
      <c r="AR122" s="1199" t="e">
        <f>INDEX('прил 1.3'!#REF!,MATCH('прил 1.4'!$B122,'прил 1.3'!$B:$B,0))</f>
        <v>#REF!</v>
      </c>
      <c r="AS122" s="1202"/>
      <c r="AT122" s="1199" t="e">
        <f>INDEX('прил 1.3'!#REF!,MATCH('прил 1.4'!$B122,'прил 1.3'!$B:$B,0))</f>
        <v>#REF!</v>
      </c>
      <c r="AU122" s="1202"/>
      <c r="AV122" s="1199" t="e">
        <f>INDEX('прил 1.3'!#REF!,MATCH('прил 1.4'!$B122,'прил 1.3'!$B:$B,0))</f>
        <v>#REF!</v>
      </c>
      <c r="AW122" s="1202"/>
      <c r="AX122" s="1199" t="e">
        <f>INDEX('прил 1.3'!#REF!,MATCH('прил 1.4'!$B122,'прил 1.3'!$B:$B,0))</f>
        <v>#REF!</v>
      </c>
      <c r="AY122" s="1409" t="e">
        <f t="shared" si="85"/>
        <v>#REF!</v>
      </c>
      <c r="AZ122" s="937" t="e">
        <f t="shared" si="86"/>
        <v>#REF!</v>
      </c>
      <c r="BA122" s="1417"/>
      <c r="BB122" s="1409">
        <v>0</v>
      </c>
      <c r="BC122" s="1409" t="e">
        <f>INDEX('прил 1.1'!#REF!,MATCH('прил 1.4'!B122,'прил 1.1'!B:B,0))</f>
        <v>#REF!</v>
      </c>
      <c r="BD122" s="1409">
        <v>0</v>
      </c>
      <c r="BE122" s="1409" t="e">
        <f>INDEX('прил 1.1'!#REF!,MATCH('прил 1.4'!B122,'прил 1.1'!B:B,0))</f>
        <v>#REF!</v>
      </c>
      <c r="BF122" s="1414"/>
      <c r="BG122" s="1409" t="e">
        <f>INDEX('прил 1.1'!#REF!,MATCH('прил 1.4'!B122,'прил 1.1'!B:B,0))</f>
        <v>#REF!</v>
      </c>
      <c r="BH122" s="950"/>
      <c r="BI122" s="1597">
        <f t="shared" si="82"/>
        <v>0</v>
      </c>
      <c r="BL122" s="917"/>
      <c r="BM122" s="918"/>
    </row>
    <row r="123" spans="1:65" s="934" customFormat="1" hidden="1">
      <c r="A123" s="939">
        <f t="shared" si="81"/>
        <v>53</v>
      </c>
      <c r="B123" s="782" t="e">
        <f>'прил 1.1'!#REF!</f>
        <v>#REF!</v>
      </c>
      <c r="C123" s="915" t="s">
        <v>1026</v>
      </c>
      <c r="D123" s="1409" t="e">
        <f>INDEX('прил 1.1'!K:K,MATCH('прил 1.4'!B123,'прил 1.1'!B:B,0))</f>
        <v>#REF!</v>
      </c>
      <c r="E123" s="1409" t="e">
        <f>INDEX('прил 1.1'!L:L,MATCH($B123,'прил 1.1'!$B:$B,0))</f>
        <v>#REF!</v>
      </c>
      <c r="F123" s="1409" t="e">
        <f>INDEX('прил 1.1'!Q:Q,MATCH('прил 1.4'!B123,'прил 1.1'!B:B,0))</f>
        <v>#REF!</v>
      </c>
      <c r="G123" s="1409" t="e">
        <f>INDEX('прил 1.1'!#REF!,MATCH($B123,'прил 1.1'!$B:$B,0))</f>
        <v>#REF!</v>
      </c>
      <c r="H123" s="1409"/>
      <c r="I123" s="1410" t="e">
        <f>INDEX('прил 1.1'!#REF!,MATCH('прил 1.4'!B123,'прил 1.1'!B:B,0))</f>
        <v>#REF!</v>
      </c>
      <c r="J123" s="1201"/>
      <c r="K123" s="1200" t="e">
        <f>INDEX('прил 14'!N:N,MATCH('прил 1.4'!$B123,'прил 14'!$B:$B,0))</f>
        <v>#REF!</v>
      </c>
      <c r="L123" s="1390"/>
      <c r="M123" s="1200" t="e">
        <f>INDEX('прил 14'!O:O,MATCH('прил 1.4'!$B123,'прил 14'!$B:$B,0))</f>
        <v>#REF!</v>
      </c>
      <c r="N123" s="1390"/>
      <c r="O123" s="1200" t="e">
        <f>INDEX('прил 14'!P:P,MATCH('прил 1.4'!$B123,'прил 14'!$B:$B,0))</f>
        <v>#REF!</v>
      </c>
      <c r="P123" s="1199"/>
      <c r="Q123" s="1200" t="e">
        <f>INDEX('прил 14'!Q:Q,MATCH('прил 1.4'!$B123,'прил 14'!$B:$B,0))</f>
        <v>#REF!</v>
      </c>
      <c r="R123" s="1409" t="e">
        <f t="shared" si="87"/>
        <v>#REF!</v>
      </c>
      <c r="S123" s="937" t="e">
        <f t="shared" si="88"/>
        <v>#REF!</v>
      </c>
      <c r="T123" s="1409" t="e">
        <f>INDEX('прил 1.1'!#REF!,MATCH('прил 1.4'!$B123,'прил 1.1'!$B:$B,0))</f>
        <v>#REF!</v>
      </c>
      <c r="U123" s="1409" t="e">
        <f>INDEX('прил 1.1'!#REF!,MATCH('прил 1.4'!$B123,'прил 1.1'!$B:$B,0))</f>
        <v>#REF!</v>
      </c>
      <c r="V123" s="1409"/>
      <c r="W123" s="1409" t="e">
        <f>INDEX('прил 1.1'!#REF!,MATCH('прил 1.4'!B123,'прил 1.1'!B:B,0))</f>
        <v>#REF!</v>
      </c>
      <c r="X123" s="1205"/>
      <c r="Y123" s="1200" t="e">
        <f>INDEX('прил 14'!W:W,MATCH('прил 1.4'!$B123,'прил 14'!$B:$B,0))</f>
        <v>#REF!</v>
      </c>
      <c r="Z123" s="1388"/>
      <c r="AA123" s="1200" t="e">
        <f>INDEX('прил 14'!X:X,MATCH('прил 1.4'!$B123,'прил 14'!$B:$B,0))</f>
        <v>#REF!</v>
      </c>
      <c r="AB123" s="1388"/>
      <c r="AC123" s="1200" t="e">
        <f>INDEX('прил 14'!Y:Y,MATCH('прил 1.4'!$B123,'прил 14'!$B:$B,0))</f>
        <v>#REF!</v>
      </c>
      <c r="AD123" s="1202"/>
      <c r="AE123" s="1200" t="e">
        <f>INDEX('прил 14'!Z:Z,MATCH('прил 1.4'!$B123,'прил 14'!$B:$B,0))</f>
        <v>#REF!</v>
      </c>
      <c r="AF123" s="1199" t="e">
        <f>INDEX('прил 1.1'!Q:Q,MATCH('прил 1.4'!B123,'прил 1.1'!B:B,0))-W123</f>
        <v>#REF!</v>
      </c>
      <c r="AG123" s="1409" t="e">
        <f t="shared" si="83"/>
        <v>#REF!</v>
      </c>
      <c r="AH123" s="937" t="e">
        <f t="shared" si="84"/>
        <v>#REF!</v>
      </c>
      <c r="AI123" s="1414"/>
      <c r="AJ123" s="1414"/>
      <c r="AK123" s="1415" t="e">
        <f>INDEX('прил 1.1'!#REF!,MATCH('прил 1.4'!$B123,'прил 1.1'!$B:$B,0))</f>
        <v>#REF!</v>
      </c>
      <c r="AL123" s="1416" t="e">
        <f>INDEX('прил 1.1'!#REF!,MATCH('прил 1.4'!$B123,'прил 1.1'!$B:$B,0))</f>
        <v>#REF!</v>
      </c>
      <c r="AM123" s="1409"/>
      <c r="AN123" s="1409" t="e">
        <f>INDEX('прил 1.1'!#REF!,MATCH('прил 1.4'!B123,'прил 1.1'!B:B,0))</f>
        <v>#REF!</v>
      </c>
      <c r="AO123" s="1206">
        <f t="shared" si="79"/>
        <v>0</v>
      </c>
      <c r="AP123" s="1200" t="e">
        <f t="shared" si="80"/>
        <v>#REF!</v>
      </c>
      <c r="AQ123" s="1227"/>
      <c r="AR123" s="1199" t="e">
        <f>INDEX('прил 1.3'!#REF!,MATCH('прил 1.4'!$B123,'прил 1.3'!$B:$B,0))</f>
        <v>#REF!</v>
      </c>
      <c r="AS123" s="1202"/>
      <c r="AT123" s="1199" t="e">
        <f>INDEX('прил 1.3'!#REF!,MATCH('прил 1.4'!$B123,'прил 1.3'!$B:$B,0))</f>
        <v>#REF!</v>
      </c>
      <c r="AU123" s="1202"/>
      <c r="AV123" s="1199" t="e">
        <f>INDEX('прил 1.3'!#REF!,MATCH('прил 1.4'!$B123,'прил 1.3'!$B:$B,0))</f>
        <v>#REF!</v>
      </c>
      <c r="AW123" s="1202"/>
      <c r="AX123" s="1199" t="e">
        <f>INDEX('прил 1.3'!#REF!,MATCH('прил 1.4'!$B123,'прил 1.3'!$B:$B,0))</f>
        <v>#REF!</v>
      </c>
      <c r="AY123" s="1409" t="e">
        <f t="shared" si="85"/>
        <v>#REF!</v>
      </c>
      <c r="AZ123" s="937" t="e">
        <f t="shared" si="86"/>
        <v>#REF!</v>
      </c>
      <c r="BA123" s="1417"/>
      <c r="BB123" s="1409"/>
      <c r="BC123" s="1409" t="e">
        <f>INDEX('прил 1.1'!#REF!,MATCH('прил 1.4'!B123,'прил 1.1'!B:B,0))</f>
        <v>#REF!</v>
      </c>
      <c r="BD123" s="1409"/>
      <c r="BE123" s="1409" t="e">
        <f>INDEX('прил 1.1'!#REF!,MATCH('прил 1.4'!B123,'прил 1.1'!B:B,0))</f>
        <v>#REF!</v>
      </c>
      <c r="BF123" s="1414"/>
      <c r="BG123" s="1409" t="e">
        <f>INDEX('прил 1.1'!#REF!,MATCH('прил 1.4'!B123,'прил 1.1'!B:B,0))</f>
        <v>#REF!</v>
      </c>
      <c r="BH123" s="950"/>
      <c r="BI123" s="1597">
        <f t="shared" si="82"/>
        <v>0</v>
      </c>
      <c r="BL123" s="917"/>
      <c r="BM123" s="918"/>
    </row>
    <row r="124" spans="1:65" s="934" customFormat="1" hidden="1">
      <c r="A124" s="939">
        <f t="shared" si="81"/>
        <v>54</v>
      </c>
      <c r="B124" s="782" t="e">
        <f>'прил 1.1'!#REF!</f>
        <v>#REF!</v>
      </c>
      <c r="C124" s="915" t="s">
        <v>1026</v>
      </c>
      <c r="D124" s="1409" t="e">
        <f>INDEX('прил 1.1'!K:K,MATCH('прил 1.4'!B124,'прил 1.1'!B:B,0))</f>
        <v>#REF!</v>
      </c>
      <c r="E124" s="1409" t="e">
        <f>INDEX('прил 1.1'!L:L,MATCH($B124,'прил 1.1'!$B:$B,0))</f>
        <v>#REF!</v>
      </c>
      <c r="F124" s="1409" t="e">
        <f>INDEX('прил 1.1'!Q:Q,MATCH('прил 1.4'!B124,'прил 1.1'!B:B,0))</f>
        <v>#REF!</v>
      </c>
      <c r="G124" s="1409" t="e">
        <f>INDEX('прил 1.1'!#REF!,MATCH($B124,'прил 1.1'!$B:$B,0))</f>
        <v>#REF!</v>
      </c>
      <c r="H124" s="1409"/>
      <c r="I124" s="1410" t="e">
        <f>INDEX('прил 1.1'!#REF!,MATCH('прил 1.4'!B124,'прил 1.1'!B:B,0))</f>
        <v>#REF!</v>
      </c>
      <c r="J124" s="1201"/>
      <c r="K124" s="1202"/>
      <c r="L124" s="1199"/>
      <c r="M124" s="1202"/>
      <c r="N124" s="1199"/>
      <c r="O124" s="1199"/>
      <c r="P124" s="1199"/>
      <c r="Q124" s="1203"/>
      <c r="R124" s="1409" t="e">
        <f t="shared" si="87"/>
        <v>#REF!</v>
      </c>
      <c r="S124" s="937" t="e">
        <f t="shared" si="88"/>
        <v>#REF!</v>
      </c>
      <c r="T124" s="1409" t="e">
        <f>INDEX('прил 1.1'!#REF!,MATCH('прил 1.4'!$B124,'прил 1.1'!$B:$B,0))</f>
        <v>#REF!</v>
      </c>
      <c r="U124" s="1409" t="e">
        <f>INDEX('прил 1.1'!#REF!,MATCH('прил 1.4'!$B124,'прил 1.1'!$B:$B,0))</f>
        <v>#REF!</v>
      </c>
      <c r="V124" s="1409"/>
      <c r="W124" s="1409" t="e">
        <f>INDEX('прил 1.1'!#REF!,MATCH('прил 1.4'!B124,'прил 1.1'!B:B,0))</f>
        <v>#REF!</v>
      </c>
      <c r="X124" s="1205"/>
      <c r="Y124" s="1205"/>
      <c r="Z124" s="1205"/>
      <c r="AA124" s="1205"/>
      <c r="AB124" s="1205"/>
      <c r="AC124" s="1205"/>
      <c r="AD124" s="1205"/>
      <c r="AE124" s="1205"/>
      <c r="AF124" s="1199" t="e">
        <f>INDEX('прил 1.1'!Q:Q,MATCH('прил 1.4'!B124,'прил 1.1'!B:B,0))-W124</f>
        <v>#REF!</v>
      </c>
      <c r="AG124" s="1409" t="e">
        <f t="shared" si="83"/>
        <v>#REF!</v>
      </c>
      <c r="AH124" s="937" t="e">
        <f t="shared" si="84"/>
        <v>#REF!</v>
      </c>
      <c r="AI124" s="1414"/>
      <c r="AJ124" s="1414"/>
      <c r="AK124" s="1415" t="e">
        <f>INDEX('прил 1.1'!#REF!,MATCH('прил 1.4'!$B124,'прил 1.1'!$B:$B,0))</f>
        <v>#REF!</v>
      </c>
      <c r="AL124" s="1416" t="e">
        <f>INDEX('прил 1.1'!#REF!,MATCH('прил 1.4'!$B124,'прил 1.1'!$B:$B,0))</f>
        <v>#REF!</v>
      </c>
      <c r="AM124" s="1409"/>
      <c r="AN124" s="1409" t="e">
        <f>INDEX('прил 1.1'!#REF!,MATCH('прил 1.4'!B124,'прил 1.1'!B:B,0))</f>
        <v>#REF!</v>
      </c>
      <c r="AO124" s="1206">
        <f t="shared" ref="AO124:AO143" si="89">AM124</f>
        <v>0</v>
      </c>
      <c r="AP124" s="1200" t="e">
        <f t="shared" si="80"/>
        <v>#REF!</v>
      </c>
      <c r="AQ124" s="1227"/>
      <c r="AR124" s="1199" t="e">
        <f>INDEX('прил 1.3'!#REF!,MATCH('прил 1.4'!$B124,'прил 1.3'!$B:$B,0))</f>
        <v>#REF!</v>
      </c>
      <c r="AS124" s="1202"/>
      <c r="AT124" s="1199" t="e">
        <f>INDEX('прил 1.3'!#REF!,MATCH('прил 1.4'!$B124,'прил 1.3'!$B:$B,0))</f>
        <v>#REF!</v>
      </c>
      <c r="AU124" s="1202"/>
      <c r="AV124" s="1199" t="e">
        <f>INDEX('прил 1.3'!#REF!,MATCH('прил 1.4'!$B124,'прил 1.3'!$B:$B,0))</f>
        <v>#REF!</v>
      </c>
      <c r="AW124" s="1202"/>
      <c r="AX124" s="1199" t="e">
        <f>INDEX('прил 1.3'!#REF!,MATCH('прил 1.4'!$B124,'прил 1.3'!$B:$B,0))</f>
        <v>#REF!</v>
      </c>
      <c r="AY124" s="1409" t="e">
        <f t="shared" si="85"/>
        <v>#REF!</v>
      </c>
      <c r="AZ124" s="937" t="e">
        <f t="shared" si="86"/>
        <v>#REF!</v>
      </c>
      <c r="BA124" s="1417"/>
      <c r="BB124" s="1409"/>
      <c r="BC124" s="1409" t="e">
        <f>INDEX('прил 1.1'!#REF!,MATCH('прил 1.4'!B124,'прил 1.1'!B:B,0))</f>
        <v>#REF!</v>
      </c>
      <c r="BD124" s="1409"/>
      <c r="BE124" s="1409" t="e">
        <f>INDEX('прил 1.1'!#REF!,MATCH('прил 1.4'!B124,'прил 1.1'!B:B,0))</f>
        <v>#REF!</v>
      </c>
      <c r="BF124" s="1414"/>
      <c r="BG124" s="1409" t="e">
        <f>INDEX('прил 1.1'!#REF!,MATCH('прил 1.4'!B124,'прил 1.1'!B:B,0))</f>
        <v>#REF!</v>
      </c>
      <c r="BH124" s="950"/>
      <c r="BI124" s="1597">
        <f t="shared" si="82"/>
        <v>0</v>
      </c>
      <c r="BL124" s="917"/>
      <c r="BM124" s="918"/>
    </row>
    <row r="125" spans="1:65" s="934" customFormat="1" hidden="1">
      <c r="A125" s="939">
        <f t="shared" si="81"/>
        <v>55</v>
      </c>
      <c r="B125" s="782" t="e">
        <f>'прил 1.1'!#REF!</f>
        <v>#REF!</v>
      </c>
      <c r="C125" s="915" t="s">
        <v>1026</v>
      </c>
      <c r="D125" s="1409" t="e">
        <f>INDEX('прил 1.1'!K:K,MATCH('прил 1.4'!B125,'прил 1.1'!B:B,0))</f>
        <v>#REF!</v>
      </c>
      <c r="E125" s="1409" t="e">
        <f>INDEX('прил 1.1'!L:L,MATCH($B125,'прил 1.1'!$B:$B,0))</f>
        <v>#REF!</v>
      </c>
      <c r="F125" s="1409" t="e">
        <f>INDEX('прил 1.1'!Q:Q,MATCH('прил 1.4'!B125,'прил 1.1'!B:B,0))</f>
        <v>#REF!</v>
      </c>
      <c r="G125" s="1409" t="e">
        <f>INDEX('прил 1.1'!#REF!,MATCH($B125,'прил 1.1'!$B:$B,0))</f>
        <v>#REF!</v>
      </c>
      <c r="H125" s="1409"/>
      <c r="I125" s="1410" t="e">
        <f>INDEX('прил 1.1'!#REF!,MATCH('прил 1.4'!B125,'прил 1.1'!B:B,0))</f>
        <v>#REF!</v>
      </c>
      <c r="J125" s="1201"/>
      <c r="K125" s="1202"/>
      <c r="L125" s="1199"/>
      <c r="M125" s="1202"/>
      <c r="N125" s="1199"/>
      <c r="O125" s="1199"/>
      <c r="P125" s="1199"/>
      <c r="Q125" s="1203"/>
      <c r="R125" s="1409" t="e">
        <f t="shared" si="87"/>
        <v>#REF!</v>
      </c>
      <c r="S125" s="937" t="e">
        <f t="shared" si="88"/>
        <v>#REF!</v>
      </c>
      <c r="T125" s="1409" t="e">
        <f>INDEX('прил 1.1'!#REF!,MATCH('прил 1.4'!$B125,'прил 1.1'!$B:$B,0))</f>
        <v>#REF!</v>
      </c>
      <c r="U125" s="1409" t="e">
        <f>INDEX('прил 1.1'!#REF!,MATCH('прил 1.4'!$B125,'прил 1.1'!$B:$B,0))</f>
        <v>#REF!</v>
      </c>
      <c r="V125" s="1409"/>
      <c r="W125" s="1409" t="e">
        <f>INDEX('прил 1.1'!#REF!,MATCH('прил 1.4'!B125,'прил 1.1'!B:B,0))</f>
        <v>#REF!</v>
      </c>
      <c r="X125" s="1205"/>
      <c r="Y125" s="1205"/>
      <c r="Z125" s="1205"/>
      <c r="AA125" s="1205"/>
      <c r="AB125" s="1205"/>
      <c r="AC125" s="1205"/>
      <c r="AD125" s="1205"/>
      <c r="AE125" s="1205"/>
      <c r="AF125" s="1199" t="e">
        <f>INDEX('прил 1.1'!Q:Q,MATCH('прил 1.4'!B125,'прил 1.1'!B:B,0))-W125</f>
        <v>#REF!</v>
      </c>
      <c r="AG125" s="1409" t="e">
        <f t="shared" si="83"/>
        <v>#REF!</v>
      </c>
      <c r="AH125" s="937" t="e">
        <f t="shared" si="84"/>
        <v>#REF!</v>
      </c>
      <c r="AI125" s="1414"/>
      <c r="AJ125" s="1414"/>
      <c r="AK125" s="1415" t="e">
        <f>INDEX('прил 1.1'!#REF!,MATCH('прил 1.4'!$B125,'прил 1.1'!$B:$B,0))</f>
        <v>#REF!</v>
      </c>
      <c r="AL125" s="1416" t="e">
        <f>INDEX('прил 1.1'!#REF!,MATCH('прил 1.4'!$B125,'прил 1.1'!$B:$B,0))</f>
        <v>#REF!</v>
      </c>
      <c r="AM125" s="1409"/>
      <c r="AN125" s="1409" t="e">
        <f>INDEX('прил 1.1'!#REF!,MATCH('прил 1.4'!B125,'прил 1.1'!B:B,0))</f>
        <v>#REF!</v>
      </c>
      <c r="AO125" s="1206">
        <f t="shared" si="89"/>
        <v>0</v>
      </c>
      <c r="AP125" s="1200" t="e">
        <f t="shared" si="80"/>
        <v>#REF!</v>
      </c>
      <c r="AQ125" s="1227"/>
      <c r="AR125" s="1199" t="e">
        <f>INDEX('прил 1.3'!#REF!,MATCH('прил 1.4'!$B125,'прил 1.3'!$B:$B,0))</f>
        <v>#REF!</v>
      </c>
      <c r="AS125" s="1202"/>
      <c r="AT125" s="1199" t="e">
        <f>INDEX('прил 1.3'!#REF!,MATCH('прил 1.4'!$B125,'прил 1.3'!$B:$B,0))</f>
        <v>#REF!</v>
      </c>
      <c r="AU125" s="1202"/>
      <c r="AV125" s="1199" t="e">
        <f>INDEX('прил 1.3'!#REF!,MATCH('прил 1.4'!$B125,'прил 1.3'!$B:$B,0))</f>
        <v>#REF!</v>
      </c>
      <c r="AW125" s="1202"/>
      <c r="AX125" s="1199" t="e">
        <f>INDEX('прил 1.3'!#REF!,MATCH('прил 1.4'!$B125,'прил 1.3'!$B:$B,0))</f>
        <v>#REF!</v>
      </c>
      <c r="AY125" s="1409" t="e">
        <f t="shared" si="85"/>
        <v>#REF!</v>
      </c>
      <c r="AZ125" s="937" t="e">
        <f t="shared" si="86"/>
        <v>#REF!</v>
      </c>
      <c r="BA125" s="1417"/>
      <c r="BB125" s="1409"/>
      <c r="BC125" s="1409" t="e">
        <f>INDEX('прил 1.1'!#REF!,MATCH('прил 1.4'!B125,'прил 1.1'!B:B,0))</f>
        <v>#REF!</v>
      </c>
      <c r="BD125" s="1409"/>
      <c r="BE125" s="1409" t="e">
        <f>INDEX('прил 1.1'!#REF!,MATCH('прил 1.4'!B125,'прил 1.1'!B:B,0))</f>
        <v>#REF!</v>
      </c>
      <c r="BF125" s="1414"/>
      <c r="BG125" s="1409" t="e">
        <f>INDEX('прил 1.1'!#REF!,MATCH('прил 1.4'!B125,'прил 1.1'!B:B,0))</f>
        <v>#REF!</v>
      </c>
      <c r="BH125" s="950"/>
      <c r="BI125" s="1597">
        <f t="shared" si="82"/>
        <v>0</v>
      </c>
      <c r="BL125" s="917"/>
      <c r="BM125" s="918"/>
    </row>
    <row r="126" spans="1:65" s="934" customFormat="1" hidden="1">
      <c r="A126" s="939">
        <f t="shared" si="81"/>
        <v>56</v>
      </c>
      <c r="B126" s="782" t="e">
        <f>'прил 1.1'!#REF!</f>
        <v>#REF!</v>
      </c>
      <c r="C126" s="915" t="s">
        <v>1026</v>
      </c>
      <c r="D126" s="1409" t="e">
        <f>INDEX('прил 1.1'!K:K,MATCH('прил 1.4'!B126,'прил 1.1'!B:B,0))</f>
        <v>#REF!</v>
      </c>
      <c r="E126" s="1409" t="e">
        <f>INDEX('прил 1.1'!L:L,MATCH($B126,'прил 1.1'!$B:$B,0))</f>
        <v>#REF!</v>
      </c>
      <c r="F126" s="1409" t="e">
        <f>INDEX('прил 1.1'!Q:Q,MATCH('прил 1.4'!B126,'прил 1.1'!B:B,0))</f>
        <v>#REF!</v>
      </c>
      <c r="G126" s="1409" t="e">
        <f>INDEX('прил 1.1'!#REF!,MATCH($B126,'прил 1.1'!$B:$B,0))</f>
        <v>#REF!</v>
      </c>
      <c r="H126" s="1409"/>
      <c r="I126" s="1410" t="e">
        <f>INDEX('прил 1.1'!#REF!,MATCH('прил 1.4'!B126,'прил 1.1'!B:B,0))</f>
        <v>#REF!</v>
      </c>
      <c r="J126" s="1201"/>
      <c r="K126" s="1202"/>
      <c r="L126" s="1199"/>
      <c r="M126" s="1202"/>
      <c r="N126" s="1199"/>
      <c r="O126" s="1199"/>
      <c r="P126" s="1199"/>
      <c r="Q126" s="1203"/>
      <c r="R126" s="1409" t="e">
        <f t="shared" si="87"/>
        <v>#REF!</v>
      </c>
      <c r="S126" s="937" t="e">
        <f t="shared" si="88"/>
        <v>#REF!</v>
      </c>
      <c r="T126" s="1409" t="e">
        <f>INDEX('прил 1.1'!#REF!,MATCH('прил 1.4'!$B126,'прил 1.1'!$B:$B,0))</f>
        <v>#REF!</v>
      </c>
      <c r="U126" s="1409" t="e">
        <f>INDEX('прил 1.1'!#REF!,MATCH('прил 1.4'!$B126,'прил 1.1'!$B:$B,0))</f>
        <v>#REF!</v>
      </c>
      <c r="V126" s="1409"/>
      <c r="W126" s="1409" t="e">
        <f>INDEX('прил 1.1'!#REF!,MATCH('прил 1.4'!B126,'прил 1.1'!B:B,0))</f>
        <v>#REF!</v>
      </c>
      <c r="X126" s="1205"/>
      <c r="Y126" s="1200" t="e">
        <f>INDEX('прил 14'!W:W,MATCH('прил 1.4'!$B126,'прил 14'!$B:$B,0))</f>
        <v>#REF!</v>
      </c>
      <c r="Z126" s="1388"/>
      <c r="AA126" s="1200" t="e">
        <f>INDEX('прил 14'!X:X,MATCH('прил 1.4'!$B126,'прил 14'!$B:$B,0))</f>
        <v>#REF!</v>
      </c>
      <c r="AB126" s="1388"/>
      <c r="AC126" s="1200" t="e">
        <f>INDEX('прил 14'!Y:Y,MATCH('прил 1.4'!$B126,'прил 14'!$B:$B,0))</f>
        <v>#REF!</v>
      </c>
      <c r="AD126" s="1202"/>
      <c r="AE126" s="1200" t="e">
        <f>INDEX('прил 14'!Z:Z,MATCH('прил 1.4'!$B126,'прил 14'!$B:$B,0))</f>
        <v>#REF!</v>
      </c>
      <c r="AF126" s="1199" t="e">
        <f>INDEX('прил 1.1'!Q:Q,MATCH('прил 1.4'!B126,'прил 1.1'!B:B,0))-W126</f>
        <v>#REF!</v>
      </c>
      <c r="AG126" s="1409" t="e">
        <f t="shared" si="83"/>
        <v>#REF!</v>
      </c>
      <c r="AH126" s="937" t="e">
        <f t="shared" si="84"/>
        <v>#REF!</v>
      </c>
      <c r="AI126" s="1414"/>
      <c r="AJ126" s="1414"/>
      <c r="AK126" s="1415" t="e">
        <f>INDEX('прил 1.1'!#REF!,MATCH('прил 1.4'!$B126,'прил 1.1'!$B:$B,0))</f>
        <v>#REF!</v>
      </c>
      <c r="AL126" s="1416" t="e">
        <f>INDEX('прил 1.1'!#REF!,MATCH('прил 1.4'!$B126,'прил 1.1'!$B:$B,0))</f>
        <v>#REF!</v>
      </c>
      <c r="AM126" s="1409"/>
      <c r="AN126" s="1409" t="e">
        <f>INDEX('прил 1.1'!#REF!,MATCH('прил 1.4'!B126,'прил 1.1'!B:B,0))</f>
        <v>#REF!</v>
      </c>
      <c r="AO126" s="1206">
        <f t="shared" si="89"/>
        <v>0</v>
      </c>
      <c r="AP126" s="1200" t="e">
        <f t="shared" si="80"/>
        <v>#REF!</v>
      </c>
      <c r="AQ126" s="1227"/>
      <c r="AR126" s="1199" t="e">
        <f>INDEX('прил 1.3'!#REF!,MATCH('прил 1.4'!$B126,'прил 1.3'!$B:$B,0))</f>
        <v>#REF!</v>
      </c>
      <c r="AS126" s="1202"/>
      <c r="AT126" s="1199" t="e">
        <f>INDEX('прил 1.3'!#REF!,MATCH('прил 1.4'!$B126,'прил 1.3'!$B:$B,0))</f>
        <v>#REF!</v>
      </c>
      <c r="AU126" s="1202"/>
      <c r="AV126" s="1199" t="e">
        <f>INDEX('прил 1.3'!#REF!,MATCH('прил 1.4'!$B126,'прил 1.3'!$B:$B,0))</f>
        <v>#REF!</v>
      </c>
      <c r="AW126" s="1202"/>
      <c r="AX126" s="1199" t="e">
        <f>INDEX('прил 1.3'!#REF!,MATCH('прил 1.4'!$B126,'прил 1.3'!$B:$B,0))</f>
        <v>#REF!</v>
      </c>
      <c r="AY126" s="1409" t="e">
        <f t="shared" si="85"/>
        <v>#REF!</v>
      </c>
      <c r="AZ126" s="937" t="e">
        <f t="shared" si="86"/>
        <v>#REF!</v>
      </c>
      <c r="BA126" s="1417"/>
      <c r="BB126" s="1409"/>
      <c r="BC126" s="1409" t="e">
        <f>INDEX('прил 1.1'!#REF!,MATCH('прил 1.4'!B126,'прил 1.1'!B:B,0))</f>
        <v>#REF!</v>
      </c>
      <c r="BD126" s="1409"/>
      <c r="BE126" s="1409" t="e">
        <f>INDEX('прил 1.1'!#REF!,MATCH('прил 1.4'!B126,'прил 1.1'!B:B,0))</f>
        <v>#REF!</v>
      </c>
      <c r="BF126" s="1414"/>
      <c r="BG126" s="1409" t="e">
        <f>INDEX('прил 1.1'!#REF!,MATCH('прил 1.4'!B126,'прил 1.1'!B:B,0))</f>
        <v>#REF!</v>
      </c>
      <c r="BH126" s="950"/>
      <c r="BI126" s="1597">
        <f t="shared" si="82"/>
        <v>0</v>
      </c>
      <c r="BL126" s="917"/>
      <c r="BM126" s="918"/>
    </row>
    <row r="127" spans="1:65" s="934" customFormat="1" hidden="1">
      <c r="A127" s="939">
        <f t="shared" si="81"/>
        <v>57</v>
      </c>
      <c r="B127" s="782" t="e">
        <f>'прил 1.1'!#REF!</f>
        <v>#REF!</v>
      </c>
      <c r="C127" s="915" t="s">
        <v>1026</v>
      </c>
      <c r="D127" s="1409" t="e">
        <f>INDEX('прил 1.1'!K:K,MATCH('прил 1.4'!B127,'прил 1.1'!B:B,0))</f>
        <v>#REF!</v>
      </c>
      <c r="E127" s="1409" t="e">
        <f>INDEX('прил 1.1'!L:L,MATCH($B127,'прил 1.1'!$B:$B,0))</f>
        <v>#REF!</v>
      </c>
      <c r="F127" s="1409" t="e">
        <f>INDEX('прил 1.1'!Q:Q,MATCH('прил 1.4'!B127,'прил 1.1'!B:B,0))</f>
        <v>#REF!</v>
      </c>
      <c r="G127" s="1409" t="e">
        <f>INDEX('прил 1.1'!#REF!,MATCH($B127,'прил 1.1'!$B:$B,0))</f>
        <v>#REF!</v>
      </c>
      <c r="H127" s="1409"/>
      <c r="I127" s="1410" t="e">
        <f>INDEX('прил 1.1'!#REF!,MATCH('прил 1.4'!B127,'прил 1.1'!B:B,0))</f>
        <v>#REF!</v>
      </c>
      <c r="J127" s="1201"/>
      <c r="K127" s="1202"/>
      <c r="L127" s="1199"/>
      <c r="M127" s="1202"/>
      <c r="N127" s="1199"/>
      <c r="O127" s="1199"/>
      <c r="P127" s="1199"/>
      <c r="Q127" s="1203"/>
      <c r="R127" s="1409" t="e">
        <f t="shared" si="87"/>
        <v>#REF!</v>
      </c>
      <c r="S127" s="937" t="e">
        <f t="shared" si="88"/>
        <v>#REF!</v>
      </c>
      <c r="T127" s="1409" t="e">
        <f>INDEX('прил 1.1'!#REF!,MATCH('прил 1.4'!$B127,'прил 1.1'!$B:$B,0))</f>
        <v>#REF!</v>
      </c>
      <c r="U127" s="1409" t="e">
        <f>INDEX('прил 1.1'!#REF!,MATCH('прил 1.4'!$B127,'прил 1.1'!$B:$B,0))</f>
        <v>#REF!</v>
      </c>
      <c r="V127" s="1409"/>
      <c r="W127" s="1409" t="e">
        <f>INDEX('прил 1.1'!#REF!,MATCH('прил 1.4'!B127,'прил 1.1'!B:B,0))</f>
        <v>#REF!</v>
      </c>
      <c r="X127" s="1205"/>
      <c r="Y127" s="1205"/>
      <c r="Z127" s="1205"/>
      <c r="AA127" s="1205"/>
      <c r="AB127" s="1205"/>
      <c r="AC127" s="1205"/>
      <c r="AD127" s="1205"/>
      <c r="AE127" s="1205"/>
      <c r="AF127" s="1199" t="e">
        <f>INDEX('прил 1.1'!Q:Q,MATCH('прил 1.4'!B127,'прил 1.1'!B:B,0))-W127</f>
        <v>#REF!</v>
      </c>
      <c r="AG127" s="1409" t="e">
        <f t="shared" si="83"/>
        <v>#REF!</v>
      </c>
      <c r="AH127" s="937" t="e">
        <f t="shared" si="84"/>
        <v>#REF!</v>
      </c>
      <c r="AI127" s="1414"/>
      <c r="AJ127" s="1414"/>
      <c r="AK127" s="1415" t="e">
        <f>INDEX('прил 1.1'!#REF!,MATCH('прил 1.4'!$B127,'прил 1.1'!$B:$B,0))</f>
        <v>#REF!</v>
      </c>
      <c r="AL127" s="1416" t="e">
        <f>INDEX('прил 1.1'!#REF!,MATCH('прил 1.4'!$B127,'прил 1.1'!$B:$B,0))</f>
        <v>#REF!</v>
      </c>
      <c r="AM127" s="1409"/>
      <c r="AN127" s="1409" t="e">
        <f>INDEX('прил 1.1'!#REF!,MATCH('прил 1.4'!B127,'прил 1.1'!B:B,0))</f>
        <v>#REF!</v>
      </c>
      <c r="AO127" s="1206">
        <f t="shared" si="89"/>
        <v>0</v>
      </c>
      <c r="AP127" s="1200" t="e">
        <f t="shared" si="80"/>
        <v>#REF!</v>
      </c>
      <c r="AQ127" s="1227"/>
      <c r="AR127" s="1199" t="e">
        <f>INDEX('прил 1.3'!#REF!,MATCH('прил 1.4'!$B127,'прил 1.3'!$B:$B,0))</f>
        <v>#REF!</v>
      </c>
      <c r="AS127" s="1202"/>
      <c r="AT127" s="1199" t="e">
        <f>INDEX('прил 1.3'!#REF!,MATCH('прил 1.4'!$B127,'прил 1.3'!$B:$B,0))</f>
        <v>#REF!</v>
      </c>
      <c r="AU127" s="1202"/>
      <c r="AV127" s="1199" t="e">
        <f>INDEX('прил 1.3'!#REF!,MATCH('прил 1.4'!$B127,'прил 1.3'!$B:$B,0))</f>
        <v>#REF!</v>
      </c>
      <c r="AW127" s="1202"/>
      <c r="AX127" s="1199" t="e">
        <f>INDEX('прил 1.3'!#REF!,MATCH('прил 1.4'!$B127,'прил 1.3'!$B:$B,0))</f>
        <v>#REF!</v>
      </c>
      <c r="AY127" s="1409" t="e">
        <f t="shared" si="85"/>
        <v>#REF!</v>
      </c>
      <c r="AZ127" s="937" t="e">
        <f t="shared" si="86"/>
        <v>#REF!</v>
      </c>
      <c r="BA127" s="1417"/>
      <c r="BB127" s="1409"/>
      <c r="BC127" s="1409" t="e">
        <f>INDEX('прил 1.1'!#REF!,MATCH('прил 1.4'!B127,'прил 1.1'!B:B,0))</f>
        <v>#REF!</v>
      </c>
      <c r="BD127" s="1409"/>
      <c r="BE127" s="1409" t="e">
        <f>INDEX('прил 1.1'!#REF!,MATCH('прил 1.4'!B127,'прил 1.1'!B:B,0))</f>
        <v>#REF!</v>
      </c>
      <c r="BF127" s="1414"/>
      <c r="BG127" s="1409" t="e">
        <f>INDEX('прил 1.1'!#REF!,MATCH('прил 1.4'!B127,'прил 1.1'!B:B,0))</f>
        <v>#REF!</v>
      </c>
      <c r="BH127" s="950"/>
      <c r="BI127" s="1597">
        <f t="shared" si="82"/>
        <v>0</v>
      </c>
      <c r="BL127" s="917"/>
      <c r="BM127" s="918"/>
    </row>
    <row r="128" spans="1:65" s="934" customFormat="1" hidden="1">
      <c r="A128" s="939">
        <f t="shared" si="81"/>
        <v>58</v>
      </c>
      <c r="B128" s="782" t="e">
        <f>'прил 1.1'!#REF!</f>
        <v>#REF!</v>
      </c>
      <c r="C128" s="915" t="s">
        <v>1026</v>
      </c>
      <c r="D128" s="1409" t="e">
        <f>INDEX('прил 1.1'!K:K,MATCH('прил 1.4'!B128,'прил 1.1'!B:B,0))</f>
        <v>#REF!</v>
      </c>
      <c r="E128" s="1409" t="e">
        <f>INDEX('прил 1.1'!L:L,MATCH($B128,'прил 1.1'!$B:$B,0))</f>
        <v>#REF!</v>
      </c>
      <c r="F128" s="1409" t="e">
        <f>INDEX('прил 1.1'!Q:Q,MATCH('прил 1.4'!B128,'прил 1.1'!B:B,0))</f>
        <v>#REF!</v>
      </c>
      <c r="G128" s="1409" t="e">
        <f>INDEX('прил 1.1'!#REF!,MATCH($B128,'прил 1.1'!$B:$B,0))</f>
        <v>#REF!</v>
      </c>
      <c r="H128" s="1409">
        <v>0</v>
      </c>
      <c r="I128" s="1410" t="e">
        <f>INDEX('прил 1.1'!#REF!,MATCH('прил 1.4'!B128,'прил 1.1'!B:B,0))</f>
        <v>#REF!</v>
      </c>
      <c r="J128" s="1201"/>
      <c r="K128" s="1202"/>
      <c r="L128" s="1199"/>
      <c r="M128" s="1202"/>
      <c r="N128" s="1199"/>
      <c r="O128" s="1199"/>
      <c r="P128" s="1199"/>
      <c r="Q128" s="1203"/>
      <c r="R128" s="1409" t="e">
        <f t="shared" si="87"/>
        <v>#REF!</v>
      </c>
      <c r="S128" s="937" t="e">
        <f t="shared" si="88"/>
        <v>#REF!</v>
      </c>
      <c r="T128" s="1409" t="e">
        <f>INDEX('прил 1.1'!#REF!,MATCH('прил 1.4'!$B128,'прил 1.1'!$B:$B,0))</f>
        <v>#REF!</v>
      </c>
      <c r="U128" s="1409" t="e">
        <f>INDEX('прил 1.1'!#REF!,MATCH('прил 1.4'!$B128,'прил 1.1'!$B:$B,0))</f>
        <v>#REF!</v>
      </c>
      <c r="V128" s="1409"/>
      <c r="W128" s="1409" t="e">
        <f>INDEX('прил 1.1'!#REF!,MATCH('прил 1.4'!B128,'прил 1.1'!B:B,0))</f>
        <v>#REF!</v>
      </c>
      <c r="X128" s="1205"/>
      <c r="Y128" s="1205"/>
      <c r="Z128" s="1205"/>
      <c r="AA128" s="1205"/>
      <c r="AB128" s="1205"/>
      <c r="AC128" s="1205"/>
      <c r="AD128" s="1205"/>
      <c r="AE128" s="1205"/>
      <c r="AF128" s="1199" t="e">
        <f>INDEX('прил 1.1'!Q:Q,MATCH('прил 1.4'!B128,'прил 1.1'!B:B,0))-W128</f>
        <v>#REF!</v>
      </c>
      <c r="AG128" s="1409" t="e">
        <f t="shared" si="83"/>
        <v>#REF!</v>
      </c>
      <c r="AH128" s="937" t="e">
        <f t="shared" si="84"/>
        <v>#REF!</v>
      </c>
      <c r="AI128" s="1414"/>
      <c r="AJ128" s="1414"/>
      <c r="AK128" s="1415" t="e">
        <f>INDEX('прил 1.1'!#REF!,MATCH('прил 1.4'!$B128,'прил 1.1'!$B:$B,0))</f>
        <v>#REF!</v>
      </c>
      <c r="AL128" s="1416" t="e">
        <f>INDEX('прил 1.1'!#REF!,MATCH('прил 1.4'!$B128,'прил 1.1'!$B:$B,0))</f>
        <v>#REF!</v>
      </c>
      <c r="AM128" s="1409">
        <v>0</v>
      </c>
      <c r="AN128" s="1409" t="e">
        <f>INDEX('прил 1.1'!#REF!,MATCH('прил 1.4'!B128,'прил 1.1'!B:B,0))</f>
        <v>#REF!</v>
      </c>
      <c r="AO128" s="1206">
        <f t="shared" si="89"/>
        <v>0</v>
      </c>
      <c r="AP128" s="1200" t="e">
        <f t="shared" si="80"/>
        <v>#REF!</v>
      </c>
      <c r="AQ128" s="1227"/>
      <c r="AR128" s="1199" t="e">
        <f>INDEX('прил 1.3'!#REF!,MATCH('прил 1.4'!$B128,'прил 1.3'!$B:$B,0))</f>
        <v>#REF!</v>
      </c>
      <c r="AS128" s="1202"/>
      <c r="AT128" s="1199" t="e">
        <f>INDEX('прил 1.3'!#REF!,MATCH('прил 1.4'!$B128,'прил 1.3'!$B:$B,0))</f>
        <v>#REF!</v>
      </c>
      <c r="AU128" s="1202"/>
      <c r="AV128" s="1199" t="e">
        <f>INDEX('прил 1.3'!#REF!,MATCH('прил 1.4'!$B128,'прил 1.3'!$B:$B,0))</f>
        <v>#REF!</v>
      </c>
      <c r="AW128" s="1202"/>
      <c r="AX128" s="1199" t="e">
        <f>INDEX('прил 1.3'!#REF!,MATCH('прил 1.4'!$B128,'прил 1.3'!$B:$B,0))</f>
        <v>#REF!</v>
      </c>
      <c r="AY128" s="1409" t="e">
        <f t="shared" si="85"/>
        <v>#REF!</v>
      </c>
      <c r="AZ128" s="937" t="e">
        <f t="shared" si="86"/>
        <v>#REF!</v>
      </c>
      <c r="BA128" s="1417"/>
      <c r="BB128" s="1409">
        <v>0</v>
      </c>
      <c r="BC128" s="1409" t="e">
        <f>INDEX('прил 1.1'!#REF!,MATCH('прил 1.4'!B128,'прил 1.1'!B:B,0))</f>
        <v>#REF!</v>
      </c>
      <c r="BD128" s="1409">
        <v>0</v>
      </c>
      <c r="BE128" s="1409" t="e">
        <f>INDEX('прил 1.1'!#REF!,MATCH('прил 1.4'!B128,'прил 1.1'!B:B,0))</f>
        <v>#REF!</v>
      </c>
      <c r="BF128" s="1414"/>
      <c r="BG128" s="1409" t="e">
        <f>INDEX('прил 1.1'!#REF!,MATCH('прил 1.4'!B128,'прил 1.1'!B:B,0))</f>
        <v>#REF!</v>
      </c>
      <c r="BH128" s="950"/>
      <c r="BI128" s="1597">
        <f t="shared" si="82"/>
        <v>0</v>
      </c>
      <c r="BL128" s="917"/>
      <c r="BM128" s="918"/>
    </row>
    <row r="129" spans="1:65" s="934" customFormat="1" ht="60" hidden="1">
      <c r="A129" s="939">
        <f t="shared" si="81"/>
        <v>59</v>
      </c>
      <c r="B129" s="782" t="s">
        <v>1197</v>
      </c>
      <c r="C129" s="915" t="s">
        <v>1026</v>
      </c>
      <c r="D129" s="1409" t="e">
        <f>INDEX('прил 1.1'!K:K,MATCH('прил 1.4'!B129,'прил 1.1'!B:B,0))</f>
        <v>#N/A</v>
      </c>
      <c r="E129" s="1409" t="e">
        <f>INDEX('прил 1.1'!L:L,MATCH($B129,'прил 1.1'!$B:$B,0))</f>
        <v>#N/A</v>
      </c>
      <c r="F129" s="1409" t="e">
        <f>INDEX('прил 1.1'!Q:Q,MATCH('прил 1.4'!B129,'прил 1.1'!B:B,0))</f>
        <v>#N/A</v>
      </c>
      <c r="G129" s="1409" t="e">
        <f>INDEX('прил 1.1'!#REF!,MATCH($B129,'прил 1.1'!$B:$B,0))</f>
        <v>#REF!</v>
      </c>
      <c r="H129" s="1409"/>
      <c r="I129" s="1410" t="e">
        <f>INDEX('прил 1.1'!#REF!,MATCH('прил 1.4'!B129,'прил 1.1'!B:B,0))</f>
        <v>#REF!</v>
      </c>
      <c r="J129" s="1201"/>
      <c r="K129" s="1202"/>
      <c r="L129" s="1199"/>
      <c r="M129" s="1202"/>
      <c r="N129" s="1199"/>
      <c r="O129" s="1199"/>
      <c r="P129" s="1199"/>
      <c r="Q129" s="1203"/>
      <c r="R129" s="1409" t="e">
        <f t="shared" si="87"/>
        <v>#REF!</v>
      </c>
      <c r="S129" s="937" t="e">
        <f t="shared" si="88"/>
        <v>#REF!</v>
      </c>
      <c r="T129" s="1409" t="e">
        <f>INDEX('прил 1.1'!#REF!,MATCH('прил 1.4'!$B129,'прил 1.1'!$B:$B,0))</f>
        <v>#REF!</v>
      </c>
      <c r="U129" s="1409" t="e">
        <f>INDEX('прил 1.1'!#REF!,MATCH('прил 1.4'!$B129,'прил 1.1'!$B:$B,0))</f>
        <v>#REF!</v>
      </c>
      <c r="V129" s="1409"/>
      <c r="W129" s="1409" t="e">
        <f>INDEX('прил 1.1'!#REF!,MATCH('прил 1.4'!B129,'прил 1.1'!B:B,0))</f>
        <v>#REF!</v>
      </c>
      <c r="X129" s="1205"/>
      <c r="Y129" s="1205"/>
      <c r="Z129" s="1205"/>
      <c r="AA129" s="1205"/>
      <c r="AB129" s="1205"/>
      <c r="AC129" s="1205"/>
      <c r="AD129" s="1205"/>
      <c r="AE129" s="1205"/>
      <c r="AF129" s="1199" t="e">
        <f>INDEX('прил 1.1'!Q:Q,MATCH('прил 1.4'!B129,'прил 1.1'!B:B,0))-W129</f>
        <v>#N/A</v>
      </c>
      <c r="AG129" s="1409" t="e">
        <f t="shared" si="83"/>
        <v>#REF!</v>
      </c>
      <c r="AH129" s="937" t="e">
        <f t="shared" si="84"/>
        <v>#REF!</v>
      </c>
      <c r="AI129" s="1414"/>
      <c r="AJ129" s="1414"/>
      <c r="AK129" s="1415" t="e">
        <f>INDEX('прил 1.1'!#REF!,MATCH('прил 1.4'!$B129,'прил 1.1'!$B:$B,0))</f>
        <v>#REF!</v>
      </c>
      <c r="AL129" s="1416" t="e">
        <f>INDEX('прил 1.1'!#REF!,MATCH('прил 1.4'!$B129,'прил 1.1'!$B:$B,0))</f>
        <v>#REF!</v>
      </c>
      <c r="AM129" s="1409"/>
      <c r="AN129" s="1409" t="e">
        <f>INDEX('прил 1.1'!#REF!,MATCH('прил 1.4'!B129,'прил 1.1'!B:B,0))</f>
        <v>#REF!</v>
      </c>
      <c r="AO129" s="1206">
        <f t="shared" si="89"/>
        <v>0</v>
      </c>
      <c r="AP129" s="1200" t="e">
        <f t="shared" si="80"/>
        <v>#REF!</v>
      </c>
      <c r="AQ129" s="1227"/>
      <c r="AR129" s="1199" t="e">
        <f>INDEX('прил 1.3'!#REF!,MATCH('прил 1.4'!$B129,'прил 1.3'!$B:$B,0))</f>
        <v>#REF!</v>
      </c>
      <c r="AS129" s="1202"/>
      <c r="AT129" s="1199" t="e">
        <f>INDEX('прил 1.3'!#REF!,MATCH('прил 1.4'!$B129,'прил 1.3'!$B:$B,0))</f>
        <v>#REF!</v>
      </c>
      <c r="AU129" s="1202"/>
      <c r="AV129" s="1199" t="e">
        <f>INDEX('прил 1.3'!#REF!,MATCH('прил 1.4'!$B129,'прил 1.3'!$B:$B,0))</f>
        <v>#REF!</v>
      </c>
      <c r="AW129" s="1202"/>
      <c r="AX129" s="1199" t="e">
        <f>INDEX('прил 1.3'!#REF!,MATCH('прил 1.4'!$B129,'прил 1.3'!$B:$B,0))</f>
        <v>#REF!</v>
      </c>
      <c r="AY129" s="1409" t="e">
        <f t="shared" si="85"/>
        <v>#REF!</v>
      </c>
      <c r="AZ129" s="937" t="e">
        <f t="shared" si="86"/>
        <v>#REF!</v>
      </c>
      <c r="BA129" s="1417"/>
      <c r="BB129" s="1409"/>
      <c r="BC129" s="1409" t="e">
        <f>INDEX('прил 1.1'!#REF!,MATCH('прил 1.4'!B129,'прил 1.1'!B:B,0))</f>
        <v>#REF!</v>
      </c>
      <c r="BD129" s="1409"/>
      <c r="BE129" s="1409" t="e">
        <f>INDEX('прил 1.1'!#REF!,MATCH('прил 1.4'!B129,'прил 1.1'!B:B,0))</f>
        <v>#REF!</v>
      </c>
      <c r="BF129" s="1414"/>
      <c r="BG129" s="1409" t="e">
        <f>INDEX('прил 1.1'!#REF!,MATCH('прил 1.4'!B129,'прил 1.1'!B:B,0))</f>
        <v>#REF!</v>
      </c>
      <c r="BH129" s="950"/>
      <c r="BI129" s="1597">
        <f t="shared" si="82"/>
        <v>0</v>
      </c>
      <c r="BL129" s="917"/>
      <c r="BM129" s="918"/>
    </row>
    <row r="130" spans="1:65" s="934" customFormat="1" ht="45" hidden="1">
      <c r="A130" s="939">
        <f t="shared" si="81"/>
        <v>60</v>
      </c>
      <c r="B130" s="782" t="s">
        <v>1198</v>
      </c>
      <c r="C130" s="915" t="s">
        <v>1026</v>
      </c>
      <c r="D130" s="1409" t="e">
        <f>INDEX('прил 1.1'!K:K,MATCH('прил 1.4'!B130,'прил 1.1'!B:B,0))</f>
        <v>#N/A</v>
      </c>
      <c r="E130" s="1409" t="e">
        <f>INDEX('прил 1.1'!L:L,MATCH($B130,'прил 1.1'!$B:$B,0))</f>
        <v>#N/A</v>
      </c>
      <c r="F130" s="1409" t="e">
        <f>INDEX('прил 1.1'!Q:Q,MATCH('прил 1.4'!B130,'прил 1.1'!B:B,0))</f>
        <v>#N/A</v>
      </c>
      <c r="G130" s="1409" t="e">
        <f>INDEX('прил 1.1'!#REF!,MATCH($B130,'прил 1.1'!$B:$B,0))</f>
        <v>#REF!</v>
      </c>
      <c r="H130" s="1409"/>
      <c r="I130" s="1410" t="e">
        <f>INDEX('прил 1.1'!#REF!,MATCH('прил 1.4'!B130,'прил 1.1'!B:B,0))</f>
        <v>#REF!</v>
      </c>
      <c r="J130" s="1201"/>
      <c r="K130" s="1202"/>
      <c r="L130" s="1199"/>
      <c r="M130" s="1202"/>
      <c r="N130" s="1199"/>
      <c r="O130" s="1199"/>
      <c r="P130" s="1199"/>
      <c r="Q130" s="1203"/>
      <c r="R130" s="1409" t="e">
        <f t="shared" si="87"/>
        <v>#REF!</v>
      </c>
      <c r="S130" s="937" t="e">
        <f t="shared" si="88"/>
        <v>#REF!</v>
      </c>
      <c r="T130" s="1409" t="e">
        <f>INDEX('прил 1.1'!#REF!,MATCH('прил 1.4'!$B130,'прил 1.1'!$B:$B,0))</f>
        <v>#REF!</v>
      </c>
      <c r="U130" s="1409" t="e">
        <f>INDEX('прил 1.1'!#REF!,MATCH('прил 1.4'!$B130,'прил 1.1'!$B:$B,0))</f>
        <v>#REF!</v>
      </c>
      <c r="V130" s="1409"/>
      <c r="W130" s="1409" t="e">
        <f>INDEX('прил 1.1'!#REF!,MATCH('прил 1.4'!B130,'прил 1.1'!B:B,0))</f>
        <v>#REF!</v>
      </c>
      <c r="X130" s="1205"/>
      <c r="Y130" s="1205"/>
      <c r="Z130" s="1205"/>
      <c r="AA130" s="1205"/>
      <c r="AB130" s="1205"/>
      <c r="AC130" s="1205"/>
      <c r="AD130" s="1205"/>
      <c r="AE130" s="1205"/>
      <c r="AF130" s="1199" t="e">
        <f>INDEX('прил 1.1'!Q:Q,MATCH('прил 1.4'!B130,'прил 1.1'!B:B,0))-W130</f>
        <v>#N/A</v>
      </c>
      <c r="AG130" s="1409" t="e">
        <f t="shared" si="83"/>
        <v>#REF!</v>
      </c>
      <c r="AH130" s="937" t="e">
        <f t="shared" si="84"/>
        <v>#REF!</v>
      </c>
      <c r="AI130" s="1414"/>
      <c r="AJ130" s="1414"/>
      <c r="AK130" s="1415" t="e">
        <f>INDEX('прил 1.1'!#REF!,MATCH('прил 1.4'!$B130,'прил 1.1'!$B:$B,0))</f>
        <v>#REF!</v>
      </c>
      <c r="AL130" s="1416" t="e">
        <f>INDEX('прил 1.1'!#REF!,MATCH('прил 1.4'!$B130,'прил 1.1'!$B:$B,0))</f>
        <v>#REF!</v>
      </c>
      <c r="AM130" s="1409"/>
      <c r="AN130" s="1409" t="e">
        <f>INDEX('прил 1.1'!#REF!,MATCH('прил 1.4'!B130,'прил 1.1'!B:B,0))</f>
        <v>#REF!</v>
      </c>
      <c r="AO130" s="1206">
        <f t="shared" si="89"/>
        <v>0</v>
      </c>
      <c r="AP130" s="1200" t="e">
        <f t="shared" si="80"/>
        <v>#REF!</v>
      </c>
      <c r="AQ130" s="1227"/>
      <c r="AR130" s="1199" t="e">
        <f>INDEX('прил 1.3'!#REF!,MATCH('прил 1.4'!$B130,'прил 1.3'!$B:$B,0))</f>
        <v>#REF!</v>
      </c>
      <c r="AS130" s="1202"/>
      <c r="AT130" s="1199" t="e">
        <f>INDEX('прил 1.3'!#REF!,MATCH('прил 1.4'!$B130,'прил 1.3'!$B:$B,0))</f>
        <v>#REF!</v>
      </c>
      <c r="AU130" s="1202"/>
      <c r="AV130" s="1199" t="e">
        <f>INDEX('прил 1.3'!#REF!,MATCH('прил 1.4'!$B130,'прил 1.3'!$B:$B,0))</f>
        <v>#REF!</v>
      </c>
      <c r="AW130" s="1202"/>
      <c r="AX130" s="1199" t="e">
        <f>INDEX('прил 1.3'!#REF!,MATCH('прил 1.4'!$B130,'прил 1.3'!$B:$B,0))</f>
        <v>#REF!</v>
      </c>
      <c r="AY130" s="1409" t="e">
        <f t="shared" si="85"/>
        <v>#REF!</v>
      </c>
      <c r="AZ130" s="937" t="e">
        <f t="shared" si="86"/>
        <v>#REF!</v>
      </c>
      <c r="BA130" s="1417"/>
      <c r="BB130" s="1409"/>
      <c r="BC130" s="1409" t="e">
        <f>INDEX('прил 1.1'!#REF!,MATCH('прил 1.4'!B130,'прил 1.1'!B:B,0))</f>
        <v>#REF!</v>
      </c>
      <c r="BD130" s="1409"/>
      <c r="BE130" s="1409" t="e">
        <f>INDEX('прил 1.1'!#REF!,MATCH('прил 1.4'!B130,'прил 1.1'!B:B,0))</f>
        <v>#REF!</v>
      </c>
      <c r="BF130" s="1414"/>
      <c r="BG130" s="1409" t="e">
        <f>INDEX('прил 1.1'!#REF!,MATCH('прил 1.4'!B130,'прил 1.1'!B:B,0))</f>
        <v>#REF!</v>
      </c>
      <c r="BH130" s="950"/>
      <c r="BI130" s="1597">
        <f t="shared" si="82"/>
        <v>0</v>
      </c>
      <c r="BL130" s="917"/>
      <c r="BM130" s="918"/>
    </row>
    <row r="131" spans="1:65" s="934" customFormat="1" ht="75" hidden="1">
      <c r="A131" s="939">
        <f t="shared" si="81"/>
        <v>61</v>
      </c>
      <c r="B131" s="782" t="s">
        <v>1199</v>
      </c>
      <c r="C131" s="915" t="s">
        <v>1026</v>
      </c>
      <c r="D131" s="1409" t="e">
        <f>INDEX('прил 1.1'!K:K,MATCH('прил 1.4'!B131,'прил 1.1'!B:B,0))</f>
        <v>#N/A</v>
      </c>
      <c r="E131" s="1409" t="e">
        <f>INDEX('прил 1.1'!L:L,MATCH($B131,'прил 1.1'!$B:$B,0))</f>
        <v>#N/A</v>
      </c>
      <c r="F131" s="1409" t="e">
        <f>INDEX('прил 1.1'!Q:Q,MATCH('прил 1.4'!B131,'прил 1.1'!B:B,0))</f>
        <v>#N/A</v>
      </c>
      <c r="G131" s="1409" t="e">
        <f>INDEX('прил 1.1'!#REF!,MATCH($B131,'прил 1.1'!$B:$B,0))</f>
        <v>#REF!</v>
      </c>
      <c r="H131" s="1409"/>
      <c r="I131" s="1410" t="e">
        <f>INDEX('прил 1.1'!#REF!,MATCH('прил 1.4'!B131,'прил 1.1'!B:B,0))</f>
        <v>#REF!</v>
      </c>
      <c r="J131" s="1201"/>
      <c r="K131" s="1202"/>
      <c r="L131" s="1199"/>
      <c r="M131" s="1202"/>
      <c r="N131" s="1199"/>
      <c r="O131" s="1199"/>
      <c r="P131" s="1199"/>
      <c r="Q131" s="1203"/>
      <c r="R131" s="1409" t="e">
        <f t="shared" si="87"/>
        <v>#REF!</v>
      </c>
      <c r="S131" s="937" t="e">
        <f t="shared" si="88"/>
        <v>#REF!</v>
      </c>
      <c r="T131" s="1409" t="e">
        <f>INDEX('прил 1.1'!#REF!,MATCH('прил 1.4'!$B131,'прил 1.1'!$B:$B,0))</f>
        <v>#REF!</v>
      </c>
      <c r="U131" s="1409" t="e">
        <f>INDEX('прил 1.1'!#REF!,MATCH('прил 1.4'!$B131,'прил 1.1'!$B:$B,0))</f>
        <v>#REF!</v>
      </c>
      <c r="V131" s="1409"/>
      <c r="W131" s="1409" t="e">
        <f>INDEX('прил 1.1'!#REF!,MATCH('прил 1.4'!B131,'прил 1.1'!B:B,0))</f>
        <v>#REF!</v>
      </c>
      <c r="X131" s="1205"/>
      <c r="Y131" s="1205"/>
      <c r="Z131" s="1205"/>
      <c r="AA131" s="1205"/>
      <c r="AB131" s="1205"/>
      <c r="AC131" s="1205"/>
      <c r="AD131" s="1205"/>
      <c r="AE131" s="1205"/>
      <c r="AF131" s="1199" t="e">
        <f>INDEX('прил 1.1'!Q:Q,MATCH('прил 1.4'!B131,'прил 1.1'!B:B,0))-W131</f>
        <v>#N/A</v>
      </c>
      <c r="AG131" s="1409" t="e">
        <f t="shared" si="83"/>
        <v>#REF!</v>
      </c>
      <c r="AH131" s="937" t="e">
        <f t="shared" si="84"/>
        <v>#REF!</v>
      </c>
      <c r="AI131" s="1414"/>
      <c r="AJ131" s="1414"/>
      <c r="AK131" s="1415" t="e">
        <f>INDEX('прил 1.1'!#REF!,MATCH('прил 1.4'!$B131,'прил 1.1'!$B:$B,0))</f>
        <v>#REF!</v>
      </c>
      <c r="AL131" s="1416" t="e">
        <f>INDEX('прил 1.1'!#REF!,MATCH('прил 1.4'!$B131,'прил 1.1'!$B:$B,0))</f>
        <v>#REF!</v>
      </c>
      <c r="AM131" s="1409"/>
      <c r="AN131" s="1409" t="e">
        <f>INDEX('прил 1.1'!#REF!,MATCH('прил 1.4'!B131,'прил 1.1'!B:B,0))</f>
        <v>#REF!</v>
      </c>
      <c r="AO131" s="1206">
        <f t="shared" si="89"/>
        <v>0</v>
      </c>
      <c r="AP131" s="1200" t="e">
        <f t="shared" si="80"/>
        <v>#REF!</v>
      </c>
      <c r="AQ131" s="1227"/>
      <c r="AR131" s="1199" t="e">
        <f>INDEX('прил 1.3'!#REF!,MATCH('прил 1.4'!$B131,'прил 1.3'!$B:$B,0))</f>
        <v>#REF!</v>
      </c>
      <c r="AS131" s="1202"/>
      <c r="AT131" s="1199" t="e">
        <f>INDEX('прил 1.3'!#REF!,MATCH('прил 1.4'!$B131,'прил 1.3'!$B:$B,0))</f>
        <v>#REF!</v>
      </c>
      <c r="AU131" s="1202"/>
      <c r="AV131" s="1199" t="e">
        <f>INDEX('прил 1.3'!#REF!,MATCH('прил 1.4'!$B131,'прил 1.3'!$B:$B,0))</f>
        <v>#REF!</v>
      </c>
      <c r="AW131" s="1202"/>
      <c r="AX131" s="1199" t="e">
        <f>INDEX('прил 1.3'!#REF!,MATCH('прил 1.4'!$B131,'прил 1.3'!$B:$B,0))</f>
        <v>#REF!</v>
      </c>
      <c r="AY131" s="1409" t="e">
        <f t="shared" si="85"/>
        <v>#REF!</v>
      </c>
      <c r="AZ131" s="937" t="e">
        <f t="shared" si="86"/>
        <v>#REF!</v>
      </c>
      <c r="BA131" s="1417"/>
      <c r="BB131" s="1409"/>
      <c r="BC131" s="1409" t="e">
        <f>INDEX('прил 1.1'!#REF!,MATCH('прил 1.4'!B131,'прил 1.1'!B:B,0))</f>
        <v>#REF!</v>
      </c>
      <c r="BD131" s="1409"/>
      <c r="BE131" s="1409" t="e">
        <f>INDEX('прил 1.1'!#REF!,MATCH('прил 1.4'!B131,'прил 1.1'!B:B,0))</f>
        <v>#REF!</v>
      </c>
      <c r="BF131" s="1414"/>
      <c r="BG131" s="1409" t="e">
        <f>INDEX('прил 1.1'!#REF!,MATCH('прил 1.4'!B131,'прил 1.1'!B:B,0))</f>
        <v>#REF!</v>
      </c>
      <c r="BH131" s="950"/>
      <c r="BI131" s="1597">
        <f t="shared" si="82"/>
        <v>0</v>
      </c>
      <c r="BL131" s="917"/>
      <c r="BM131" s="918"/>
    </row>
    <row r="132" spans="1:65" s="934" customFormat="1" ht="45" hidden="1">
      <c r="A132" s="939">
        <f t="shared" si="81"/>
        <v>62</v>
      </c>
      <c r="B132" s="782" t="s">
        <v>1200</v>
      </c>
      <c r="C132" s="915" t="s">
        <v>1026</v>
      </c>
      <c r="D132" s="1409" t="e">
        <f>INDEX('прил 1.1'!K:K,MATCH('прил 1.4'!B132,'прил 1.1'!B:B,0))</f>
        <v>#N/A</v>
      </c>
      <c r="E132" s="1409" t="e">
        <f>INDEX('прил 1.1'!L:L,MATCH($B132,'прил 1.1'!$B:$B,0))</f>
        <v>#N/A</v>
      </c>
      <c r="F132" s="1409" t="e">
        <f>INDEX('прил 1.1'!Q:Q,MATCH('прил 1.4'!B132,'прил 1.1'!B:B,0))</f>
        <v>#N/A</v>
      </c>
      <c r="G132" s="1409" t="e">
        <f>INDEX('прил 1.1'!#REF!,MATCH($B132,'прил 1.1'!$B:$B,0))</f>
        <v>#REF!</v>
      </c>
      <c r="H132" s="1409"/>
      <c r="I132" s="1410" t="e">
        <f>INDEX('прил 1.1'!#REF!,MATCH('прил 1.4'!B132,'прил 1.1'!B:B,0))</f>
        <v>#REF!</v>
      </c>
      <c r="J132" s="1201"/>
      <c r="K132" s="1202"/>
      <c r="L132" s="1199"/>
      <c r="M132" s="1202"/>
      <c r="N132" s="1199"/>
      <c r="O132" s="1199"/>
      <c r="P132" s="1199"/>
      <c r="Q132" s="1203"/>
      <c r="R132" s="1409" t="e">
        <f t="shared" si="87"/>
        <v>#REF!</v>
      </c>
      <c r="S132" s="937" t="e">
        <f t="shared" si="88"/>
        <v>#REF!</v>
      </c>
      <c r="T132" s="1409" t="e">
        <f>INDEX('прил 1.1'!#REF!,MATCH('прил 1.4'!$B132,'прил 1.1'!$B:$B,0))</f>
        <v>#REF!</v>
      </c>
      <c r="U132" s="1409" t="e">
        <f>INDEX('прил 1.1'!#REF!,MATCH('прил 1.4'!$B132,'прил 1.1'!$B:$B,0))</f>
        <v>#REF!</v>
      </c>
      <c r="V132" s="1409"/>
      <c r="W132" s="1409" t="e">
        <f>INDEX('прил 1.1'!#REF!,MATCH('прил 1.4'!B132,'прил 1.1'!B:B,0))</f>
        <v>#REF!</v>
      </c>
      <c r="X132" s="1205"/>
      <c r="Y132" s="1205"/>
      <c r="Z132" s="1205"/>
      <c r="AA132" s="1205"/>
      <c r="AB132" s="1205"/>
      <c r="AC132" s="1205"/>
      <c r="AD132" s="1205"/>
      <c r="AE132" s="1205"/>
      <c r="AF132" s="1199" t="e">
        <f>INDEX('прил 1.1'!Q:Q,MATCH('прил 1.4'!B132,'прил 1.1'!B:B,0))-W132</f>
        <v>#N/A</v>
      </c>
      <c r="AG132" s="1409" t="e">
        <f t="shared" si="83"/>
        <v>#REF!</v>
      </c>
      <c r="AH132" s="937" t="e">
        <f t="shared" si="84"/>
        <v>#REF!</v>
      </c>
      <c r="AI132" s="1414"/>
      <c r="AJ132" s="1414"/>
      <c r="AK132" s="1415" t="e">
        <f>INDEX('прил 1.1'!#REF!,MATCH('прил 1.4'!$B132,'прил 1.1'!$B:$B,0))</f>
        <v>#REF!</v>
      </c>
      <c r="AL132" s="1416" t="e">
        <f>INDEX('прил 1.1'!#REF!,MATCH('прил 1.4'!$B132,'прил 1.1'!$B:$B,0))</f>
        <v>#REF!</v>
      </c>
      <c r="AM132" s="1409"/>
      <c r="AN132" s="1409" t="e">
        <f>INDEX('прил 1.1'!#REF!,MATCH('прил 1.4'!B132,'прил 1.1'!B:B,0))</f>
        <v>#REF!</v>
      </c>
      <c r="AO132" s="1206">
        <f t="shared" si="89"/>
        <v>0</v>
      </c>
      <c r="AP132" s="1200" t="e">
        <f t="shared" si="80"/>
        <v>#REF!</v>
      </c>
      <c r="AQ132" s="1227"/>
      <c r="AR132" s="1199" t="e">
        <f>INDEX('прил 1.3'!#REF!,MATCH('прил 1.4'!$B132,'прил 1.3'!$B:$B,0))</f>
        <v>#REF!</v>
      </c>
      <c r="AS132" s="1202"/>
      <c r="AT132" s="1199" t="e">
        <f>INDEX('прил 1.3'!#REF!,MATCH('прил 1.4'!$B132,'прил 1.3'!$B:$B,0))</f>
        <v>#REF!</v>
      </c>
      <c r="AU132" s="1202"/>
      <c r="AV132" s="1199" t="e">
        <f>INDEX('прил 1.3'!#REF!,MATCH('прил 1.4'!$B132,'прил 1.3'!$B:$B,0))</f>
        <v>#REF!</v>
      </c>
      <c r="AW132" s="1202"/>
      <c r="AX132" s="1199" t="e">
        <f>INDEX('прил 1.3'!#REF!,MATCH('прил 1.4'!$B132,'прил 1.3'!$B:$B,0))</f>
        <v>#REF!</v>
      </c>
      <c r="AY132" s="1409" t="e">
        <f t="shared" si="85"/>
        <v>#REF!</v>
      </c>
      <c r="AZ132" s="937" t="e">
        <f t="shared" si="86"/>
        <v>#REF!</v>
      </c>
      <c r="BA132" s="1417"/>
      <c r="BB132" s="1409"/>
      <c r="BC132" s="1409" t="e">
        <f>INDEX('прил 1.1'!#REF!,MATCH('прил 1.4'!B132,'прил 1.1'!B:B,0))</f>
        <v>#REF!</v>
      </c>
      <c r="BD132" s="1409"/>
      <c r="BE132" s="1409" t="e">
        <f>INDEX('прил 1.1'!#REF!,MATCH('прил 1.4'!B132,'прил 1.1'!B:B,0))</f>
        <v>#REF!</v>
      </c>
      <c r="BF132" s="1414"/>
      <c r="BG132" s="1409" t="e">
        <f>INDEX('прил 1.1'!#REF!,MATCH('прил 1.4'!B132,'прил 1.1'!B:B,0))</f>
        <v>#REF!</v>
      </c>
      <c r="BH132" s="950"/>
      <c r="BI132" s="1597">
        <f t="shared" si="82"/>
        <v>0</v>
      </c>
      <c r="BL132" s="917"/>
      <c r="BM132" s="918"/>
    </row>
    <row r="133" spans="1:65" s="934" customFormat="1" ht="75" hidden="1">
      <c r="A133" s="939">
        <f t="shared" si="81"/>
        <v>63</v>
      </c>
      <c r="B133" s="782" t="s">
        <v>1201</v>
      </c>
      <c r="C133" s="915" t="s">
        <v>1026</v>
      </c>
      <c r="D133" s="1409" t="e">
        <f>INDEX('прил 1.1'!K:K,MATCH('прил 1.4'!B133,'прил 1.1'!B:B,0))</f>
        <v>#N/A</v>
      </c>
      <c r="E133" s="1409" t="e">
        <f>INDEX('прил 1.1'!L:L,MATCH($B133,'прил 1.1'!$B:$B,0))</f>
        <v>#N/A</v>
      </c>
      <c r="F133" s="1409" t="e">
        <f>INDEX('прил 1.1'!Q:Q,MATCH('прил 1.4'!B133,'прил 1.1'!B:B,0))</f>
        <v>#N/A</v>
      </c>
      <c r="G133" s="1409" t="e">
        <f>INDEX('прил 1.1'!#REF!,MATCH($B133,'прил 1.1'!$B:$B,0))</f>
        <v>#REF!</v>
      </c>
      <c r="H133" s="1409"/>
      <c r="I133" s="1410" t="e">
        <f>INDEX('прил 1.1'!#REF!,MATCH('прил 1.4'!B133,'прил 1.1'!B:B,0))</f>
        <v>#REF!</v>
      </c>
      <c r="J133" s="1201"/>
      <c r="K133" s="1202"/>
      <c r="L133" s="1199"/>
      <c r="M133" s="1202"/>
      <c r="N133" s="1199"/>
      <c r="O133" s="1199"/>
      <c r="P133" s="1199"/>
      <c r="Q133" s="1203"/>
      <c r="R133" s="1409" t="e">
        <f t="shared" si="87"/>
        <v>#REF!</v>
      </c>
      <c r="S133" s="937" t="e">
        <f t="shared" si="88"/>
        <v>#REF!</v>
      </c>
      <c r="T133" s="1409" t="e">
        <f>INDEX('прил 1.1'!#REF!,MATCH('прил 1.4'!$B133,'прил 1.1'!$B:$B,0))</f>
        <v>#REF!</v>
      </c>
      <c r="U133" s="1409" t="e">
        <f>INDEX('прил 1.1'!#REF!,MATCH('прил 1.4'!$B133,'прил 1.1'!$B:$B,0))</f>
        <v>#REF!</v>
      </c>
      <c r="V133" s="1409"/>
      <c r="W133" s="1409" t="e">
        <f>INDEX('прил 1.1'!#REF!,MATCH('прил 1.4'!B133,'прил 1.1'!B:B,0))</f>
        <v>#REF!</v>
      </c>
      <c r="X133" s="1205"/>
      <c r="Y133" s="1205"/>
      <c r="Z133" s="1205"/>
      <c r="AA133" s="1205"/>
      <c r="AB133" s="1205"/>
      <c r="AC133" s="1205"/>
      <c r="AD133" s="1205"/>
      <c r="AE133" s="1205"/>
      <c r="AF133" s="1199" t="e">
        <f>INDEX('прил 1.1'!Q:Q,MATCH('прил 1.4'!B133,'прил 1.1'!B:B,0))-W133</f>
        <v>#N/A</v>
      </c>
      <c r="AG133" s="1409" t="e">
        <f t="shared" si="83"/>
        <v>#REF!</v>
      </c>
      <c r="AH133" s="937" t="e">
        <f t="shared" si="84"/>
        <v>#REF!</v>
      </c>
      <c r="AI133" s="1414"/>
      <c r="AJ133" s="1414"/>
      <c r="AK133" s="1415" t="e">
        <f>INDEX('прил 1.1'!#REF!,MATCH('прил 1.4'!$B133,'прил 1.1'!$B:$B,0))</f>
        <v>#REF!</v>
      </c>
      <c r="AL133" s="1416" t="e">
        <f>INDEX('прил 1.1'!#REF!,MATCH('прил 1.4'!$B133,'прил 1.1'!$B:$B,0))</f>
        <v>#REF!</v>
      </c>
      <c r="AM133" s="1409"/>
      <c r="AN133" s="1409" t="e">
        <f>INDEX('прил 1.1'!#REF!,MATCH('прил 1.4'!B133,'прил 1.1'!B:B,0))</f>
        <v>#REF!</v>
      </c>
      <c r="AO133" s="1206">
        <f t="shared" si="89"/>
        <v>0</v>
      </c>
      <c r="AP133" s="1200" t="e">
        <f t="shared" si="80"/>
        <v>#REF!</v>
      </c>
      <c r="AQ133" s="1227"/>
      <c r="AR133" s="1199" t="e">
        <f>INDEX('прил 1.3'!#REF!,MATCH('прил 1.4'!$B133,'прил 1.3'!$B:$B,0))</f>
        <v>#REF!</v>
      </c>
      <c r="AS133" s="1202"/>
      <c r="AT133" s="1199" t="e">
        <f>INDEX('прил 1.3'!#REF!,MATCH('прил 1.4'!$B133,'прил 1.3'!$B:$B,0))</f>
        <v>#REF!</v>
      </c>
      <c r="AU133" s="1202"/>
      <c r="AV133" s="1199" t="e">
        <f>INDEX('прил 1.3'!#REF!,MATCH('прил 1.4'!$B133,'прил 1.3'!$B:$B,0))</f>
        <v>#REF!</v>
      </c>
      <c r="AW133" s="1202"/>
      <c r="AX133" s="1199" t="e">
        <f>INDEX('прил 1.3'!#REF!,MATCH('прил 1.4'!$B133,'прил 1.3'!$B:$B,0))</f>
        <v>#REF!</v>
      </c>
      <c r="AY133" s="1409" t="e">
        <f t="shared" si="85"/>
        <v>#REF!</v>
      </c>
      <c r="AZ133" s="937" t="e">
        <f t="shared" si="86"/>
        <v>#REF!</v>
      </c>
      <c r="BA133" s="1417"/>
      <c r="BB133" s="1409"/>
      <c r="BC133" s="1409" t="e">
        <f>INDEX('прил 1.1'!#REF!,MATCH('прил 1.4'!B133,'прил 1.1'!B:B,0))</f>
        <v>#REF!</v>
      </c>
      <c r="BD133" s="1409"/>
      <c r="BE133" s="1409" t="e">
        <f>INDEX('прил 1.1'!#REF!,MATCH('прил 1.4'!B133,'прил 1.1'!B:B,0))</f>
        <v>#REF!</v>
      </c>
      <c r="BF133" s="1414"/>
      <c r="BG133" s="1409" t="e">
        <f>INDEX('прил 1.1'!#REF!,MATCH('прил 1.4'!B133,'прил 1.1'!B:B,0))</f>
        <v>#REF!</v>
      </c>
      <c r="BH133" s="950"/>
      <c r="BI133" s="1597">
        <f t="shared" si="82"/>
        <v>0</v>
      </c>
      <c r="BL133" s="917"/>
      <c r="BM133" s="918"/>
    </row>
    <row r="134" spans="1:65" s="934" customFormat="1" hidden="1">
      <c r="A134" s="939">
        <f t="shared" si="81"/>
        <v>64</v>
      </c>
      <c r="B134" s="782" t="e">
        <f>'прил 1.1'!#REF!</f>
        <v>#REF!</v>
      </c>
      <c r="C134" s="915" t="s">
        <v>1026</v>
      </c>
      <c r="D134" s="1409" t="e">
        <f>INDEX('прил 1.1'!K:K,MATCH('прил 1.4'!B134,'прил 1.1'!B:B,0))</f>
        <v>#REF!</v>
      </c>
      <c r="E134" s="1409" t="e">
        <f>INDEX('прил 1.1'!L:L,MATCH($B134,'прил 1.1'!$B:$B,0))</f>
        <v>#REF!</v>
      </c>
      <c r="F134" s="1409" t="e">
        <f>INDEX('прил 1.1'!Q:Q,MATCH('прил 1.4'!B134,'прил 1.1'!B:B,0))</f>
        <v>#REF!</v>
      </c>
      <c r="G134" s="1409" t="e">
        <f>INDEX('прил 1.1'!#REF!,MATCH($B134,'прил 1.1'!$B:$B,0))</f>
        <v>#REF!</v>
      </c>
      <c r="H134" s="1409"/>
      <c r="I134" s="1410" t="e">
        <f>INDEX('прил 1.1'!#REF!,MATCH('прил 1.4'!B134,'прил 1.1'!B:B,0))</f>
        <v>#REF!</v>
      </c>
      <c r="J134" s="1201"/>
      <c r="K134" s="1200" t="e">
        <f>INDEX('прил 14'!N:N,MATCH('прил 1.4'!$B134,'прил 14'!$B:$B,0))</f>
        <v>#REF!</v>
      </c>
      <c r="L134" s="1390"/>
      <c r="M134" s="1200" t="e">
        <f>INDEX('прил 14'!O:O,MATCH('прил 1.4'!$B134,'прил 14'!$B:$B,0))</f>
        <v>#REF!</v>
      </c>
      <c r="N134" s="1390"/>
      <c r="O134" s="1200" t="e">
        <f>INDEX('прил 14'!P:P,MATCH('прил 1.4'!$B134,'прил 14'!$B:$B,0))</f>
        <v>#REF!</v>
      </c>
      <c r="P134" s="1199"/>
      <c r="Q134" s="1200" t="e">
        <f>INDEX('прил 14'!Q:Q,MATCH('прил 1.4'!$B134,'прил 14'!$B:$B,0))</f>
        <v>#REF!</v>
      </c>
      <c r="R134" s="1409" t="e">
        <f t="shared" si="87"/>
        <v>#REF!</v>
      </c>
      <c r="S134" s="937" t="e">
        <f t="shared" si="88"/>
        <v>#REF!</v>
      </c>
      <c r="T134" s="1409" t="e">
        <f>INDEX('прил 1.1'!#REF!,MATCH('прил 1.4'!$B134,'прил 1.1'!$B:$B,0))</f>
        <v>#REF!</v>
      </c>
      <c r="U134" s="1409" t="e">
        <f>INDEX('прил 1.1'!#REF!,MATCH('прил 1.4'!$B134,'прил 1.1'!$B:$B,0))</f>
        <v>#REF!</v>
      </c>
      <c r="V134" s="1409"/>
      <c r="W134" s="1409" t="e">
        <f>INDEX('прил 1.1'!#REF!,MATCH('прил 1.4'!B134,'прил 1.1'!B:B,0))</f>
        <v>#REF!</v>
      </c>
      <c r="X134" s="1205"/>
      <c r="Y134" s="1200" t="e">
        <f>INDEX('прил 14'!W:W,MATCH('прил 1.4'!$B134,'прил 14'!$B:$B,0))</f>
        <v>#REF!</v>
      </c>
      <c r="Z134" s="1388"/>
      <c r="AA134" s="1200" t="e">
        <f>INDEX('прил 14'!X:X,MATCH('прил 1.4'!$B134,'прил 14'!$B:$B,0))</f>
        <v>#REF!</v>
      </c>
      <c r="AB134" s="1388"/>
      <c r="AC134" s="1200" t="e">
        <f>INDEX('прил 14'!Y:Y,MATCH('прил 1.4'!$B134,'прил 14'!$B:$B,0))</f>
        <v>#REF!</v>
      </c>
      <c r="AD134" s="1202"/>
      <c r="AE134" s="1200" t="e">
        <f>INDEX('прил 14'!Z:Z,MATCH('прил 1.4'!$B134,'прил 14'!$B:$B,0))</f>
        <v>#REF!</v>
      </c>
      <c r="AF134" s="1199" t="e">
        <f>INDEX('прил 1.1'!Q:Q,MATCH('прил 1.4'!B134,'прил 1.1'!B:B,0))-W134</f>
        <v>#REF!</v>
      </c>
      <c r="AG134" s="1409" t="e">
        <f t="shared" si="83"/>
        <v>#REF!</v>
      </c>
      <c r="AH134" s="937" t="e">
        <f t="shared" si="84"/>
        <v>#REF!</v>
      </c>
      <c r="AI134" s="1414"/>
      <c r="AJ134" s="1414"/>
      <c r="AK134" s="1415" t="e">
        <f>INDEX('прил 1.1'!#REF!,MATCH('прил 1.4'!$B134,'прил 1.1'!$B:$B,0))</f>
        <v>#REF!</v>
      </c>
      <c r="AL134" s="1416" t="e">
        <f>INDEX('прил 1.1'!#REF!,MATCH('прил 1.4'!$B134,'прил 1.1'!$B:$B,0))</f>
        <v>#REF!</v>
      </c>
      <c r="AM134" s="1409"/>
      <c r="AN134" s="1409" t="e">
        <f>INDEX('прил 1.1'!#REF!,MATCH('прил 1.4'!B134,'прил 1.1'!B:B,0))</f>
        <v>#REF!</v>
      </c>
      <c r="AO134" s="1206">
        <f t="shared" si="89"/>
        <v>0</v>
      </c>
      <c r="AP134" s="1200" t="e">
        <f t="shared" ref="AP134:AP143" si="90">AN134</f>
        <v>#REF!</v>
      </c>
      <c r="AQ134" s="1227"/>
      <c r="AR134" s="1200" t="e">
        <f>INDEX('прил 14'!H:H,MATCH('прил 1.4'!$B134,'прил 14'!$B:$B,0))</f>
        <v>#REF!</v>
      </c>
      <c r="AT134" s="1200" t="e">
        <f>INDEX('прил 14'!I:I,MATCH('прил 1.4'!$B134,'прил 14'!$B:$B,0))</f>
        <v>#REF!</v>
      </c>
      <c r="AV134" s="1200" t="e">
        <f>INDEX('прил 14'!J:J,MATCH('прил 1.4'!$B134,'прил 14'!$B:$B,0))</f>
        <v>#REF!</v>
      </c>
      <c r="AW134" s="1202"/>
      <c r="AX134" s="1200" t="e">
        <f>INDEX('прил 14'!K:K,MATCH('прил 1.4'!$B134,'прил 14'!$B:$B,0))</f>
        <v>#REF!</v>
      </c>
      <c r="AY134" s="1409" t="e">
        <f t="shared" si="85"/>
        <v>#REF!</v>
      </c>
      <c r="AZ134" s="937" t="e">
        <f t="shared" si="86"/>
        <v>#REF!</v>
      </c>
      <c r="BA134" s="1417"/>
      <c r="BB134" s="1409"/>
      <c r="BC134" s="1409" t="e">
        <f>INDEX('прил 1.1'!#REF!,MATCH('прил 1.4'!B134,'прил 1.1'!B:B,0))</f>
        <v>#REF!</v>
      </c>
      <c r="BD134" s="1409"/>
      <c r="BE134" s="1409" t="e">
        <f>INDEX('прил 1.1'!#REF!,MATCH('прил 1.4'!B134,'прил 1.1'!B:B,0))</f>
        <v>#REF!</v>
      </c>
      <c r="BF134" s="1414"/>
      <c r="BG134" s="1409" t="e">
        <f>INDEX('прил 1.1'!#REF!,MATCH('прил 1.4'!B134,'прил 1.1'!B:B,0))</f>
        <v>#REF!</v>
      </c>
      <c r="BH134" s="950"/>
      <c r="BI134" s="1597">
        <f t="shared" si="82"/>
        <v>0</v>
      </c>
      <c r="BL134" s="917"/>
      <c r="BM134" s="918"/>
    </row>
    <row r="135" spans="1:65" s="934" customFormat="1" ht="90">
      <c r="A135" s="939">
        <f t="shared" si="81"/>
        <v>65</v>
      </c>
      <c r="B135" s="782" t="s">
        <v>1050</v>
      </c>
      <c r="C135" s="915" t="s">
        <v>1026</v>
      </c>
      <c r="D135" s="1409"/>
      <c r="E135" s="1409"/>
      <c r="F135" s="1409"/>
      <c r="G135" s="1409"/>
      <c r="H135" s="1409">
        <v>19.375</v>
      </c>
      <c r="I135" s="1410"/>
      <c r="J135" s="1201"/>
      <c r="K135" s="1202"/>
      <c r="L135" s="1199"/>
      <c r="M135" s="1202"/>
      <c r="N135" s="1199"/>
      <c r="O135" s="1199"/>
      <c r="P135" s="1199"/>
      <c r="Q135" s="1203"/>
      <c r="R135" s="1409">
        <f t="shared" si="87"/>
        <v>-19.375</v>
      </c>
      <c r="S135" s="937" t="str">
        <f t="shared" si="88"/>
        <v xml:space="preserve"> </v>
      </c>
      <c r="T135" s="1409"/>
      <c r="U135" s="1409"/>
      <c r="V135" s="1409">
        <v>22.7743</v>
      </c>
      <c r="W135" s="1409"/>
      <c r="X135" s="1205"/>
      <c r="Y135" s="1205"/>
      <c r="Z135" s="1205"/>
      <c r="AA135" s="1205"/>
      <c r="AB135" s="1205">
        <f>V135/2</f>
        <v>11.38715</v>
      </c>
      <c r="AC135" s="1205"/>
      <c r="AD135" s="1205">
        <f>V135/2</f>
        <v>11.38715</v>
      </c>
      <c r="AE135" s="1205"/>
      <c r="AF135" s="1199"/>
      <c r="AG135" s="1409">
        <f t="shared" si="83"/>
        <v>-22.7743</v>
      </c>
      <c r="AH135" s="937" t="str">
        <f t="shared" si="84"/>
        <v xml:space="preserve"> </v>
      </c>
      <c r="AI135" s="1414"/>
      <c r="AJ135" s="1414"/>
      <c r="AK135" s="1415"/>
      <c r="AL135" s="1416"/>
      <c r="AM135" s="1409">
        <v>22.221</v>
      </c>
      <c r="AN135" s="1409"/>
      <c r="AO135" s="1206"/>
      <c r="AP135" s="1200">
        <f t="shared" si="90"/>
        <v>0</v>
      </c>
      <c r="AQ135" s="1227"/>
      <c r="AR135" s="1199"/>
      <c r="AS135" s="1202"/>
      <c r="AT135" s="1199"/>
      <c r="AU135" s="1202"/>
      <c r="AV135" s="1199"/>
      <c r="AW135" s="1202"/>
      <c r="AX135" s="1199"/>
      <c r="AY135" s="1409">
        <f t="shared" si="85"/>
        <v>-22.221</v>
      </c>
      <c r="AZ135" s="937" t="str">
        <f t="shared" si="86"/>
        <v xml:space="preserve"> </v>
      </c>
      <c r="BA135" s="1417"/>
      <c r="BB135" s="1409">
        <v>0</v>
      </c>
      <c r="BC135" s="1409"/>
      <c r="BD135" s="1409">
        <v>0</v>
      </c>
      <c r="BE135" s="1409"/>
      <c r="BF135" s="1414"/>
      <c r="BG135" s="1409"/>
      <c r="BH135" s="950"/>
      <c r="BI135" s="1597">
        <f t="shared" si="82"/>
        <v>0</v>
      </c>
      <c r="BJ135" s="1619">
        <v>0</v>
      </c>
      <c r="BL135" s="917">
        <f t="shared" ref="BL135:BL143" si="91">BJ135-H135</f>
        <v>-19.375</v>
      </c>
      <c r="BM135" s="918"/>
    </row>
    <row r="136" spans="1:65" s="934" customFormat="1" ht="30">
      <c r="A136" s="939">
        <f t="shared" si="81"/>
        <v>66</v>
      </c>
      <c r="B136" s="782" t="s">
        <v>1051</v>
      </c>
      <c r="C136" s="915"/>
      <c r="D136" s="1409"/>
      <c r="E136" s="1409"/>
      <c r="F136" s="1409"/>
      <c r="G136" s="1409"/>
      <c r="H136" s="1409">
        <v>0.754</v>
      </c>
      <c r="I136" s="1410"/>
      <c r="J136" s="1201"/>
      <c r="K136" s="1202"/>
      <c r="L136" s="1199"/>
      <c r="M136" s="1202"/>
      <c r="N136" s="1199"/>
      <c r="O136" s="1199"/>
      <c r="P136" s="1199"/>
      <c r="Q136" s="1203"/>
      <c r="R136" s="1409">
        <f t="shared" si="87"/>
        <v>-0.754</v>
      </c>
      <c r="S136" s="937" t="str">
        <f t="shared" si="88"/>
        <v xml:space="preserve"> </v>
      </c>
      <c r="T136" s="1409"/>
      <c r="U136" s="1409"/>
      <c r="V136" s="1409">
        <v>0.88629999999999998</v>
      </c>
      <c r="W136" s="1409"/>
      <c r="X136" s="1205">
        <f>V136</f>
        <v>0.88629999999999998</v>
      </c>
      <c r="Y136" s="1205"/>
      <c r="Z136" s="1205"/>
      <c r="AA136" s="1205"/>
      <c r="AB136" s="1205"/>
      <c r="AC136" s="1205"/>
      <c r="AD136" s="1205"/>
      <c r="AE136" s="1205"/>
      <c r="AF136" s="1199"/>
      <c r="AG136" s="1409">
        <f t="shared" si="83"/>
        <v>-0.88629999999999998</v>
      </c>
      <c r="AH136" s="937" t="str">
        <f t="shared" si="84"/>
        <v xml:space="preserve"> </v>
      </c>
      <c r="AI136" s="1414"/>
      <c r="AJ136" s="1414"/>
      <c r="AK136" s="1415"/>
      <c r="AL136" s="1416"/>
      <c r="AM136" s="1409">
        <v>0</v>
      </c>
      <c r="AN136" s="1409"/>
      <c r="AO136" s="1206">
        <f t="shared" si="89"/>
        <v>0</v>
      </c>
      <c r="AP136" s="1200">
        <f t="shared" si="90"/>
        <v>0</v>
      </c>
      <c r="AQ136" s="1227"/>
      <c r="AR136" s="1199"/>
      <c r="AS136" s="1202"/>
      <c r="AT136" s="1199"/>
      <c r="AU136" s="1202"/>
      <c r="AV136" s="1199"/>
      <c r="AW136" s="1202"/>
      <c r="AX136" s="1199"/>
      <c r="AY136" s="1409">
        <f t="shared" si="85"/>
        <v>0</v>
      </c>
      <c r="AZ136" s="937" t="str">
        <f t="shared" si="86"/>
        <v xml:space="preserve"> </v>
      </c>
      <c r="BA136" s="1417"/>
      <c r="BB136" s="1409">
        <v>0</v>
      </c>
      <c r="BC136" s="1409"/>
      <c r="BD136" s="1409">
        <v>0</v>
      </c>
      <c r="BE136" s="1409"/>
      <c r="BF136" s="1414"/>
      <c r="BG136" s="1409"/>
      <c r="BH136" s="950"/>
      <c r="BI136" s="1597">
        <f t="shared" si="82"/>
        <v>0</v>
      </c>
      <c r="BJ136" s="1619">
        <v>0</v>
      </c>
      <c r="BL136" s="917">
        <f t="shared" si="91"/>
        <v>-0.754</v>
      </c>
      <c r="BM136" s="918"/>
    </row>
    <row r="137" spans="1:65" s="934" customFormat="1" ht="45">
      <c r="A137" s="939">
        <f t="shared" ref="A137:A143" si="92">A136+1</f>
        <v>67</v>
      </c>
      <c r="B137" s="782" t="s">
        <v>1052</v>
      </c>
      <c r="C137" s="915"/>
      <c r="D137" s="1409"/>
      <c r="E137" s="1409"/>
      <c r="F137" s="1409"/>
      <c r="G137" s="1409"/>
      <c r="H137" s="1409">
        <v>0.379</v>
      </c>
      <c r="I137" s="1410"/>
      <c r="J137" s="1201"/>
      <c r="K137" s="1202"/>
      <c r="L137" s="1199"/>
      <c r="M137" s="1202"/>
      <c r="N137" s="1199"/>
      <c r="O137" s="1199"/>
      <c r="P137" s="1199"/>
      <c r="Q137" s="1203"/>
      <c r="R137" s="1409">
        <f t="shared" si="87"/>
        <v>-0.379</v>
      </c>
      <c r="S137" s="937" t="str">
        <f t="shared" si="88"/>
        <v xml:space="preserve"> </v>
      </c>
      <c r="T137" s="1409"/>
      <c r="U137" s="1409"/>
      <c r="V137" s="1409">
        <v>0.44550000000000001</v>
      </c>
      <c r="W137" s="1409"/>
      <c r="X137" s="1205">
        <f t="shared" ref="X137:X143" si="93">V137</f>
        <v>0.44550000000000001</v>
      </c>
      <c r="Y137" s="1205"/>
      <c r="Z137" s="1205"/>
      <c r="AA137" s="1205"/>
      <c r="AB137" s="1205"/>
      <c r="AC137" s="1205"/>
      <c r="AD137" s="1205"/>
      <c r="AE137" s="1205"/>
      <c r="AF137" s="1199"/>
      <c r="AG137" s="1409">
        <f t="shared" si="83"/>
        <v>-0.44550000000000001</v>
      </c>
      <c r="AH137" s="937" t="str">
        <f t="shared" si="84"/>
        <v xml:space="preserve"> </v>
      </c>
      <c r="AI137" s="1414"/>
      <c r="AJ137" s="1414"/>
      <c r="AK137" s="1415"/>
      <c r="AL137" s="1416"/>
      <c r="AM137" s="1409">
        <v>0</v>
      </c>
      <c r="AN137" s="1409"/>
      <c r="AO137" s="1206">
        <f t="shared" si="89"/>
        <v>0</v>
      </c>
      <c r="AP137" s="1200">
        <f t="shared" si="90"/>
        <v>0</v>
      </c>
      <c r="AQ137" s="1227"/>
      <c r="AR137" s="1199"/>
      <c r="AS137" s="1202"/>
      <c r="AT137" s="1199"/>
      <c r="AU137" s="1202"/>
      <c r="AV137" s="1199"/>
      <c r="AW137" s="1202"/>
      <c r="AX137" s="1199"/>
      <c r="AY137" s="1409">
        <f t="shared" si="85"/>
        <v>0</v>
      </c>
      <c r="AZ137" s="937" t="str">
        <f t="shared" si="86"/>
        <v xml:space="preserve"> </v>
      </c>
      <c r="BA137" s="1417"/>
      <c r="BB137" s="1409">
        <v>0</v>
      </c>
      <c r="BC137" s="1409"/>
      <c r="BD137" s="1409">
        <v>0</v>
      </c>
      <c r="BE137" s="1409"/>
      <c r="BF137" s="1414"/>
      <c r="BG137" s="1409"/>
      <c r="BH137" s="950"/>
      <c r="BI137" s="1597">
        <f t="shared" si="82"/>
        <v>0</v>
      </c>
      <c r="BJ137" s="1619">
        <v>0</v>
      </c>
      <c r="BL137" s="917">
        <f t="shared" si="91"/>
        <v>-0.379</v>
      </c>
      <c r="BM137" s="918"/>
    </row>
    <row r="138" spans="1:65" s="934" customFormat="1" ht="45">
      <c r="A138" s="939">
        <f t="shared" si="92"/>
        <v>68</v>
      </c>
      <c r="B138" s="782" t="s">
        <v>1053</v>
      </c>
      <c r="C138" s="915"/>
      <c r="D138" s="1409"/>
      <c r="E138" s="1409"/>
      <c r="F138" s="1409"/>
      <c r="G138" s="1409"/>
      <c r="H138" s="1409">
        <v>2.31</v>
      </c>
      <c r="I138" s="1410"/>
      <c r="J138" s="1201"/>
      <c r="K138" s="1202"/>
      <c r="L138" s="1199"/>
      <c r="M138" s="1202"/>
      <c r="N138" s="1199"/>
      <c r="O138" s="1199"/>
      <c r="P138" s="1199"/>
      <c r="Q138" s="1203"/>
      <c r="R138" s="1409">
        <f t="shared" si="87"/>
        <v>-2.31</v>
      </c>
      <c r="S138" s="937" t="str">
        <f t="shared" si="88"/>
        <v xml:space="preserve"> </v>
      </c>
      <c r="T138" s="1409"/>
      <c r="U138" s="1409"/>
      <c r="V138" s="1409">
        <v>2.7153</v>
      </c>
      <c r="W138" s="1409"/>
      <c r="X138" s="1205">
        <f t="shared" si="93"/>
        <v>2.7153</v>
      </c>
      <c r="Y138" s="1205"/>
      <c r="Z138" s="1205"/>
      <c r="AA138" s="1205"/>
      <c r="AB138" s="1205"/>
      <c r="AC138" s="1205"/>
      <c r="AD138" s="1205"/>
      <c r="AE138" s="1205"/>
      <c r="AF138" s="1199"/>
      <c r="AG138" s="1409">
        <f t="shared" si="83"/>
        <v>-2.7153</v>
      </c>
      <c r="AH138" s="937" t="str">
        <f t="shared" si="84"/>
        <v xml:space="preserve"> </v>
      </c>
      <c r="AI138" s="1414"/>
      <c r="AJ138" s="1414"/>
      <c r="AK138" s="1415"/>
      <c r="AL138" s="1416"/>
      <c r="AM138" s="1409">
        <v>0</v>
      </c>
      <c r="AN138" s="1409"/>
      <c r="AO138" s="1206">
        <f t="shared" si="89"/>
        <v>0</v>
      </c>
      <c r="AP138" s="1200">
        <f t="shared" si="90"/>
        <v>0</v>
      </c>
      <c r="AQ138" s="1227"/>
      <c r="AR138" s="1199"/>
      <c r="AS138" s="1202"/>
      <c r="AT138" s="1199"/>
      <c r="AU138" s="1202"/>
      <c r="AV138" s="1199"/>
      <c r="AW138" s="1202"/>
      <c r="AX138" s="1199"/>
      <c r="AY138" s="1409">
        <f t="shared" si="85"/>
        <v>0</v>
      </c>
      <c r="AZ138" s="937" t="str">
        <f t="shared" si="86"/>
        <v xml:space="preserve"> </v>
      </c>
      <c r="BA138" s="1417"/>
      <c r="BB138" s="1409">
        <v>0</v>
      </c>
      <c r="BC138" s="1409"/>
      <c r="BD138" s="1409">
        <v>0</v>
      </c>
      <c r="BE138" s="1409"/>
      <c r="BF138" s="1414"/>
      <c r="BG138" s="1409"/>
      <c r="BH138" s="950"/>
      <c r="BI138" s="1597">
        <f t="shared" si="82"/>
        <v>0</v>
      </c>
      <c r="BJ138" s="1619">
        <v>0</v>
      </c>
      <c r="BL138" s="917">
        <f t="shared" si="91"/>
        <v>-2.31</v>
      </c>
      <c r="BM138" s="918"/>
    </row>
    <row r="139" spans="1:65" s="934" customFormat="1" ht="60">
      <c r="A139" s="939">
        <f t="shared" si="92"/>
        <v>69</v>
      </c>
      <c r="B139" s="782" t="s">
        <v>1054</v>
      </c>
      <c r="C139" s="915"/>
      <c r="D139" s="1409"/>
      <c r="E139" s="1409"/>
      <c r="F139" s="1409"/>
      <c r="G139" s="1409"/>
      <c r="H139" s="1409">
        <v>1.1379999999999999</v>
      </c>
      <c r="I139" s="1410"/>
      <c r="J139" s="1201"/>
      <c r="K139" s="1202"/>
      <c r="L139" s="1199"/>
      <c r="M139" s="1202"/>
      <c r="N139" s="1199"/>
      <c r="O139" s="1199"/>
      <c r="P139" s="1199"/>
      <c r="Q139" s="1203"/>
      <c r="R139" s="1409">
        <f t="shared" si="87"/>
        <v>-1.1379999999999999</v>
      </c>
      <c r="S139" s="937" t="str">
        <f t="shared" si="88"/>
        <v xml:space="preserve"> </v>
      </c>
      <c r="T139" s="1409"/>
      <c r="U139" s="1409"/>
      <c r="V139" s="1409">
        <v>1.3376999999999999</v>
      </c>
      <c r="W139" s="1409"/>
      <c r="X139" s="1205">
        <f t="shared" si="93"/>
        <v>1.3376999999999999</v>
      </c>
      <c r="Y139" s="1205"/>
      <c r="Z139" s="1205"/>
      <c r="AA139" s="1205"/>
      <c r="AB139" s="1205"/>
      <c r="AC139" s="1205"/>
      <c r="AD139" s="1205"/>
      <c r="AE139" s="1205"/>
      <c r="AF139" s="1199"/>
      <c r="AG139" s="1409">
        <f t="shared" si="83"/>
        <v>-1.3376999999999999</v>
      </c>
      <c r="AH139" s="937" t="str">
        <f t="shared" si="84"/>
        <v xml:space="preserve"> </v>
      </c>
      <c r="AI139" s="1414"/>
      <c r="AJ139" s="1414"/>
      <c r="AK139" s="1415"/>
      <c r="AL139" s="1416"/>
      <c r="AM139" s="1409">
        <v>0</v>
      </c>
      <c r="AN139" s="1409"/>
      <c r="AO139" s="1206">
        <f t="shared" si="89"/>
        <v>0</v>
      </c>
      <c r="AP139" s="1200">
        <f t="shared" si="90"/>
        <v>0</v>
      </c>
      <c r="AQ139" s="1227"/>
      <c r="AR139" s="1199"/>
      <c r="AS139" s="1202"/>
      <c r="AT139" s="1199"/>
      <c r="AU139" s="1202"/>
      <c r="AV139" s="1199"/>
      <c r="AW139" s="1202"/>
      <c r="AX139" s="1199"/>
      <c r="AY139" s="1409">
        <f t="shared" si="85"/>
        <v>0</v>
      </c>
      <c r="AZ139" s="937" t="str">
        <f t="shared" si="86"/>
        <v xml:space="preserve"> </v>
      </c>
      <c r="BA139" s="1417"/>
      <c r="BB139" s="1409">
        <v>0</v>
      </c>
      <c r="BC139" s="1409"/>
      <c r="BD139" s="1409">
        <v>0</v>
      </c>
      <c r="BE139" s="1409"/>
      <c r="BF139" s="1414"/>
      <c r="BG139" s="1409"/>
      <c r="BH139" s="950"/>
      <c r="BI139" s="1597">
        <f t="shared" si="82"/>
        <v>0</v>
      </c>
      <c r="BJ139" s="1619">
        <v>0</v>
      </c>
      <c r="BL139" s="917">
        <f t="shared" si="91"/>
        <v>-1.1379999999999999</v>
      </c>
      <c r="BM139" s="918"/>
    </row>
    <row r="140" spans="1:65" s="934" customFormat="1" ht="60">
      <c r="A140" s="939">
        <f t="shared" si="92"/>
        <v>70</v>
      </c>
      <c r="B140" s="782" t="s">
        <v>1055</v>
      </c>
      <c r="C140" s="915"/>
      <c r="D140" s="1409"/>
      <c r="E140" s="1409"/>
      <c r="F140" s="1409"/>
      <c r="G140" s="1409"/>
      <c r="H140" s="1409">
        <v>2.3199999999999998</v>
      </c>
      <c r="I140" s="1410"/>
      <c r="J140" s="1201"/>
      <c r="K140" s="1202"/>
      <c r="L140" s="1199"/>
      <c r="M140" s="1202"/>
      <c r="N140" s="1199"/>
      <c r="O140" s="1199"/>
      <c r="P140" s="1199"/>
      <c r="Q140" s="1203"/>
      <c r="R140" s="1409">
        <f t="shared" si="87"/>
        <v>-2.3199999999999998</v>
      </c>
      <c r="S140" s="937" t="str">
        <f t="shared" si="88"/>
        <v xml:space="preserve"> </v>
      </c>
      <c r="T140" s="1409"/>
      <c r="U140" s="1409"/>
      <c r="V140" s="1409">
        <v>2.7269999999999999</v>
      </c>
      <c r="W140" s="1409"/>
      <c r="X140" s="1205">
        <f t="shared" si="93"/>
        <v>2.7269999999999999</v>
      </c>
      <c r="Y140" s="1205"/>
      <c r="Z140" s="1205"/>
      <c r="AA140" s="1205"/>
      <c r="AB140" s="1205"/>
      <c r="AC140" s="1205"/>
      <c r="AD140" s="1205"/>
      <c r="AE140" s="1205"/>
      <c r="AF140" s="1199"/>
      <c r="AG140" s="1409">
        <f t="shared" si="83"/>
        <v>-2.7269999999999999</v>
      </c>
      <c r="AH140" s="937" t="str">
        <f t="shared" si="84"/>
        <v xml:space="preserve"> </v>
      </c>
      <c r="AI140" s="1414"/>
      <c r="AJ140" s="1414"/>
      <c r="AK140" s="1415"/>
      <c r="AL140" s="1416"/>
      <c r="AM140" s="1409">
        <v>0</v>
      </c>
      <c r="AN140" s="1409"/>
      <c r="AO140" s="1206">
        <f t="shared" si="89"/>
        <v>0</v>
      </c>
      <c r="AP140" s="1200">
        <f t="shared" si="90"/>
        <v>0</v>
      </c>
      <c r="AQ140" s="1227"/>
      <c r="AR140" s="1199"/>
      <c r="AS140" s="1202"/>
      <c r="AT140" s="1199"/>
      <c r="AU140" s="1202"/>
      <c r="AV140" s="1199"/>
      <c r="AW140" s="1202"/>
      <c r="AX140" s="1199"/>
      <c r="AY140" s="1409">
        <f t="shared" si="85"/>
        <v>0</v>
      </c>
      <c r="AZ140" s="937" t="str">
        <f t="shared" si="86"/>
        <v xml:space="preserve"> </v>
      </c>
      <c r="BA140" s="1417"/>
      <c r="BB140" s="1409">
        <v>0</v>
      </c>
      <c r="BC140" s="1409"/>
      <c r="BD140" s="1409">
        <v>0</v>
      </c>
      <c r="BE140" s="1409"/>
      <c r="BF140" s="1414"/>
      <c r="BG140" s="1409"/>
      <c r="BH140" s="950"/>
      <c r="BI140" s="1597">
        <f t="shared" si="82"/>
        <v>0</v>
      </c>
      <c r="BJ140" s="1619">
        <v>0</v>
      </c>
      <c r="BL140" s="917">
        <f t="shared" si="91"/>
        <v>-2.3199999999999998</v>
      </c>
      <c r="BM140" s="918"/>
    </row>
    <row r="141" spans="1:65" s="934" customFormat="1" ht="75">
      <c r="A141" s="939">
        <f t="shared" si="92"/>
        <v>71</v>
      </c>
      <c r="B141" s="782" t="s">
        <v>1056</v>
      </c>
      <c r="C141" s="915"/>
      <c r="D141" s="1409"/>
      <c r="E141" s="1409"/>
      <c r="F141" s="1409"/>
      <c r="G141" s="1409"/>
      <c r="H141" s="1409">
        <v>0.48499999999999999</v>
      </c>
      <c r="I141" s="1410"/>
      <c r="J141" s="1201"/>
      <c r="K141" s="1202"/>
      <c r="L141" s="1199"/>
      <c r="M141" s="1202"/>
      <c r="N141" s="1199"/>
      <c r="O141" s="1199"/>
      <c r="P141" s="1199"/>
      <c r="Q141" s="1203"/>
      <c r="R141" s="1409">
        <f t="shared" si="87"/>
        <v>-0.48499999999999999</v>
      </c>
      <c r="S141" s="937" t="str">
        <f t="shared" si="88"/>
        <v xml:space="preserve"> </v>
      </c>
      <c r="T141" s="1409"/>
      <c r="U141" s="1409"/>
      <c r="V141" s="1409">
        <v>0.57010000000000005</v>
      </c>
      <c r="W141" s="1409"/>
      <c r="X141" s="1205">
        <f t="shared" si="93"/>
        <v>0.57010000000000005</v>
      </c>
      <c r="Y141" s="1205"/>
      <c r="Z141" s="1205"/>
      <c r="AA141" s="1205"/>
      <c r="AB141" s="1205"/>
      <c r="AC141" s="1205"/>
      <c r="AD141" s="1205"/>
      <c r="AE141" s="1205"/>
      <c r="AF141" s="1199"/>
      <c r="AG141" s="1409">
        <f t="shared" si="83"/>
        <v>-0.57010000000000005</v>
      </c>
      <c r="AH141" s="937" t="str">
        <f t="shared" si="84"/>
        <v xml:space="preserve"> </v>
      </c>
      <c r="AI141" s="1414"/>
      <c r="AJ141" s="1414"/>
      <c r="AK141" s="1415"/>
      <c r="AL141" s="1416"/>
      <c r="AM141" s="1409">
        <v>0</v>
      </c>
      <c r="AN141" s="1409"/>
      <c r="AO141" s="1206">
        <f t="shared" si="89"/>
        <v>0</v>
      </c>
      <c r="AP141" s="1200">
        <f t="shared" si="90"/>
        <v>0</v>
      </c>
      <c r="AQ141" s="1227"/>
      <c r="AR141" s="1199"/>
      <c r="AS141" s="1202"/>
      <c r="AT141" s="1199"/>
      <c r="AU141" s="1202"/>
      <c r="AV141" s="1199"/>
      <c r="AW141" s="1202"/>
      <c r="AX141" s="1199"/>
      <c r="AY141" s="1409">
        <f t="shared" si="85"/>
        <v>0</v>
      </c>
      <c r="AZ141" s="937" t="str">
        <f t="shared" si="86"/>
        <v xml:space="preserve"> </v>
      </c>
      <c r="BA141" s="1417"/>
      <c r="BB141" s="1409">
        <v>0</v>
      </c>
      <c r="BC141" s="1409"/>
      <c r="BD141" s="1409">
        <v>0</v>
      </c>
      <c r="BE141" s="1409"/>
      <c r="BF141" s="1414"/>
      <c r="BG141" s="1409"/>
      <c r="BH141" s="950"/>
      <c r="BI141" s="1597">
        <f t="shared" si="82"/>
        <v>0</v>
      </c>
      <c r="BJ141" s="1619">
        <v>0</v>
      </c>
      <c r="BL141" s="917">
        <f t="shared" si="91"/>
        <v>-0.48499999999999999</v>
      </c>
      <c r="BM141" s="918"/>
    </row>
    <row r="142" spans="1:65" s="934" customFormat="1" ht="60">
      <c r="A142" s="939">
        <f t="shared" si="92"/>
        <v>72</v>
      </c>
      <c r="B142" s="782" t="s">
        <v>1057</v>
      </c>
      <c r="C142" s="915"/>
      <c r="D142" s="1409"/>
      <c r="E142" s="1409"/>
      <c r="F142" s="1409"/>
      <c r="G142" s="1409"/>
      <c r="H142" s="1409">
        <v>1.1639999999999999</v>
      </c>
      <c r="I142" s="1410"/>
      <c r="J142" s="1201"/>
      <c r="K142" s="1202"/>
      <c r="L142" s="1199"/>
      <c r="M142" s="1202"/>
      <c r="N142" s="1199"/>
      <c r="O142" s="1199"/>
      <c r="P142" s="1199"/>
      <c r="Q142" s="1203"/>
      <c r="R142" s="1409">
        <f t="shared" si="87"/>
        <v>-1.1639999999999999</v>
      </c>
      <c r="S142" s="937" t="str">
        <f t="shared" si="88"/>
        <v xml:space="preserve"> </v>
      </c>
      <c r="T142" s="1409"/>
      <c r="U142" s="1409"/>
      <c r="V142" s="1409">
        <v>1.3682000000000001</v>
      </c>
      <c r="W142" s="1409"/>
      <c r="X142" s="1205">
        <f t="shared" si="93"/>
        <v>1.3682000000000001</v>
      </c>
      <c r="Y142" s="1205"/>
      <c r="Z142" s="1205"/>
      <c r="AA142" s="1205"/>
      <c r="AB142" s="1205"/>
      <c r="AC142" s="1205"/>
      <c r="AD142" s="1205"/>
      <c r="AE142" s="1205"/>
      <c r="AF142" s="1199"/>
      <c r="AG142" s="1409">
        <f t="shared" si="83"/>
        <v>-1.3682000000000001</v>
      </c>
      <c r="AH142" s="937" t="str">
        <f t="shared" si="84"/>
        <v xml:space="preserve"> </v>
      </c>
      <c r="AI142" s="1414"/>
      <c r="AJ142" s="1414"/>
      <c r="AK142" s="1415"/>
      <c r="AL142" s="1416"/>
      <c r="AM142" s="1409">
        <v>0</v>
      </c>
      <c r="AN142" s="1409"/>
      <c r="AO142" s="1206">
        <f t="shared" si="89"/>
        <v>0</v>
      </c>
      <c r="AP142" s="1200">
        <f t="shared" si="90"/>
        <v>0</v>
      </c>
      <c r="AQ142" s="1227"/>
      <c r="AR142" s="1199"/>
      <c r="AS142" s="1202"/>
      <c r="AT142" s="1199"/>
      <c r="AU142" s="1202"/>
      <c r="AV142" s="1199"/>
      <c r="AW142" s="1202"/>
      <c r="AX142" s="1199"/>
      <c r="AY142" s="1409">
        <f t="shared" si="85"/>
        <v>0</v>
      </c>
      <c r="AZ142" s="937" t="str">
        <f t="shared" si="86"/>
        <v xml:space="preserve"> </v>
      </c>
      <c r="BA142" s="1417"/>
      <c r="BB142" s="1409">
        <v>0</v>
      </c>
      <c r="BC142" s="1409"/>
      <c r="BD142" s="1409">
        <v>0</v>
      </c>
      <c r="BE142" s="1409"/>
      <c r="BF142" s="1414"/>
      <c r="BG142" s="1409"/>
      <c r="BH142" s="950"/>
      <c r="BI142" s="1597">
        <f t="shared" ref="BI142:BI159" si="94">V142-X142-Z142-AB142-AD142</f>
        <v>0</v>
      </c>
      <c r="BJ142" s="1619">
        <v>0</v>
      </c>
      <c r="BL142" s="917">
        <f t="shared" si="91"/>
        <v>-1.1639999999999999</v>
      </c>
      <c r="BM142" s="918"/>
    </row>
    <row r="143" spans="1:65" s="934" customFormat="1" ht="60">
      <c r="A143" s="939">
        <f t="shared" si="92"/>
        <v>73</v>
      </c>
      <c r="B143" s="782" t="s">
        <v>1058</v>
      </c>
      <c r="C143" s="915"/>
      <c r="D143" s="1409"/>
      <c r="E143" s="1409"/>
      <c r="F143" s="1409"/>
      <c r="G143" s="1409"/>
      <c r="H143" s="1409">
        <v>0.35</v>
      </c>
      <c r="I143" s="1410"/>
      <c r="J143" s="1201"/>
      <c r="K143" s="1202"/>
      <c r="L143" s="1199"/>
      <c r="M143" s="1202"/>
      <c r="N143" s="1199"/>
      <c r="O143" s="1199"/>
      <c r="P143" s="1199"/>
      <c r="Q143" s="1203"/>
      <c r="R143" s="1409">
        <f t="shared" si="87"/>
        <v>-0.35</v>
      </c>
      <c r="S143" s="937" t="str">
        <f t="shared" si="88"/>
        <v xml:space="preserve"> </v>
      </c>
      <c r="T143" s="1409"/>
      <c r="U143" s="1409"/>
      <c r="V143" s="1409">
        <v>0.41139999999999999</v>
      </c>
      <c r="W143" s="1409"/>
      <c r="X143" s="1205">
        <f t="shared" si="93"/>
        <v>0.41139999999999999</v>
      </c>
      <c r="Y143" s="1205"/>
      <c r="Z143" s="1205"/>
      <c r="AA143" s="1205"/>
      <c r="AB143" s="1205"/>
      <c r="AC143" s="1205"/>
      <c r="AD143" s="1205"/>
      <c r="AE143" s="1205"/>
      <c r="AF143" s="1199"/>
      <c r="AG143" s="1409">
        <f t="shared" si="83"/>
        <v>-0.41139999999999999</v>
      </c>
      <c r="AH143" s="937" t="str">
        <f t="shared" si="84"/>
        <v xml:space="preserve"> </v>
      </c>
      <c r="AI143" s="1414"/>
      <c r="AJ143" s="1414"/>
      <c r="AK143" s="1415"/>
      <c r="AL143" s="1416"/>
      <c r="AM143" s="1409">
        <v>0</v>
      </c>
      <c r="AN143" s="1409"/>
      <c r="AO143" s="1206">
        <f t="shared" si="89"/>
        <v>0</v>
      </c>
      <c r="AP143" s="1200">
        <f t="shared" si="90"/>
        <v>0</v>
      </c>
      <c r="AQ143" s="1227"/>
      <c r="AR143" s="1199"/>
      <c r="AS143" s="1202"/>
      <c r="AT143" s="1199"/>
      <c r="AU143" s="1202"/>
      <c r="AV143" s="1199"/>
      <c r="AW143" s="1202"/>
      <c r="AX143" s="1199"/>
      <c r="AY143" s="1409">
        <f t="shared" si="85"/>
        <v>0</v>
      </c>
      <c r="AZ143" s="937" t="str">
        <f t="shared" si="86"/>
        <v xml:space="preserve"> </v>
      </c>
      <c r="BA143" s="1417"/>
      <c r="BB143" s="1409">
        <v>0</v>
      </c>
      <c r="BC143" s="1409"/>
      <c r="BD143" s="1409">
        <v>0</v>
      </c>
      <c r="BE143" s="1409"/>
      <c r="BF143" s="1414"/>
      <c r="BG143" s="1409"/>
      <c r="BH143" s="950"/>
      <c r="BI143" s="1597">
        <f t="shared" si="94"/>
        <v>0</v>
      </c>
      <c r="BJ143" s="1619">
        <v>0</v>
      </c>
      <c r="BL143" s="917">
        <f t="shared" si="91"/>
        <v>-0.35</v>
      </c>
      <c r="BM143" s="918"/>
    </row>
    <row r="144" spans="1:65" s="934" customFormat="1" hidden="1">
      <c r="A144" s="939"/>
      <c r="B144" s="782"/>
      <c r="C144" s="915"/>
      <c r="D144" s="1199"/>
      <c r="E144" s="1199"/>
      <c r="F144" s="1199"/>
      <c r="G144" s="1199"/>
      <c r="H144" s="1199"/>
      <c r="I144" s="1200"/>
      <c r="J144" s="1201"/>
      <c r="K144" s="1202"/>
      <c r="L144" s="1199"/>
      <c r="M144" s="1202"/>
      <c r="N144" s="1199"/>
      <c r="O144" s="1199"/>
      <c r="P144" s="1199"/>
      <c r="Q144" s="1203"/>
      <c r="R144" s="1199">
        <f t="shared" si="87"/>
        <v>0</v>
      </c>
      <c r="S144" s="1204" t="str">
        <f t="shared" si="88"/>
        <v xml:space="preserve"> </v>
      </c>
      <c r="T144" s="1199"/>
      <c r="U144" s="1199"/>
      <c r="V144" s="1199"/>
      <c r="W144" s="1199"/>
      <c r="X144" s="1205"/>
      <c r="Y144" s="1205"/>
      <c r="Z144" s="1205"/>
      <c r="AA144" s="1205"/>
      <c r="AB144" s="1205"/>
      <c r="AC144" s="1205"/>
      <c r="AD144" s="1205"/>
      <c r="AE144" s="1205"/>
      <c r="AF144" s="1199"/>
      <c r="AG144" s="1199">
        <f t="shared" si="83"/>
        <v>0</v>
      </c>
      <c r="AH144" s="1204" t="str">
        <f t="shared" si="84"/>
        <v xml:space="preserve"> </v>
      </c>
      <c r="AI144" s="1202"/>
      <c r="AJ144" s="1202"/>
      <c r="AK144" s="1201"/>
      <c r="AL144" s="1203"/>
      <c r="AM144" s="1199"/>
      <c r="AN144" s="1199"/>
      <c r="AO144" s="1206">
        <f t="shared" ref="AO144:AO150" si="95">AM144</f>
        <v>0</v>
      </c>
      <c r="AP144" s="1200"/>
      <c r="AQ144" s="1227"/>
      <c r="AR144" s="1199"/>
      <c r="AS144" s="1202"/>
      <c r="AT144" s="1199"/>
      <c r="AU144" s="1202"/>
      <c r="AV144" s="1199"/>
      <c r="AW144" s="1202"/>
      <c r="AX144" s="1199"/>
      <c r="AY144" s="1199">
        <f t="shared" si="85"/>
        <v>0</v>
      </c>
      <c r="AZ144" s="937" t="str">
        <f t="shared" si="86"/>
        <v xml:space="preserve"> </v>
      </c>
      <c r="BA144" s="1207"/>
      <c r="BB144" s="1199"/>
      <c r="BC144" s="1199"/>
      <c r="BD144" s="1199"/>
      <c r="BE144" s="1199"/>
      <c r="BF144" s="1202"/>
      <c r="BG144" s="1199"/>
      <c r="BH144" s="950"/>
      <c r="BI144" s="1597">
        <f t="shared" si="94"/>
        <v>0</v>
      </c>
      <c r="BL144" s="917"/>
      <c r="BM144" s="918"/>
    </row>
    <row r="145" spans="1:65" s="934" customFormat="1" hidden="1">
      <c r="A145" s="939"/>
      <c r="B145" s="782"/>
      <c r="C145" s="915"/>
      <c r="D145" s="1199"/>
      <c r="E145" s="1199"/>
      <c r="F145" s="1199"/>
      <c r="G145" s="1199"/>
      <c r="H145" s="1199"/>
      <c r="I145" s="1200"/>
      <c r="J145" s="1201"/>
      <c r="K145" s="1202"/>
      <c r="L145" s="1199"/>
      <c r="M145" s="1202"/>
      <c r="N145" s="1199"/>
      <c r="O145" s="1199"/>
      <c r="P145" s="1199"/>
      <c r="Q145" s="1203"/>
      <c r="R145" s="1199">
        <f t="shared" si="87"/>
        <v>0</v>
      </c>
      <c r="S145" s="1204" t="str">
        <f t="shared" si="88"/>
        <v xml:space="preserve"> </v>
      </c>
      <c r="T145" s="1199"/>
      <c r="U145" s="1199"/>
      <c r="V145" s="1199"/>
      <c r="W145" s="1199"/>
      <c r="X145" s="1205"/>
      <c r="Y145" s="1205"/>
      <c r="Z145" s="1205"/>
      <c r="AA145" s="1205"/>
      <c r="AB145" s="1205"/>
      <c r="AC145" s="1205"/>
      <c r="AD145" s="1205"/>
      <c r="AE145" s="1205"/>
      <c r="AF145" s="1199"/>
      <c r="AG145" s="1199">
        <f t="shared" si="83"/>
        <v>0</v>
      </c>
      <c r="AH145" s="1204" t="str">
        <f t="shared" si="84"/>
        <v xml:space="preserve"> </v>
      </c>
      <c r="AI145" s="1202"/>
      <c r="AJ145" s="1202"/>
      <c r="AK145" s="1201"/>
      <c r="AL145" s="1203"/>
      <c r="AM145" s="1199"/>
      <c r="AN145" s="1199"/>
      <c r="AO145" s="1206">
        <f t="shared" si="95"/>
        <v>0</v>
      </c>
      <c r="AP145" s="1200"/>
      <c r="AQ145" s="1227"/>
      <c r="AR145" s="1199"/>
      <c r="AS145" s="1202"/>
      <c r="AT145" s="1199"/>
      <c r="AU145" s="1202"/>
      <c r="AV145" s="1199"/>
      <c r="AW145" s="1202"/>
      <c r="AX145" s="1199"/>
      <c r="AY145" s="1199">
        <f t="shared" si="85"/>
        <v>0</v>
      </c>
      <c r="AZ145" s="937" t="str">
        <f t="shared" si="86"/>
        <v xml:space="preserve"> </v>
      </c>
      <c r="BA145" s="1207"/>
      <c r="BB145" s="1199"/>
      <c r="BC145" s="1199"/>
      <c r="BD145" s="1199"/>
      <c r="BE145" s="1199"/>
      <c r="BF145" s="1202"/>
      <c r="BG145" s="1199"/>
      <c r="BH145" s="950"/>
      <c r="BI145" s="1597">
        <f t="shared" si="94"/>
        <v>0</v>
      </c>
      <c r="BL145" s="917"/>
      <c r="BM145" s="918"/>
    </row>
    <row r="146" spans="1:65" s="727" customFormat="1">
      <c r="A146" s="723">
        <v>6</v>
      </c>
      <c r="B146" s="704" t="s">
        <v>696</v>
      </c>
      <c r="C146" s="602"/>
      <c r="D146" s="1407" t="e">
        <f t="shared" ref="D146:Q146" si="96">SUM(D147:D165)</f>
        <v>#REF!</v>
      </c>
      <c r="E146" s="1407" t="e">
        <f t="shared" si="96"/>
        <v>#REF!</v>
      </c>
      <c r="F146" s="1407" t="e">
        <f t="shared" si="96"/>
        <v>#REF!</v>
      </c>
      <c r="G146" s="1407" t="e">
        <f t="shared" si="96"/>
        <v>#REF!</v>
      </c>
      <c r="H146" s="1407">
        <f t="shared" si="96"/>
        <v>85.078725000000006</v>
      </c>
      <c r="I146" s="1407" t="e">
        <f t="shared" si="96"/>
        <v>#REF!</v>
      </c>
      <c r="J146" s="1195">
        <f t="shared" si="96"/>
        <v>0</v>
      </c>
      <c r="K146" s="1195" t="e">
        <f t="shared" si="96"/>
        <v>#REF!</v>
      </c>
      <c r="L146" s="1195">
        <f t="shared" si="96"/>
        <v>0</v>
      </c>
      <c r="M146" s="1195" t="e">
        <f t="shared" si="96"/>
        <v>#REF!</v>
      </c>
      <c r="N146" s="1195">
        <f t="shared" si="96"/>
        <v>0</v>
      </c>
      <c r="O146" s="1195" t="e">
        <f t="shared" si="96"/>
        <v>#REF!</v>
      </c>
      <c r="P146" s="1195">
        <f t="shared" si="96"/>
        <v>0</v>
      </c>
      <c r="Q146" s="1195" t="e">
        <f t="shared" si="96"/>
        <v>#REF!</v>
      </c>
      <c r="R146" s="1412" t="e">
        <f t="shared" si="87"/>
        <v>#REF!</v>
      </c>
      <c r="S146" s="971" t="e">
        <f t="shared" si="88"/>
        <v>#REF!</v>
      </c>
      <c r="T146" s="1407" t="e">
        <f t="shared" ref="T146:AF146" si="97">SUM(T147:T165)</f>
        <v>#REF!</v>
      </c>
      <c r="U146" s="1407" t="e">
        <f t="shared" si="97"/>
        <v>#REF!</v>
      </c>
      <c r="V146" s="1407">
        <f t="shared" si="97"/>
        <v>105.00569999999999</v>
      </c>
      <c r="W146" s="1407" t="e">
        <f t="shared" si="97"/>
        <v>#REF!</v>
      </c>
      <c r="X146" s="1195">
        <f t="shared" si="97"/>
        <v>0</v>
      </c>
      <c r="Y146" s="1195" t="e">
        <f t="shared" si="97"/>
        <v>#REF!</v>
      </c>
      <c r="Z146" s="1195">
        <f t="shared" si="97"/>
        <v>5</v>
      </c>
      <c r="AA146" s="1195" t="e">
        <f t="shared" si="97"/>
        <v>#REF!</v>
      </c>
      <c r="AB146" s="1195">
        <f t="shared" si="97"/>
        <v>50.002849999999995</v>
      </c>
      <c r="AC146" s="1195" t="e">
        <f t="shared" si="97"/>
        <v>#REF!</v>
      </c>
      <c r="AD146" s="1195">
        <f t="shared" si="97"/>
        <v>50.002849999999995</v>
      </c>
      <c r="AE146" s="1195" t="e">
        <f t="shared" si="97"/>
        <v>#REF!</v>
      </c>
      <c r="AF146" s="1195" t="e">
        <f t="shared" si="97"/>
        <v>#REF!</v>
      </c>
      <c r="AG146" s="1412" t="e">
        <f t="shared" si="83"/>
        <v>#REF!</v>
      </c>
      <c r="AH146" s="971" t="e">
        <f t="shared" si="84"/>
        <v>#REF!</v>
      </c>
      <c r="AI146" s="1407">
        <f t="shared" ref="AI146:AX146" si="98">SUM(AI147:AI165)</f>
        <v>0</v>
      </c>
      <c r="AJ146" s="1407">
        <f t="shared" si="98"/>
        <v>0</v>
      </c>
      <c r="AK146" s="1407" t="e">
        <f t="shared" si="98"/>
        <v>#REF!</v>
      </c>
      <c r="AL146" s="1407" t="e">
        <f t="shared" si="98"/>
        <v>#REF!</v>
      </c>
      <c r="AM146" s="1407">
        <f t="shared" si="98"/>
        <v>91.149725000000004</v>
      </c>
      <c r="AN146" s="1407" t="e">
        <f t="shared" si="98"/>
        <v>#REF!</v>
      </c>
      <c r="AO146" s="1195">
        <f t="shared" si="98"/>
        <v>0</v>
      </c>
      <c r="AP146" s="1195" t="e">
        <f t="shared" si="98"/>
        <v>#REF!</v>
      </c>
      <c r="AQ146" s="1195">
        <f t="shared" si="98"/>
        <v>0</v>
      </c>
      <c r="AR146" s="1195" t="e">
        <f t="shared" si="98"/>
        <v>#REF!</v>
      </c>
      <c r="AS146" s="1195">
        <f t="shared" si="98"/>
        <v>0</v>
      </c>
      <c r="AT146" s="1195" t="e">
        <f t="shared" si="98"/>
        <v>#REF!</v>
      </c>
      <c r="AU146" s="1195">
        <f t="shared" si="98"/>
        <v>0</v>
      </c>
      <c r="AV146" s="1195" t="e">
        <f t="shared" si="98"/>
        <v>#REF!</v>
      </c>
      <c r="AW146" s="1195">
        <f t="shared" si="98"/>
        <v>0</v>
      </c>
      <c r="AX146" s="1195" t="e">
        <f t="shared" si="98"/>
        <v>#REF!</v>
      </c>
      <c r="AY146" s="1412" t="e">
        <f t="shared" si="85"/>
        <v>#REF!</v>
      </c>
      <c r="AZ146" s="971" t="e">
        <f t="shared" si="86"/>
        <v>#REF!</v>
      </c>
      <c r="BA146" s="1407">
        <f t="shared" ref="BA146:BG146" si="99">SUM(BA147:BA165)</f>
        <v>0</v>
      </c>
      <c r="BB146" s="1407">
        <f t="shared" si="99"/>
        <v>0</v>
      </c>
      <c r="BC146" s="1407" t="e">
        <f t="shared" si="99"/>
        <v>#REF!</v>
      </c>
      <c r="BD146" s="1407">
        <f t="shared" si="99"/>
        <v>4</v>
      </c>
      <c r="BE146" s="1407" t="e">
        <f t="shared" si="99"/>
        <v>#REF!</v>
      </c>
      <c r="BF146" s="1407">
        <f t="shared" si="99"/>
        <v>0</v>
      </c>
      <c r="BG146" s="1407" t="e">
        <f t="shared" si="99"/>
        <v>#REF!</v>
      </c>
      <c r="BH146" s="602"/>
      <c r="BI146" s="1597">
        <f t="shared" si="94"/>
        <v>0</v>
      </c>
      <c r="BJ146" s="1619" t="e">
        <v>#N/A</v>
      </c>
      <c r="BL146" s="917" t="e">
        <f>BJ146-H146</f>
        <v>#N/A</v>
      </c>
      <c r="BM146" s="778"/>
    </row>
    <row r="147" spans="1:65" s="934" customFormat="1" hidden="1">
      <c r="A147" s="939">
        <v>1</v>
      </c>
      <c r="B147" s="782" t="e">
        <f>'прил 1.1'!#REF!</f>
        <v>#REF!</v>
      </c>
      <c r="C147" s="915" t="s">
        <v>1026</v>
      </c>
      <c r="D147" s="1409" t="e">
        <f>INDEX('прил 1.1'!K:K,MATCH('прил 1.4'!B147,'прил 1.1'!B:B,0))</f>
        <v>#REF!</v>
      </c>
      <c r="E147" s="1409" t="e">
        <f>INDEX('прил 1.1'!L:L,MATCH($B147,'прил 1.1'!$B:$B,0))</f>
        <v>#REF!</v>
      </c>
      <c r="F147" s="1409" t="e">
        <f>INDEX('прил 1.1'!Q:Q,MATCH('прил 1.4'!B147,'прил 1.1'!B:B,0))</f>
        <v>#REF!</v>
      </c>
      <c r="G147" s="1409" t="e">
        <f>INDEX('прил 1.1'!#REF!,MATCH($B147,'прил 1.1'!$B:$B,0))</f>
        <v>#REF!</v>
      </c>
      <c r="H147" s="1409">
        <v>0</v>
      </c>
      <c r="I147" s="1410" t="e">
        <f>INDEX('прил 1.1'!#REF!,MATCH('прил 1.4'!B147,'прил 1.1'!B:B,0))</f>
        <v>#REF!</v>
      </c>
      <c r="J147" s="1201"/>
      <c r="K147" s="1202"/>
      <c r="L147" s="1199"/>
      <c r="M147" s="1202"/>
      <c r="N147" s="1199"/>
      <c r="O147" s="1199"/>
      <c r="P147" s="1199"/>
      <c r="Q147" s="1203"/>
      <c r="R147" s="1409" t="e">
        <f t="shared" si="87"/>
        <v>#REF!</v>
      </c>
      <c r="S147" s="937" t="e">
        <f t="shared" si="88"/>
        <v>#REF!</v>
      </c>
      <c r="T147" s="1409" t="e">
        <f>INDEX('прил 1.1'!#REF!,MATCH('прил 1.4'!$B147,'прил 1.1'!$B:$B,0))</f>
        <v>#REF!</v>
      </c>
      <c r="U147" s="1409" t="e">
        <f>INDEX('прил 1.1'!#REF!,MATCH('прил 1.4'!$B147,'прил 1.1'!$B:$B,0))</f>
        <v>#REF!</v>
      </c>
      <c r="V147" s="1409">
        <v>0</v>
      </c>
      <c r="W147" s="1409" t="e">
        <f>INDEX('прил 1.1'!#REF!,MATCH('прил 1.4'!B147,'прил 1.1'!B:B,0))</f>
        <v>#REF!</v>
      </c>
      <c r="X147" s="1205"/>
      <c r="Y147" s="1205"/>
      <c r="Z147" s="1205"/>
      <c r="AA147" s="1205"/>
      <c r="AB147" s="1205"/>
      <c r="AC147" s="1205"/>
      <c r="AD147" s="1205"/>
      <c r="AE147" s="1205"/>
      <c r="AF147" s="1199" t="e">
        <f>INDEX('прил 1.1'!Q:Q,MATCH('прил 1.4'!B147,'прил 1.1'!B:B,0))-W147</f>
        <v>#REF!</v>
      </c>
      <c r="AG147" s="1409" t="e">
        <f t="shared" si="83"/>
        <v>#REF!</v>
      </c>
      <c r="AH147" s="937" t="e">
        <f t="shared" si="84"/>
        <v>#REF!</v>
      </c>
      <c r="AI147" s="1414"/>
      <c r="AJ147" s="1414"/>
      <c r="AK147" s="1415" t="e">
        <f>INDEX('прил 1.1'!#REF!,MATCH('прил 1.4'!$B147,'прил 1.1'!$B:$B,0))</f>
        <v>#REF!</v>
      </c>
      <c r="AL147" s="1416" t="e">
        <f>INDEX('прил 1.1'!#REF!,MATCH('прил 1.4'!$B147,'прил 1.1'!$B:$B,0))</f>
        <v>#REF!</v>
      </c>
      <c r="AM147" s="1409">
        <v>0</v>
      </c>
      <c r="AN147" s="1409" t="e">
        <f>INDEX('прил 1.1'!#REF!,MATCH('прил 1.4'!B147,'прил 1.1'!B:B,0))</f>
        <v>#REF!</v>
      </c>
      <c r="AO147" s="1206">
        <f t="shared" si="95"/>
        <v>0</v>
      </c>
      <c r="AP147" s="1200" t="e">
        <f t="shared" ref="AP147:AP165" si="100">AN147</f>
        <v>#REF!</v>
      </c>
      <c r="AQ147" s="1227"/>
      <c r="AR147" s="1199" t="e">
        <f>INDEX('прил 1.3'!#REF!,MATCH('прил 1.4'!$B147,'прил 1.3'!$B:$B,0))</f>
        <v>#REF!</v>
      </c>
      <c r="AS147" s="1202"/>
      <c r="AT147" s="1199" t="e">
        <f>INDEX('прил 1.3'!#REF!,MATCH('прил 1.4'!$B147,'прил 1.3'!$B:$B,0))</f>
        <v>#REF!</v>
      </c>
      <c r="AU147" s="1202"/>
      <c r="AV147" s="1199" t="e">
        <f>INDEX('прил 1.3'!#REF!,MATCH('прил 1.4'!$B147,'прил 1.3'!$B:$B,0))</f>
        <v>#REF!</v>
      </c>
      <c r="AW147" s="1202"/>
      <c r="AX147" s="1199" t="e">
        <f>INDEX('прил 1.3'!#REF!,MATCH('прил 1.4'!$B147,'прил 1.3'!$B:$B,0))</f>
        <v>#REF!</v>
      </c>
      <c r="AY147" s="1409" t="e">
        <f t="shared" si="85"/>
        <v>#REF!</v>
      </c>
      <c r="AZ147" s="937" t="e">
        <f t="shared" si="86"/>
        <v>#REF!</v>
      </c>
      <c r="BA147" s="1417"/>
      <c r="BB147" s="1409">
        <v>0</v>
      </c>
      <c r="BC147" s="1409" t="e">
        <f>INDEX('прил 1.1'!#REF!,MATCH('прил 1.4'!B147,'прил 1.1'!B:B,0))</f>
        <v>#REF!</v>
      </c>
      <c r="BD147" s="1409">
        <v>0</v>
      </c>
      <c r="BE147" s="1409" t="e">
        <f>INDEX('прил 1.1'!#REF!,MATCH('прил 1.4'!B147,'прил 1.1'!B:B,0))</f>
        <v>#REF!</v>
      </c>
      <c r="BF147" s="1414"/>
      <c r="BG147" s="1409" t="e">
        <f>INDEX('прил 1.1'!#REF!,MATCH('прил 1.4'!B147,'прил 1.1'!B:B,0))</f>
        <v>#REF!</v>
      </c>
      <c r="BH147" s="950"/>
      <c r="BI147" s="1597">
        <f t="shared" si="94"/>
        <v>0</v>
      </c>
      <c r="BL147" s="917"/>
      <c r="BM147" s="918"/>
    </row>
    <row r="148" spans="1:65" s="934" customFormat="1" hidden="1">
      <c r="A148" s="939">
        <f t="shared" ref="A148:A164" si="101">A147+1</f>
        <v>2</v>
      </c>
      <c r="B148" s="782" t="e">
        <f>'прил 1.1'!#REF!</f>
        <v>#REF!</v>
      </c>
      <c r="C148" s="915" t="s">
        <v>1026</v>
      </c>
      <c r="D148" s="1409" t="e">
        <f>INDEX('прил 1.1'!K:K,MATCH('прил 1.4'!B148,'прил 1.1'!B:B,0))</f>
        <v>#REF!</v>
      </c>
      <c r="E148" s="1409" t="e">
        <f>INDEX('прил 1.1'!L:L,MATCH($B148,'прил 1.1'!$B:$B,0))</f>
        <v>#REF!</v>
      </c>
      <c r="F148" s="1409" t="e">
        <f>INDEX('прил 1.1'!Q:Q,MATCH('прил 1.4'!B148,'прил 1.1'!B:B,0))</f>
        <v>#REF!</v>
      </c>
      <c r="G148" s="1409" t="e">
        <f>INDEX('прил 1.1'!#REF!,MATCH($B148,'прил 1.1'!$B:$B,0))</f>
        <v>#REF!</v>
      </c>
      <c r="H148" s="1409"/>
      <c r="I148" s="1410" t="e">
        <f>INDEX('прил 1.1'!#REF!,MATCH('прил 1.4'!B148,'прил 1.1'!B:B,0))</f>
        <v>#REF!</v>
      </c>
      <c r="J148" s="1201"/>
      <c r="K148" s="1200" t="e">
        <f>INDEX('прил 14'!N:N,MATCH('прил 1.4'!$B148,'прил 14'!$B:$B,0))</f>
        <v>#REF!</v>
      </c>
      <c r="L148" s="1390"/>
      <c r="M148" s="1200" t="e">
        <f>INDEX('прил 14'!O:O,MATCH('прил 1.4'!$B148,'прил 14'!$B:$B,0))</f>
        <v>#REF!</v>
      </c>
      <c r="N148" s="1390"/>
      <c r="O148" s="1200" t="e">
        <f>INDEX('прил 14'!P:P,MATCH('прил 1.4'!$B148,'прил 14'!$B:$B,0))</f>
        <v>#REF!</v>
      </c>
      <c r="P148" s="1199"/>
      <c r="Q148" s="1200" t="e">
        <f>INDEX('прил 14'!Q:Q,MATCH('прил 1.4'!$B148,'прил 14'!$B:$B,0))</f>
        <v>#REF!</v>
      </c>
      <c r="R148" s="1409" t="e">
        <f t="shared" si="87"/>
        <v>#REF!</v>
      </c>
      <c r="S148" s="937" t="e">
        <f t="shared" si="88"/>
        <v>#REF!</v>
      </c>
      <c r="T148" s="1409" t="e">
        <f>INDEX('прил 1.1'!#REF!,MATCH('прил 1.4'!$B148,'прил 1.1'!$B:$B,0))</f>
        <v>#REF!</v>
      </c>
      <c r="U148" s="1409" t="e">
        <f>INDEX('прил 1.1'!#REF!,MATCH('прил 1.4'!$B148,'прил 1.1'!$B:$B,0))</f>
        <v>#REF!</v>
      </c>
      <c r="V148" s="1409"/>
      <c r="W148" s="1409" t="e">
        <f>INDEX('прил 1.1'!#REF!,MATCH('прил 1.4'!B148,'прил 1.1'!B:B,0))</f>
        <v>#REF!</v>
      </c>
      <c r="X148" s="1205"/>
      <c r="Y148" s="1200" t="e">
        <f>INDEX('прил 14'!W:W,MATCH('прил 1.4'!$B148,'прил 14'!$B:$B,0))</f>
        <v>#REF!</v>
      </c>
      <c r="Z148" s="1388"/>
      <c r="AA148" s="1200" t="e">
        <f>INDEX('прил 14'!X:X,MATCH('прил 1.4'!$B148,'прил 14'!$B:$B,0))</f>
        <v>#REF!</v>
      </c>
      <c r="AB148" s="1388"/>
      <c r="AC148" s="1200" t="e">
        <f>INDEX('прил 14'!Y:Y,MATCH('прил 1.4'!$B148,'прил 14'!$B:$B,0))</f>
        <v>#REF!</v>
      </c>
      <c r="AD148" s="1202"/>
      <c r="AE148" s="1200" t="e">
        <f>INDEX('прил 14'!Z:Z,MATCH('прил 1.4'!$B148,'прил 14'!$B:$B,0))</f>
        <v>#REF!</v>
      </c>
      <c r="AF148" s="1199" t="e">
        <f>INDEX('прил 1.1'!Q:Q,MATCH('прил 1.4'!B148,'прил 1.1'!B:B,0))-W148</f>
        <v>#REF!</v>
      </c>
      <c r="AG148" s="1409" t="e">
        <f t="shared" si="83"/>
        <v>#REF!</v>
      </c>
      <c r="AH148" s="937" t="e">
        <f t="shared" si="84"/>
        <v>#REF!</v>
      </c>
      <c r="AI148" s="1414"/>
      <c r="AJ148" s="1414"/>
      <c r="AK148" s="1415" t="e">
        <f>INDEX('прил 1.1'!#REF!,MATCH('прил 1.4'!$B148,'прил 1.1'!$B:$B,0))</f>
        <v>#REF!</v>
      </c>
      <c r="AL148" s="1416" t="e">
        <f>INDEX('прил 1.1'!#REF!,MATCH('прил 1.4'!$B148,'прил 1.1'!$B:$B,0))</f>
        <v>#REF!</v>
      </c>
      <c r="AM148" s="1409"/>
      <c r="AN148" s="1409" t="e">
        <f>INDEX('прил 1.1'!#REF!,MATCH('прил 1.4'!B148,'прил 1.1'!B:B,0))</f>
        <v>#REF!</v>
      </c>
      <c r="AO148" s="1206">
        <f t="shared" si="95"/>
        <v>0</v>
      </c>
      <c r="AP148" s="1200" t="e">
        <f t="shared" si="100"/>
        <v>#REF!</v>
      </c>
      <c r="AQ148" s="1227"/>
      <c r="AR148" s="1199" t="e">
        <f>INDEX('прил 1.3'!#REF!,MATCH('прил 1.4'!$B148,'прил 1.3'!$B:$B,0))</f>
        <v>#REF!</v>
      </c>
      <c r="AS148" s="1202"/>
      <c r="AT148" s="1199" t="e">
        <f>INDEX('прил 1.3'!#REF!,MATCH('прил 1.4'!$B148,'прил 1.3'!$B:$B,0))</f>
        <v>#REF!</v>
      </c>
      <c r="AU148" s="1202"/>
      <c r="AV148" s="1199" t="e">
        <f>INDEX('прил 1.3'!#REF!,MATCH('прил 1.4'!$B148,'прил 1.3'!$B:$B,0))</f>
        <v>#REF!</v>
      </c>
      <c r="AW148" s="1202"/>
      <c r="AX148" s="1199" t="e">
        <f>INDEX('прил 1.3'!#REF!,MATCH('прил 1.4'!$B148,'прил 1.3'!$B:$B,0))</f>
        <v>#REF!</v>
      </c>
      <c r="AY148" s="1409" t="e">
        <f t="shared" si="85"/>
        <v>#REF!</v>
      </c>
      <c r="AZ148" s="937" t="e">
        <f t="shared" si="86"/>
        <v>#REF!</v>
      </c>
      <c r="BA148" s="1417"/>
      <c r="BB148" s="1409"/>
      <c r="BC148" s="1409" t="e">
        <f>INDEX('прил 1.1'!#REF!,MATCH('прил 1.4'!B148,'прил 1.1'!B:B,0))</f>
        <v>#REF!</v>
      </c>
      <c r="BD148" s="1409"/>
      <c r="BE148" s="1409" t="e">
        <f>INDEX('прил 1.1'!#REF!,MATCH('прил 1.4'!B148,'прил 1.1'!B:B,0))</f>
        <v>#REF!</v>
      </c>
      <c r="BF148" s="1414"/>
      <c r="BG148" s="1409" t="e">
        <f>INDEX('прил 1.1'!#REF!,MATCH('прил 1.4'!B148,'прил 1.1'!B:B,0))</f>
        <v>#REF!</v>
      </c>
      <c r="BH148" s="950"/>
      <c r="BI148" s="1597">
        <f t="shared" si="94"/>
        <v>0</v>
      </c>
      <c r="BL148" s="917"/>
      <c r="BM148" s="918"/>
    </row>
    <row r="149" spans="1:65" s="934" customFormat="1" hidden="1">
      <c r="A149" s="939">
        <f t="shared" si="101"/>
        <v>3</v>
      </c>
      <c r="B149" s="782" t="e">
        <f>'прил 1.1'!#REF!</f>
        <v>#REF!</v>
      </c>
      <c r="C149" s="915" t="s">
        <v>1026</v>
      </c>
      <c r="D149" s="1409" t="e">
        <f>INDEX('прил 1.1'!K:K,MATCH('прил 1.4'!B149,'прил 1.1'!B:B,0))</f>
        <v>#REF!</v>
      </c>
      <c r="E149" s="1409" t="e">
        <f>INDEX('прил 1.1'!L:L,MATCH($B149,'прил 1.1'!$B:$B,0))</f>
        <v>#REF!</v>
      </c>
      <c r="F149" s="1409" t="e">
        <f>INDEX('прил 1.1'!Q:Q,MATCH('прил 1.4'!B149,'прил 1.1'!B:B,0))</f>
        <v>#REF!</v>
      </c>
      <c r="G149" s="1409" t="e">
        <f>INDEX('прил 1.1'!#REF!,MATCH($B149,'прил 1.1'!$B:$B,0))</f>
        <v>#REF!</v>
      </c>
      <c r="H149" s="1409">
        <v>0</v>
      </c>
      <c r="I149" s="1410" t="e">
        <f>INDEX('прил 1.1'!#REF!,MATCH('прил 1.4'!B149,'прил 1.1'!B:B,0))</f>
        <v>#REF!</v>
      </c>
      <c r="J149" s="1201"/>
      <c r="K149" s="1202"/>
      <c r="L149" s="1199"/>
      <c r="M149" s="1202"/>
      <c r="N149" s="1199"/>
      <c r="O149" s="1199"/>
      <c r="P149" s="1199"/>
      <c r="Q149" s="1203"/>
      <c r="R149" s="1409" t="e">
        <f t="shared" si="87"/>
        <v>#REF!</v>
      </c>
      <c r="S149" s="937" t="e">
        <f t="shared" si="88"/>
        <v>#REF!</v>
      </c>
      <c r="T149" s="1409" t="e">
        <f>INDEX('прил 1.1'!#REF!,MATCH('прил 1.4'!$B149,'прил 1.1'!$B:$B,0))</f>
        <v>#REF!</v>
      </c>
      <c r="U149" s="1409" t="e">
        <f>INDEX('прил 1.1'!#REF!,MATCH('прил 1.4'!$B149,'прил 1.1'!$B:$B,0))</f>
        <v>#REF!</v>
      </c>
      <c r="V149" s="1409">
        <v>0</v>
      </c>
      <c r="W149" s="1409" t="e">
        <f>INDEX('прил 1.1'!#REF!,MATCH('прил 1.4'!B149,'прил 1.1'!B:B,0))</f>
        <v>#REF!</v>
      </c>
      <c r="X149" s="1205"/>
      <c r="Y149" s="1205"/>
      <c r="Z149" s="1205"/>
      <c r="AA149" s="1205"/>
      <c r="AB149" s="1205"/>
      <c r="AC149" s="1205"/>
      <c r="AD149" s="1205"/>
      <c r="AE149" s="1205"/>
      <c r="AF149" s="1199" t="e">
        <f>INDEX('прил 1.1'!Q:Q,MATCH('прил 1.4'!B149,'прил 1.1'!B:B,0))-W149</f>
        <v>#REF!</v>
      </c>
      <c r="AG149" s="1409" t="e">
        <f t="shared" si="83"/>
        <v>#REF!</v>
      </c>
      <c r="AH149" s="937" t="e">
        <f t="shared" si="84"/>
        <v>#REF!</v>
      </c>
      <c r="AI149" s="1414"/>
      <c r="AJ149" s="1414"/>
      <c r="AK149" s="1415" t="e">
        <f>INDEX('прил 1.1'!#REF!,MATCH('прил 1.4'!$B149,'прил 1.1'!$B:$B,0))</f>
        <v>#REF!</v>
      </c>
      <c r="AL149" s="1416" t="e">
        <f>INDEX('прил 1.1'!#REF!,MATCH('прил 1.4'!$B149,'прил 1.1'!$B:$B,0))</f>
        <v>#REF!</v>
      </c>
      <c r="AM149" s="1409">
        <v>0</v>
      </c>
      <c r="AN149" s="1409" t="e">
        <f>INDEX('прил 1.1'!#REF!,MATCH('прил 1.4'!B149,'прил 1.1'!B:B,0))</f>
        <v>#REF!</v>
      </c>
      <c r="AO149" s="1206">
        <f t="shared" si="95"/>
        <v>0</v>
      </c>
      <c r="AP149" s="1200" t="e">
        <f t="shared" si="100"/>
        <v>#REF!</v>
      </c>
      <c r="AQ149" s="1227"/>
      <c r="AR149" s="1199" t="e">
        <f>INDEX('прил 1.3'!#REF!,MATCH('прил 1.4'!$B149,'прил 1.3'!$B:$B,0))</f>
        <v>#REF!</v>
      </c>
      <c r="AS149" s="1202"/>
      <c r="AT149" s="1199" t="e">
        <f>INDEX('прил 1.3'!#REF!,MATCH('прил 1.4'!$B149,'прил 1.3'!$B:$B,0))</f>
        <v>#REF!</v>
      </c>
      <c r="AU149" s="1202"/>
      <c r="AV149" s="1199" t="e">
        <f>INDEX('прил 1.3'!#REF!,MATCH('прил 1.4'!$B149,'прил 1.3'!$B:$B,0))</f>
        <v>#REF!</v>
      </c>
      <c r="AW149" s="1202"/>
      <c r="AX149" s="1199" t="e">
        <f>INDEX('прил 1.3'!#REF!,MATCH('прил 1.4'!$B149,'прил 1.3'!$B:$B,0))</f>
        <v>#REF!</v>
      </c>
      <c r="AY149" s="1409" t="e">
        <f t="shared" si="85"/>
        <v>#REF!</v>
      </c>
      <c r="AZ149" s="937" t="e">
        <f t="shared" si="86"/>
        <v>#REF!</v>
      </c>
      <c r="BA149" s="1417"/>
      <c r="BB149" s="1409">
        <v>0</v>
      </c>
      <c r="BC149" s="1409" t="e">
        <f>INDEX('прил 1.1'!#REF!,MATCH('прил 1.4'!B149,'прил 1.1'!B:B,0))</f>
        <v>#REF!</v>
      </c>
      <c r="BD149" s="1409">
        <v>0</v>
      </c>
      <c r="BE149" s="1409" t="e">
        <f>INDEX('прил 1.1'!#REF!,MATCH('прил 1.4'!B149,'прил 1.1'!B:B,0))</f>
        <v>#REF!</v>
      </c>
      <c r="BF149" s="1414"/>
      <c r="BG149" s="1409" t="e">
        <f>INDEX('прил 1.1'!#REF!,MATCH('прил 1.4'!B149,'прил 1.1'!B:B,0))</f>
        <v>#REF!</v>
      </c>
      <c r="BH149" s="950"/>
      <c r="BI149" s="1597">
        <f t="shared" si="94"/>
        <v>0</v>
      </c>
      <c r="BL149" s="917"/>
      <c r="BM149" s="918"/>
    </row>
    <row r="150" spans="1:65" s="934" customFormat="1" hidden="1">
      <c r="A150" s="939">
        <f t="shared" si="101"/>
        <v>4</v>
      </c>
      <c r="B150" s="782" t="e">
        <f>'прил 1.1'!#REF!</f>
        <v>#REF!</v>
      </c>
      <c r="C150" s="915" t="s">
        <v>1026</v>
      </c>
      <c r="D150" s="1409" t="e">
        <f>INDEX('прил 1.1'!K:K,MATCH('прил 1.4'!B150,'прил 1.1'!B:B,0))</f>
        <v>#REF!</v>
      </c>
      <c r="E150" s="1409" t="e">
        <f>INDEX('прил 1.1'!L:L,MATCH($B150,'прил 1.1'!$B:$B,0))</f>
        <v>#REF!</v>
      </c>
      <c r="F150" s="1409" t="e">
        <f>INDEX('прил 1.1'!Q:Q,MATCH('прил 1.4'!B150,'прил 1.1'!B:B,0))</f>
        <v>#REF!</v>
      </c>
      <c r="G150" s="1409" t="e">
        <f>INDEX('прил 1.1'!#REF!,MATCH($B150,'прил 1.1'!$B:$B,0))</f>
        <v>#REF!</v>
      </c>
      <c r="H150" s="1409">
        <v>0</v>
      </c>
      <c r="I150" s="1410" t="e">
        <f>INDEX('прил 1.1'!#REF!,MATCH('прил 1.4'!B150,'прил 1.1'!B:B,0))</f>
        <v>#REF!</v>
      </c>
      <c r="J150" s="1201"/>
      <c r="K150" s="1202"/>
      <c r="L150" s="1199"/>
      <c r="M150" s="1202"/>
      <c r="N150" s="1199"/>
      <c r="O150" s="1199"/>
      <c r="P150" s="1199"/>
      <c r="Q150" s="1203"/>
      <c r="R150" s="1409" t="e">
        <f t="shared" si="87"/>
        <v>#REF!</v>
      </c>
      <c r="S150" s="937" t="e">
        <f t="shared" si="88"/>
        <v>#REF!</v>
      </c>
      <c r="T150" s="1409" t="e">
        <f>INDEX('прил 1.1'!#REF!,MATCH('прил 1.4'!$B150,'прил 1.1'!$B:$B,0))</f>
        <v>#REF!</v>
      </c>
      <c r="U150" s="1409" t="e">
        <f>INDEX('прил 1.1'!#REF!,MATCH('прил 1.4'!$B150,'прил 1.1'!$B:$B,0))</f>
        <v>#REF!</v>
      </c>
      <c r="V150" s="1409">
        <v>0</v>
      </c>
      <c r="W150" s="1409" t="e">
        <f>INDEX('прил 1.1'!#REF!,MATCH('прил 1.4'!B150,'прил 1.1'!B:B,0))</f>
        <v>#REF!</v>
      </c>
      <c r="X150" s="1205"/>
      <c r="Y150" s="1205"/>
      <c r="Z150" s="1205"/>
      <c r="AA150" s="1205"/>
      <c r="AB150" s="1205"/>
      <c r="AC150" s="1205"/>
      <c r="AD150" s="1205"/>
      <c r="AE150" s="1205"/>
      <c r="AF150" s="1199" t="e">
        <f>INDEX('прил 1.1'!Q:Q,MATCH('прил 1.4'!B150,'прил 1.1'!B:B,0))-W150</f>
        <v>#REF!</v>
      </c>
      <c r="AG150" s="1409" t="e">
        <f t="shared" si="83"/>
        <v>#REF!</v>
      </c>
      <c r="AH150" s="937" t="e">
        <f t="shared" si="84"/>
        <v>#REF!</v>
      </c>
      <c r="AI150" s="1414"/>
      <c r="AJ150" s="1414"/>
      <c r="AK150" s="1415" t="e">
        <f>INDEX('прил 1.1'!#REF!,MATCH('прил 1.4'!$B150,'прил 1.1'!$B:$B,0))</f>
        <v>#REF!</v>
      </c>
      <c r="AL150" s="1416" t="e">
        <f>INDEX('прил 1.1'!#REF!,MATCH('прил 1.4'!$B150,'прил 1.1'!$B:$B,0))</f>
        <v>#REF!</v>
      </c>
      <c r="AM150" s="1409">
        <v>0</v>
      </c>
      <c r="AN150" s="1409" t="e">
        <f>INDEX('прил 1.1'!#REF!,MATCH('прил 1.4'!B150,'прил 1.1'!B:B,0))</f>
        <v>#REF!</v>
      </c>
      <c r="AO150" s="1206">
        <f t="shared" si="95"/>
        <v>0</v>
      </c>
      <c r="AP150" s="1200" t="e">
        <f t="shared" si="100"/>
        <v>#REF!</v>
      </c>
      <c r="AQ150" s="1227"/>
      <c r="AR150" s="1199" t="e">
        <f>INDEX('прил 1.3'!#REF!,MATCH('прил 1.4'!$B150,'прил 1.3'!$B:$B,0))</f>
        <v>#REF!</v>
      </c>
      <c r="AS150" s="1202"/>
      <c r="AT150" s="1199" t="e">
        <f>INDEX('прил 1.3'!#REF!,MATCH('прил 1.4'!$B150,'прил 1.3'!$B:$B,0))</f>
        <v>#REF!</v>
      </c>
      <c r="AU150" s="1202"/>
      <c r="AV150" s="1199" t="e">
        <f>INDEX('прил 1.3'!#REF!,MATCH('прил 1.4'!$B150,'прил 1.3'!$B:$B,0))</f>
        <v>#REF!</v>
      </c>
      <c r="AW150" s="1202"/>
      <c r="AX150" s="1199" t="e">
        <f>INDEX('прил 1.3'!#REF!,MATCH('прил 1.4'!$B150,'прил 1.3'!$B:$B,0))</f>
        <v>#REF!</v>
      </c>
      <c r="AY150" s="1409" t="e">
        <f t="shared" si="85"/>
        <v>#REF!</v>
      </c>
      <c r="AZ150" s="937" t="e">
        <f t="shared" si="86"/>
        <v>#REF!</v>
      </c>
      <c r="BA150" s="1417"/>
      <c r="BB150" s="1409">
        <v>0</v>
      </c>
      <c r="BC150" s="1409" t="e">
        <f>INDEX('прил 1.1'!#REF!,MATCH('прил 1.4'!B150,'прил 1.1'!B:B,0))</f>
        <v>#REF!</v>
      </c>
      <c r="BD150" s="1409">
        <v>0</v>
      </c>
      <c r="BE150" s="1409" t="e">
        <f>INDEX('прил 1.1'!#REF!,MATCH('прил 1.4'!B150,'прил 1.1'!B:B,0))</f>
        <v>#REF!</v>
      </c>
      <c r="BF150" s="1414"/>
      <c r="BG150" s="1409" t="e">
        <f>INDEX('прил 1.1'!#REF!,MATCH('прил 1.4'!B150,'прил 1.1'!B:B,0))</f>
        <v>#REF!</v>
      </c>
      <c r="BH150" s="950"/>
      <c r="BI150" s="1597">
        <f t="shared" si="94"/>
        <v>0</v>
      </c>
      <c r="BL150" s="917"/>
      <c r="BM150" s="918"/>
    </row>
    <row r="151" spans="1:65" s="934" customFormat="1" hidden="1">
      <c r="A151" s="939">
        <f t="shared" si="101"/>
        <v>5</v>
      </c>
      <c r="B151" s="782" t="e">
        <f>'прил 1.1'!#REF!</f>
        <v>#REF!</v>
      </c>
      <c r="C151" s="915" t="s">
        <v>1026</v>
      </c>
      <c r="D151" s="1409" t="e">
        <f>INDEX('прил 1.1'!K:K,MATCH('прил 1.4'!B151,'прил 1.1'!B:B,0))</f>
        <v>#REF!</v>
      </c>
      <c r="E151" s="1409" t="e">
        <f>INDEX('прил 1.1'!L:L,MATCH($B151,'прил 1.1'!$B:$B,0))</f>
        <v>#REF!</v>
      </c>
      <c r="F151" s="1409" t="e">
        <f>INDEX('прил 1.1'!Q:Q,MATCH('прил 1.4'!B151,'прил 1.1'!B:B,0))</f>
        <v>#REF!</v>
      </c>
      <c r="G151" s="1409" t="e">
        <f>INDEX('прил 1.1'!#REF!,MATCH($B151,'прил 1.1'!$B:$B,0))</f>
        <v>#REF!</v>
      </c>
      <c r="H151" s="1409">
        <v>0</v>
      </c>
      <c r="I151" s="1410" t="e">
        <f>INDEX('прил 1.1'!#REF!,MATCH('прил 1.4'!B151,'прил 1.1'!B:B,0))</f>
        <v>#REF!</v>
      </c>
      <c r="J151" s="1201"/>
      <c r="K151" s="1202"/>
      <c r="L151" s="1199"/>
      <c r="M151" s="1202"/>
      <c r="N151" s="1199"/>
      <c r="O151" s="1199"/>
      <c r="P151" s="1199"/>
      <c r="Q151" s="1203"/>
      <c r="R151" s="1409" t="e">
        <f t="shared" si="87"/>
        <v>#REF!</v>
      </c>
      <c r="S151" s="937" t="e">
        <f t="shared" si="88"/>
        <v>#REF!</v>
      </c>
      <c r="T151" s="1409" t="e">
        <f>INDEX('прил 1.1'!#REF!,MATCH('прил 1.4'!$B151,'прил 1.1'!$B:$B,0))</f>
        <v>#REF!</v>
      </c>
      <c r="U151" s="1409" t="e">
        <f>INDEX('прил 1.1'!#REF!,MATCH('прил 1.4'!$B151,'прил 1.1'!$B:$B,0))</f>
        <v>#REF!</v>
      </c>
      <c r="V151" s="1409">
        <v>0</v>
      </c>
      <c r="W151" s="1409" t="e">
        <f>INDEX('прил 1.1'!#REF!,MATCH('прил 1.4'!B151,'прил 1.1'!B:B,0))</f>
        <v>#REF!</v>
      </c>
      <c r="X151" s="1205"/>
      <c r="Y151" s="1205"/>
      <c r="Z151" s="1205"/>
      <c r="AA151" s="1205"/>
      <c r="AB151" s="1205"/>
      <c r="AC151" s="1205"/>
      <c r="AD151" s="1205"/>
      <c r="AE151" s="1205"/>
      <c r="AF151" s="1199" t="e">
        <f>INDEX('прил 1.1'!Q:Q,MATCH('прил 1.4'!B151,'прил 1.1'!B:B,0))-W151</f>
        <v>#REF!</v>
      </c>
      <c r="AG151" s="1409" t="e">
        <f t="shared" si="83"/>
        <v>#REF!</v>
      </c>
      <c r="AH151" s="937" t="e">
        <f t="shared" si="84"/>
        <v>#REF!</v>
      </c>
      <c r="AI151" s="1414"/>
      <c r="AJ151" s="1414"/>
      <c r="AK151" s="1415" t="e">
        <f>INDEX('прил 1.1'!#REF!,MATCH('прил 1.4'!$B151,'прил 1.1'!$B:$B,0))</f>
        <v>#REF!</v>
      </c>
      <c r="AL151" s="1416" t="e">
        <f>INDEX('прил 1.1'!#REF!,MATCH('прил 1.4'!$B151,'прил 1.1'!$B:$B,0))</f>
        <v>#REF!</v>
      </c>
      <c r="AM151" s="1409">
        <v>0</v>
      </c>
      <c r="AN151" s="1409" t="e">
        <f>INDEX('прил 1.1'!#REF!,MATCH('прил 1.4'!B151,'прил 1.1'!B:B,0))</f>
        <v>#REF!</v>
      </c>
      <c r="AO151" s="1206">
        <f t="shared" ref="AO151:AO163" si="102">AM151</f>
        <v>0</v>
      </c>
      <c r="AP151" s="1200" t="e">
        <f t="shared" si="100"/>
        <v>#REF!</v>
      </c>
      <c r="AQ151" s="1227"/>
      <c r="AR151" s="1199" t="e">
        <f>INDEX('прил 1.3'!#REF!,MATCH('прил 1.4'!$B151,'прил 1.3'!$B:$B,0))</f>
        <v>#REF!</v>
      </c>
      <c r="AS151" s="1202"/>
      <c r="AT151" s="1199" t="e">
        <f>INDEX('прил 1.3'!#REF!,MATCH('прил 1.4'!$B151,'прил 1.3'!$B:$B,0))</f>
        <v>#REF!</v>
      </c>
      <c r="AU151" s="1202"/>
      <c r="AV151" s="1199" t="e">
        <f>INDEX('прил 1.3'!#REF!,MATCH('прил 1.4'!$B151,'прил 1.3'!$B:$B,0))</f>
        <v>#REF!</v>
      </c>
      <c r="AW151" s="1202"/>
      <c r="AX151" s="1199" t="e">
        <f>INDEX('прил 1.3'!#REF!,MATCH('прил 1.4'!$B151,'прил 1.3'!$B:$B,0))</f>
        <v>#REF!</v>
      </c>
      <c r="AY151" s="1409" t="e">
        <f t="shared" si="85"/>
        <v>#REF!</v>
      </c>
      <c r="AZ151" s="937" t="e">
        <f t="shared" si="86"/>
        <v>#REF!</v>
      </c>
      <c r="BA151" s="1417"/>
      <c r="BB151" s="1409">
        <v>0</v>
      </c>
      <c r="BC151" s="1409" t="e">
        <f>INDEX('прил 1.1'!#REF!,MATCH('прил 1.4'!B151,'прил 1.1'!B:B,0))</f>
        <v>#REF!</v>
      </c>
      <c r="BD151" s="1409">
        <v>0</v>
      </c>
      <c r="BE151" s="1409" t="e">
        <f>INDEX('прил 1.1'!#REF!,MATCH('прил 1.4'!B151,'прил 1.1'!B:B,0))</f>
        <v>#REF!</v>
      </c>
      <c r="BF151" s="1414"/>
      <c r="BG151" s="1409" t="e">
        <f>INDEX('прил 1.1'!#REF!,MATCH('прил 1.4'!B151,'прил 1.1'!B:B,0))</f>
        <v>#REF!</v>
      </c>
      <c r="BH151" s="950"/>
      <c r="BI151" s="1597">
        <f t="shared" si="94"/>
        <v>0</v>
      </c>
      <c r="BL151" s="917"/>
      <c r="BM151" s="918"/>
    </row>
    <row r="152" spans="1:65" s="934" customFormat="1" hidden="1">
      <c r="A152" s="939">
        <f t="shared" si="101"/>
        <v>6</v>
      </c>
      <c r="B152" s="782" t="e">
        <f>'прил 1.1'!#REF!</f>
        <v>#REF!</v>
      </c>
      <c r="C152" s="915" t="s">
        <v>1026</v>
      </c>
      <c r="D152" s="1409" t="e">
        <f>INDEX('прил 1.1'!K:K,MATCH('прил 1.4'!B152,'прил 1.1'!B:B,0))</f>
        <v>#REF!</v>
      </c>
      <c r="E152" s="1409" t="e">
        <f>INDEX('прил 1.1'!L:L,MATCH($B152,'прил 1.1'!$B:$B,0))</f>
        <v>#REF!</v>
      </c>
      <c r="F152" s="1409" t="e">
        <f>INDEX('прил 1.1'!Q:Q,MATCH('прил 1.4'!B152,'прил 1.1'!B:B,0))</f>
        <v>#REF!</v>
      </c>
      <c r="G152" s="1409" t="e">
        <f>INDEX('прил 1.1'!#REF!,MATCH($B152,'прил 1.1'!$B:$B,0))</f>
        <v>#REF!</v>
      </c>
      <c r="H152" s="1409">
        <v>0</v>
      </c>
      <c r="I152" s="1410" t="e">
        <f>INDEX('прил 1.1'!#REF!,MATCH('прил 1.4'!B152,'прил 1.1'!B:B,0))</f>
        <v>#REF!</v>
      </c>
      <c r="J152" s="1201"/>
      <c r="K152" s="1202"/>
      <c r="L152" s="1199"/>
      <c r="M152" s="1202"/>
      <c r="N152" s="1199"/>
      <c r="O152" s="1199"/>
      <c r="P152" s="1199"/>
      <c r="Q152" s="1203"/>
      <c r="R152" s="1409" t="e">
        <f t="shared" si="87"/>
        <v>#REF!</v>
      </c>
      <c r="S152" s="937" t="e">
        <f t="shared" si="88"/>
        <v>#REF!</v>
      </c>
      <c r="T152" s="1409" t="e">
        <f>INDEX('прил 1.1'!#REF!,MATCH('прил 1.4'!$B152,'прил 1.1'!$B:$B,0))</f>
        <v>#REF!</v>
      </c>
      <c r="U152" s="1409" t="e">
        <f>INDEX('прил 1.1'!#REF!,MATCH('прил 1.4'!$B152,'прил 1.1'!$B:$B,0))</f>
        <v>#REF!</v>
      </c>
      <c r="V152" s="1409">
        <v>0</v>
      </c>
      <c r="W152" s="1409" t="e">
        <f>INDEX('прил 1.1'!#REF!,MATCH('прил 1.4'!B152,'прил 1.1'!B:B,0))</f>
        <v>#REF!</v>
      </c>
      <c r="X152" s="1205"/>
      <c r="Y152" s="1205"/>
      <c r="Z152" s="1205"/>
      <c r="AA152" s="1205"/>
      <c r="AB152" s="1205"/>
      <c r="AC152" s="1205"/>
      <c r="AD152" s="1205"/>
      <c r="AE152" s="1205"/>
      <c r="AF152" s="1199" t="e">
        <f>INDEX('прил 1.1'!Q:Q,MATCH('прил 1.4'!B152,'прил 1.1'!B:B,0))-W152</f>
        <v>#REF!</v>
      </c>
      <c r="AG152" s="1409" t="e">
        <f t="shared" si="83"/>
        <v>#REF!</v>
      </c>
      <c r="AH152" s="937" t="e">
        <f t="shared" si="84"/>
        <v>#REF!</v>
      </c>
      <c r="AI152" s="1414"/>
      <c r="AJ152" s="1414"/>
      <c r="AK152" s="1415" t="e">
        <f>INDEX('прил 1.1'!#REF!,MATCH('прил 1.4'!$B152,'прил 1.1'!$B:$B,0))</f>
        <v>#REF!</v>
      </c>
      <c r="AL152" s="1416" t="e">
        <f>INDEX('прил 1.1'!#REF!,MATCH('прил 1.4'!$B152,'прил 1.1'!$B:$B,0))</f>
        <v>#REF!</v>
      </c>
      <c r="AM152" s="1409">
        <v>0</v>
      </c>
      <c r="AN152" s="1409" t="e">
        <f>INDEX('прил 1.1'!#REF!,MATCH('прил 1.4'!B152,'прил 1.1'!B:B,0))</f>
        <v>#REF!</v>
      </c>
      <c r="AO152" s="1206">
        <f t="shared" si="102"/>
        <v>0</v>
      </c>
      <c r="AP152" s="1200" t="e">
        <f t="shared" si="100"/>
        <v>#REF!</v>
      </c>
      <c r="AQ152" s="1227"/>
      <c r="AR152" s="1199" t="e">
        <f>INDEX('прил 1.3'!#REF!,MATCH('прил 1.4'!$B152,'прил 1.3'!$B:$B,0))</f>
        <v>#REF!</v>
      </c>
      <c r="AS152" s="1202"/>
      <c r="AT152" s="1199" t="e">
        <f>INDEX('прил 1.3'!#REF!,MATCH('прил 1.4'!$B152,'прил 1.3'!$B:$B,0))</f>
        <v>#REF!</v>
      </c>
      <c r="AU152" s="1202"/>
      <c r="AV152" s="1199" t="e">
        <f>INDEX('прил 1.3'!#REF!,MATCH('прил 1.4'!$B152,'прил 1.3'!$B:$B,0))</f>
        <v>#REF!</v>
      </c>
      <c r="AW152" s="1202"/>
      <c r="AX152" s="1199" t="e">
        <f>INDEX('прил 1.3'!#REF!,MATCH('прил 1.4'!$B152,'прил 1.3'!$B:$B,0))</f>
        <v>#REF!</v>
      </c>
      <c r="AY152" s="1409" t="e">
        <f t="shared" si="85"/>
        <v>#REF!</v>
      </c>
      <c r="AZ152" s="937" t="e">
        <f t="shared" si="86"/>
        <v>#REF!</v>
      </c>
      <c r="BA152" s="1417"/>
      <c r="BB152" s="1409">
        <v>0</v>
      </c>
      <c r="BC152" s="1409" t="e">
        <f>INDEX('прил 1.1'!#REF!,MATCH('прил 1.4'!B152,'прил 1.1'!B:B,0))</f>
        <v>#REF!</v>
      </c>
      <c r="BD152" s="1409">
        <v>0</v>
      </c>
      <c r="BE152" s="1409" t="e">
        <f>INDEX('прил 1.1'!#REF!,MATCH('прил 1.4'!B152,'прил 1.1'!B:B,0))</f>
        <v>#REF!</v>
      </c>
      <c r="BF152" s="1414"/>
      <c r="BG152" s="1409" t="e">
        <f>INDEX('прил 1.1'!#REF!,MATCH('прил 1.4'!B152,'прил 1.1'!B:B,0))</f>
        <v>#REF!</v>
      </c>
      <c r="BH152" s="950"/>
      <c r="BI152" s="1597">
        <f t="shared" si="94"/>
        <v>0</v>
      </c>
      <c r="BL152" s="917"/>
      <c r="BM152" s="918"/>
    </row>
    <row r="153" spans="1:65" s="934" customFormat="1" hidden="1">
      <c r="A153" s="939">
        <f t="shared" si="101"/>
        <v>7</v>
      </c>
      <c r="B153" s="782" t="e">
        <f>'прил 1.1'!#REF!</f>
        <v>#REF!</v>
      </c>
      <c r="C153" s="915" t="s">
        <v>1026</v>
      </c>
      <c r="D153" s="1409" t="e">
        <f>INDEX('прил 1.1'!K:K,MATCH('прил 1.4'!B153,'прил 1.1'!B:B,0))</f>
        <v>#REF!</v>
      </c>
      <c r="E153" s="1409" t="e">
        <f>INDEX('прил 1.1'!L:L,MATCH($B153,'прил 1.1'!$B:$B,0))</f>
        <v>#REF!</v>
      </c>
      <c r="F153" s="1409" t="e">
        <f>INDEX('прил 1.1'!Q:Q,MATCH('прил 1.4'!B153,'прил 1.1'!B:B,0))</f>
        <v>#REF!</v>
      </c>
      <c r="G153" s="1409" t="e">
        <f>INDEX('прил 1.1'!#REF!,MATCH($B153,'прил 1.1'!$B:$B,0))</f>
        <v>#REF!</v>
      </c>
      <c r="H153" s="1409">
        <v>0</v>
      </c>
      <c r="I153" s="1410" t="e">
        <f>INDEX('прил 1.1'!#REF!,MATCH('прил 1.4'!B153,'прил 1.1'!B:B,0))</f>
        <v>#REF!</v>
      </c>
      <c r="J153" s="1201"/>
      <c r="K153" s="1202"/>
      <c r="L153" s="1199"/>
      <c r="M153" s="1202"/>
      <c r="N153" s="1199"/>
      <c r="O153" s="1199"/>
      <c r="P153" s="1199"/>
      <c r="Q153" s="1203"/>
      <c r="R153" s="1409" t="e">
        <f t="shared" si="87"/>
        <v>#REF!</v>
      </c>
      <c r="S153" s="937" t="e">
        <f t="shared" si="88"/>
        <v>#REF!</v>
      </c>
      <c r="T153" s="1409" t="e">
        <f>INDEX('прил 1.1'!#REF!,MATCH('прил 1.4'!$B153,'прил 1.1'!$B:$B,0))</f>
        <v>#REF!</v>
      </c>
      <c r="U153" s="1409" t="e">
        <f>INDEX('прил 1.1'!#REF!,MATCH('прил 1.4'!$B153,'прил 1.1'!$B:$B,0))</f>
        <v>#REF!</v>
      </c>
      <c r="V153" s="1409">
        <v>0</v>
      </c>
      <c r="W153" s="1409" t="e">
        <f>INDEX('прил 1.1'!#REF!,MATCH('прил 1.4'!B153,'прил 1.1'!B:B,0))</f>
        <v>#REF!</v>
      </c>
      <c r="X153" s="1205"/>
      <c r="Y153" s="1205"/>
      <c r="Z153" s="1205"/>
      <c r="AA153" s="1205"/>
      <c r="AB153" s="1205"/>
      <c r="AC153" s="1205"/>
      <c r="AD153" s="1205"/>
      <c r="AE153" s="1205"/>
      <c r="AF153" s="1199" t="e">
        <f>INDEX('прил 1.1'!Q:Q,MATCH('прил 1.4'!B153,'прил 1.1'!B:B,0))-W153</f>
        <v>#REF!</v>
      </c>
      <c r="AG153" s="1409" t="e">
        <f t="shared" si="83"/>
        <v>#REF!</v>
      </c>
      <c r="AH153" s="937" t="e">
        <f t="shared" si="84"/>
        <v>#REF!</v>
      </c>
      <c r="AI153" s="1414"/>
      <c r="AJ153" s="1414"/>
      <c r="AK153" s="1415" t="e">
        <f>INDEX('прил 1.1'!#REF!,MATCH('прил 1.4'!$B153,'прил 1.1'!$B:$B,0))</f>
        <v>#REF!</v>
      </c>
      <c r="AL153" s="1416" t="e">
        <f>INDEX('прил 1.1'!#REF!,MATCH('прил 1.4'!$B153,'прил 1.1'!$B:$B,0))</f>
        <v>#REF!</v>
      </c>
      <c r="AM153" s="1409">
        <v>0</v>
      </c>
      <c r="AN153" s="1409" t="e">
        <f>INDEX('прил 1.1'!#REF!,MATCH('прил 1.4'!B153,'прил 1.1'!B:B,0))</f>
        <v>#REF!</v>
      </c>
      <c r="AO153" s="1206">
        <f t="shared" si="102"/>
        <v>0</v>
      </c>
      <c r="AP153" s="1200" t="e">
        <f t="shared" si="100"/>
        <v>#REF!</v>
      </c>
      <c r="AQ153" s="1227"/>
      <c r="AR153" s="1199" t="e">
        <f>INDEX('прил 1.3'!#REF!,MATCH('прил 1.4'!$B153,'прил 1.3'!$B:$B,0))</f>
        <v>#REF!</v>
      </c>
      <c r="AS153" s="1202"/>
      <c r="AT153" s="1199" t="e">
        <f>INDEX('прил 1.3'!#REF!,MATCH('прил 1.4'!$B153,'прил 1.3'!$B:$B,0))</f>
        <v>#REF!</v>
      </c>
      <c r="AU153" s="1202"/>
      <c r="AV153" s="1199" t="e">
        <f>INDEX('прил 1.3'!#REF!,MATCH('прил 1.4'!$B153,'прил 1.3'!$B:$B,0))</f>
        <v>#REF!</v>
      </c>
      <c r="AW153" s="1202"/>
      <c r="AX153" s="1199" t="e">
        <f>INDEX('прил 1.3'!#REF!,MATCH('прил 1.4'!$B153,'прил 1.3'!$B:$B,0))</f>
        <v>#REF!</v>
      </c>
      <c r="AY153" s="1409" t="e">
        <f t="shared" si="85"/>
        <v>#REF!</v>
      </c>
      <c r="AZ153" s="937" t="e">
        <f t="shared" si="86"/>
        <v>#REF!</v>
      </c>
      <c r="BA153" s="1417"/>
      <c r="BB153" s="1409">
        <v>0</v>
      </c>
      <c r="BC153" s="1409" t="e">
        <f>INDEX('прил 1.1'!#REF!,MATCH('прил 1.4'!B153,'прил 1.1'!B:B,0))</f>
        <v>#REF!</v>
      </c>
      <c r="BD153" s="1409">
        <v>0</v>
      </c>
      <c r="BE153" s="1409" t="e">
        <f>INDEX('прил 1.1'!#REF!,MATCH('прил 1.4'!B153,'прил 1.1'!B:B,0))</f>
        <v>#REF!</v>
      </c>
      <c r="BF153" s="1414"/>
      <c r="BG153" s="1409" t="e">
        <f>INDEX('прил 1.1'!#REF!,MATCH('прил 1.4'!B153,'прил 1.1'!B:B,0))</f>
        <v>#REF!</v>
      </c>
      <c r="BH153" s="950"/>
      <c r="BI153" s="1597">
        <f t="shared" si="94"/>
        <v>0</v>
      </c>
      <c r="BL153" s="917"/>
      <c r="BM153" s="918"/>
    </row>
    <row r="154" spans="1:65" s="934" customFormat="1" hidden="1">
      <c r="A154" s="939">
        <f t="shared" si="101"/>
        <v>8</v>
      </c>
      <c r="B154" s="782" t="e">
        <f>'прил 1.1'!#REF!</f>
        <v>#REF!</v>
      </c>
      <c r="C154" s="915" t="s">
        <v>1026</v>
      </c>
      <c r="D154" s="1409" t="e">
        <f>INDEX('прил 1.1'!K:K,MATCH('прил 1.4'!B154,'прил 1.1'!B:B,0))</f>
        <v>#REF!</v>
      </c>
      <c r="E154" s="1409" t="e">
        <f>INDEX('прил 1.1'!L:L,MATCH($B154,'прил 1.1'!$B:$B,0))</f>
        <v>#REF!</v>
      </c>
      <c r="F154" s="1409" t="e">
        <f>INDEX('прил 1.1'!Q:Q,MATCH('прил 1.4'!B154,'прил 1.1'!B:B,0))</f>
        <v>#REF!</v>
      </c>
      <c r="G154" s="1409" t="e">
        <f>INDEX('прил 1.1'!#REF!,MATCH($B154,'прил 1.1'!$B:$B,0))</f>
        <v>#REF!</v>
      </c>
      <c r="H154" s="1409">
        <v>0</v>
      </c>
      <c r="I154" s="1410" t="e">
        <f>INDEX('прил 1.1'!#REF!,MATCH('прил 1.4'!B154,'прил 1.1'!B:B,0))</f>
        <v>#REF!</v>
      </c>
      <c r="J154" s="1201"/>
      <c r="K154" s="1202"/>
      <c r="L154" s="1199"/>
      <c r="M154" s="1202"/>
      <c r="N154" s="1199"/>
      <c r="O154" s="1199"/>
      <c r="P154" s="1199"/>
      <c r="Q154" s="1203"/>
      <c r="R154" s="1409" t="e">
        <f t="shared" si="87"/>
        <v>#REF!</v>
      </c>
      <c r="S154" s="937" t="e">
        <f t="shared" si="88"/>
        <v>#REF!</v>
      </c>
      <c r="T154" s="1409" t="e">
        <f>INDEX('прил 1.1'!#REF!,MATCH('прил 1.4'!$B154,'прил 1.1'!$B:$B,0))</f>
        <v>#REF!</v>
      </c>
      <c r="U154" s="1409" t="e">
        <f>INDEX('прил 1.1'!#REF!,MATCH('прил 1.4'!$B154,'прил 1.1'!$B:$B,0))</f>
        <v>#REF!</v>
      </c>
      <c r="V154" s="1409">
        <v>0</v>
      </c>
      <c r="W154" s="1409" t="e">
        <f>INDEX('прил 1.1'!#REF!,MATCH('прил 1.4'!B154,'прил 1.1'!B:B,0))</f>
        <v>#REF!</v>
      </c>
      <c r="X154" s="1205"/>
      <c r="Y154" s="1205"/>
      <c r="Z154" s="1205"/>
      <c r="AA154" s="1205"/>
      <c r="AB154" s="1205"/>
      <c r="AC154" s="1205"/>
      <c r="AD154" s="1205"/>
      <c r="AE154" s="1205"/>
      <c r="AF154" s="1199" t="e">
        <f>INDEX('прил 1.1'!Q:Q,MATCH('прил 1.4'!B154,'прил 1.1'!B:B,0))-W154</f>
        <v>#REF!</v>
      </c>
      <c r="AG154" s="1409" t="e">
        <f t="shared" si="83"/>
        <v>#REF!</v>
      </c>
      <c r="AH154" s="937" t="e">
        <f t="shared" si="84"/>
        <v>#REF!</v>
      </c>
      <c r="AI154" s="1414"/>
      <c r="AJ154" s="1414"/>
      <c r="AK154" s="1415" t="e">
        <f>INDEX('прил 1.1'!#REF!,MATCH('прил 1.4'!$B154,'прил 1.1'!$B:$B,0))</f>
        <v>#REF!</v>
      </c>
      <c r="AL154" s="1416" t="e">
        <f>INDEX('прил 1.1'!#REF!,MATCH('прил 1.4'!$B154,'прил 1.1'!$B:$B,0))</f>
        <v>#REF!</v>
      </c>
      <c r="AM154" s="1409">
        <v>0</v>
      </c>
      <c r="AN154" s="1409" t="e">
        <f>INDEX('прил 1.1'!#REF!,MATCH('прил 1.4'!B154,'прил 1.1'!B:B,0))</f>
        <v>#REF!</v>
      </c>
      <c r="AO154" s="1206">
        <f t="shared" si="102"/>
        <v>0</v>
      </c>
      <c r="AP154" s="1200" t="e">
        <f t="shared" si="100"/>
        <v>#REF!</v>
      </c>
      <c r="AQ154" s="1227"/>
      <c r="AR154" s="1199" t="e">
        <f>INDEX('прил 1.3'!#REF!,MATCH('прил 1.4'!$B154,'прил 1.3'!$B:$B,0))</f>
        <v>#REF!</v>
      </c>
      <c r="AS154" s="1202"/>
      <c r="AT154" s="1199" t="e">
        <f>INDEX('прил 1.3'!#REF!,MATCH('прил 1.4'!$B154,'прил 1.3'!$B:$B,0))</f>
        <v>#REF!</v>
      </c>
      <c r="AU154" s="1202"/>
      <c r="AV154" s="1199" t="e">
        <f>INDEX('прил 1.3'!#REF!,MATCH('прил 1.4'!$B154,'прил 1.3'!$B:$B,0))</f>
        <v>#REF!</v>
      </c>
      <c r="AW154" s="1202"/>
      <c r="AX154" s="1199" t="e">
        <f>INDEX('прил 1.3'!#REF!,MATCH('прил 1.4'!$B154,'прил 1.3'!$B:$B,0))</f>
        <v>#REF!</v>
      </c>
      <c r="AY154" s="1409" t="e">
        <f t="shared" si="85"/>
        <v>#REF!</v>
      </c>
      <c r="AZ154" s="937" t="e">
        <f t="shared" si="86"/>
        <v>#REF!</v>
      </c>
      <c r="BA154" s="1417"/>
      <c r="BB154" s="1409">
        <v>0</v>
      </c>
      <c r="BC154" s="1409" t="e">
        <f>INDEX('прил 1.1'!#REF!,MATCH('прил 1.4'!B154,'прил 1.1'!B:B,0))</f>
        <v>#REF!</v>
      </c>
      <c r="BD154" s="1409">
        <v>0</v>
      </c>
      <c r="BE154" s="1409" t="e">
        <f>INDEX('прил 1.1'!#REF!,MATCH('прил 1.4'!B154,'прил 1.1'!B:B,0))</f>
        <v>#REF!</v>
      </c>
      <c r="BF154" s="1414"/>
      <c r="BG154" s="1409" t="e">
        <f>INDEX('прил 1.1'!#REF!,MATCH('прил 1.4'!B154,'прил 1.1'!B:B,0))</f>
        <v>#REF!</v>
      </c>
      <c r="BH154" s="950"/>
      <c r="BI154" s="1597">
        <f t="shared" si="94"/>
        <v>0</v>
      </c>
      <c r="BL154" s="917"/>
      <c r="BM154" s="918"/>
    </row>
    <row r="155" spans="1:65" s="934" customFormat="1" hidden="1">
      <c r="A155" s="939">
        <f t="shared" si="101"/>
        <v>9</v>
      </c>
      <c r="B155" s="782" t="e">
        <f>'прил 1.1'!#REF!</f>
        <v>#REF!</v>
      </c>
      <c r="C155" s="915" t="s">
        <v>1026</v>
      </c>
      <c r="D155" s="1409" t="e">
        <f>INDEX('прил 1.1'!K:K,MATCH('прил 1.4'!B155,'прил 1.1'!B:B,0))</f>
        <v>#REF!</v>
      </c>
      <c r="E155" s="1409" t="e">
        <f>INDEX('прил 1.1'!L:L,MATCH($B155,'прил 1.1'!$B:$B,0))</f>
        <v>#REF!</v>
      </c>
      <c r="F155" s="1409" t="e">
        <f>INDEX('прил 1.1'!Q:Q,MATCH('прил 1.4'!B155,'прил 1.1'!B:B,0))</f>
        <v>#REF!</v>
      </c>
      <c r="G155" s="1409" t="e">
        <f>INDEX('прил 1.1'!#REF!,MATCH($B155,'прил 1.1'!$B:$B,0))</f>
        <v>#REF!</v>
      </c>
      <c r="H155" s="1409"/>
      <c r="I155" s="1410" t="e">
        <f>INDEX('прил 1.1'!#REF!,MATCH('прил 1.4'!B155,'прил 1.1'!B:B,0))</f>
        <v>#REF!</v>
      </c>
      <c r="J155" s="1201"/>
      <c r="K155" s="1202"/>
      <c r="L155" s="1199"/>
      <c r="M155" s="1202"/>
      <c r="N155" s="1199"/>
      <c r="O155" s="1199"/>
      <c r="P155" s="1199"/>
      <c r="Q155" s="1203"/>
      <c r="R155" s="1409" t="e">
        <f t="shared" si="87"/>
        <v>#REF!</v>
      </c>
      <c r="S155" s="937" t="e">
        <f t="shared" si="88"/>
        <v>#REF!</v>
      </c>
      <c r="T155" s="1409" t="e">
        <f>INDEX('прил 1.1'!#REF!,MATCH('прил 1.4'!$B155,'прил 1.1'!$B:$B,0))</f>
        <v>#REF!</v>
      </c>
      <c r="U155" s="1409" t="e">
        <f>INDEX('прил 1.1'!#REF!,MATCH('прил 1.4'!$B155,'прил 1.1'!$B:$B,0))</f>
        <v>#REF!</v>
      </c>
      <c r="V155" s="1409"/>
      <c r="W155" s="1409" t="e">
        <f>INDEX('прил 1.1'!#REF!,MATCH('прил 1.4'!B155,'прил 1.1'!B:B,0))</f>
        <v>#REF!</v>
      </c>
      <c r="X155" s="1205"/>
      <c r="Y155" s="1205"/>
      <c r="Z155" s="1205"/>
      <c r="AA155" s="1205"/>
      <c r="AB155" s="1205"/>
      <c r="AC155" s="1205"/>
      <c r="AD155" s="1205"/>
      <c r="AE155" s="1205"/>
      <c r="AF155" s="1199" t="e">
        <f>INDEX('прил 1.1'!Q:Q,MATCH('прил 1.4'!B155,'прил 1.1'!B:B,0))-W155</f>
        <v>#REF!</v>
      </c>
      <c r="AG155" s="1409" t="e">
        <f t="shared" si="83"/>
        <v>#REF!</v>
      </c>
      <c r="AH155" s="937" t="e">
        <f t="shared" si="84"/>
        <v>#REF!</v>
      </c>
      <c r="AI155" s="1414"/>
      <c r="AJ155" s="1414"/>
      <c r="AK155" s="1415" t="e">
        <f>INDEX('прил 1.1'!#REF!,MATCH('прил 1.4'!$B155,'прил 1.1'!$B:$B,0))</f>
        <v>#REF!</v>
      </c>
      <c r="AL155" s="1416" t="e">
        <f>INDEX('прил 1.1'!#REF!,MATCH('прил 1.4'!$B155,'прил 1.1'!$B:$B,0))</f>
        <v>#REF!</v>
      </c>
      <c r="AM155" s="1409"/>
      <c r="AN155" s="1409" t="e">
        <f>INDEX('прил 1.1'!#REF!,MATCH('прил 1.4'!B155,'прил 1.1'!B:B,0))</f>
        <v>#REF!</v>
      </c>
      <c r="AO155" s="1206">
        <f t="shared" si="102"/>
        <v>0</v>
      </c>
      <c r="AP155" s="1200" t="e">
        <f t="shared" si="100"/>
        <v>#REF!</v>
      </c>
      <c r="AQ155" s="1227"/>
      <c r="AR155" s="1199" t="e">
        <f>INDEX('прил 1.3'!#REF!,MATCH('прил 1.4'!$B155,'прил 1.3'!$B:$B,0))</f>
        <v>#REF!</v>
      </c>
      <c r="AS155" s="1202"/>
      <c r="AT155" s="1199" t="e">
        <f>INDEX('прил 1.3'!#REF!,MATCH('прил 1.4'!$B155,'прил 1.3'!$B:$B,0))</f>
        <v>#REF!</v>
      </c>
      <c r="AU155" s="1202"/>
      <c r="AV155" s="1199" t="e">
        <f>INDEX('прил 1.3'!#REF!,MATCH('прил 1.4'!$B155,'прил 1.3'!$B:$B,0))</f>
        <v>#REF!</v>
      </c>
      <c r="AW155" s="1202"/>
      <c r="AX155" s="1199" t="e">
        <f>INDEX('прил 1.3'!#REF!,MATCH('прил 1.4'!$B155,'прил 1.3'!$B:$B,0))</f>
        <v>#REF!</v>
      </c>
      <c r="AY155" s="1409" t="e">
        <f t="shared" si="85"/>
        <v>#REF!</v>
      </c>
      <c r="AZ155" s="937" t="e">
        <f t="shared" si="86"/>
        <v>#REF!</v>
      </c>
      <c r="BA155" s="1417"/>
      <c r="BB155" s="1409"/>
      <c r="BC155" s="1409" t="e">
        <f>INDEX('прил 1.1'!#REF!,MATCH('прил 1.4'!B155,'прил 1.1'!B:B,0))</f>
        <v>#REF!</v>
      </c>
      <c r="BD155" s="1409"/>
      <c r="BE155" s="1409" t="e">
        <f>INDEX('прил 1.1'!#REF!,MATCH('прил 1.4'!B155,'прил 1.1'!B:B,0))</f>
        <v>#REF!</v>
      </c>
      <c r="BF155" s="1414"/>
      <c r="BG155" s="1409" t="e">
        <f>INDEX('прил 1.1'!#REF!,MATCH('прил 1.4'!B155,'прил 1.1'!B:B,0))</f>
        <v>#REF!</v>
      </c>
      <c r="BH155" s="950"/>
      <c r="BI155" s="1597">
        <f t="shared" si="94"/>
        <v>0</v>
      </c>
      <c r="BL155" s="917"/>
      <c r="BM155" s="918"/>
    </row>
    <row r="156" spans="1:65" s="934" customFormat="1" ht="47.25">
      <c r="A156" s="939">
        <f t="shared" si="101"/>
        <v>10</v>
      </c>
      <c r="B156" s="782" t="e">
        <f>'прил 1.1'!#REF!</f>
        <v>#REF!</v>
      </c>
      <c r="C156" s="915" t="s">
        <v>1026</v>
      </c>
      <c r="D156" s="1409" t="e">
        <f>INDEX('прил 1.1'!K:K,MATCH('прил 1.4'!B156,'прил 1.1'!B:B,0))</f>
        <v>#REF!</v>
      </c>
      <c r="E156" s="1409" t="e">
        <f>INDEX('прил 1.1'!L:L,MATCH($B156,'прил 1.1'!$B:$B,0))</f>
        <v>#REF!</v>
      </c>
      <c r="F156" s="1409" t="e">
        <f>INDEX('прил 1.1'!Q:Q,MATCH('прил 1.4'!B156,'прил 1.1'!B:B,0))</f>
        <v>#REF!</v>
      </c>
      <c r="G156" s="1409" t="e">
        <f>INDEX('прил 1.1'!#REF!,MATCH($B156,'прил 1.1'!$B:$B,0))</f>
        <v>#REF!</v>
      </c>
      <c r="H156" s="1409">
        <v>0</v>
      </c>
      <c r="I156" s="1410" t="e">
        <f>INDEX('прил 1.1'!#REF!,MATCH('прил 1.4'!B156,'прил 1.1'!B:B,0))</f>
        <v>#REF!</v>
      </c>
      <c r="J156" s="1201"/>
      <c r="K156" s="1202"/>
      <c r="L156" s="1199"/>
      <c r="M156" s="1202"/>
      <c r="N156" s="1199"/>
      <c r="O156" s="1199"/>
      <c r="P156" s="1199"/>
      <c r="Q156" s="1203"/>
      <c r="R156" s="1409" t="e">
        <f t="shared" si="87"/>
        <v>#REF!</v>
      </c>
      <c r="S156" s="937" t="e">
        <f t="shared" si="88"/>
        <v>#REF!</v>
      </c>
      <c r="T156" s="1409" t="e">
        <f>INDEX('прил 1.1'!#REF!,MATCH('прил 1.4'!$B156,'прил 1.1'!$B:$B,0))</f>
        <v>#REF!</v>
      </c>
      <c r="U156" s="1409" t="e">
        <f>INDEX('прил 1.1'!#REF!,MATCH('прил 1.4'!$B156,'прил 1.1'!$B:$B,0))</f>
        <v>#REF!</v>
      </c>
      <c r="V156" s="1409">
        <v>5</v>
      </c>
      <c r="W156" s="1409" t="e">
        <f>INDEX('прил 1.1'!#REF!,MATCH('прил 1.4'!B156,'прил 1.1'!B:B,0))</f>
        <v>#REF!</v>
      </c>
      <c r="X156" s="1205"/>
      <c r="Y156" s="1205"/>
      <c r="Z156" s="1205">
        <f>V156</f>
        <v>5</v>
      </c>
      <c r="AA156" s="1205"/>
      <c r="AB156" s="1205"/>
      <c r="AC156" s="1205"/>
      <c r="AD156" s="1205"/>
      <c r="AE156" s="1205"/>
      <c r="AF156" s="1199" t="e">
        <f>INDEX('прил 1.1'!Q:Q,MATCH('прил 1.4'!B156,'прил 1.1'!B:B,0))-W156</f>
        <v>#REF!</v>
      </c>
      <c r="AG156" s="1409" t="e">
        <f t="shared" si="83"/>
        <v>#REF!</v>
      </c>
      <c r="AH156" s="937" t="e">
        <f t="shared" si="84"/>
        <v>#REF!</v>
      </c>
      <c r="AI156" s="1414"/>
      <c r="AJ156" s="1414"/>
      <c r="AK156" s="1415" t="e">
        <f>INDEX('прил 1.1'!#REF!,MATCH('прил 1.4'!$B156,'прил 1.1'!$B:$B,0))</f>
        <v>#REF!</v>
      </c>
      <c r="AL156" s="1416" t="e">
        <f>INDEX('прил 1.1'!#REF!,MATCH('прил 1.4'!$B156,'прил 1.1'!$B:$B,0))</f>
        <v>#REF!</v>
      </c>
      <c r="AM156" s="1409">
        <v>0</v>
      </c>
      <c r="AN156" s="1409" t="e">
        <f>INDEX('прил 1.1'!#REF!,MATCH('прил 1.4'!B156,'прил 1.1'!B:B,0))</f>
        <v>#REF!</v>
      </c>
      <c r="AO156" s="1206">
        <f t="shared" si="102"/>
        <v>0</v>
      </c>
      <c r="AP156" s="1200" t="e">
        <f t="shared" si="100"/>
        <v>#REF!</v>
      </c>
      <c r="AQ156" s="1227"/>
      <c r="AR156" s="1199" t="e">
        <f>INDEX('прил 1.3'!#REF!,MATCH('прил 1.4'!$B156,'прил 1.3'!$B:$B,0))</f>
        <v>#REF!</v>
      </c>
      <c r="AS156" s="1202"/>
      <c r="AT156" s="1199" t="e">
        <f>INDEX('прил 1.3'!#REF!,MATCH('прил 1.4'!$B156,'прил 1.3'!$B:$B,0))</f>
        <v>#REF!</v>
      </c>
      <c r="AU156" s="1202"/>
      <c r="AV156" s="1199" t="e">
        <f>INDEX('прил 1.3'!#REF!,MATCH('прил 1.4'!$B156,'прил 1.3'!$B:$B,0))</f>
        <v>#REF!</v>
      </c>
      <c r="AW156" s="1202"/>
      <c r="AX156" s="1199" t="e">
        <f>INDEX('прил 1.3'!#REF!,MATCH('прил 1.4'!$B156,'прил 1.3'!$B:$B,0))</f>
        <v>#REF!</v>
      </c>
      <c r="AY156" s="1409" t="e">
        <f t="shared" si="85"/>
        <v>#REF!</v>
      </c>
      <c r="AZ156" s="937" t="e">
        <f t="shared" si="86"/>
        <v>#REF!</v>
      </c>
      <c r="BA156" s="1417"/>
      <c r="BB156" s="1409">
        <v>0</v>
      </c>
      <c r="BC156" s="1409" t="e">
        <f>INDEX('прил 1.1'!#REF!,MATCH('прил 1.4'!B156,'прил 1.1'!B:B,0))</f>
        <v>#REF!</v>
      </c>
      <c r="BD156" s="1409">
        <v>0</v>
      </c>
      <c r="BE156" s="1409" t="e">
        <f>INDEX('прил 1.1'!#REF!,MATCH('прил 1.4'!B156,'прил 1.1'!B:B,0))</f>
        <v>#REF!</v>
      </c>
      <c r="BF156" s="1414"/>
      <c r="BG156" s="1409" t="e">
        <f>INDEX('прил 1.1'!#REF!,MATCH('прил 1.4'!B156,'прил 1.1'!B:B,0))</f>
        <v>#REF!</v>
      </c>
      <c r="BH156" s="950" t="s">
        <v>1189</v>
      </c>
      <c r="BI156" s="1597">
        <f t="shared" si="94"/>
        <v>0</v>
      </c>
      <c r="BJ156" s="1619">
        <v>0</v>
      </c>
      <c r="BL156" s="917"/>
      <c r="BM156" s="918"/>
    </row>
    <row r="157" spans="1:65" s="934" customFormat="1" hidden="1">
      <c r="A157" s="939">
        <f t="shared" si="101"/>
        <v>11</v>
      </c>
      <c r="B157" s="782" t="e">
        <f>'прил 1.1'!#REF!</f>
        <v>#REF!</v>
      </c>
      <c r="C157" s="915" t="s">
        <v>1026</v>
      </c>
      <c r="D157" s="1409" t="e">
        <f>INDEX('прил 1.1'!K:K,MATCH('прил 1.4'!B157,'прил 1.1'!B:B,0))</f>
        <v>#REF!</v>
      </c>
      <c r="E157" s="1409" t="e">
        <f>INDEX('прил 1.1'!L:L,MATCH($B157,'прил 1.1'!$B:$B,0))</f>
        <v>#REF!</v>
      </c>
      <c r="F157" s="1409" t="e">
        <f>INDEX('прил 1.1'!Q:Q,MATCH('прил 1.4'!B157,'прил 1.1'!B:B,0))</f>
        <v>#REF!</v>
      </c>
      <c r="G157" s="1409" t="e">
        <f>INDEX('прил 1.1'!#REF!,MATCH($B157,'прил 1.1'!$B:$B,0))</f>
        <v>#REF!</v>
      </c>
      <c r="H157" s="1409"/>
      <c r="I157" s="1410" t="e">
        <f>INDEX('прил 1.1'!#REF!,MATCH('прил 1.4'!B157,'прил 1.1'!B:B,0))</f>
        <v>#REF!</v>
      </c>
      <c r="J157" s="1201"/>
      <c r="K157" s="1202"/>
      <c r="L157" s="1199"/>
      <c r="M157" s="1202"/>
      <c r="N157" s="1199"/>
      <c r="O157" s="1199"/>
      <c r="P157" s="1199"/>
      <c r="Q157" s="1203"/>
      <c r="R157" s="1409" t="e">
        <f t="shared" si="87"/>
        <v>#REF!</v>
      </c>
      <c r="S157" s="937" t="e">
        <f t="shared" si="88"/>
        <v>#REF!</v>
      </c>
      <c r="T157" s="1409" t="e">
        <f>INDEX('прил 1.1'!#REF!,MATCH('прил 1.4'!$B157,'прил 1.1'!$B:$B,0))</f>
        <v>#REF!</v>
      </c>
      <c r="U157" s="1409" t="e">
        <f>INDEX('прил 1.1'!#REF!,MATCH('прил 1.4'!$B157,'прил 1.1'!$B:$B,0))</f>
        <v>#REF!</v>
      </c>
      <c r="V157" s="1409"/>
      <c r="W157" s="1409" t="e">
        <f>INDEX('прил 1.1'!#REF!,MATCH('прил 1.4'!B157,'прил 1.1'!B:B,0))</f>
        <v>#REF!</v>
      </c>
      <c r="X157" s="1205"/>
      <c r="Y157" s="1205"/>
      <c r="Z157" s="1205"/>
      <c r="AA157" s="1205"/>
      <c r="AB157" s="1205"/>
      <c r="AC157" s="1205"/>
      <c r="AD157" s="1205"/>
      <c r="AE157" s="1205"/>
      <c r="AF157" s="1199" t="e">
        <f>INDEX('прил 1.1'!Q:Q,MATCH('прил 1.4'!B157,'прил 1.1'!B:B,0))-W157</f>
        <v>#REF!</v>
      </c>
      <c r="AG157" s="1409" t="e">
        <f t="shared" si="83"/>
        <v>#REF!</v>
      </c>
      <c r="AH157" s="937" t="e">
        <f t="shared" si="84"/>
        <v>#REF!</v>
      </c>
      <c r="AI157" s="1414"/>
      <c r="AJ157" s="1414"/>
      <c r="AK157" s="1415" t="e">
        <f>INDEX('прил 1.1'!#REF!,MATCH('прил 1.4'!$B157,'прил 1.1'!$B:$B,0))</f>
        <v>#REF!</v>
      </c>
      <c r="AL157" s="1416" t="e">
        <f>INDEX('прил 1.1'!#REF!,MATCH('прил 1.4'!$B157,'прил 1.1'!$B:$B,0))</f>
        <v>#REF!</v>
      </c>
      <c r="AM157" s="1409"/>
      <c r="AN157" s="1409" t="e">
        <f>INDEX('прил 1.1'!#REF!,MATCH('прил 1.4'!B157,'прил 1.1'!B:B,0))</f>
        <v>#REF!</v>
      </c>
      <c r="AO157" s="1206">
        <f t="shared" si="102"/>
        <v>0</v>
      </c>
      <c r="AP157" s="1200" t="e">
        <f t="shared" si="100"/>
        <v>#REF!</v>
      </c>
      <c r="AQ157" s="1227"/>
      <c r="AR157" s="1199" t="e">
        <f>INDEX('прил 1.3'!#REF!,MATCH('прил 1.4'!$B157,'прил 1.3'!$B:$B,0))</f>
        <v>#REF!</v>
      </c>
      <c r="AS157" s="1202"/>
      <c r="AT157" s="1199" t="e">
        <f>INDEX('прил 1.3'!#REF!,MATCH('прил 1.4'!$B157,'прил 1.3'!$B:$B,0))</f>
        <v>#REF!</v>
      </c>
      <c r="AU157" s="1202"/>
      <c r="AV157" s="1199" t="e">
        <f>INDEX('прил 1.3'!#REF!,MATCH('прил 1.4'!$B157,'прил 1.3'!$B:$B,0))</f>
        <v>#REF!</v>
      </c>
      <c r="AW157" s="1202"/>
      <c r="AX157" s="1199" t="e">
        <f>INDEX('прил 1.3'!#REF!,MATCH('прил 1.4'!$B157,'прил 1.3'!$B:$B,0))</f>
        <v>#REF!</v>
      </c>
      <c r="AY157" s="1409" t="e">
        <f t="shared" si="85"/>
        <v>#REF!</v>
      </c>
      <c r="AZ157" s="937" t="e">
        <f t="shared" si="86"/>
        <v>#REF!</v>
      </c>
      <c r="BA157" s="1417"/>
      <c r="BB157" s="1409"/>
      <c r="BC157" s="1409" t="e">
        <f>INDEX('прил 1.1'!#REF!,MATCH('прил 1.4'!B157,'прил 1.1'!B:B,0))</f>
        <v>#REF!</v>
      </c>
      <c r="BD157" s="1409"/>
      <c r="BE157" s="1409" t="e">
        <f>INDEX('прил 1.1'!#REF!,MATCH('прил 1.4'!B157,'прил 1.1'!B:B,0))</f>
        <v>#REF!</v>
      </c>
      <c r="BF157" s="1414"/>
      <c r="BG157" s="1409" t="e">
        <f>INDEX('прил 1.1'!#REF!,MATCH('прил 1.4'!B157,'прил 1.1'!B:B,0))</f>
        <v>#REF!</v>
      </c>
      <c r="BH157" s="950"/>
      <c r="BI157" s="1597">
        <f t="shared" si="94"/>
        <v>0</v>
      </c>
      <c r="BL157" s="917"/>
      <c r="BM157" s="918"/>
    </row>
    <row r="158" spans="1:65" s="934" customFormat="1" hidden="1">
      <c r="A158" s="939">
        <f t="shared" si="101"/>
        <v>12</v>
      </c>
      <c r="B158" s="782" t="e">
        <f>'прил 1.1'!#REF!</f>
        <v>#REF!</v>
      </c>
      <c r="C158" s="915" t="s">
        <v>1026</v>
      </c>
      <c r="D158" s="1409" t="e">
        <f>INDEX('прил 1.1'!K:K,MATCH('прил 1.4'!B158,'прил 1.1'!B:B,0))</f>
        <v>#REF!</v>
      </c>
      <c r="E158" s="1409" t="e">
        <f>INDEX('прил 1.1'!L:L,MATCH($B158,'прил 1.1'!$B:$B,0))</f>
        <v>#REF!</v>
      </c>
      <c r="F158" s="1409" t="e">
        <f>INDEX('прил 1.1'!Q:Q,MATCH('прил 1.4'!B158,'прил 1.1'!B:B,0))</f>
        <v>#REF!</v>
      </c>
      <c r="G158" s="1409" t="e">
        <f>INDEX('прил 1.1'!#REF!,MATCH($B158,'прил 1.1'!$B:$B,0))</f>
        <v>#REF!</v>
      </c>
      <c r="H158" s="1409">
        <v>0</v>
      </c>
      <c r="I158" s="1410" t="e">
        <f>INDEX('прил 1.1'!#REF!,MATCH('прил 1.4'!B158,'прил 1.1'!B:B,0))</f>
        <v>#REF!</v>
      </c>
      <c r="J158" s="1201"/>
      <c r="K158" s="1202"/>
      <c r="L158" s="1199"/>
      <c r="M158" s="1202"/>
      <c r="N158" s="1199"/>
      <c r="O158" s="1199"/>
      <c r="P158" s="1199"/>
      <c r="Q158" s="1203"/>
      <c r="R158" s="1409" t="e">
        <f t="shared" si="87"/>
        <v>#REF!</v>
      </c>
      <c r="S158" s="937" t="e">
        <f t="shared" si="88"/>
        <v>#REF!</v>
      </c>
      <c r="T158" s="1409" t="e">
        <f>INDEX('прил 1.1'!#REF!,MATCH('прил 1.4'!$B158,'прил 1.1'!$B:$B,0))</f>
        <v>#REF!</v>
      </c>
      <c r="U158" s="1409" t="e">
        <f>INDEX('прил 1.1'!#REF!,MATCH('прил 1.4'!$B158,'прил 1.1'!$B:$B,0))</f>
        <v>#REF!</v>
      </c>
      <c r="V158" s="1409"/>
      <c r="W158" s="1409" t="e">
        <f>INDEX('прил 1.1'!#REF!,MATCH('прил 1.4'!B158,'прил 1.1'!B:B,0))</f>
        <v>#REF!</v>
      </c>
      <c r="X158" s="1205"/>
      <c r="Y158" s="1205"/>
      <c r="Z158" s="1205"/>
      <c r="AA158" s="1205"/>
      <c r="AB158" s="1205"/>
      <c r="AC158" s="1205"/>
      <c r="AD158" s="1205"/>
      <c r="AE158" s="1205"/>
      <c r="AF158" s="1199" t="e">
        <f>INDEX('прил 1.1'!Q:Q,MATCH('прил 1.4'!B158,'прил 1.1'!B:B,0))-W158</f>
        <v>#REF!</v>
      </c>
      <c r="AG158" s="1409" t="e">
        <f t="shared" si="83"/>
        <v>#REF!</v>
      </c>
      <c r="AH158" s="937" t="e">
        <f t="shared" si="84"/>
        <v>#REF!</v>
      </c>
      <c r="AI158" s="1414"/>
      <c r="AJ158" s="1414"/>
      <c r="AK158" s="1415" t="e">
        <f>INDEX('прил 1.1'!#REF!,MATCH('прил 1.4'!$B158,'прил 1.1'!$B:$B,0))</f>
        <v>#REF!</v>
      </c>
      <c r="AL158" s="1416" t="e">
        <f>INDEX('прил 1.1'!#REF!,MATCH('прил 1.4'!$B158,'прил 1.1'!$B:$B,0))</f>
        <v>#REF!</v>
      </c>
      <c r="AM158" s="1409">
        <v>0</v>
      </c>
      <c r="AN158" s="1409" t="e">
        <f>INDEX('прил 1.1'!#REF!,MATCH('прил 1.4'!B158,'прил 1.1'!B:B,0))</f>
        <v>#REF!</v>
      </c>
      <c r="AO158" s="1206">
        <f t="shared" si="102"/>
        <v>0</v>
      </c>
      <c r="AP158" s="1200" t="e">
        <f t="shared" si="100"/>
        <v>#REF!</v>
      </c>
      <c r="AQ158" s="1227"/>
      <c r="AR158" s="1199" t="e">
        <f>INDEX('прил 1.3'!#REF!,MATCH('прил 1.4'!$B158,'прил 1.3'!$B:$B,0))</f>
        <v>#REF!</v>
      </c>
      <c r="AS158" s="1202"/>
      <c r="AT158" s="1199" t="e">
        <f>INDEX('прил 1.3'!#REF!,MATCH('прил 1.4'!$B158,'прил 1.3'!$B:$B,0))</f>
        <v>#REF!</v>
      </c>
      <c r="AU158" s="1202"/>
      <c r="AV158" s="1199" t="e">
        <f>INDEX('прил 1.3'!#REF!,MATCH('прил 1.4'!$B158,'прил 1.3'!$B:$B,0))</f>
        <v>#REF!</v>
      </c>
      <c r="AW158" s="1202"/>
      <c r="AX158" s="1199" t="e">
        <f>INDEX('прил 1.3'!#REF!,MATCH('прил 1.4'!$B158,'прил 1.3'!$B:$B,0))</f>
        <v>#REF!</v>
      </c>
      <c r="AY158" s="1409" t="e">
        <f t="shared" si="85"/>
        <v>#REF!</v>
      </c>
      <c r="AZ158" s="937" t="e">
        <f t="shared" si="86"/>
        <v>#REF!</v>
      </c>
      <c r="BA158" s="1417"/>
      <c r="BB158" s="1409">
        <v>0</v>
      </c>
      <c r="BC158" s="1409" t="e">
        <f>INDEX('прил 1.1'!#REF!,MATCH('прил 1.4'!B158,'прил 1.1'!B:B,0))</f>
        <v>#REF!</v>
      </c>
      <c r="BD158" s="1409">
        <v>0</v>
      </c>
      <c r="BE158" s="1409" t="e">
        <f>INDEX('прил 1.1'!#REF!,MATCH('прил 1.4'!B158,'прил 1.1'!B:B,0))</f>
        <v>#REF!</v>
      </c>
      <c r="BF158" s="1414"/>
      <c r="BG158" s="1409" t="e">
        <f>INDEX('прил 1.1'!#REF!,MATCH('прил 1.4'!B158,'прил 1.1'!B:B,0))</f>
        <v>#REF!</v>
      </c>
      <c r="BH158" s="950"/>
      <c r="BI158" s="1597">
        <f t="shared" si="94"/>
        <v>0</v>
      </c>
      <c r="BL158" s="917"/>
      <c r="BM158" s="918"/>
    </row>
    <row r="159" spans="1:65" s="934" customFormat="1" hidden="1">
      <c r="A159" s="939">
        <f t="shared" si="101"/>
        <v>13</v>
      </c>
      <c r="B159" s="782" t="e">
        <f>'прил 1.1'!#REF!</f>
        <v>#REF!</v>
      </c>
      <c r="C159" s="915" t="s">
        <v>1026</v>
      </c>
      <c r="D159" s="1409" t="e">
        <f>INDEX('прил 1.1'!K:K,MATCH('прил 1.4'!B159,'прил 1.1'!B:B,0))</f>
        <v>#REF!</v>
      </c>
      <c r="E159" s="1409" t="e">
        <f>INDEX('прил 1.1'!L:L,MATCH($B159,'прил 1.1'!$B:$B,0))</f>
        <v>#REF!</v>
      </c>
      <c r="F159" s="1409" t="e">
        <f>INDEX('прил 1.1'!Q:Q,MATCH('прил 1.4'!B159,'прил 1.1'!B:B,0))</f>
        <v>#REF!</v>
      </c>
      <c r="G159" s="1409" t="e">
        <f>INDEX('прил 1.1'!#REF!,MATCH($B159,'прил 1.1'!$B:$B,0))</f>
        <v>#REF!</v>
      </c>
      <c r="H159" s="1409">
        <v>0</v>
      </c>
      <c r="I159" s="1410" t="e">
        <f>INDEX('прил 1.1'!#REF!,MATCH('прил 1.4'!B159,'прил 1.1'!B:B,0))</f>
        <v>#REF!</v>
      </c>
      <c r="J159" s="1201"/>
      <c r="K159" s="1202"/>
      <c r="L159" s="1199"/>
      <c r="M159" s="1202"/>
      <c r="N159" s="1199"/>
      <c r="O159" s="1199"/>
      <c r="P159" s="1199"/>
      <c r="Q159" s="1203"/>
      <c r="R159" s="1409" t="e">
        <f t="shared" si="87"/>
        <v>#REF!</v>
      </c>
      <c r="S159" s="937" t="e">
        <f t="shared" si="88"/>
        <v>#REF!</v>
      </c>
      <c r="T159" s="1409" t="e">
        <f>INDEX('прил 1.1'!#REF!,MATCH('прил 1.4'!$B159,'прил 1.1'!$B:$B,0))</f>
        <v>#REF!</v>
      </c>
      <c r="U159" s="1409" t="e">
        <f>INDEX('прил 1.1'!#REF!,MATCH('прил 1.4'!$B159,'прил 1.1'!$B:$B,0))</f>
        <v>#REF!</v>
      </c>
      <c r="V159" s="1409"/>
      <c r="W159" s="1409" t="e">
        <f>INDEX('прил 1.1'!#REF!,MATCH('прил 1.4'!B159,'прил 1.1'!B:B,0))</f>
        <v>#REF!</v>
      </c>
      <c r="X159" s="1205"/>
      <c r="Y159" s="1205"/>
      <c r="Z159" s="1205"/>
      <c r="AA159" s="1205"/>
      <c r="AB159" s="1205"/>
      <c r="AC159" s="1205"/>
      <c r="AD159" s="1205"/>
      <c r="AE159" s="1205"/>
      <c r="AF159" s="1199" t="e">
        <f>INDEX('прил 1.1'!Q:Q,MATCH('прил 1.4'!B159,'прил 1.1'!B:B,0))-W159</f>
        <v>#REF!</v>
      </c>
      <c r="AG159" s="1409" t="e">
        <f t="shared" si="83"/>
        <v>#REF!</v>
      </c>
      <c r="AH159" s="937" t="e">
        <f t="shared" si="84"/>
        <v>#REF!</v>
      </c>
      <c r="AI159" s="1414"/>
      <c r="AJ159" s="1414"/>
      <c r="AK159" s="1415" t="e">
        <f>INDEX('прил 1.1'!#REF!,MATCH('прил 1.4'!$B159,'прил 1.1'!$B:$B,0))</f>
        <v>#REF!</v>
      </c>
      <c r="AL159" s="1416" t="e">
        <f>INDEX('прил 1.1'!#REF!,MATCH('прил 1.4'!$B159,'прил 1.1'!$B:$B,0))</f>
        <v>#REF!</v>
      </c>
      <c r="AM159" s="1409">
        <v>0</v>
      </c>
      <c r="AN159" s="1409" t="e">
        <f>INDEX('прил 1.1'!#REF!,MATCH('прил 1.4'!B159,'прил 1.1'!B:B,0))</f>
        <v>#REF!</v>
      </c>
      <c r="AO159" s="1206">
        <f t="shared" si="102"/>
        <v>0</v>
      </c>
      <c r="AP159" s="1200" t="e">
        <f t="shared" si="100"/>
        <v>#REF!</v>
      </c>
      <c r="AQ159" s="1227"/>
      <c r="AR159" s="1199" t="e">
        <f>INDEX('прил 1.3'!#REF!,MATCH('прил 1.4'!$B159,'прил 1.3'!$B:$B,0))</f>
        <v>#REF!</v>
      </c>
      <c r="AS159" s="1202"/>
      <c r="AT159" s="1199" t="e">
        <f>INDEX('прил 1.3'!#REF!,MATCH('прил 1.4'!$B159,'прил 1.3'!$B:$B,0))</f>
        <v>#REF!</v>
      </c>
      <c r="AU159" s="1202"/>
      <c r="AV159" s="1199" t="e">
        <f>INDEX('прил 1.3'!#REF!,MATCH('прил 1.4'!$B159,'прил 1.3'!$B:$B,0))</f>
        <v>#REF!</v>
      </c>
      <c r="AW159" s="1202"/>
      <c r="AX159" s="1199" t="e">
        <f>INDEX('прил 1.3'!#REF!,MATCH('прил 1.4'!$B159,'прил 1.3'!$B:$B,0))</f>
        <v>#REF!</v>
      </c>
      <c r="AY159" s="1409" t="e">
        <f t="shared" si="85"/>
        <v>#REF!</v>
      </c>
      <c r="AZ159" s="937" t="e">
        <f t="shared" si="86"/>
        <v>#REF!</v>
      </c>
      <c r="BA159" s="1417"/>
      <c r="BB159" s="1409">
        <v>0</v>
      </c>
      <c r="BC159" s="1409" t="e">
        <f>INDEX('прил 1.1'!#REF!,MATCH('прил 1.4'!B159,'прил 1.1'!B:B,0))</f>
        <v>#REF!</v>
      </c>
      <c r="BD159" s="1409">
        <v>0</v>
      </c>
      <c r="BE159" s="1409" t="e">
        <f>INDEX('прил 1.1'!#REF!,MATCH('прил 1.4'!B159,'прил 1.1'!B:B,0))</f>
        <v>#REF!</v>
      </c>
      <c r="BF159" s="1414"/>
      <c r="BG159" s="1409" t="e">
        <f>INDEX('прил 1.1'!#REF!,MATCH('прил 1.4'!B159,'прил 1.1'!B:B,0))</f>
        <v>#REF!</v>
      </c>
      <c r="BH159" s="950"/>
      <c r="BI159" s="1597">
        <f t="shared" si="94"/>
        <v>0</v>
      </c>
      <c r="BL159" s="917"/>
      <c r="BM159" s="918"/>
    </row>
    <row r="160" spans="1:65" s="934" customFormat="1" hidden="1">
      <c r="A160" s="939">
        <f t="shared" si="101"/>
        <v>14</v>
      </c>
      <c r="B160" s="782" t="e">
        <f>'прил 1.1'!#REF!</f>
        <v>#REF!</v>
      </c>
      <c r="C160" s="915" t="s">
        <v>1026</v>
      </c>
      <c r="D160" s="1409" t="e">
        <f>INDEX('прил 1.1'!K:K,MATCH('прил 1.4'!B160,'прил 1.1'!B:B,0))</f>
        <v>#REF!</v>
      </c>
      <c r="E160" s="1409" t="e">
        <f>INDEX('прил 1.1'!L:L,MATCH($B160,'прил 1.1'!$B:$B,0))</f>
        <v>#REF!</v>
      </c>
      <c r="F160" s="1409" t="e">
        <f>INDEX('прил 1.1'!Q:Q,MATCH('прил 1.4'!B160,'прил 1.1'!B:B,0))</f>
        <v>#REF!</v>
      </c>
      <c r="G160" s="1409" t="e">
        <f>INDEX('прил 1.1'!#REF!,MATCH($B160,'прил 1.1'!$B:$B,0))</f>
        <v>#REF!</v>
      </c>
      <c r="H160" s="1409">
        <v>0</v>
      </c>
      <c r="I160" s="1410" t="e">
        <f>INDEX('прил 1.1'!#REF!,MATCH('прил 1.4'!B160,'прил 1.1'!B:B,0))</f>
        <v>#REF!</v>
      </c>
      <c r="J160" s="1201"/>
      <c r="K160" s="1202"/>
      <c r="L160" s="1199"/>
      <c r="M160" s="1202"/>
      <c r="N160" s="1199"/>
      <c r="O160" s="1199"/>
      <c r="P160" s="1199"/>
      <c r="Q160" s="1203"/>
      <c r="R160" s="1409" t="e">
        <f t="shared" si="87"/>
        <v>#REF!</v>
      </c>
      <c r="S160" s="937" t="e">
        <f t="shared" si="88"/>
        <v>#REF!</v>
      </c>
      <c r="T160" s="1409" t="e">
        <f>INDEX('прил 1.1'!#REF!,MATCH('прил 1.4'!$B160,'прил 1.1'!$B:$B,0))</f>
        <v>#REF!</v>
      </c>
      <c r="U160" s="1409" t="e">
        <f>INDEX('прил 1.1'!#REF!,MATCH('прил 1.4'!$B160,'прил 1.1'!$B:$B,0))</f>
        <v>#REF!</v>
      </c>
      <c r="V160" s="1409"/>
      <c r="W160" s="1409" t="e">
        <f>INDEX('прил 1.1'!#REF!,MATCH('прил 1.4'!B160,'прил 1.1'!B:B,0))</f>
        <v>#REF!</v>
      </c>
      <c r="X160" s="1205"/>
      <c r="Y160" s="1205"/>
      <c r="Z160" s="1205"/>
      <c r="AA160" s="1205"/>
      <c r="AB160" s="1205"/>
      <c r="AC160" s="1205"/>
      <c r="AD160" s="1205"/>
      <c r="AE160" s="1205"/>
      <c r="AF160" s="1199" t="e">
        <f>INDEX('прил 1.1'!Q:Q,MATCH('прил 1.4'!B160,'прил 1.1'!B:B,0))-W160</f>
        <v>#REF!</v>
      </c>
      <c r="AG160" s="1409" t="e">
        <f t="shared" si="83"/>
        <v>#REF!</v>
      </c>
      <c r="AH160" s="937" t="e">
        <f t="shared" si="84"/>
        <v>#REF!</v>
      </c>
      <c r="AI160" s="1414"/>
      <c r="AJ160" s="1414"/>
      <c r="AK160" s="1415" t="e">
        <f>INDEX('прил 1.1'!#REF!,MATCH('прил 1.4'!$B160,'прил 1.1'!$B:$B,0))</f>
        <v>#REF!</v>
      </c>
      <c r="AL160" s="1416" t="e">
        <f>INDEX('прил 1.1'!#REF!,MATCH('прил 1.4'!$B160,'прил 1.1'!$B:$B,0))</f>
        <v>#REF!</v>
      </c>
      <c r="AM160" s="1409">
        <v>0</v>
      </c>
      <c r="AN160" s="1409" t="e">
        <f>INDEX('прил 1.1'!#REF!,MATCH('прил 1.4'!B160,'прил 1.1'!B:B,0))</f>
        <v>#REF!</v>
      </c>
      <c r="AO160" s="1206">
        <f t="shared" si="102"/>
        <v>0</v>
      </c>
      <c r="AP160" s="1200" t="e">
        <f t="shared" si="100"/>
        <v>#REF!</v>
      </c>
      <c r="AQ160" s="1227"/>
      <c r="AR160" s="1199" t="e">
        <f>INDEX('прил 1.3'!#REF!,MATCH('прил 1.4'!$B160,'прил 1.3'!$B:$B,0))</f>
        <v>#REF!</v>
      </c>
      <c r="AS160" s="1202"/>
      <c r="AT160" s="1199" t="e">
        <f>INDEX('прил 1.3'!#REF!,MATCH('прил 1.4'!$B160,'прил 1.3'!$B:$B,0))</f>
        <v>#REF!</v>
      </c>
      <c r="AU160" s="1202"/>
      <c r="AV160" s="1199" t="e">
        <f>INDEX('прил 1.3'!#REF!,MATCH('прил 1.4'!$B160,'прил 1.3'!$B:$B,0))</f>
        <v>#REF!</v>
      </c>
      <c r="AW160" s="1202"/>
      <c r="AX160" s="1199" t="e">
        <f>INDEX('прил 1.3'!#REF!,MATCH('прил 1.4'!$B160,'прил 1.3'!$B:$B,0))</f>
        <v>#REF!</v>
      </c>
      <c r="AY160" s="1409" t="e">
        <f t="shared" si="85"/>
        <v>#REF!</v>
      </c>
      <c r="AZ160" s="937" t="e">
        <f t="shared" si="86"/>
        <v>#REF!</v>
      </c>
      <c r="BA160" s="1417"/>
      <c r="BB160" s="1409">
        <v>0</v>
      </c>
      <c r="BC160" s="1409" t="e">
        <f>INDEX('прил 1.1'!#REF!,MATCH('прил 1.4'!B160,'прил 1.1'!B:B,0))</f>
        <v>#REF!</v>
      </c>
      <c r="BD160" s="1409">
        <v>0</v>
      </c>
      <c r="BE160" s="1409" t="e">
        <f>INDEX('прил 1.1'!#REF!,MATCH('прил 1.4'!B160,'прил 1.1'!B:B,0))</f>
        <v>#REF!</v>
      </c>
      <c r="BF160" s="1414"/>
      <c r="BG160" s="1409" t="e">
        <f>INDEX('прил 1.1'!#REF!,MATCH('прил 1.4'!B160,'прил 1.1'!B:B,0))</f>
        <v>#REF!</v>
      </c>
      <c r="BH160" s="950"/>
      <c r="BI160" s="1597">
        <f t="shared" ref="BI160:BI171" si="103">V160-X160-Z160-AB160-AD160</f>
        <v>0</v>
      </c>
      <c r="BL160" s="917"/>
      <c r="BM160" s="918"/>
    </row>
    <row r="161" spans="1:65" s="934" customFormat="1" hidden="1">
      <c r="A161" s="939">
        <f t="shared" si="101"/>
        <v>15</v>
      </c>
      <c r="B161" s="782" t="e">
        <f>'прил 1.1'!#REF!</f>
        <v>#REF!</v>
      </c>
      <c r="C161" s="915" t="s">
        <v>1026</v>
      </c>
      <c r="D161" s="1409" t="e">
        <f>INDEX('прил 1.1'!K:K,MATCH('прил 1.4'!B161,'прил 1.1'!B:B,0))</f>
        <v>#REF!</v>
      </c>
      <c r="E161" s="1409" t="e">
        <f>INDEX('прил 1.1'!L:L,MATCH($B161,'прил 1.1'!$B:$B,0))</f>
        <v>#REF!</v>
      </c>
      <c r="F161" s="1409" t="e">
        <f>INDEX('прил 1.1'!Q:Q,MATCH('прил 1.4'!B161,'прил 1.1'!B:B,0))</f>
        <v>#REF!</v>
      </c>
      <c r="G161" s="1409" t="e">
        <f>INDEX('прил 1.1'!#REF!,MATCH($B161,'прил 1.1'!$B:$B,0))</f>
        <v>#REF!</v>
      </c>
      <c r="H161" s="1409">
        <v>0</v>
      </c>
      <c r="I161" s="1410" t="e">
        <f>INDEX('прил 1.1'!#REF!,MATCH('прил 1.4'!B161,'прил 1.1'!B:B,0))</f>
        <v>#REF!</v>
      </c>
      <c r="J161" s="1201"/>
      <c r="K161" s="1202"/>
      <c r="L161" s="1199"/>
      <c r="M161" s="1202"/>
      <c r="N161" s="1199"/>
      <c r="O161" s="1199"/>
      <c r="P161" s="1199"/>
      <c r="Q161" s="1203"/>
      <c r="R161" s="1409" t="e">
        <f t="shared" si="87"/>
        <v>#REF!</v>
      </c>
      <c r="S161" s="937" t="e">
        <f t="shared" si="88"/>
        <v>#REF!</v>
      </c>
      <c r="T161" s="1409" t="e">
        <f>INDEX('прил 1.1'!#REF!,MATCH('прил 1.4'!$B161,'прил 1.1'!$B:$B,0))</f>
        <v>#REF!</v>
      </c>
      <c r="U161" s="1409" t="e">
        <f>INDEX('прил 1.1'!#REF!,MATCH('прил 1.4'!$B161,'прил 1.1'!$B:$B,0))</f>
        <v>#REF!</v>
      </c>
      <c r="V161" s="1409"/>
      <c r="W161" s="1409" t="e">
        <f>INDEX('прил 1.1'!#REF!,MATCH('прил 1.4'!B161,'прил 1.1'!B:B,0))</f>
        <v>#REF!</v>
      </c>
      <c r="X161" s="1205"/>
      <c r="Y161" s="1205"/>
      <c r="Z161" s="1205"/>
      <c r="AA161" s="1205"/>
      <c r="AB161" s="1205"/>
      <c r="AC161" s="1205"/>
      <c r="AD161" s="1205"/>
      <c r="AE161" s="1205"/>
      <c r="AF161" s="1199" t="e">
        <f>INDEX('прил 1.1'!Q:Q,MATCH('прил 1.4'!B161,'прил 1.1'!B:B,0))-W161</f>
        <v>#REF!</v>
      </c>
      <c r="AG161" s="1409" t="e">
        <f t="shared" si="83"/>
        <v>#REF!</v>
      </c>
      <c r="AH161" s="937" t="e">
        <f t="shared" si="84"/>
        <v>#REF!</v>
      </c>
      <c r="AI161" s="1414"/>
      <c r="AJ161" s="1414"/>
      <c r="AK161" s="1415" t="e">
        <f>INDEX('прил 1.1'!#REF!,MATCH('прил 1.4'!$B161,'прил 1.1'!$B:$B,0))</f>
        <v>#REF!</v>
      </c>
      <c r="AL161" s="1416" t="e">
        <f>INDEX('прил 1.1'!#REF!,MATCH('прил 1.4'!$B161,'прил 1.1'!$B:$B,0))</f>
        <v>#REF!</v>
      </c>
      <c r="AM161" s="1409">
        <v>0</v>
      </c>
      <c r="AN161" s="1409" t="e">
        <f>INDEX('прил 1.1'!#REF!,MATCH('прил 1.4'!B161,'прил 1.1'!B:B,0))</f>
        <v>#REF!</v>
      </c>
      <c r="AO161" s="1206">
        <f t="shared" si="102"/>
        <v>0</v>
      </c>
      <c r="AP161" s="1200" t="e">
        <f t="shared" si="100"/>
        <v>#REF!</v>
      </c>
      <c r="AQ161" s="1227"/>
      <c r="AR161" s="1199" t="e">
        <f>INDEX('прил 1.3'!#REF!,MATCH('прил 1.4'!$B161,'прил 1.3'!$B:$B,0))</f>
        <v>#REF!</v>
      </c>
      <c r="AS161" s="1202"/>
      <c r="AT161" s="1199" t="e">
        <f>INDEX('прил 1.3'!#REF!,MATCH('прил 1.4'!$B161,'прил 1.3'!$B:$B,0))</f>
        <v>#REF!</v>
      </c>
      <c r="AU161" s="1202"/>
      <c r="AV161" s="1199" t="e">
        <f>INDEX('прил 1.3'!#REF!,MATCH('прил 1.4'!$B161,'прил 1.3'!$B:$B,0))</f>
        <v>#REF!</v>
      </c>
      <c r="AW161" s="1202"/>
      <c r="AX161" s="1199" t="e">
        <f>INDEX('прил 1.3'!#REF!,MATCH('прил 1.4'!$B161,'прил 1.3'!$B:$B,0))</f>
        <v>#REF!</v>
      </c>
      <c r="AY161" s="1409" t="e">
        <f t="shared" si="85"/>
        <v>#REF!</v>
      </c>
      <c r="AZ161" s="937" t="e">
        <f t="shared" si="86"/>
        <v>#REF!</v>
      </c>
      <c r="BA161" s="1417"/>
      <c r="BB161" s="1409">
        <v>0</v>
      </c>
      <c r="BC161" s="1409" t="e">
        <f>INDEX('прил 1.1'!#REF!,MATCH('прил 1.4'!B161,'прил 1.1'!B:B,0))</f>
        <v>#REF!</v>
      </c>
      <c r="BD161" s="1409">
        <v>0</v>
      </c>
      <c r="BE161" s="1409" t="e">
        <f>INDEX('прил 1.1'!#REF!,MATCH('прил 1.4'!B161,'прил 1.1'!B:B,0))</f>
        <v>#REF!</v>
      </c>
      <c r="BF161" s="1414"/>
      <c r="BG161" s="1409" t="e">
        <f>INDEX('прил 1.1'!#REF!,MATCH('прил 1.4'!B161,'прил 1.1'!B:B,0))</f>
        <v>#REF!</v>
      </c>
      <c r="BH161" s="950"/>
      <c r="BI161" s="1597">
        <f t="shared" si="103"/>
        <v>0</v>
      </c>
      <c r="BL161" s="917"/>
      <c r="BM161" s="918"/>
    </row>
    <row r="162" spans="1:65" s="934" customFormat="1" hidden="1">
      <c r="A162" s="939">
        <f t="shared" si="101"/>
        <v>16</v>
      </c>
      <c r="B162" s="782" t="e">
        <f>'прил 1.1'!#REF!</f>
        <v>#REF!</v>
      </c>
      <c r="C162" s="915" t="s">
        <v>1026</v>
      </c>
      <c r="D162" s="1409" t="e">
        <f>INDEX('прил 1.1'!K:K,MATCH('прил 1.4'!B162,'прил 1.1'!B:B,0))</f>
        <v>#REF!</v>
      </c>
      <c r="E162" s="1409" t="e">
        <f>INDEX('прил 1.1'!L:L,MATCH($B162,'прил 1.1'!$B:$B,0))</f>
        <v>#REF!</v>
      </c>
      <c r="F162" s="1409" t="e">
        <f>INDEX('прил 1.1'!Q:Q,MATCH('прил 1.4'!B162,'прил 1.1'!B:B,0))</f>
        <v>#REF!</v>
      </c>
      <c r="G162" s="1409" t="e">
        <f>INDEX('прил 1.1'!#REF!,MATCH($B162,'прил 1.1'!$B:$B,0))</f>
        <v>#REF!</v>
      </c>
      <c r="H162" s="1409"/>
      <c r="I162" s="1410" t="e">
        <f>INDEX('прил 1.1'!#REF!,MATCH('прил 1.4'!B162,'прил 1.1'!B:B,0))</f>
        <v>#REF!</v>
      </c>
      <c r="J162" s="1201"/>
      <c r="K162" s="1202"/>
      <c r="L162" s="1199"/>
      <c r="M162" s="1202"/>
      <c r="N162" s="1199"/>
      <c r="O162" s="1199"/>
      <c r="P162" s="1199"/>
      <c r="Q162" s="1203"/>
      <c r="R162" s="1409" t="e">
        <f t="shared" si="87"/>
        <v>#REF!</v>
      </c>
      <c r="S162" s="937" t="e">
        <f t="shared" si="88"/>
        <v>#REF!</v>
      </c>
      <c r="T162" s="1409" t="e">
        <f>INDEX('прил 1.1'!#REF!,MATCH('прил 1.4'!$B162,'прил 1.1'!$B:$B,0))</f>
        <v>#REF!</v>
      </c>
      <c r="U162" s="1409" t="e">
        <f>INDEX('прил 1.1'!#REF!,MATCH('прил 1.4'!$B162,'прил 1.1'!$B:$B,0))</f>
        <v>#REF!</v>
      </c>
      <c r="V162" s="1409"/>
      <c r="W162" s="1409" t="e">
        <f>INDEX('прил 1.1'!#REF!,MATCH('прил 1.4'!B162,'прил 1.1'!B:B,0))</f>
        <v>#REF!</v>
      </c>
      <c r="X162" s="1205"/>
      <c r="Y162" s="1205"/>
      <c r="Z162" s="1205"/>
      <c r="AA162" s="1205"/>
      <c r="AB162" s="1205"/>
      <c r="AC162" s="1205"/>
      <c r="AD162" s="1205"/>
      <c r="AE162" s="1205"/>
      <c r="AF162" s="1199" t="e">
        <f>INDEX('прил 1.1'!Q:Q,MATCH('прил 1.4'!B162,'прил 1.1'!B:B,0))-W162</f>
        <v>#REF!</v>
      </c>
      <c r="AG162" s="1409" t="e">
        <f t="shared" si="83"/>
        <v>#REF!</v>
      </c>
      <c r="AH162" s="937" t="e">
        <f t="shared" si="84"/>
        <v>#REF!</v>
      </c>
      <c r="AI162" s="1414"/>
      <c r="AJ162" s="1414"/>
      <c r="AK162" s="1415" t="e">
        <f>INDEX('прил 1.1'!#REF!,MATCH('прил 1.4'!$B162,'прил 1.1'!$B:$B,0))</f>
        <v>#REF!</v>
      </c>
      <c r="AL162" s="1416" t="e">
        <f>INDEX('прил 1.1'!#REF!,MATCH('прил 1.4'!$B162,'прил 1.1'!$B:$B,0))</f>
        <v>#REF!</v>
      </c>
      <c r="AM162" s="1409"/>
      <c r="AN162" s="1409" t="e">
        <f>INDEX('прил 1.1'!#REF!,MATCH('прил 1.4'!B162,'прил 1.1'!B:B,0))</f>
        <v>#REF!</v>
      </c>
      <c r="AO162" s="1206">
        <f t="shared" si="102"/>
        <v>0</v>
      </c>
      <c r="AP162" s="1200" t="e">
        <f t="shared" si="100"/>
        <v>#REF!</v>
      </c>
      <c r="AQ162" s="1227"/>
      <c r="AR162" s="1199" t="e">
        <f>INDEX('прил 1.3'!#REF!,MATCH('прил 1.4'!$B162,'прил 1.3'!$B:$B,0))</f>
        <v>#REF!</v>
      </c>
      <c r="AS162" s="1202"/>
      <c r="AT162" s="1199" t="e">
        <f>INDEX('прил 1.3'!#REF!,MATCH('прил 1.4'!$B162,'прил 1.3'!$B:$B,0))</f>
        <v>#REF!</v>
      </c>
      <c r="AU162" s="1202"/>
      <c r="AV162" s="1199" t="e">
        <f>INDEX('прил 1.3'!#REF!,MATCH('прил 1.4'!$B162,'прил 1.3'!$B:$B,0))</f>
        <v>#REF!</v>
      </c>
      <c r="AW162" s="1202"/>
      <c r="AX162" s="1199" t="e">
        <f>INDEX('прил 1.3'!#REF!,MATCH('прил 1.4'!$B162,'прил 1.3'!$B:$B,0))</f>
        <v>#REF!</v>
      </c>
      <c r="AY162" s="1409" t="e">
        <f t="shared" si="85"/>
        <v>#REF!</v>
      </c>
      <c r="AZ162" s="937" t="e">
        <f t="shared" si="86"/>
        <v>#REF!</v>
      </c>
      <c r="BA162" s="1417"/>
      <c r="BB162" s="1409"/>
      <c r="BC162" s="1409" t="e">
        <f>INDEX('прил 1.1'!#REF!,MATCH('прил 1.4'!B162,'прил 1.1'!B:B,0))</f>
        <v>#REF!</v>
      </c>
      <c r="BD162" s="1409"/>
      <c r="BE162" s="1409" t="e">
        <f>INDEX('прил 1.1'!#REF!,MATCH('прил 1.4'!B162,'прил 1.1'!B:B,0))</f>
        <v>#REF!</v>
      </c>
      <c r="BF162" s="1414"/>
      <c r="BG162" s="1409" t="e">
        <f>INDEX('прил 1.1'!#REF!,MATCH('прил 1.4'!B162,'прил 1.1'!B:B,0))</f>
        <v>#REF!</v>
      </c>
      <c r="BH162" s="950"/>
      <c r="BI162" s="1597">
        <f t="shared" si="103"/>
        <v>0</v>
      </c>
      <c r="BL162" s="917"/>
      <c r="BM162" s="918"/>
    </row>
    <row r="163" spans="1:65" s="934" customFormat="1" ht="30" hidden="1">
      <c r="A163" s="939">
        <f t="shared" si="101"/>
        <v>17</v>
      </c>
      <c r="B163" s="782" t="s">
        <v>1202</v>
      </c>
      <c r="C163" s="915" t="s">
        <v>1026</v>
      </c>
      <c r="D163" s="1409" t="e">
        <f>INDEX('прил 1.1'!K:K,MATCH('прил 1.4'!B163,'прил 1.1'!B:B,0))</f>
        <v>#N/A</v>
      </c>
      <c r="E163" s="1409" t="e">
        <f>INDEX('прил 1.1'!L:L,MATCH($B163,'прил 1.1'!$B:$B,0))</f>
        <v>#N/A</v>
      </c>
      <c r="F163" s="1409" t="e">
        <f>INDEX('прил 1.1'!Q:Q,MATCH('прил 1.4'!B163,'прил 1.1'!B:B,0))</f>
        <v>#N/A</v>
      </c>
      <c r="G163" s="1409" t="e">
        <f>INDEX('прил 1.1'!#REF!,MATCH($B163,'прил 1.1'!$B:$B,0))</f>
        <v>#REF!</v>
      </c>
      <c r="H163" s="1409"/>
      <c r="I163" s="1410" t="e">
        <f>INDEX('прил 1.1'!#REF!,MATCH('прил 1.4'!B163,'прил 1.1'!B:B,0))</f>
        <v>#REF!</v>
      </c>
      <c r="J163" s="1201"/>
      <c r="K163" s="1202"/>
      <c r="L163" s="1199"/>
      <c r="M163" s="1202"/>
      <c r="N163" s="1199"/>
      <c r="O163" s="1199"/>
      <c r="P163" s="1199"/>
      <c r="Q163" s="1203"/>
      <c r="R163" s="1409" t="e">
        <f t="shared" si="87"/>
        <v>#REF!</v>
      </c>
      <c r="S163" s="937" t="e">
        <f t="shared" si="88"/>
        <v>#REF!</v>
      </c>
      <c r="T163" s="1409" t="e">
        <f>INDEX('прил 1.1'!#REF!,MATCH('прил 1.4'!$B163,'прил 1.1'!$B:$B,0))</f>
        <v>#REF!</v>
      </c>
      <c r="U163" s="1409" t="e">
        <f>INDEX('прил 1.1'!#REF!,MATCH('прил 1.4'!$B163,'прил 1.1'!$B:$B,0))</f>
        <v>#REF!</v>
      </c>
      <c r="V163" s="1409"/>
      <c r="W163" s="1409" t="e">
        <f>INDEX('прил 1.1'!#REF!,MATCH('прил 1.4'!B163,'прил 1.1'!B:B,0))</f>
        <v>#REF!</v>
      </c>
      <c r="X163" s="1205"/>
      <c r="Y163" s="1205"/>
      <c r="Z163" s="1205"/>
      <c r="AA163" s="1205"/>
      <c r="AB163" s="1205"/>
      <c r="AC163" s="1205"/>
      <c r="AD163" s="1205"/>
      <c r="AE163" s="1205"/>
      <c r="AF163" s="1199" t="e">
        <f>INDEX('прил 1.1'!Q:Q,MATCH('прил 1.4'!B163,'прил 1.1'!B:B,0))-W163</f>
        <v>#N/A</v>
      </c>
      <c r="AG163" s="1409" t="e">
        <f t="shared" si="83"/>
        <v>#REF!</v>
      </c>
      <c r="AH163" s="937" t="e">
        <f t="shared" si="84"/>
        <v>#REF!</v>
      </c>
      <c r="AI163" s="1414"/>
      <c r="AJ163" s="1414"/>
      <c r="AK163" s="1415" t="e">
        <f>INDEX('прил 1.1'!#REF!,MATCH('прил 1.4'!$B163,'прил 1.1'!$B:$B,0))</f>
        <v>#REF!</v>
      </c>
      <c r="AL163" s="1416" t="e">
        <f>INDEX('прил 1.1'!#REF!,MATCH('прил 1.4'!$B163,'прил 1.1'!$B:$B,0))</f>
        <v>#REF!</v>
      </c>
      <c r="AM163" s="1409"/>
      <c r="AN163" s="1409" t="e">
        <f>INDEX('прил 1.1'!#REF!,MATCH('прил 1.4'!B163,'прил 1.1'!B:B,0))</f>
        <v>#REF!</v>
      </c>
      <c r="AO163" s="1206">
        <f t="shared" si="102"/>
        <v>0</v>
      </c>
      <c r="AP163" s="1200" t="e">
        <f t="shared" si="100"/>
        <v>#REF!</v>
      </c>
      <c r="AQ163" s="1227"/>
      <c r="AR163" s="1199" t="e">
        <f>INDEX('прил 1.3'!#REF!,MATCH('прил 1.4'!$B163,'прил 1.3'!$B:$B,0))</f>
        <v>#REF!</v>
      </c>
      <c r="AS163" s="1202"/>
      <c r="AT163" s="1199" t="e">
        <f>INDEX('прил 1.3'!#REF!,MATCH('прил 1.4'!$B163,'прил 1.3'!$B:$B,0))</f>
        <v>#REF!</v>
      </c>
      <c r="AU163" s="1202"/>
      <c r="AV163" s="1199" t="e">
        <f>INDEX('прил 1.3'!#REF!,MATCH('прил 1.4'!$B163,'прил 1.3'!$B:$B,0))</f>
        <v>#REF!</v>
      </c>
      <c r="AW163" s="1202"/>
      <c r="AX163" s="1199" t="e">
        <f>INDEX('прил 1.3'!#REF!,MATCH('прил 1.4'!$B163,'прил 1.3'!$B:$B,0))</f>
        <v>#REF!</v>
      </c>
      <c r="AY163" s="1409" t="e">
        <f t="shared" si="85"/>
        <v>#REF!</v>
      </c>
      <c r="AZ163" s="937" t="e">
        <f t="shared" si="86"/>
        <v>#REF!</v>
      </c>
      <c r="BA163" s="1417"/>
      <c r="BB163" s="1409"/>
      <c r="BC163" s="1409" t="e">
        <f>INDEX('прил 1.1'!#REF!,MATCH('прил 1.4'!B163,'прил 1.1'!B:B,0))</f>
        <v>#REF!</v>
      </c>
      <c r="BD163" s="1409"/>
      <c r="BE163" s="1409" t="e">
        <f>INDEX('прил 1.1'!#REF!,MATCH('прил 1.4'!B163,'прил 1.1'!B:B,0))</f>
        <v>#REF!</v>
      </c>
      <c r="BF163" s="1414"/>
      <c r="BG163" s="1409" t="e">
        <f>INDEX('прил 1.1'!#REF!,MATCH('прил 1.4'!B163,'прил 1.1'!B:B,0))</f>
        <v>#REF!</v>
      </c>
      <c r="BH163" s="950"/>
      <c r="BI163" s="1597">
        <f t="shared" si="103"/>
        <v>0</v>
      </c>
      <c r="BL163" s="917"/>
      <c r="BM163" s="918"/>
    </row>
    <row r="164" spans="1:65" s="934" customFormat="1">
      <c r="A164" s="939">
        <f t="shared" si="101"/>
        <v>18</v>
      </c>
      <c r="B164" s="782" t="e">
        <f>'прил 1.1'!#REF!</f>
        <v>#REF!</v>
      </c>
      <c r="C164" s="915" t="s">
        <v>1026</v>
      </c>
      <c r="D164" s="1409" t="e">
        <f>INDEX('прил 1.1'!K:K,MATCH('прил 1.4'!B164,'прил 1.1'!B:B,0))</f>
        <v>#REF!</v>
      </c>
      <c r="E164" s="1409" t="e">
        <f>INDEX('прил 1.1'!L:L,MATCH($B164,'прил 1.1'!$B:$B,0))</f>
        <v>#REF!</v>
      </c>
      <c r="F164" s="1409" t="e">
        <f>INDEX('прил 1.1'!Q:Q,MATCH('прил 1.4'!B164,'прил 1.1'!B:B,0))</f>
        <v>#REF!</v>
      </c>
      <c r="G164" s="1409" t="e">
        <f>INDEX('прил 1.1'!#REF!,MATCH($B164,'прил 1.1'!$B:$B,0))</f>
        <v>#REF!</v>
      </c>
      <c r="H164" s="1409">
        <v>50.375</v>
      </c>
      <c r="I164" s="1410" t="e">
        <f>INDEX('прил 1.1'!#REF!,MATCH('прил 1.4'!B164,'прил 1.1'!B:B,0))</f>
        <v>#REF!</v>
      </c>
      <c r="J164" s="1201"/>
      <c r="K164" s="1200"/>
      <c r="L164" s="1390"/>
      <c r="M164" s="1200"/>
      <c r="N164" s="1390"/>
      <c r="O164" s="1200"/>
      <c r="P164" s="1199"/>
      <c r="Q164" s="1200"/>
      <c r="R164" s="1409" t="e">
        <f t="shared" si="87"/>
        <v>#REF!</v>
      </c>
      <c r="S164" s="937" t="e">
        <f t="shared" si="88"/>
        <v>#REF!</v>
      </c>
      <c r="T164" s="1409" t="e">
        <f>INDEX('прил 1.1'!#REF!,MATCH('прил 1.4'!$B164,'прил 1.1'!$B:$B,0))</f>
        <v>#REF!</v>
      </c>
      <c r="U164" s="1409" t="e">
        <f>INDEX('прил 1.1'!#REF!,MATCH('прил 1.4'!$B164,'прил 1.1'!$B:$B,0))</f>
        <v>#REF!</v>
      </c>
      <c r="V164" s="1409">
        <v>59.213200000000001</v>
      </c>
      <c r="W164" s="1409" t="e">
        <f>INDEX('прил 1.1'!#REF!,MATCH('прил 1.4'!B164,'прил 1.1'!B:B,0))</f>
        <v>#REF!</v>
      </c>
      <c r="X164" s="1205"/>
      <c r="Y164" s="1205"/>
      <c r="Z164" s="1205"/>
      <c r="AA164" s="1205"/>
      <c r="AB164" s="1205">
        <f>V164/2</f>
        <v>29.6066</v>
      </c>
      <c r="AC164" s="1205"/>
      <c r="AD164" s="1205">
        <f>V164/2</f>
        <v>29.6066</v>
      </c>
      <c r="AE164" s="1205"/>
      <c r="AF164" s="1199" t="e">
        <f>INDEX('прил 1.1'!Q:Q,MATCH('прил 1.4'!B164,'прил 1.1'!B:B,0))-W164</f>
        <v>#REF!</v>
      </c>
      <c r="AG164" s="1409" t="e">
        <f t="shared" ref="AG164:AG239" si="104">W164-V164</f>
        <v>#REF!</v>
      </c>
      <c r="AH164" s="937" t="e">
        <f t="shared" ref="AH164:AH239" si="105">IF(W164&gt;0,AG164/W164," ")</f>
        <v>#REF!</v>
      </c>
      <c r="AI164" s="1414"/>
      <c r="AJ164" s="1414"/>
      <c r="AK164" s="1415" t="e">
        <f>INDEX('прил 1.1'!#REF!,MATCH('прил 1.4'!$B164,'прил 1.1'!$B:$B,0))</f>
        <v>#REF!</v>
      </c>
      <c r="AL164" s="1416" t="e">
        <f>INDEX('прил 1.1'!#REF!,MATCH('прил 1.4'!$B164,'прил 1.1'!$B:$B,0))</f>
        <v>#REF!</v>
      </c>
      <c r="AM164" s="1409">
        <v>54.274999999999999</v>
      </c>
      <c r="AN164" s="1409" t="e">
        <f>INDEX('прил 1.1'!#REF!,MATCH('прил 1.4'!B164,'прил 1.1'!B:B,0))</f>
        <v>#REF!</v>
      </c>
      <c r="AO164" s="1206"/>
      <c r="AP164" s="1200" t="e">
        <f t="shared" si="100"/>
        <v>#REF!</v>
      </c>
      <c r="AQ164" s="1227"/>
      <c r="AR164" s="1199" t="e">
        <f>INDEX('прил 1.3'!#REF!,MATCH('прил 1.4'!$B164,'прил 1.3'!$B:$B,0))</f>
        <v>#REF!</v>
      </c>
      <c r="AS164" s="1202"/>
      <c r="AT164" s="1199" t="e">
        <f>INDEX('прил 1.3'!#REF!,MATCH('прил 1.4'!$B164,'прил 1.3'!$B:$B,0))</f>
        <v>#REF!</v>
      </c>
      <c r="AU164" s="1202"/>
      <c r="AV164" s="1199" t="e">
        <f>INDEX('прил 1.3'!#REF!,MATCH('прил 1.4'!$B164,'прил 1.3'!$B:$B,0))</f>
        <v>#REF!</v>
      </c>
      <c r="AW164" s="1202"/>
      <c r="AX164" s="1199" t="e">
        <f>INDEX('прил 1.3'!#REF!,MATCH('прил 1.4'!$B164,'прил 1.3'!$B:$B,0))</f>
        <v>#REF!</v>
      </c>
      <c r="AY164" s="1409" t="e">
        <f t="shared" si="85"/>
        <v>#REF!</v>
      </c>
      <c r="AZ164" s="937" t="e">
        <f t="shared" si="86"/>
        <v>#REF!</v>
      </c>
      <c r="BA164" s="1417"/>
      <c r="BB164" s="1409">
        <v>0</v>
      </c>
      <c r="BC164" s="1409" t="e">
        <f>INDEX('прил 1.1'!#REF!,MATCH('прил 1.4'!B164,'прил 1.1'!B:B,0))</f>
        <v>#REF!</v>
      </c>
      <c r="BD164" s="1409">
        <v>4</v>
      </c>
      <c r="BE164" s="1409" t="e">
        <f>INDEX('прил 1.1'!#REF!,MATCH('прил 1.4'!B164,'прил 1.1'!B:B,0))</f>
        <v>#REF!</v>
      </c>
      <c r="BF164" s="1414"/>
      <c r="BG164" s="1409" t="e">
        <f>INDEX('прил 1.1'!#REF!,MATCH('прил 1.4'!B164,'прил 1.1'!B:B,0))</f>
        <v>#REF!</v>
      </c>
      <c r="BH164" s="950"/>
      <c r="BI164" s="1597">
        <f t="shared" si="103"/>
        <v>0</v>
      </c>
      <c r="BJ164" s="1619">
        <v>0</v>
      </c>
      <c r="BL164" s="917">
        <f t="shared" ref="BL164:BL166" si="106">BJ164-H164</f>
        <v>-50.375</v>
      </c>
      <c r="BM164" s="918"/>
    </row>
    <row r="165" spans="1:65" s="934" customFormat="1" ht="90">
      <c r="A165" s="939">
        <f>A164+1</f>
        <v>19</v>
      </c>
      <c r="B165" s="782" t="s">
        <v>1059</v>
      </c>
      <c r="C165" s="915"/>
      <c r="D165" s="1409"/>
      <c r="E165" s="1409"/>
      <c r="F165" s="1409"/>
      <c r="G165" s="1409"/>
      <c r="H165" s="1409">
        <v>34.703725000000006</v>
      </c>
      <c r="I165" s="1410"/>
      <c r="J165" s="1201"/>
      <c r="K165" s="1200"/>
      <c r="L165" s="1390"/>
      <c r="M165" s="1200"/>
      <c r="N165" s="1390"/>
      <c r="O165" s="1200"/>
      <c r="P165" s="1199"/>
      <c r="Q165" s="1200"/>
      <c r="R165" s="1409">
        <f t="shared" si="87"/>
        <v>-34.703725000000006</v>
      </c>
      <c r="S165" s="937" t="str">
        <f t="shared" si="88"/>
        <v xml:space="preserve"> </v>
      </c>
      <c r="T165" s="1409"/>
      <c r="U165" s="1409"/>
      <c r="V165" s="1409">
        <v>40.792499999999997</v>
      </c>
      <c r="W165" s="1409"/>
      <c r="X165" s="1205"/>
      <c r="Y165" s="1205"/>
      <c r="Z165" s="1205"/>
      <c r="AA165" s="1205"/>
      <c r="AB165" s="1205">
        <f>V165/2</f>
        <v>20.396249999999998</v>
      </c>
      <c r="AC165" s="1205"/>
      <c r="AD165" s="1205">
        <f>V165/2</f>
        <v>20.396249999999998</v>
      </c>
      <c r="AE165" s="1205"/>
      <c r="AF165" s="1199"/>
      <c r="AG165" s="1409">
        <f t="shared" si="104"/>
        <v>-40.792499999999997</v>
      </c>
      <c r="AH165" s="937" t="str">
        <f t="shared" si="105"/>
        <v xml:space="preserve"> </v>
      </c>
      <c r="AI165" s="1414"/>
      <c r="AJ165" s="1414"/>
      <c r="AK165" s="1415"/>
      <c r="AL165" s="1416"/>
      <c r="AM165" s="1409">
        <v>36.874725000000005</v>
      </c>
      <c r="AN165" s="1409"/>
      <c r="AO165" s="1206"/>
      <c r="AP165" s="1200">
        <f t="shared" si="100"/>
        <v>0</v>
      </c>
      <c r="AQ165" s="1227"/>
      <c r="AR165" s="1199"/>
      <c r="AS165" s="1202"/>
      <c r="AT165" s="1199"/>
      <c r="AU165" s="1202"/>
      <c r="AV165" s="1199"/>
      <c r="AW165" s="1202"/>
      <c r="AX165" s="1199"/>
      <c r="AY165" s="1409">
        <f t="shared" si="85"/>
        <v>-36.874725000000005</v>
      </c>
      <c r="AZ165" s="937" t="str">
        <f t="shared" si="86"/>
        <v xml:space="preserve"> </v>
      </c>
      <c r="BA165" s="1417"/>
      <c r="BB165" s="1409">
        <v>0</v>
      </c>
      <c r="BC165" s="1409"/>
      <c r="BD165" s="1409">
        <v>0</v>
      </c>
      <c r="BE165" s="1409"/>
      <c r="BF165" s="1414"/>
      <c r="BG165" s="1409"/>
      <c r="BH165" s="950"/>
      <c r="BI165" s="1597">
        <f t="shared" si="103"/>
        <v>0</v>
      </c>
      <c r="BJ165" s="1619">
        <v>0</v>
      </c>
      <c r="BL165" s="917">
        <f t="shared" si="106"/>
        <v>-34.703725000000006</v>
      </c>
      <c r="BM165" s="918"/>
    </row>
    <row r="166" spans="1:65" s="727" customFormat="1">
      <c r="A166" s="723" t="s">
        <v>117</v>
      </c>
      <c r="B166" s="704" t="s">
        <v>34</v>
      </c>
      <c r="C166" s="602"/>
      <c r="D166" s="1407" t="e">
        <f t="shared" ref="D166:Q166" si="107">D167+D173+D176+D178+D180</f>
        <v>#REF!</v>
      </c>
      <c r="E166" s="1407" t="e">
        <f t="shared" si="107"/>
        <v>#REF!</v>
      </c>
      <c r="F166" s="1407" t="e">
        <f t="shared" si="107"/>
        <v>#REF!</v>
      </c>
      <c r="G166" s="1407" t="e">
        <f t="shared" si="107"/>
        <v>#REF!</v>
      </c>
      <c r="H166" s="1407">
        <f t="shared" si="107"/>
        <v>30.949999999999996</v>
      </c>
      <c r="I166" s="1407" t="e">
        <f t="shared" si="107"/>
        <v>#REF!</v>
      </c>
      <c r="J166" s="1195">
        <f t="shared" si="107"/>
        <v>0</v>
      </c>
      <c r="K166" s="1195" t="e">
        <f t="shared" si="107"/>
        <v>#REF!</v>
      </c>
      <c r="L166" s="1195">
        <f t="shared" si="107"/>
        <v>0</v>
      </c>
      <c r="M166" s="1195" t="e">
        <f t="shared" si="107"/>
        <v>#REF!</v>
      </c>
      <c r="N166" s="1195">
        <f t="shared" si="107"/>
        <v>0</v>
      </c>
      <c r="O166" s="1195" t="e">
        <f t="shared" si="107"/>
        <v>#REF!</v>
      </c>
      <c r="P166" s="1195">
        <f t="shared" si="107"/>
        <v>0</v>
      </c>
      <c r="Q166" s="1195" t="e">
        <f t="shared" si="107"/>
        <v>#REF!</v>
      </c>
      <c r="R166" s="1412" t="e">
        <f t="shared" ref="R166:R167" si="108">I166-H166</f>
        <v>#REF!</v>
      </c>
      <c r="S166" s="971" t="e">
        <f t="shared" ref="S166:S167" si="109">IF(I166&gt;0,R166/I166," ")</f>
        <v>#REF!</v>
      </c>
      <c r="T166" s="1407" t="e">
        <f t="shared" ref="T166:AG166" si="110">T167+T173+T176+T178+T180</f>
        <v>#REF!</v>
      </c>
      <c r="U166" s="1407" t="e">
        <f t="shared" si="110"/>
        <v>#REF!</v>
      </c>
      <c r="V166" s="1407">
        <f t="shared" si="110"/>
        <v>24.280100000000001</v>
      </c>
      <c r="W166" s="1407" t="e">
        <f t="shared" si="110"/>
        <v>#REF!</v>
      </c>
      <c r="X166" s="1195">
        <f t="shared" si="110"/>
        <v>24.280100000000001</v>
      </c>
      <c r="Y166" s="1195" t="e">
        <f t="shared" si="110"/>
        <v>#REF!</v>
      </c>
      <c r="Z166" s="1195">
        <f t="shared" si="110"/>
        <v>0</v>
      </c>
      <c r="AA166" s="1195" t="e">
        <f t="shared" si="110"/>
        <v>#REF!</v>
      </c>
      <c r="AB166" s="1195">
        <f t="shared" si="110"/>
        <v>0</v>
      </c>
      <c r="AC166" s="1195" t="e">
        <f t="shared" si="110"/>
        <v>#REF!</v>
      </c>
      <c r="AD166" s="1195">
        <f t="shared" si="110"/>
        <v>0</v>
      </c>
      <c r="AE166" s="1195" t="e">
        <f t="shared" si="110"/>
        <v>#REF!</v>
      </c>
      <c r="AF166" s="1195" t="e">
        <f t="shared" si="110"/>
        <v>#N/A</v>
      </c>
      <c r="AG166" s="1412" t="e">
        <f t="shared" si="110"/>
        <v>#REF!</v>
      </c>
      <c r="AH166" s="971" t="e">
        <f t="shared" si="105"/>
        <v>#REF!</v>
      </c>
      <c r="AI166" s="1407">
        <f t="shared" ref="AI166:AX166" si="111">AI167+AI173+AI176+AI178+AI180</f>
        <v>0</v>
      </c>
      <c r="AJ166" s="1407">
        <f t="shared" si="111"/>
        <v>0</v>
      </c>
      <c r="AK166" s="1407" t="e">
        <f t="shared" si="111"/>
        <v>#REF!</v>
      </c>
      <c r="AL166" s="1407" t="e">
        <f t="shared" si="111"/>
        <v>#REF!</v>
      </c>
      <c r="AM166" s="1407">
        <f t="shared" si="111"/>
        <v>33.949999999999996</v>
      </c>
      <c r="AN166" s="1407" t="e">
        <f t="shared" si="111"/>
        <v>#REF!</v>
      </c>
      <c r="AO166" s="1195">
        <f t="shared" si="111"/>
        <v>33.949999999999996</v>
      </c>
      <c r="AP166" s="1195" t="e">
        <f t="shared" si="111"/>
        <v>#REF!</v>
      </c>
      <c r="AQ166" s="1195">
        <f t="shared" si="111"/>
        <v>0</v>
      </c>
      <c r="AR166" s="1195" t="e">
        <f t="shared" si="111"/>
        <v>#REF!</v>
      </c>
      <c r="AS166" s="1195">
        <f t="shared" si="111"/>
        <v>0</v>
      </c>
      <c r="AT166" s="1195" t="e">
        <f t="shared" si="111"/>
        <v>#REF!</v>
      </c>
      <c r="AU166" s="1195">
        <f t="shared" si="111"/>
        <v>0</v>
      </c>
      <c r="AV166" s="1195" t="e">
        <f t="shared" si="111"/>
        <v>#REF!</v>
      </c>
      <c r="AW166" s="1195">
        <f t="shared" si="111"/>
        <v>0</v>
      </c>
      <c r="AX166" s="1195" t="e">
        <f t="shared" si="111"/>
        <v>#REF!</v>
      </c>
      <c r="AY166" s="1412" t="e">
        <f t="shared" si="85"/>
        <v>#REF!</v>
      </c>
      <c r="AZ166" s="971" t="e">
        <f t="shared" si="86"/>
        <v>#REF!</v>
      </c>
      <c r="BA166" s="1407">
        <f t="shared" ref="BA166:BG166" si="112">BA167+BA173+BA176+BA178+BA180</f>
        <v>0</v>
      </c>
      <c r="BB166" s="1407">
        <f t="shared" si="112"/>
        <v>9</v>
      </c>
      <c r="BC166" s="1407" t="e">
        <f t="shared" si="112"/>
        <v>#REF!</v>
      </c>
      <c r="BD166" s="1407">
        <f t="shared" si="112"/>
        <v>0.8</v>
      </c>
      <c r="BE166" s="1407" t="e">
        <f t="shared" si="112"/>
        <v>#REF!</v>
      </c>
      <c r="BF166" s="1407">
        <f t="shared" si="112"/>
        <v>0</v>
      </c>
      <c r="BG166" s="1407" t="e">
        <f t="shared" si="112"/>
        <v>#REF!</v>
      </c>
      <c r="BH166" s="602"/>
      <c r="BI166" s="1597">
        <f t="shared" si="103"/>
        <v>0</v>
      </c>
      <c r="BJ166" s="1619">
        <v>0</v>
      </c>
      <c r="BL166" s="917">
        <f t="shared" si="106"/>
        <v>-30.949999999999996</v>
      </c>
      <c r="BM166" s="778"/>
    </row>
    <row r="167" spans="1:65" s="727" customFormat="1" ht="28.5" hidden="1">
      <c r="A167" s="723">
        <v>1</v>
      </c>
      <c r="B167" s="704" t="s">
        <v>380</v>
      </c>
      <c r="C167" s="602"/>
      <c r="D167" s="1407" t="e">
        <f t="shared" ref="D167:Q167" si="113">SUM(D168:D172)</f>
        <v>#REF!</v>
      </c>
      <c r="E167" s="1407" t="e">
        <f t="shared" si="113"/>
        <v>#REF!</v>
      </c>
      <c r="F167" s="1407" t="e">
        <f t="shared" si="113"/>
        <v>#REF!</v>
      </c>
      <c r="G167" s="1407" t="e">
        <f t="shared" si="113"/>
        <v>#REF!</v>
      </c>
      <c r="H167" s="1407">
        <f t="shared" si="113"/>
        <v>0</v>
      </c>
      <c r="I167" s="1407" t="e">
        <f t="shared" si="113"/>
        <v>#REF!</v>
      </c>
      <c r="J167" s="1195">
        <f t="shared" si="113"/>
        <v>0</v>
      </c>
      <c r="K167" s="1195" t="e">
        <f t="shared" si="113"/>
        <v>#REF!</v>
      </c>
      <c r="L167" s="1195">
        <f t="shared" si="113"/>
        <v>0</v>
      </c>
      <c r="M167" s="1195" t="e">
        <f t="shared" si="113"/>
        <v>#REF!</v>
      </c>
      <c r="N167" s="1195">
        <f t="shared" si="113"/>
        <v>0</v>
      </c>
      <c r="O167" s="1195" t="e">
        <f t="shared" si="113"/>
        <v>#REF!</v>
      </c>
      <c r="P167" s="1195">
        <f t="shared" si="113"/>
        <v>0</v>
      </c>
      <c r="Q167" s="1195" t="e">
        <f t="shared" si="113"/>
        <v>#REF!</v>
      </c>
      <c r="R167" s="1412" t="e">
        <f t="shared" si="108"/>
        <v>#REF!</v>
      </c>
      <c r="S167" s="971" t="e">
        <f t="shared" si="109"/>
        <v>#REF!</v>
      </c>
      <c r="T167" s="1407" t="e">
        <f t="shared" ref="T167:AE167" si="114">SUM(T168:T172)</f>
        <v>#REF!</v>
      </c>
      <c r="U167" s="1407" t="e">
        <f t="shared" si="114"/>
        <v>#REF!</v>
      </c>
      <c r="V167" s="1407">
        <f t="shared" si="114"/>
        <v>0</v>
      </c>
      <c r="W167" s="1407" t="e">
        <f t="shared" si="114"/>
        <v>#REF!</v>
      </c>
      <c r="X167" s="1195">
        <f t="shared" si="114"/>
        <v>0</v>
      </c>
      <c r="Y167" s="1195" t="e">
        <f t="shared" si="114"/>
        <v>#REF!</v>
      </c>
      <c r="Z167" s="1195">
        <f t="shared" si="114"/>
        <v>0</v>
      </c>
      <c r="AA167" s="1195" t="e">
        <f t="shared" si="114"/>
        <v>#REF!</v>
      </c>
      <c r="AB167" s="1195">
        <f t="shared" si="114"/>
        <v>0</v>
      </c>
      <c r="AC167" s="1195" t="e">
        <f t="shared" si="114"/>
        <v>#REF!</v>
      </c>
      <c r="AD167" s="1195">
        <f t="shared" si="114"/>
        <v>0</v>
      </c>
      <c r="AE167" s="1195" t="e">
        <f t="shared" si="114"/>
        <v>#REF!</v>
      </c>
      <c r="AF167" s="1195" t="e">
        <f>INDEX('прил 1.1'!Q:Q,MATCH('прил 1.4'!B167,'прил 1.1'!B:B,0))-W167</f>
        <v>#N/A</v>
      </c>
      <c r="AG167" s="1412" t="e">
        <f>SUM(AG168:AG172)</f>
        <v>#REF!</v>
      </c>
      <c r="AH167" s="971" t="e">
        <f t="shared" si="105"/>
        <v>#REF!</v>
      </c>
      <c r="AI167" s="1407">
        <f>SUM(AI168:AI172)</f>
        <v>0</v>
      </c>
      <c r="AJ167" s="1407">
        <f>SUM(AJ168:AJ172)</f>
        <v>0</v>
      </c>
      <c r="AK167" s="1407" t="e">
        <f>SUM(AK168:AK172)</f>
        <v>#REF!</v>
      </c>
      <c r="AL167" s="1407" t="e">
        <f>SUM(AL168:AL172)</f>
        <v>#REF!</v>
      </c>
      <c r="AM167" s="1407"/>
      <c r="AN167" s="1407" t="e">
        <f t="shared" ref="AN167:AX167" si="115">SUM(AN168:AN172)</f>
        <v>#REF!</v>
      </c>
      <c r="AO167" s="1195">
        <f t="shared" si="115"/>
        <v>0</v>
      </c>
      <c r="AP167" s="1195" t="e">
        <f t="shared" si="115"/>
        <v>#REF!</v>
      </c>
      <c r="AQ167" s="1195">
        <f t="shared" si="115"/>
        <v>0</v>
      </c>
      <c r="AR167" s="1195" t="e">
        <f t="shared" si="115"/>
        <v>#REF!</v>
      </c>
      <c r="AS167" s="1195">
        <f t="shared" si="115"/>
        <v>0</v>
      </c>
      <c r="AT167" s="1195" t="e">
        <f t="shared" si="115"/>
        <v>#REF!</v>
      </c>
      <c r="AU167" s="1195">
        <f t="shared" si="115"/>
        <v>0</v>
      </c>
      <c r="AV167" s="1195" t="e">
        <f t="shared" si="115"/>
        <v>#REF!</v>
      </c>
      <c r="AW167" s="1195">
        <f t="shared" si="115"/>
        <v>0</v>
      </c>
      <c r="AX167" s="1195" t="e">
        <f t="shared" si="115"/>
        <v>#REF!</v>
      </c>
      <c r="AY167" s="1412" t="e">
        <f t="shared" si="85"/>
        <v>#REF!</v>
      </c>
      <c r="AZ167" s="971" t="e">
        <f t="shared" si="86"/>
        <v>#REF!</v>
      </c>
      <c r="BA167" s="1407"/>
      <c r="BB167" s="1407"/>
      <c r="BC167" s="1407" t="e">
        <f>SUM(BC168:BC172)</f>
        <v>#REF!</v>
      </c>
      <c r="BD167" s="1407"/>
      <c r="BE167" s="1407" t="e">
        <f>SUM(BE168:BE172)</f>
        <v>#REF!</v>
      </c>
      <c r="BF167" s="1407"/>
      <c r="BG167" s="1407" t="e">
        <f>SUM(BG168:BG172)</f>
        <v>#REF!</v>
      </c>
      <c r="BH167" s="602"/>
      <c r="BI167" s="1597">
        <f t="shared" si="103"/>
        <v>0</v>
      </c>
      <c r="BJ167" s="726"/>
      <c r="BL167" s="793"/>
      <c r="BM167" s="778"/>
    </row>
    <row r="168" spans="1:65" s="934" customFormat="1" hidden="1">
      <c r="A168" s="939">
        <v>1</v>
      </c>
      <c r="B168" s="782" t="e">
        <f>'прил 1.1'!#REF!</f>
        <v>#REF!</v>
      </c>
      <c r="C168" s="915" t="s">
        <v>1026</v>
      </c>
      <c r="D168" s="1409" t="e">
        <f>INDEX('прил 1.1'!K:K,MATCH('прил 1.4'!B168,'прил 1.1'!B:B,0))</f>
        <v>#REF!</v>
      </c>
      <c r="E168" s="1409" t="e">
        <f>INDEX('прил 1.1'!L:L,MATCH($B168,'прил 1.1'!$B:$B,0))</f>
        <v>#REF!</v>
      </c>
      <c r="F168" s="1409" t="e">
        <f>INDEX('прил 1.1'!Q:Q,MATCH('прил 1.4'!B168,'прил 1.1'!B:B,0))</f>
        <v>#REF!</v>
      </c>
      <c r="G168" s="1409" t="e">
        <f>INDEX('прил 1.1'!#REF!,MATCH($B168,'прил 1.1'!$B:$B,0))</f>
        <v>#REF!</v>
      </c>
      <c r="H168" s="1409"/>
      <c r="I168" s="1410" t="e">
        <f>INDEX('прил 1.1'!#REF!,MATCH('прил 1.4'!B168,'прил 1.1'!B:B,0))</f>
        <v>#REF!</v>
      </c>
      <c r="J168" s="1201"/>
      <c r="K168" s="1200" t="e">
        <f>INDEX('прил 14'!N:N,MATCH('прил 1.4'!$B168,'прил 14'!$B:$B,0))</f>
        <v>#REF!</v>
      </c>
      <c r="L168" s="1390"/>
      <c r="M168" s="1200" t="e">
        <f>INDEX('прил 14'!O:O,MATCH('прил 1.4'!$B168,'прил 14'!$B:$B,0))</f>
        <v>#REF!</v>
      </c>
      <c r="N168" s="1390"/>
      <c r="O168" s="1200" t="e">
        <f>INDEX('прил 14'!P:P,MATCH('прил 1.4'!$B168,'прил 14'!$B:$B,0))</f>
        <v>#REF!</v>
      </c>
      <c r="P168" s="1199"/>
      <c r="Q168" s="1200" t="e">
        <f>INDEX('прил 14'!Q:Q,MATCH('прил 1.4'!$B168,'прил 14'!$B:$B,0))</f>
        <v>#REF!</v>
      </c>
      <c r="R168" s="1409" t="e">
        <f t="shared" si="87"/>
        <v>#REF!</v>
      </c>
      <c r="S168" s="937" t="e">
        <f t="shared" si="88"/>
        <v>#REF!</v>
      </c>
      <c r="T168" s="1409" t="e">
        <f>INDEX('прил 1.1'!#REF!,MATCH('прил 1.4'!$B168,'прил 1.1'!$B:$B,0))</f>
        <v>#REF!</v>
      </c>
      <c r="U168" s="1409" t="e">
        <f>INDEX('прил 1.1'!#REF!,MATCH('прил 1.4'!$B168,'прил 1.1'!$B:$B,0))</f>
        <v>#REF!</v>
      </c>
      <c r="V168" s="1409"/>
      <c r="W168" s="1409" t="e">
        <f>INDEX('прил 1.1'!#REF!,MATCH('прил 1.4'!B168,'прил 1.1'!B:B,0))</f>
        <v>#REF!</v>
      </c>
      <c r="X168" s="1205"/>
      <c r="Y168" s="1200" t="e">
        <f>INDEX('прил 14'!W:W,MATCH('прил 1.4'!$B168,'прил 14'!$B:$B,0))</f>
        <v>#REF!</v>
      </c>
      <c r="Z168" s="1388"/>
      <c r="AA168" s="1200" t="e">
        <f>INDEX('прил 14'!X:X,MATCH('прил 1.4'!$B168,'прил 14'!$B:$B,0))</f>
        <v>#REF!</v>
      </c>
      <c r="AB168" s="1388"/>
      <c r="AC168" s="1200" t="e">
        <f>INDEX('прил 14'!Y:Y,MATCH('прил 1.4'!$B168,'прил 14'!$B:$B,0))</f>
        <v>#REF!</v>
      </c>
      <c r="AD168" s="1202"/>
      <c r="AE168" s="1200" t="e">
        <f>INDEX('прил 14'!Z:Z,MATCH('прил 1.4'!$B168,'прил 14'!$B:$B,0))</f>
        <v>#REF!</v>
      </c>
      <c r="AF168" s="1199" t="e">
        <f>INDEX('прил 1.1'!Q:Q,MATCH('прил 1.4'!B168,'прил 1.1'!B:B,0))-W168</f>
        <v>#REF!</v>
      </c>
      <c r="AG168" s="1409" t="e">
        <f t="shared" si="104"/>
        <v>#REF!</v>
      </c>
      <c r="AH168" s="937" t="e">
        <f t="shared" si="105"/>
        <v>#REF!</v>
      </c>
      <c r="AI168" s="1414"/>
      <c r="AJ168" s="1414"/>
      <c r="AK168" s="1415" t="e">
        <f>INDEX('прил 1.1'!#REF!,MATCH('прил 1.4'!$B168,'прил 1.1'!$B:$B,0))</f>
        <v>#REF!</v>
      </c>
      <c r="AL168" s="1416" t="e">
        <f>INDEX('прил 1.1'!#REF!,MATCH('прил 1.4'!$B168,'прил 1.1'!$B:$B,0))</f>
        <v>#REF!</v>
      </c>
      <c r="AM168" s="1409"/>
      <c r="AN168" s="1409" t="e">
        <f>INDEX('прил 1.1'!#REF!,MATCH('прил 1.4'!B168,'прил 1.1'!B:B,0))</f>
        <v>#REF!</v>
      </c>
      <c r="AO168" s="1206">
        <f t="shared" ref="AO168:AO170" si="116">AM168</f>
        <v>0</v>
      </c>
      <c r="AP168" s="1200" t="e">
        <f t="shared" ref="AP168:AP171" si="117">AN168</f>
        <v>#REF!</v>
      </c>
      <c r="AQ168" s="1227"/>
      <c r="AR168" s="1200" t="e">
        <f>INDEX('прил 14'!H:H,MATCH('прил 1.4'!$B168,'прил 14'!$B:$B,0))</f>
        <v>#REF!</v>
      </c>
      <c r="AT168" s="1200" t="e">
        <f>INDEX('прил 14'!I:I,MATCH('прил 1.4'!$B168,'прил 14'!$B:$B,0))</f>
        <v>#REF!</v>
      </c>
      <c r="AV168" s="1200" t="e">
        <f>INDEX('прил 14'!J:J,MATCH('прил 1.4'!$B168,'прил 14'!$B:$B,0))</f>
        <v>#REF!</v>
      </c>
      <c r="AW168" s="1202"/>
      <c r="AX168" s="1200" t="e">
        <f>INDEX('прил 14'!K:K,MATCH('прил 1.4'!$B168,'прил 14'!$B:$B,0))</f>
        <v>#REF!</v>
      </c>
      <c r="AY168" s="1409" t="e">
        <f t="shared" si="85"/>
        <v>#REF!</v>
      </c>
      <c r="AZ168" s="937" t="e">
        <f t="shared" si="86"/>
        <v>#REF!</v>
      </c>
      <c r="BA168" s="1417"/>
      <c r="BB168" s="1409"/>
      <c r="BC168" s="1409" t="e">
        <f>INDEX('прил 1.1'!#REF!,MATCH('прил 1.4'!B168,'прил 1.1'!B:B,0))</f>
        <v>#REF!</v>
      </c>
      <c r="BD168" s="1409"/>
      <c r="BE168" s="1409" t="e">
        <f>INDEX('прил 1.1'!#REF!,MATCH('прил 1.4'!B168,'прил 1.1'!B:B,0))</f>
        <v>#REF!</v>
      </c>
      <c r="BF168" s="1414"/>
      <c r="BG168" s="1409" t="e">
        <f>INDEX('прил 1.1'!#REF!,MATCH('прил 1.4'!B168,'прил 1.1'!B:B,0))</f>
        <v>#REF!</v>
      </c>
      <c r="BH168" s="950"/>
      <c r="BI168" s="1597">
        <f t="shared" si="103"/>
        <v>0</v>
      </c>
      <c r="BL168" s="917"/>
      <c r="BM168" s="918"/>
    </row>
    <row r="169" spans="1:65" s="934" customFormat="1" hidden="1">
      <c r="A169" s="939"/>
      <c r="B169" s="782"/>
      <c r="C169" s="915"/>
      <c r="D169" s="1199"/>
      <c r="E169" s="1199"/>
      <c r="F169" s="1199"/>
      <c r="G169" s="1199"/>
      <c r="H169" s="1199"/>
      <c r="I169" s="1200"/>
      <c r="J169" s="1201"/>
      <c r="K169" s="1202"/>
      <c r="L169" s="1199"/>
      <c r="M169" s="1202"/>
      <c r="N169" s="1199"/>
      <c r="O169" s="1199"/>
      <c r="P169" s="1199"/>
      <c r="Q169" s="1203"/>
      <c r="R169" s="1199"/>
      <c r="S169" s="1204"/>
      <c r="T169" s="1199"/>
      <c r="U169" s="1199"/>
      <c r="V169" s="1199"/>
      <c r="W169" s="1199"/>
      <c r="X169" s="1205"/>
      <c r="Y169" s="1205"/>
      <c r="Z169" s="1205"/>
      <c r="AA169" s="1205"/>
      <c r="AB169" s="1205"/>
      <c r="AC169" s="1205"/>
      <c r="AD169" s="1205"/>
      <c r="AE169" s="1205"/>
      <c r="AF169" s="1199"/>
      <c r="AG169" s="1199"/>
      <c r="AH169" s="1204"/>
      <c r="AI169" s="1202"/>
      <c r="AJ169" s="1202"/>
      <c r="AK169" s="1201"/>
      <c r="AL169" s="1203"/>
      <c r="AM169" s="1199"/>
      <c r="AN169" s="1199"/>
      <c r="AO169" s="1206"/>
      <c r="AP169" s="1200"/>
      <c r="AQ169" s="1227"/>
      <c r="AR169" s="1199"/>
      <c r="AS169" s="1202"/>
      <c r="AT169" s="1199"/>
      <c r="AU169" s="1202"/>
      <c r="AV169" s="1199"/>
      <c r="AW169" s="1202"/>
      <c r="AX169" s="1199"/>
      <c r="AY169" s="1199"/>
      <c r="AZ169" s="937"/>
      <c r="BA169" s="1207"/>
      <c r="BB169" s="1199"/>
      <c r="BC169" s="1199"/>
      <c r="BD169" s="1199"/>
      <c r="BE169" s="1199"/>
      <c r="BF169" s="1202"/>
      <c r="BG169" s="1199"/>
      <c r="BH169" s="950"/>
      <c r="BI169" s="1597">
        <f t="shared" si="103"/>
        <v>0</v>
      </c>
      <c r="BL169" s="917"/>
      <c r="BM169" s="918"/>
    </row>
    <row r="170" spans="1:65" s="934" customFormat="1" hidden="1">
      <c r="A170" s="939">
        <v>2</v>
      </c>
      <c r="B170" s="782" t="e">
        <f>'прил 1.1'!#REF!</f>
        <v>#REF!</v>
      </c>
      <c r="C170" s="915" t="s">
        <v>1026</v>
      </c>
      <c r="D170" s="1409" t="e">
        <f>INDEX('прил 1.1'!K:K,MATCH('прил 1.4'!B170,'прил 1.1'!B:B,0))</f>
        <v>#REF!</v>
      </c>
      <c r="E170" s="1409" t="e">
        <f>INDEX('прил 1.1'!L:L,MATCH($B170,'прил 1.1'!$B:$B,0))</f>
        <v>#REF!</v>
      </c>
      <c r="F170" s="1409" t="e">
        <f>INDEX('прил 1.1'!Q:Q,MATCH('прил 1.4'!B170,'прил 1.1'!B:B,0))</f>
        <v>#REF!</v>
      </c>
      <c r="G170" s="1409" t="e">
        <f>INDEX('прил 1.1'!#REF!,MATCH($B170,'прил 1.1'!$B:$B,0))</f>
        <v>#REF!</v>
      </c>
      <c r="H170" s="1409"/>
      <c r="I170" s="1410" t="e">
        <f>INDEX('прил 1.1'!#REF!,MATCH('прил 1.4'!B170,'прил 1.1'!B:B,0))</f>
        <v>#REF!</v>
      </c>
      <c r="J170" s="1201"/>
      <c r="K170" s="1200" t="e">
        <f>INDEX('прил 14'!N:N,MATCH('прил 1.4'!$B170,'прил 14'!$B:$B,0))</f>
        <v>#REF!</v>
      </c>
      <c r="L170" s="1390"/>
      <c r="M170" s="1200" t="e">
        <f>INDEX('прил 14'!O:O,MATCH('прил 1.4'!$B170,'прил 14'!$B:$B,0))</f>
        <v>#REF!</v>
      </c>
      <c r="N170" s="1390"/>
      <c r="O170" s="1200" t="e">
        <f>INDEX('прил 14'!P:P,MATCH('прил 1.4'!$B170,'прил 14'!$B:$B,0))</f>
        <v>#REF!</v>
      </c>
      <c r="P170" s="1199"/>
      <c r="Q170" s="1200" t="e">
        <f>INDEX('прил 14'!Q:Q,MATCH('прил 1.4'!$B170,'прил 14'!$B:$B,0))</f>
        <v>#REF!</v>
      </c>
      <c r="R170" s="1409" t="e">
        <f t="shared" si="87"/>
        <v>#REF!</v>
      </c>
      <c r="S170" s="937" t="e">
        <f t="shared" si="88"/>
        <v>#REF!</v>
      </c>
      <c r="T170" s="1409" t="e">
        <f>INDEX('прил 1.1'!#REF!,MATCH('прил 1.4'!$B170,'прил 1.1'!$B:$B,0))</f>
        <v>#REF!</v>
      </c>
      <c r="U170" s="1409" t="e">
        <f>INDEX('прил 1.1'!#REF!,MATCH('прил 1.4'!$B170,'прил 1.1'!$B:$B,0))</f>
        <v>#REF!</v>
      </c>
      <c r="V170" s="1409"/>
      <c r="W170" s="1409" t="e">
        <f>INDEX('прил 1.1'!#REF!,MATCH('прил 1.4'!B170,'прил 1.1'!B:B,0))</f>
        <v>#REF!</v>
      </c>
      <c r="X170" s="1205"/>
      <c r="Y170" s="1200" t="e">
        <f>INDEX('прил 14'!W:W,MATCH('прил 1.4'!$B170,'прил 14'!$B:$B,0))</f>
        <v>#REF!</v>
      </c>
      <c r="Z170" s="1388"/>
      <c r="AA170" s="1200" t="e">
        <f>INDEX('прил 14'!X:X,MATCH('прил 1.4'!$B170,'прил 14'!$B:$B,0))</f>
        <v>#REF!</v>
      </c>
      <c r="AB170" s="1388"/>
      <c r="AC170" s="1200" t="e">
        <f>INDEX('прил 14'!Y:Y,MATCH('прил 1.4'!$B170,'прил 14'!$B:$B,0))</f>
        <v>#REF!</v>
      </c>
      <c r="AD170" s="1202"/>
      <c r="AE170" s="1200" t="e">
        <f>INDEX('прил 14'!Z:Z,MATCH('прил 1.4'!$B170,'прил 14'!$B:$B,0))</f>
        <v>#REF!</v>
      </c>
      <c r="AF170" s="1199" t="e">
        <f>INDEX('прил 1.1'!Q:Q,MATCH('прил 1.4'!B170,'прил 1.1'!B:B,0))-W170</f>
        <v>#REF!</v>
      </c>
      <c r="AG170" s="1409" t="e">
        <f t="shared" si="104"/>
        <v>#REF!</v>
      </c>
      <c r="AH170" s="937" t="e">
        <f t="shared" si="105"/>
        <v>#REF!</v>
      </c>
      <c r="AI170" s="1414"/>
      <c r="AJ170" s="1414"/>
      <c r="AK170" s="1415" t="e">
        <f>INDEX('прил 1.1'!#REF!,MATCH('прил 1.4'!$B170,'прил 1.1'!$B:$B,0))</f>
        <v>#REF!</v>
      </c>
      <c r="AL170" s="1416" t="e">
        <f>INDEX('прил 1.1'!#REF!,MATCH('прил 1.4'!$B170,'прил 1.1'!$B:$B,0))</f>
        <v>#REF!</v>
      </c>
      <c r="AM170" s="1409"/>
      <c r="AN170" s="1409" t="e">
        <f>INDEX('прил 1.1'!#REF!,MATCH('прил 1.4'!B170,'прил 1.1'!B:B,0))</f>
        <v>#REF!</v>
      </c>
      <c r="AO170" s="1206">
        <f t="shared" si="116"/>
        <v>0</v>
      </c>
      <c r="AP170" s="1200" t="e">
        <f t="shared" si="117"/>
        <v>#REF!</v>
      </c>
      <c r="AQ170" s="1227"/>
      <c r="AR170" s="1200" t="e">
        <f>INDEX('прил 14'!H:H,MATCH('прил 1.4'!$B170,'прил 14'!$B:$B,0))</f>
        <v>#REF!</v>
      </c>
      <c r="AT170" s="1200" t="e">
        <f>INDEX('прил 14'!I:I,MATCH('прил 1.4'!$B170,'прил 14'!$B:$B,0))</f>
        <v>#REF!</v>
      </c>
      <c r="AV170" s="1200" t="e">
        <f>INDEX('прил 14'!J:J,MATCH('прил 1.4'!$B170,'прил 14'!$B:$B,0))</f>
        <v>#REF!</v>
      </c>
      <c r="AW170" s="1202"/>
      <c r="AX170" s="1200" t="e">
        <f>INDEX('прил 14'!K:K,MATCH('прил 1.4'!$B170,'прил 14'!$B:$B,0))</f>
        <v>#REF!</v>
      </c>
      <c r="AY170" s="1409" t="e">
        <f t="shared" si="85"/>
        <v>#REF!</v>
      </c>
      <c r="AZ170" s="937" t="e">
        <f t="shared" si="86"/>
        <v>#REF!</v>
      </c>
      <c r="BA170" s="1417"/>
      <c r="BB170" s="1409"/>
      <c r="BC170" s="1409" t="e">
        <f>INDEX('прил 1.1'!#REF!,MATCH('прил 1.4'!B170,'прил 1.1'!B:B,0))</f>
        <v>#REF!</v>
      </c>
      <c r="BD170" s="1409"/>
      <c r="BE170" s="1409" t="e">
        <f>INDEX('прил 1.1'!#REF!,MATCH('прил 1.4'!B170,'прил 1.1'!B:B,0))</f>
        <v>#REF!</v>
      </c>
      <c r="BF170" s="1414"/>
      <c r="BG170" s="1409" t="e">
        <f>INDEX('прил 1.1'!#REF!,MATCH('прил 1.4'!B170,'прил 1.1'!B:B,0))</f>
        <v>#REF!</v>
      </c>
      <c r="BH170" s="950"/>
      <c r="BI170" s="1597">
        <f t="shared" si="103"/>
        <v>0</v>
      </c>
      <c r="BL170" s="917"/>
      <c r="BM170" s="918"/>
    </row>
    <row r="171" spans="1:65" s="934" customFormat="1" hidden="1">
      <c r="A171" s="939"/>
      <c r="B171" s="782"/>
      <c r="C171" s="915"/>
      <c r="D171" s="1199"/>
      <c r="E171" s="1199"/>
      <c r="F171" s="1199"/>
      <c r="G171" s="1199"/>
      <c r="H171" s="1199"/>
      <c r="I171" s="1200"/>
      <c r="J171" s="1201"/>
      <c r="K171" s="1202"/>
      <c r="L171" s="1199"/>
      <c r="M171" s="1202"/>
      <c r="N171" s="1199"/>
      <c r="O171" s="1199"/>
      <c r="P171" s="1199"/>
      <c r="Q171" s="1203"/>
      <c r="R171" s="1199">
        <f t="shared" si="87"/>
        <v>0</v>
      </c>
      <c r="S171" s="1204" t="str">
        <f t="shared" si="88"/>
        <v xml:space="preserve"> </v>
      </c>
      <c r="T171" s="1199"/>
      <c r="U171" s="1199"/>
      <c r="V171" s="1199"/>
      <c r="W171" s="1199"/>
      <c r="X171" s="1205"/>
      <c r="Y171" s="1205"/>
      <c r="Z171" s="1205"/>
      <c r="AA171" s="1205"/>
      <c r="AB171" s="1205"/>
      <c r="AC171" s="1205"/>
      <c r="AD171" s="1205"/>
      <c r="AE171" s="1205"/>
      <c r="AF171" s="1199"/>
      <c r="AG171" s="1199">
        <f t="shared" si="104"/>
        <v>0</v>
      </c>
      <c r="AH171" s="1204" t="str">
        <f t="shared" si="105"/>
        <v xml:space="preserve"> </v>
      </c>
      <c r="AI171" s="1202"/>
      <c r="AJ171" s="1202"/>
      <c r="AK171" s="1201"/>
      <c r="AL171" s="1203"/>
      <c r="AM171" s="1199"/>
      <c r="AN171" s="1199"/>
      <c r="AO171" s="1206">
        <f t="shared" ref="AO171:AO226" si="118">AM171</f>
        <v>0</v>
      </c>
      <c r="AP171" s="1200">
        <f t="shared" si="117"/>
        <v>0</v>
      </c>
      <c r="AQ171" s="1227"/>
      <c r="AR171" s="1199"/>
      <c r="AS171" s="1202"/>
      <c r="AT171" s="1199"/>
      <c r="AU171" s="1202"/>
      <c r="AV171" s="1199"/>
      <c r="AW171" s="1202"/>
      <c r="AX171" s="1199"/>
      <c r="AY171" s="1199">
        <f t="shared" si="85"/>
        <v>0</v>
      </c>
      <c r="AZ171" s="937" t="str">
        <f t="shared" si="86"/>
        <v xml:space="preserve"> </v>
      </c>
      <c r="BA171" s="1207"/>
      <c r="BB171" s="1199"/>
      <c r="BC171" s="1199"/>
      <c r="BD171" s="1199"/>
      <c r="BE171" s="1199"/>
      <c r="BF171" s="1202"/>
      <c r="BG171" s="1199"/>
      <c r="BH171" s="950"/>
      <c r="BI171" s="1597">
        <f t="shared" si="103"/>
        <v>0</v>
      </c>
      <c r="BL171" s="917"/>
      <c r="BM171" s="918"/>
    </row>
    <row r="172" spans="1:65" s="934" customFormat="1" hidden="1">
      <c r="A172" s="939"/>
      <c r="B172" s="782"/>
      <c r="C172" s="915"/>
      <c r="D172" s="1199"/>
      <c r="E172" s="1199"/>
      <c r="F172" s="1199"/>
      <c r="G172" s="1199"/>
      <c r="H172" s="1199"/>
      <c r="I172" s="1200"/>
      <c r="J172" s="1201"/>
      <c r="K172" s="1202"/>
      <c r="L172" s="1199"/>
      <c r="M172" s="1202"/>
      <c r="N172" s="1199"/>
      <c r="O172" s="1199"/>
      <c r="P172" s="1199"/>
      <c r="Q172" s="1203"/>
      <c r="R172" s="1199">
        <f t="shared" si="87"/>
        <v>0</v>
      </c>
      <c r="S172" s="1204" t="str">
        <f t="shared" si="88"/>
        <v xml:space="preserve"> </v>
      </c>
      <c r="T172" s="1199"/>
      <c r="U172" s="1199"/>
      <c r="V172" s="1199"/>
      <c r="W172" s="1199"/>
      <c r="X172" s="1205"/>
      <c r="Y172" s="1205"/>
      <c r="Z172" s="1205"/>
      <c r="AA172" s="1205"/>
      <c r="AB172" s="1205"/>
      <c r="AC172" s="1205"/>
      <c r="AD172" s="1205"/>
      <c r="AE172" s="1205"/>
      <c r="AF172" s="1199"/>
      <c r="AG172" s="1199">
        <f t="shared" si="104"/>
        <v>0</v>
      </c>
      <c r="AH172" s="1204" t="str">
        <f t="shared" si="105"/>
        <v xml:space="preserve"> </v>
      </c>
      <c r="AI172" s="1202"/>
      <c r="AJ172" s="1202"/>
      <c r="AK172" s="1201"/>
      <c r="AL172" s="1203"/>
      <c r="AM172" s="1199"/>
      <c r="AN172" s="1199"/>
      <c r="AO172" s="1206">
        <f t="shared" si="118"/>
        <v>0</v>
      </c>
      <c r="AP172" s="1200"/>
      <c r="AQ172" s="1227"/>
      <c r="AR172" s="1199"/>
      <c r="AS172" s="1202"/>
      <c r="AT172" s="1199"/>
      <c r="AU172" s="1202"/>
      <c r="AV172" s="1199"/>
      <c r="AW172" s="1202"/>
      <c r="AX172" s="1199"/>
      <c r="AY172" s="1199">
        <f t="shared" si="85"/>
        <v>0</v>
      </c>
      <c r="AZ172" s="937" t="str">
        <f t="shared" si="86"/>
        <v xml:space="preserve"> </v>
      </c>
      <c r="BA172" s="1207"/>
      <c r="BB172" s="1199"/>
      <c r="BC172" s="1199"/>
      <c r="BD172" s="1199"/>
      <c r="BE172" s="1199"/>
      <c r="BF172" s="1202"/>
      <c r="BG172" s="1199"/>
      <c r="BH172" s="950"/>
      <c r="BI172" s="1597">
        <f t="shared" ref="BI172:BI182" si="119">V172-X172-Z172-AB172-AD172</f>
        <v>0</v>
      </c>
      <c r="BL172" s="917"/>
      <c r="BM172" s="918"/>
    </row>
    <row r="173" spans="1:65" s="727" customFormat="1" ht="28.5" hidden="1">
      <c r="A173" s="723">
        <v>2</v>
      </c>
      <c r="B173" s="704" t="s">
        <v>379</v>
      </c>
      <c r="C173" s="602"/>
      <c r="D173" s="1407">
        <f t="shared" ref="D173:G173" si="120">SUM(D174:D175)</f>
        <v>0</v>
      </c>
      <c r="E173" s="1407">
        <f t="shared" si="120"/>
        <v>0</v>
      </c>
      <c r="F173" s="1407">
        <f t="shared" si="120"/>
        <v>0</v>
      </c>
      <c r="G173" s="1407">
        <f t="shared" si="120"/>
        <v>0</v>
      </c>
      <c r="H173" s="1407">
        <v>0</v>
      </c>
      <c r="I173" s="1407" t="e">
        <f>INDEX('прил 1.1'!#REF!,MATCH('прил 1.4'!B173,'прил 1.1'!B:B,0))</f>
        <v>#REF!</v>
      </c>
      <c r="J173" s="1195"/>
      <c r="K173" s="1195"/>
      <c r="L173" s="1195"/>
      <c r="M173" s="1195"/>
      <c r="N173" s="1195"/>
      <c r="O173" s="1195"/>
      <c r="P173" s="1195"/>
      <c r="Q173" s="1195"/>
      <c r="R173" s="1412" t="e">
        <f t="shared" si="87"/>
        <v>#REF!</v>
      </c>
      <c r="S173" s="971" t="e">
        <f t="shared" si="88"/>
        <v>#REF!</v>
      </c>
      <c r="T173" s="1407">
        <f t="shared" ref="T173:U173" si="121">SUM(T174:T175)</f>
        <v>0</v>
      </c>
      <c r="U173" s="1407">
        <f t="shared" si="121"/>
        <v>0</v>
      </c>
      <c r="V173" s="1407"/>
      <c r="W173" s="1407" t="e">
        <f>INDEX('прил 1.1'!#REF!,MATCH('прил 1.4'!B173,'прил 1.1'!B:B,0))</f>
        <v>#REF!</v>
      </c>
      <c r="X173" s="1195"/>
      <c r="Y173" s="1195"/>
      <c r="Z173" s="1195"/>
      <c r="AA173" s="1195"/>
      <c r="AB173" s="1195"/>
      <c r="AC173" s="1195"/>
      <c r="AD173" s="1195"/>
      <c r="AE173" s="1195"/>
      <c r="AF173" s="1195"/>
      <c r="AG173" s="1412" t="e">
        <f t="shared" si="104"/>
        <v>#REF!</v>
      </c>
      <c r="AH173" s="971" t="e">
        <f t="shared" si="105"/>
        <v>#REF!</v>
      </c>
      <c r="AI173" s="1407">
        <f t="shared" ref="AI173:AL173" si="122">SUM(AI174:AI175)</f>
        <v>0</v>
      </c>
      <c r="AJ173" s="1407">
        <f t="shared" si="122"/>
        <v>0</v>
      </c>
      <c r="AK173" s="1407">
        <f t="shared" si="122"/>
        <v>0</v>
      </c>
      <c r="AL173" s="1407">
        <f t="shared" si="122"/>
        <v>0</v>
      </c>
      <c r="AM173" s="1407"/>
      <c r="AN173" s="1407">
        <f>SUM(AN174:AN175)</f>
        <v>0</v>
      </c>
      <c r="AO173" s="1195">
        <f t="shared" si="118"/>
        <v>0</v>
      </c>
      <c r="AP173" s="1195">
        <f>SUM(AP174:AP175)</f>
        <v>0</v>
      </c>
      <c r="AQ173" s="1195"/>
      <c r="AR173" s="1195">
        <f>SUM(AR174:AR175)</f>
        <v>0</v>
      </c>
      <c r="AS173" s="1195"/>
      <c r="AT173" s="1195">
        <f>SUM(AT174:AT175)</f>
        <v>0</v>
      </c>
      <c r="AU173" s="1195"/>
      <c r="AV173" s="1195">
        <f>SUM(AV174:AV175)</f>
        <v>0</v>
      </c>
      <c r="AW173" s="1195"/>
      <c r="AX173" s="1195">
        <f>SUM(AX174:AX175)</f>
        <v>0</v>
      </c>
      <c r="AY173" s="1412">
        <f t="shared" si="85"/>
        <v>0</v>
      </c>
      <c r="AZ173" s="971" t="str">
        <f t="shared" si="86"/>
        <v xml:space="preserve"> </v>
      </c>
      <c r="BA173" s="1407"/>
      <c r="BB173" s="1407"/>
      <c r="BC173" s="1407">
        <f>SUM(BC174:BC175)</f>
        <v>0</v>
      </c>
      <c r="BD173" s="1407"/>
      <c r="BE173" s="1407">
        <f>SUM(BE174:BE175)</f>
        <v>0</v>
      </c>
      <c r="BF173" s="1407">
        <f t="shared" ref="BF173" si="123">SUM(BF174:BF175)</f>
        <v>0</v>
      </c>
      <c r="BG173" s="1407" t="e">
        <f>INDEX('прил 1.1'!#REF!,MATCH('прил 1.4'!B173,'прил 1.1'!B:B,0))</f>
        <v>#REF!</v>
      </c>
      <c r="BH173" s="602"/>
      <c r="BI173" s="1597">
        <f t="shared" si="119"/>
        <v>0</v>
      </c>
      <c r="BJ173" s="726"/>
      <c r="BL173" s="793"/>
      <c r="BM173" s="778"/>
    </row>
    <row r="174" spans="1:65" s="932" customFormat="1" hidden="1" outlineLevel="1">
      <c r="A174" s="977"/>
      <c r="B174" s="782"/>
      <c r="C174" s="915"/>
      <c r="D174" s="1210"/>
      <c r="E174" s="1210"/>
      <c r="F174" s="1210"/>
      <c r="G174" s="1210"/>
      <c r="H174" s="1210"/>
      <c r="I174" s="1212"/>
      <c r="J174" s="1210"/>
      <c r="K174" s="1213"/>
      <c r="L174" s="1210"/>
      <c r="M174" s="1213"/>
      <c r="N174" s="1210"/>
      <c r="O174" s="1207"/>
      <c r="P174" s="1210"/>
      <c r="Q174" s="1207"/>
      <c r="R174" s="1210">
        <f t="shared" si="87"/>
        <v>0</v>
      </c>
      <c r="S174" s="1211" t="str">
        <f t="shared" si="88"/>
        <v xml:space="preserve"> </v>
      </c>
      <c r="T174" s="1210"/>
      <c r="U174" s="1210"/>
      <c r="V174" s="1207"/>
      <c r="W174" s="1207"/>
      <c r="X174" s="1210"/>
      <c r="Y174" s="1210"/>
      <c r="Z174" s="1210"/>
      <c r="AA174" s="1210"/>
      <c r="AB174" s="1210"/>
      <c r="AC174" s="1210"/>
      <c r="AD174" s="1210"/>
      <c r="AE174" s="1210"/>
      <c r="AF174" s="1207"/>
      <c r="AG174" s="1210">
        <f t="shared" si="104"/>
        <v>0</v>
      </c>
      <c r="AH174" s="1211" t="str">
        <f t="shared" si="105"/>
        <v xml:space="preserve"> </v>
      </c>
      <c r="AI174" s="1210"/>
      <c r="AJ174" s="1210"/>
      <c r="AK174" s="1210"/>
      <c r="AL174" s="1210"/>
      <c r="AM174" s="1229"/>
      <c r="AN174" s="1210"/>
      <c r="AO174" s="1208">
        <f t="shared" si="118"/>
        <v>0</v>
      </c>
      <c r="AP174" s="1210"/>
      <c r="AQ174" s="1229"/>
      <c r="AR174" s="1214"/>
      <c r="AS174" s="1229"/>
      <c r="AT174" s="1210"/>
      <c r="AU174" s="1229"/>
      <c r="AV174" s="1210"/>
      <c r="AW174" s="1229"/>
      <c r="AX174" s="1210"/>
      <c r="AY174" s="1210">
        <f t="shared" ref="AY174:AY250" si="124">AN174-AM174</f>
        <v>0</v>
      </c>
      <c r="AZ174" s="930" t="str">
        <f t="shared" ref="AZ174:AZ250" si="125">IF(AP174&gt;0,AY174/AP174," ")</f>
        <v xml:space="preserve"> </v>
      </c>
      <c r="BA174" s="1210"/>
      <c r="BB174" s="1229"/>
      <c r="BC174" s="1210"/>
      <c r="BD174" s="1229"/>
      <c r="BE174" s="1210"/>
      <c r="BF174" s="1208"/>
      <c r="BG174" s="1215"/>
      <c r="BH174" s="981"/>
      <c r="BI174" s="1597">
        <f t="shared" si="119"/>
        <v>0</v>
      </c>
      <c r="BJ174" s="916"/>
      <c r="BL174" s="917"/>
      <c r="BM174" s="918"/>
    </row>
    <row r="175" spans="1:65" s="922" customFormat="1" hidden="1" outlineLevel="1">
      <c r="A175" s="977"/>
      <c r="B175" s="782"/>
      <c r="C175" s="915"/>
      <c r="D175" s="1210"/>
      <c r="E175" s="1210"/>
      <c r="F175" s="1210"/>
      <c r="G175" s="1210"/>
      <c r="H175" s="1210"/>
      <c r="I175" s="1212"/>
      <c r="J175" s="1210"/>
      <c r="K175" s="1213"/>
      <c r="L175" s="1210"/>
      <c r="M175" s="1213"/>
      <c r="N175" s="1210"/>
      <c r="O175" s="1207"/>
      <c r="P175" s="1210"/>
      <c r="Q175" s="1207"/>
      <c r="R175" s="1210">
        <f t="shared" si="87"/>
        <v>0</v>
      </c>
      <c r="S175" s="1211" t="str">
        <f t="shared" si="88"/>
        <v xml:space="preserve"> </v>
      </c>
      <c r="T175" s="1202"/>
      <c r="U175" s="1202"/>
      <c r="V175" s="1207"/>
      <c r="W175" s="1207"/>
      <c r="X175" s="1202"/>
      <c r="Y175" s="1202"/>
      <c r="Z175" s="1202"/>
      <c r="AA175" s="1202"/>
      <c r="AB175" s="1202"/>
      <c r="AC175" s="1202"/>
      <c r="AD175" s="1202"/>
      <c r="AE175" s="1202"/>
      <c r="AF175" s="1207"/>
      <c r="AG175" s="1210">
        <f t="shared" si="104"/>
        <v>0</v>
      </c>
      <c r="AH175" s="1211" t="str">
        <f t="shared" si="105"/>
        <v xml:space="preserve"> </v>
      </c>
      <c r="AI175" s="1202"/>
      <c r="AJ175" s="1202"/>
      <c r="AK175" s="1202"/>
      <c r="AL175" s="1202"/>
      <c r="AM175" s="1230"/>
      <c r="AN175" s="1202"/>
      <c r="AO175" s="1208">
        <f t="shared" si="118"/>
        <v>0</v>
      </c>
      <c r="AP175" s="1202"/>
      <c r="AQ175" s="1230"/>
      <c r="AR175" s="1202"/>
      <c r="AS175" s="1230"/>
      <c r="AT175" s="1202"/>
      <c r="AU175" s="1230"/>
      <c r="AV175" s="1202"/>
      <c r="AW175" s="1230"/>
      <c r="AX175" s="1202"/>
      <c r="AY175" s="1210">
        <f t="shared" si="124"/>
        <v>0</v>
      </c>
      <c r="AZ175" s="930" t="str">
        <f t="shared" si="125"/>
        <v xml:space="preserve"> </v>
      </c>
      <c r="BA175" s="1202"/>
      <c r="BB175" s="1230"/>
      <c r="BC175" s="1202"/>
      <c r="BD175" s="1230"/>
      <c r="BE175" s="1202"/>
      <c r="BF175" s="1202"/>
      <c r="BG175" s="1202"/>
      <c r="BH175" s="950"/>
      <c r="BI175" s="1597">
        <f t="shared" si="119"/>
        <v>0</v>
      </c>
      <c r="BJ175" s="923"/>
      <c r="BL175" s="917"/>
      <c r="BM175" s="918"/>
    </row>
    <row r="176" spans="1:65" s="727" customFormat="1" ht="28.5" hidden="1" collapsed="1">
      <c r="A176" s="723">
        <v>3</v>
      </c>
      <c r="B176" s="704" t="s">
        <v>381</v>
      </c>
      <c r="C176" s="602"/>
      <c r="D176" s="1407"/>
      <c r="E176" s="1407"/>
      <c r="F176" s="1407"/>
      <c r="G176" s="1407"/>
      <c r="H176" s="1407"/>
      <c r="I176" s="1407"/>
      <c r="J176" s="1195"/>
      <c r="K176" s="1195"/>
      <c r="L176" s="1195"/>
      <c r="M176" s="1195"/>
      <c r="N176" s="1195"/>
      <c r="O176" s="1195"/>
      <c r="P176" s="1195"/>
      <c r="Q176" s="1195"/>
      <c r="R176" s="1412">
        <f t="shared" ref="R176:R252" si="126">I176-H176</f>
        <v>0</v>
      </c>
      <c r="S176" s="971" t="str">
        <f t="shared" ref="S176:S252" si="127">IF(I176&gt;0,R176/I176," ")</f>
        <v xml:space="preserve"> </v>
      </c>
      <c r="T176" s="1407"/>
      <c r="U176" s="1407"/>
      <c r="V176" s="1407"/>
      <c r="W176" s="1407"/>
      <c r="X176" s="1195"/>
      <c r="Y176" s="1195"/>
      <c r="Z176" s="1195"/>
      <c r="AA176" s="1195"/>
      <c r="AB176" s="1195"/>
      <c r="AC176" s="1195"/>
      <c r="AD176" s="1195"/>
      <c r="AE176" s="1195"/>
      <c r="AF176" s="1195"/>
      <c r="AG176" s="1412">
        <f t="shared" si="104"/>
        <v>0</v>
      </c>
      <c r="AH176" s="971" t="str">
        <f t="shared" si="105"/>
        <v xml:space="preserve"> </v>
      </c>
      <c r="AI176" s="1407"/>
      <c r="AJ176" s="1407"/>
      <c r="AK176" s="1407"/>
      <c r="AL176" s="1407"/>
      <c r="AM176" s="1407">
        <v>0</v>
      </c>
      <c r="AN176" s="1407" t="e">
        <f t="shared" ref="AN176" si="128">AP176</f>
        <v>#REF!</v>
      </c>
      <c r="AO176" s="1195">
        <f t="shared" si="118"/>
        <v>0</v>
      </c>
      <c r="AP176" s="1195" t="e">
        <f t="shared" ref="AP176" si="129">SUM(AR176,AT176,AV176,AX176)</f>
        <v>#REF!</v>
      </c>
      <c r="AQ176" s="1195"/>
      <c r="AR176" s="1195" t="e">
        <f>INDEX('прил 1.3'!#REF!,MATCH('прил 1.4'!$B176,'прил 1.3'!$B:$B,0))</f>
        <v>#REF!</v>
      </c>
      <c r="AS176" s="1195"/>
      <c r="AT176" s="1195" t="e">
        <f>INDEX('прил 1.3'!#REF!,MATCH('прил 1.4'!$B176,'прил 1.3'!$B:$B,0))</f>
        <v>#REF!</v>
      </c>
      <c r="AU176" s="1195"/>
      <c r="AV176" s="1195" t="e">
        <f>INDEX('прил 1.3'!#REF!,MATCH('прил 1.4'!$B176,'прил 1.3'!$B:$B,0))</f>
        <v>#REF!</v>
      </c>
      <c r="AW176" s="1195"/>
      <c r="AX176" s="1195" t="e">
        <f>INDEX('прил 1.3'!#REF!,MATCH('прил 1.4'!$B176,'прил 1.3'!$B:$B,0))</f>
        <v>#REF!</v>
      </c>
      <c r="AY176" s="1412" t="e">
        <f t="shared" si="124"/>
        <v>#REF!</v>
      </c>
      <c r="AZ176" s="971" t="e">
        <f t="shared" si="125"/>
        <v>#REF!</v>
      </c>
      <c r="BA176" s="1407"/>
      <c r="BB176" s="1407">
        <v>0</v>
      </c>
      <c r="BC176" s="1407" t="e">
        <f>INDEX('прил 1.1'!#REF!,MATCH('прил 1.4'!B176,'прил 1.1'!B:B,0))</f>
        <v>#REF!</v>
      </c>
      <c r="BD176" s="1407">
        <v>0</v>
      </c>
      <c r="BE176" s="1407" t="e">
        <f>INDEX('прил 1.1'!#REF!,MATCH('прил 1.4'!B176,'прил 1.1'!B:B,0))</f>
        <v>#REF!</v>
      </c>
      <c r="BF176" s="1407"/>
      <c r="BG176" s="1407" t="e">
        <f>INDEX('прил 1.1'!#REF!,MATCH('прил 1.4'!B176,'прил 1.1'!B:B,0))</f>
        <v>#REF!</v>
      </c>
      <c r="BH176" s="602"/>
      <c r="BI176" s="1597">
        <f t="shared" si="119"/>
        <v>0</v>
      </c>
      <c r="BJ176" s="726"/>
      <c r="BL176" s="793"/>
      <c r="BM176" s="778"/>
    </row>
    <row r="177" spans="1:65" s="922" customFormat="1" hidden="1" outlineLevel="1">
      <c r="A177" s="980"/>
      <c r="B177" s="979"/>
      <c r="C177" s="982"/>
      <c r="D177" s="1209"/>
      <c r="E177" s="1209"/>
      <c r="F177" s="1209"/>
      <c r="G177" s="1209"/>
      <c r="H177" s="1209"/>
      <c r="I177" s="1209"/>
      <c r="J177" s="1209"/>
      <c r="K177" s="1209"/>
      <c r="L177" s="1209"/>
      <c r="M177" s="1209"/>
      <c r="N177" s="1209"/>
      <c r="O177" s="1209"/>
      <c r="P177" s="1209"/>
      <c r="Q177" s="1209"/>
      <c r="R177" s="1210">
        <f t="shared" si="126"/>
        <v>0</v>
      </c>
      <c r="S177" s="1211" t="str">
        <f t="shared" si="127"/>
        <v xml:space="preserve"> </v>
      </c>
      <c r="T177" s="1209"/>
      <c r="U177" s="1209"/>
      <c r="V177" s="1209"/>
      <c r="W177" s="1209"/>
      <c r="X177" s="1209"/>
      <c r="Y177" s="1209"/>
      <c r="Z177" s="1209"/>
      <c r="AA177" s="1209"/>
      <c r="AB177" s="1209"/>
      <c r="AC177" s="1209"/>
      <c r="AD177" s="1209"/>
      <c r="AE177" s="1209"/>
      <c r="AF177" s="1209"/>
      <c r="AG177" s="1210">
        <f t="shared" si="104"/>
        <v>0</v>
      </c>
      <c r="AH177" s="1211" t="str">
        <f t="shared" si="105"/>
        <v xml:space="preserve"> </v>
      </c>
      <c r="AI177" s="1209"/>
      <c r="AJ177" s="1209"/>
      <c r="AK177" s="1209"/>
      <c r="AL177" s="1209"/>
      <c r="AM177" s="1230"/>
      <c r="AN177" s="1209"/>
      <c r="AO177" s="1208">
        <f t="shared" si="118"/>
        <v>0</v>
      </c>
      <c r="AP177" s="1209"/>
      <c r="AQ177" s="1230"/>
      <c r="AR177" s="1209"/>
      <c r="AS177" s="1230"/>
      <c r="AT177" s="1209"/>
      <c r="AU177" s="1230"/>
      <c r="AV177" s="1209"/>
      <c r="AW177" s="1230"/>
      <c r="AX177" s="1209"/>
      <c r="AY177" s="1210">
        <f t="shared" si="124"/>
        <v>0</v>
      </c>
      <c r="AZ177" s="930" t="str">
        <f t="shared" si="125"/>
        <v xml:space="preserve"> </v>
      </c>
      <c r="BA177" s="1209"/>
      <c r="BB177" s="1230"/>
      <c r="BC177" s="1209"/>
      <c r="BD177" s="1230"/>
      <c r="BE177" s="1209"/>
      <c r="BF177" s="1209"/>
      <c r="BG177" s="1209"/>
      <c r="BH177" s="921"/>
      <c r="BI177" s="1597">
        <f t="shared" si="119"/>
        <v>0</v>
      </c>
      <c r="BJ177" s="923"/>
      <c r="BL177" s="917"/>
      <c r="BM177" s="918"/>
    </row>
    <row r="178" spans="1:65" s="727" customFormat="1" ht="28.5" collapsed="1">
      <c r="A178" s="723">
        <v>4</v>
      </c>
      <c r="B178" s="704" t="s">
        <v>35</v>
      </c>
      <c r="C178" s="602"/>
      <c r="D178" s="1407" t="e">
        <f t="shared" ref="D178:BG178" si="130">SUM(D179:D179)</f>
        <v>#REF!</v>
      </c>
      <c r="E178" s="1407" t="e">
        <f t="shared" si="130"/>
        <v>#REF!</v>
      </c>
      <c r="F178" s="1407" t="e">
        <f t="shared" si="130"/>
        <v>#REF!</v>
      </c>
      <c r="G178" s="1407" t="e">
        <f t="shared" si="130"/>
        <v>#REF!</v>
      </c>
      <c r="H178" s="1407">
        <f t="shared" si="130"/>
        <v>30.949999999999996</v>
      </c>
      <c r="I178" s="1407" t="e">
        <f t="shared" si="130"/>
        <v>#REF!</v>
      </c>
      <c r="J178" s="1195">
        <f t="shared" si="130"/>
        <v>0</v>
      </c>
      <c r="K178" s="1195" t="e">
        <f t="shared" si="130"/>
        <v>#REF!</v>
      </c>
      <c r="L178" s="1195">
        <f t="shared" si="130"/>
        <v>0</v>
      </c>
      <c r="M178" s="1195" t="e">
        <f t="shared" si="130"/>
        <v>#REF!</v>
      </c>
      <c r="N178" s="1195">
        <f t="shared" si="130"/>
        <v>0</v>
      </c>
      <c r="O178" s="1195" t="e">
        <f t="shared" si="130"/>
        <v>#REF!</v>
      </c>
      <c r="P178" s="1195">
        <f t="shared" si="130"/>
        <v>0</v>
      </c>
      <c r="Q178" s="1195" t="e">
        <f t="shared" si="130"/>
        <v>#REF!</v>
      </c>
      <c r="R178" s="1412" t="e">
        <f t="shared" si="130"/>
        <v>#REF!</v>
      </c>
      <c r="S178" s="971" t="e">
        <f t="shared" si="130"/>
        <v>#REF!</v>
      </c>
      <c r="T178" s="1407" t="e">
        <f t="shared" si="130"/>
        <v>#REF!</v>
      </c>
      <c r="U178" s="1407" t="e">
        <f t="shared" si="130"/>
        <v>#REF!</v>
      </c>
      <c r="V178" s="1407">
        <f t="shared" si="130"/>
        <v>24.280100000000001</v>
      </c>
      <c r="W178" s="1407" t="e">
        <f t="shared" si="130"/>
        <v>#REF!</v>
      </c>
      <c r="X178" s="1195">
        <f t="shared" si="130"/>
        <v>24.280100000000001</v>
      </c>
      <c r="Y178" s="1195" t="e">
        <f t="shared" si="130"/>
        <v>#REF!</v>
      </c>
      <c r="Z178" s="1195">
        <f t="shared" si="130"/>
        <v>0</v>
      </c>
      <c r="AA178" s="1195" t="e">
        <f t="shared" si="130"/>
        <v>#REF!</v>
      </c>
      <c r="AB178" s="1195">
        <f t="shared" si="130"/>
        <v>0</v>
      </c>
      <c r="AC178" s="1195" t="e">
        <f t="shared" si="130"/>
        <v>#REF!</v>
      </c>
      <c r="AD178" s="1195">
        <f t="shared" si="130"/>
        <v>0</v>
      </c>
      <c r="AE178" s="1195" t="e">
        <f t="shared" si="130"/>
        <v>#REF!</v>
      </c>
      <c r="AF178" s="1195" t="e">
        <f t="shared" si="130"/>
        <v>#REF!</v>
      </c>
      <c r="AG178" s="1412" t="e">
        <f t="shared" si="130"/>
        <v>#REF!</v>
      </c>
      <c r="AH178" s="971" t="e">
        <f t="shared" si="130"/>
        <v>#REF!</v>
      </c>
      <c r="AI178" s="1407">
        <f t="shared" si="130"/>
        <v>0</v>
      </c>
      <c r="AJ178" s="1407">
        <f t="shared" si="130"/>
        <v>0</v>
      </c>
      <c r="AK178" s="1407" t="e">
        <f t="shared" si="130"/>
        <v>#REF!</v>
      </c>
      <c r="AL178" s="1407" t="e">
        <f t="shared" si="130"/>
        <v>#REF!</v>
      </c>
      <c r="AM178" s="1407">
        <f t="shared" si="130"/>
        <v>33.949999999999996</v>
      </c>
      <c r="AN178" s="1407" t="e">
        <f t="shared" si="130"/>
        <v>#REF!</v>
      </c>
      <c r="AO178" s="1195">
        <f t="shared" si="130"/>
        <v>33.949999999999996</v>
      </c>
      <c r="AP178" s="1195" t="e">
        <f t="shared" si="130"/>
        <v>#REF!</v>
      </c>
      <c r="AQ178" s="1195">
        <f t="shared" si="130"/>
        <v>0</v>
      </c>
      <c r="AR178" s="1195" t="e">
        <f t="shared" si="130"/>
        <v>#REF!</v>
      </c>
      <c r="AS178" s="1195">
        <f t="shared" si="130"/>
        <v>0</v>
      </c>
      <c r="AT178" s="1195" t="e">
        <f t="shared" si="130"/>
        <v>#REF!</v>
      </c>
      <c r="AU178" s="1195">
        <f t="shared" si="130"/>
        <v>0</v>
      </c>
      <c r="AV178" s="1195" t="e">
        <f t="shared" si="130"/>
        <v>#REF!</v>
      </c>
      <c r="AW178" s="1195">
        <f t="shared" si="130"/>
        <v>0</v>
      </c>
      <c r="AX178" s="1195" t="e">
        <f t="shared" si="130"/>
        <v>#REF!</v>
      </c>
      <c r="AY178" s="1412" t="e">
        <f t="shared" si="124"/>
        <v>#REF!</v>
      </c>
      <c r="AZ178" s="971" t="e">
        <f t="shared" si="125"/>
        <v>#REF!</v>
      </c>
      <c r="BA178" s="1407">
        <f t="shared" si="130"/>
        <v>0</v>
      </c>
      <c r="BB178" s="1407">
        <f t="shared" si="130"/>
        <v>9</v>
      </c>
      <c r="BC178" s="1407" t="e">
        <f t="shared" si="130"/>
        <v>#REF!</v>
      </c>
      <c r="BD178" s="1407">
        <f t="shared" si="130"/>
        <v>0.8</v>
      </c>
      <c r="BE178" s="1407" t="e">
        <f t="shared" si="130"/>
        <v>#REF!</v>
      </c>
      <c r="BF178" s="1407">
        <f t="shared" si="130"/>
        <v>0</v>
      </c>
      <c r="BG178" s="1407" t="e">
        <f t="shared" si="130"/>
        <v>#REF!</v>
      </c>
      <c r="BH178" s="602"/>
      <c r="BI178" s="1597">
        <f t="shared" si="119"/>
        <v>0</v>
      </c>
      <c r="BJ178" s="1619" t="e">
        <v>#N/A</v>
      </c>
      <c r="BL178" s="917" t="e">
        <f t="shared" ref="BL178:BL179" si="131">BJ178-H178</f>
        <v>#N/A</v>
      </c>
      <c r="BM178" s="778"/>
    </row>
    <row r="179" spans="1:65" s="934" customFormat="1" ht="47.25">
      <c r="A179" s="939">
        <v>1</v>
      </c>
      <c r="B179" s="782" t="e">
        <f>'прил 1.1'!#REF!</f>
        <v>#REF!</v>
      </c>
      <c r="C179" s="915" t="s">
        <v>1026</v>
      </c>
      <c r="D179" s="1409" t="e">
        <f>INDEX('прил 1.1'!K:K,MATCH('прил 1.4'!B179,'прил 1.1'!B:B,0))</f>
        <v>#REF!</v>
      </c>
      <c r="E179" s="1409" t="e">
        <f>INDEX('прил 1.1'!L:L,MATCH($B179,'прил 1.1'!$B:$B,0))</f>
        <v>#REF!</v>
      </c>
      <c r="F179" s="1409" t="e">
        <f>INDEX('прил 1.1'!Q:Q,MATCH('прил 1.4'!B179,'прил 1.1'!B:B,0))</f>
        <v>#REF!</v>
      </c>
      <c r="G179" s="1409" t="e">
        <f>INDEX('прил 14'!F:F,MATCH($B179,'прил 14'!$B:$B,0))</f>
        <v>#REF!</v>
      </c>
      <c r="H179" s="1409">
        <v>30.949999999999996</v>
      </c>
      <c r="I179" s="1410" t="e">
        <f>INDEX('прил 1.1'!#REF!,MATCH('прил 1.4'!B179,'прил 1.1'!B:B,0))</f>
        <v>#REF!</v>
      </c>
      <c r="J179" s="1201"/>
      <c r="K179" s="1200" t="e">
        <f>INDEX('прил 14'!N:N,MATCH('прил 1.4'!$B179,'прил 14'!$B:$B,0))</f>
        <v>#REF!</v>
      </c>
      <c r="L179" s="1390"/>
      <c r="M179" s="1200" t="e">
        <f>INDEX('прил 14'!O:O,MATCH('прил 1.4'!$B179,'прил 14'!$B:$B,0))</f>
        <v>#REF!</v>
      </c>
      <c r="N179" s="1390"/>
      <c r="O179" s="1200" t="e">
        <f>INDEX('прил 14'!P:P,MATCH('прил 1.4'!$B179,'прил 14'!$B:$B,0))</f>
        <v>#REF!</v>
      </c>
      <c r="P179" s="1199"/>
      <c r="Q179" s="1200" t="e">
        <f>INDEX('прил 14'!Q:Q,MATCH('прил 1.4'!$B179,'прил 14'!$B:$B,0))</f>
        <v>#REF!</v>
      </c>
      <c r="R179" s="1409" t="e">
        <f t="shared" si="126"/>
        <v>#REF!</v>
      </c>
      <c r="S179" s="937" t="e">
        <f t="shared" si="127"/>
        <v>#REF!</v>
      </c>
      <c r="T179" s="1409" t="e">
        <f>INDEX('прил 1.1'!#REF!,MATCH('прил 1.4'!$B179,'прил 1.1'!$B:$B,0))</f>
        <v>#REF!</v>
      </c>
      <c r="U179" s="1409" t="e">
        <f>INDEX('прил 1.1'!#REF!,MATCH('прил 1.4'!$B179,'прил 1.1'!$B:$B,0))</f>
        <v>#REF!</v>
      </c>
      <c r="V179" s="1409">
        <v>24.280100000000001</v>
      </c>
      <c r="W179" s="1409" t="e">
        <f>INDEX('прил 1.1'!#REF!,MATCH('прил 1.4'!B179,'прил 1.1'!B:B,0))</f>
        <v>#REF!</v>
      </c>
      <c r="X179" s="1409">
        <f>V179</f>
        <v>24.280100000000001</v>
      </c>
      <c r="Y179" s="1200" t="e">
        <f>INDEX('прил 14'!W:W,MATCH('прил 1.4'!$B179,'прил 14'!$B:$B,0))</f>
        <v>#REF!</v>
      </c>
      <c r="Z179" s="1388"/>
      <c r="AA179" s="1200" t="e">
        <f>INDEX('прил 14'!X:X,MATCH('прил 1.4'!$B179,'прил 14'!$B:$B,0))</f>
        <v>#REF!</v>
      </c>
      <c r="AB179" s="1388"/>
      <c r="AC179" s="1200" t="e">
        <f>INDEX('прил 14'!Y:Y,MATCH('прил 1.4'!$B179,'прил 14'!$B:$B,0))</f>
        <v>#REF!</v>
      </c>
      <c r="AD179" s="1202"/>
      <c r="AE179" s="1200" t="e">
        <f>INDEX('прил 14'!Z:Z,MATCH('прил 1.4'!$B179,'прил 14'!$B:$B,0))</f>
        <v>#REF!</v>
      </c>
      <c r="AF179" s="1199" t="e">
        <f>INDEX('прил 1.1'!Q:Q,MATCH('прил 1.4'!B179,'прил 1.1'!B:B,0))-W179</f>
        <v>#REF!</v>
      </c>
      <c r="AG179" s="1409" t="e">
        <f t="shared" si="104"/>
        <v>#REF!</v>
      </c>
      <c r="AH179" s="937" t="e">
        <f t="shared" si="105"/>
        <v>#REF!</v>
      </c>
      <c r="AI179" s="1414"/>
      <c r="AJ179" s="1414"/>
      <c r="AK179" s="1415" t="e">
        <f>INDEX('прил 1.1'!#REF!,MATCH('прил 1.4'!$B179,'прил 1.1'!$B:$B,0))</f>
        <v>#REF!</v>
      </c>
      <c r="AL179" s="1416" t="e">
        <f>INDEX('прил 1.1'!#REF!,MATCH('прил 1.4'!$B179,'прил 1.1'!$B:$B,0))</f>
        <v>#REF!</v>
      </c>
      <c r="AM179" s="1409">
        <v>33.949999999999996</v>
      </c>
      <c r="AN179" s="1409" t="e">
        <f>INDEX('прил 1.1'!#REF!,MATCH('прил 1.4'!B179,'прил 1.1'!B:B,0))</f>
        <v>#REF!</v>
      </c>
      <c r="AO179" s="1206">
        <f t="shared" ref="AO179" si="132">AM179</f>
        <v>33.949999999999996</v>
      </c>
      <c r="AP179" s="1200" t="e">
        <f>AN179</f>
        <v>#REF!</v>
      </c>
      <c r="AQ179" s="1227"/>
      <c r="AR179" s="1200" t="e">
        <f>INDEX('прил 14'!H:H,MATCH('прил 1.4'!$B179,'прил 14'!$B:$B,0))</f>
        <v>#REF!</v>
      </c>
      <c r="AT179" s="1200" t="e">
        <f>INDEX('прил 14'!I:I,MATCH('прил 1.4'!$B179,'прил 14'!$B:$B,0))</f>
        <v>#REF!</v>
      </c>
      <c r="AV179" s="1200" t="e">
        <f>INDEX('прил 14'!J:J,MATCH('прил 1.4'!$B179,'прил 14'!$B:$B,0))</f>
        <v>#REF!</v>
      </c>
      <c r="AW179" s="1202"/>
      <c r="AX179" s="1200" t="e">
        <f>INDEX('прил 14'!K:K,MATCH('прил 1.4'!$B179,'прил 14'!$B:$B,0))</f>
        <v>#REF!</v>
      </c>
      <c r="AY179" s="1409" t="e">
        <f t="shared" si="124"/>
        <v>#REF!</v>
      </c>
      <c r="AZ179" s="937" t="e">
        <f t="shared" si="125"/>
        <v>#REF!</v>
      </c>
      <c r="BA179" s="1417"/>
      <c r="BB179" s="1409">
        <v>9</v>
      </c>
      <c r="BC179" s="1409" t="e">
        <f>INDEX('прил 1.1'!#REF!,MATCH('прил 1.4'!B179,'прил 1.1'!B:B,0))</f>
        <v>#REF!</v>
      </c>
      <c r="BD179" s="1409">
        <v>0.8</v>
      </c>
      <c r="BE179" s="1409" t="e">
        <f>INDEX('прил 1.1'!#REF!,MATCH('прил 1.4'!B179,'прил 1.1'!B:B,0))</f>
        <v>#REF!</v>
      </c>
      <c r="BF179" s="1414"/>
      <c r="BG179" s="1409" t="e">
        <f>INDEX('прил 1.1'!#REF!,MATCH('прил 1.4'!B179,'прил 1.1'!B:B,0))</f>
        <v>#REF!</v>
      </c>
      <c r="BH179" s="950" t="s">
        <v>1271</v>
      </c>
      <c r="BI179" s="1597">
        <f t="shared" si="119"/>
        <v>0</v>
      </c>
      <c r="BJ179" s="1619">
        <v>0</v>
      </c>
      <c r="BL179" s="917">
        <f t="shared" si="131"/>
        <v>-30.949999999999996</v>
      </c>
      <c r="BM179" s="918"/>
    </row>
    <row r="180" spans="1:65" s="727" customFormat="1" hidden="1">
      <c r="A180" s="723">
        <v>5</v>
      </c>
      <c r="B180" s="704" t="s">
        <v>36</v>
      </c>
      <c r="C180" s="602"/>
      <c r="D180" s="1407">
        <f t="shared" ref="D180:P180" si="133">SUM(D181:D182)</f>
        <v>0</v>
      </c>
      <c r="E180" s="1407">
        <f t="shared" si="133"/>
        <v>0</v>
      </c>
      <c r="F180" s="1407">
        <f t="shared" si="133"/>
        <v>0</v>
      </c>
      <c r="G180" s="1407">
        <f t="shared" si="133"/>
        <v>0</v>
      </c>
      <c r="H180" s="1407">
        <f t="shared" si="133"/>
        <v>0</v>
      </c>
      <c r="I180" s="1407">
        <f t="shared" si="133"/>
        <v>0</v>
      </c>
      <c r="J180" s="1195">
        <f t="shared" si="133"/>
        <v>0</v>
      </c>
      <c r="K180" s="1195">
        <f t="shared" si="133"/>
        <v>0</v>
      </c>
      <c r="L180" s="1195">
        <f t="shared" si="133"/>
        <v>0</v>
      </c>
      <c r="M180" s="1195">
        <f>SUM(M181:M182)</f>
        <v>0</v>
      </c>
      <c r="N180" s="1195">
        <f t="shared" si="133"/>
        <v>0</v>
      </c>
      <c r="O180" s="1195">
        <f>SUM(O181:O182)</f>
        <v>0</v>
      </c>
      <c r="P180" s="1195">
        <f t="shared" si="133"/>
        <v>0</v>
      </c>
      <c r="Q180" s="1195">
        <f>SUM(Q181:Q182)</f>
        <v>0</v>
      </c>
      <c r="R180" s="1412">
        <f t="shared" si="126"/>
        <v>0</v>
      </c>
      <c r="S180" s="971" t="str">
        <f t="shared" si="127"/>
        <v xml:space="preserve"> </v>
      </c>
      <c r="T180" s="1407">
        <f>SUM(T181:T182)</f>
        <v>0</v>
      </c>
      <c r="U180" s="1407">
        <f>SUM(U181:U182)</f>
        <v>0</v>
      </c>
      <c r="V180" s="1407"/>
      <c r="W180" s="1407">
        <f t="shared" ref="W180:AF180" si="134">SUM(W181:W182)</f>
        <v>0</v>
      </c>
      <c r="X180" s="1195">
        <f t="shared" si="134"/>
        <v>0</v>
      </c>
      <c r="Y180" s="1195">
        <f>SUM(W181:W182)</f>
        <v>0</v>
      </c>
      <c r="Z180" s="1195">
        <f t="shared" si="134"/>
        <v>0</v>
      </c>
      <c r="AA180" s="1195">
        <f>SUM(X181:X182)</f>
        <v>0</v>
      </c>
      <c r="AB180" s="1195">
        <f t="shared" si="134"/>
        <v>0</v>
      </c>
      <c r="AC180" s="1195">
        <f>SUM(Y181:Y182)</f>
        <v>0</v>
      </c>
      <c r="AD180" s="1195">
        <f t="shared" si="134"/>
        <v>0</v>
      </c>
      <c r="AE180" s="1195">
        <f>SUM(Z181:Z182)</f>
        <v>0</v>
      </c>
      <c r="AF180" s="1195">
        <f t="shared" si="134"/>
        <v>0</v>
      </c>
      <c r="AG180" s="1412">
        <f t="shared" si="104"/>
        <v>0</v>
      </c>
      <c r="AH180" s="971" t="str">
        <f t="shared" si="105"/>
        <v xml:space="preserve"> </v>
      </c>
      <c r="AI180" s="1407">
        <f t="shared" ref="AI180:AL180" si="135">SUM(AI181:AI182)</f>
        <v>0</v>
      </c>
      <c r="AJ180" s="1407">
        <f t="shared" si="135"/>
        <v>0</v>
      </c>
      <c r="AK180" s="1407">
        <f t="shared" si="135"/>
        <v>0</v>
      </c>
      <c r="AL180" s="1407">
        <f t="shared" si="135"/>
        <v>0</v>
      </c>
      <c r="AM180" s="1407"/>
      <c r="AN180" s="1407">
        <f>SUM(AN181:AN182)</f>
        <v>0</v>
      </c>
      <c r="AO180" s="1195">
        <f t="shared" si="118"/>
        <v>0</v>
      </c>
      <c r="AP180" s="1195">
        <f>SUM(AP181:AP182)</f>
        <v>0</v>
      </c>
      <c r="AQ180" s="1195"/>
      <c r="AR180" s="1195">
        <f>SUM(AR181:AR182)</f>
        <v>0</v>
      </c>
      <c r="AS180" s="1195"/>
      <c r="AT180" s="1195">
        <f>SUM(AT181:AT182)</f>
        <v>0</v>
      </c>
      <c r="AU180" s="1195"/>
      <c r="AV180" s="1195">
        <f>SUM(AV181:AV182)</f>
        <v>0</v>
      </c>
      <c r="AW180" s="1195"/>
      <c r="AX180" s="1195">
        <f>SUM(AX181:AX182)</f>
        <v>0</v>
      </c>
      <c r="AY180" s="1412">
        <f t="shared" si="124"/>
        <v>0</v>
      </c>
      <c r="AZ180" s="971" t="str">
        <f t="shared" si="125"/>
        <v xml:space="preserve"> </v>
      </c>
      <c r="BA180" s="1407"/>
      <c r="BB180" s="1407"/>
      <c r="BC180" s="1407">
        <f>SUM(BC181:BC182)</f>
        <v>0</v>
      </c>
      <c r="BD180" s="1407"/>
      <c r="BE180" s="1407">
        <f>SUM(BE181:BE182)</f>
        <v>0</v>
      </c>
      <c r="BF180" s="1407"/>
      <c r="BG180" s="1407">
        <f>SUM(BG181:BG182)</f>
        <v>0</v>
      </c>
      <c r="BH180" s="602"/>
      <c r="BI180" s="1597">
        <f t="shared" si="119"/>
        <v>0</v>
      </c>
      <c r="BJ180" s="726"/>
      <c r="BL180" s="793"/>
      <c r="BM180" s="778"/>
    </row>
    <row r="181" spans="1:65" s="987" customFormat="1" hidden="1" outlineLevel="1">
      <c r="A181" s="983"/>
      <c r="B181" s="984"/>
      <c r="C181" s="985"/>
      <c r="D181" s="1216"/>
      <c r="E181" s="1216"/>
      <c r="F181" s="1216"/>
      <c r="G181" s="1216"/>
      <c r="H181" s="1216"/>
      <c r="I181" s="1216"/>
      <c r="J181" s="1209"/>
      <c r="K181" s="1209"/>
      <c r="L181" s="1209"/>
      <c r="M181" s="1209"/>
      <c r="N181" s="1209"/>
      <c r="O181" s="1209"/>
      <c r="P181" s="1209"/>
      <c r="Q181" s="1209"/>
      <c r="R181" s="1210">
        <f t="shared" si="126"/>
        <v>0</v>
      </c>
      <c r="S181" s="1211" t="str">
        <f t="shared" si="127"/>
        <v xml:space="preserve"> </v>
      </c>
      <c r="T181" s="1209"/>
      <c r="U181" s="1209"/>
      <c r="V181" s="1216"/>
      <c r="W181" s="1216"/>
      <c r="X181" s="1209"/>
      <c r="Y181" s="1209"/>
      <c r="Z181" s="1209"/>
      <c r="AA181" s="1209"/>
      <c r="AB181" s="1209"/>
      <c r="AC181" s="1209"/>
      <c r="AD181" s="1209"/>
      <c r="AE181" s="1209"/>
      <c r="AF181" s="1216"/>
      <c r="AG181" s="1210">
        <f t="shared" si="104"/>
        <v>0</v>
      </c>
      <c r="AH181" s="1211" t="str">
        <f t="shared" si="105"/>
        <v xml:space="preserve"> </v>
      </c>
      <c r="AI181" s="1216"/>
      <c r="AJ181" s="1216"/>
      <c r="AK181" s="1216"/>
      <c r="AL181" s="1216"/>
      <c r="AM181" s="1231"/>
      <c r="AN181" s="1216"/>
      <c r="AO181" s="1208">
        <f t="shared" si="118"/>
        <v>0</v>
      </c>
      <c r="AP181" s="1216"/>
      <c r="AQ181" s="1231"/>
      <c r="AR181" s="1209"/>
      <c r="AS181" s="1231"/>
      <c r="AT181" s="1209"/>
      <c r="AU181" s="1231"/>
      <c r="AV181" s="1209"/>
      <c r="AW181" s="1231"/>
      <c r="AX181" s="1209"/>
      <c r="AY181" s="1210">
        <f t="shared" si="124"/>
        <v>0</v>
      </c>
      <c r="AZ181" s="930" t="str">
        <f t="shared" si="125"/>
        <v xml:space="preserve"> </v>
      </c>
      <c r="BA181" s="1216"/>
      <c r="BB181" s="1231"/>
      <c r="BC181" s="1216"/>
      <c r="BD181" s="1231"/>
      <c r="BE181" s="1216"/>
      <c r="BF181" s="1216"/>
      <c r="BG181" s="1216"/>
      <c r="BH181" s="986"/>
      <c r="BI181" s="1597">
        <f t="shared" si="119"/>
        <v>0</v>
      </c>
      <c r="BJ181" s="923"/>
      <c r="BL181" s="917"/>
      <c r="BM181" s="918"/>
    </row>
    <row r="182" spans="1:65" s="987" customFormat="1" hidden="1" outlineLevel="1">
      <c r="A182" s="977"/>
      <c r="B182" s="988"/>
      <c r="C182" s="989"/>
      <c r="D182" s="1209"/>
      <c r="E182" s="1209"/>
      <c r="F182" s="1209"/>
      <c r="G182" s="1209"/>
      <c r="H182" s="1209"/>
      <c r="I182" s="1209"/>
      <c r="J182" s="1209"/>
      <c r="K182" s="1209"/>
      <c r="L182" s="1209"/>
      <c r="M182" s="1209"/>
      <c r="N182" s="1209"/>
      <c r="O182" s="1209"/>
      <c r="P182" s="1209"/>
      <c r="Q182" s="1209"/>
      <c r="R182" s="1210">
        <f t="shared" si="126"/>
        <v>0</v>
      </c>
      <c r="S182" s="1211" t="str">
        <f t="shared" si="127"/>
        <v xml:space="preserve"> </v>
      </c>
      <c r="T182" s="1209"/>
      <c r="U182" s="1209"/>
      <c r="V182" s="1209"/>
      <c r="W182" s="1209"/>
      <c r="X182" s="1209"/>
      <c r="Y182" s="1209"/>
      <c r="Z182" s="1209"/>
      <c r="AA182" s="1209"/>
      <c r="AB182" s="1209"/>
      <c r="AC182" s="1209"/>
      <c r="AD182" s="1209"/>
      <c r="AE182" s="1209"/>
      <c r="AF182" s="1209"/>
      <c r="AG182" s="1210">
        <f t="shared" si="104"/>
        <v>0</v>
      </c>
      <c r="AH182" s="1211" t="str">
        <f t="shared" si="105"/>
        <v xml:space="preserve"> </v>
      </c>
      <c r="AI182" s="1209"/>
      <c r="AJ182" s="1209"/>
      <c r="AK182" s="1209"/>
      <c r="AL182" s="1209"/>
      <c r="AM182" s="1231"/>
      <c r="AN182" s="1209"/>
      <c r="AO182" s="1208">
        <f t="shared" si="118"/>
        <v>0</v>
      </c>
      <c r="AP182" s="1209"/>
      <c r="AQ182" s="1231"/>
      <c r="AR182" s="1209"/>
      <c r="AS182" s="1231"/>
      <c r="AT182" s="1209"/>
      <c r="AU182" s="1231"/>
      <c r="AV182" s="1209"/>
      <c r="AW182" s="1231"/>
      <c r="AX182" s="1209"/>
      <c r="AY182" s="1210">
        <f t="shared" si="124"/>
        <v>0</v>
      </c>
      <c r="AZ182" s="930" t="str">
        <f t="shared" si="125"/>
        <v xml:space="preserve"> </v>
      </c>
      <c r="BA182" s="1209"/>
      <c r="BB182" s="1231"/>
      <c r="BC182" s="1209"/>
      <c r="BD182" s="1231"/>
      <c r="BE182" s="1209"/>
      <c r="BF182" s="1209"/>
      <c r="BG182" s="1209"/>
      <c r="BH182" s="921"/>
      <c r="BI182" s="1597">
        <f t="shared" si="119"/>
        <v>0</v>
      </c>
      <c r="BJ182" s="923"/>
      <c r="BL182" s="917"/>
      <c r="BM182" s="918"/>
    </row>
    <row r="183" spans="1:65" s="727" customFormat="1" collapsed="1">
      <c r="A183" s="723" t="s">
        <v>167</v>
      </c>
      <c r="B183" s="704" t="s">
        <v>37</v>
      </c>
      <c r="C183" s="602"/>
      <c r="D183" s="1407" t="e">
        <f t="shared" ref="D183:BG183" si="136">D184</f>
        <v>#REF!</v>
      </c>
      <c r="E183" s="1407" t="e">
        <f t="shared" si="136"/>
        <v>#REF!</v>
      </c>
      <c r="F183" s="1407" t="e">
        <f t="shared" si="136"/>
        <v>#REF!</v>
      </c>
      <c r="G183" s="1407" t="e">
        <f t="shared" si="136"/>
        <v>#REF!</v>
      </c>
      <c r="H183" s="1407">
        <f t="shared" si="136"/>
        <v>41.042543700000003</v>
      </c>
      <c r="I183" s="1407" t="e">
        <f t="shared" si="136"/>
        <v>#REF!</v>
      </c>
      <c r="J183" s="1195">
        <f t="shared" si="136"/>
        <v>0</v>
      </c>
      <c r="K183" s="1195" t="e">
        <f t="shared" si="136"/>
        <v>#REF!</v>
      </c>
      <c r="L183" s="1195">
        <f t="shared" si="136"/>
        <v>0</v>
      </c>
      <c r="M183" s="1195" t="e">
        <f t="shared" si="136"/>
        <v>#REF!</v>
      </c>
      <c r="N183" s="1195">
        <f t="shared" si="136"/>
        <v>0</v>
      </c>
      <c r="O183" s="1195" t="e">
        <f t="shared" si="136"/>
        <v>#REF!</v>
      </c>
      <c r="P183" s="1195">
        <f t="shared" si="136"/>
        <v>0</v>
      </c>
      <c r="Q183" s="1195" t="e">
        <f t="shared" si="136"/>
        <v>#REF!</v>
      </c>
      <c r="R183" s="1412" t="e">
        <f t="shared" si="126"/>
        <v>#REF!</v>
      </c>
      <c r="S183" s="971" t="e">
        <f t="shared" si="127"/>
        <v>#REF!</v>
      </c>
      <c r="T183" s="1407" t="e">
        <f t="shared" si="136"/>
        <v>#REF!</v>
      </c>
      <c r="U183" s="1407" t="e">
        <f t="shared" si="136"/>
        <v>#REF!</v>
      </c>
      <c r="V183" s="1407">
        <f t="shared" si="136"/>
        <v>37.435100000000006</v>
      </c>
      <c r="W183" s="1407" t="e">
        <f t="shared" si="136"/>
        <v>#REF!</v>
      </c>
      <c r="X183" s="1195">
        <f t="shared" si="136"/>
        <v>0</v>
      </c>
      <c r="Y183" s="1195" t="e">
        <f t="shared" si="136"/>
        <v>#REF!</v>
      </c>
      <c r="Z183" s="1195">
        <f t="shared" si="136"/>
        <v>13.487499999999999</v>
      </c>
      <c r="AA183" s="1195" t="e">
        <f t="shared" si="136"/>
        <v>#REF!</v>
      </c>
      <c r="AB183" s="1195">
        <f t="shared" si="136"/>
        <v>11.3895</v>
      </c>
      <c r="AC183" s="1195" t="e">
        <f t="shared" si="136"/>
        <v>#REF!</v>
      </c>
      <c r="AD183" s="1195">
        <f t="shared" si="136"/>
        <v>12.5581</v>
      </c>
      <c r="AE183" s="1195" t="e">
        <f t="shared" si="136"/>
        <v>#REF!</v>
      </c>
      <c r="AF183" s="1195" t="e">
        <f t="shared" si="136"/>
        <v>#N/A</v>
      </c>
      <c r="AG183" s="1412" t="e">
        <f t="shared" si="104"/>
        <v>#REF!</v>
      </c>
      <c r="AH183" s="971" t="e">
        <f t="shared" si="105"/>
        <v>#REF!</v>
      </c>
      <c r="AI183" s="1407">
        <f t="shared" si="136"/>
        <v>0</v>
      </c>
      <c r="AJ183" s="1407">
        <f t="shared" si="136"/>
        <v>0</v>
      </c>
      <c r="AK183" s="1407" t="e">
        <f t="shared" si="136"/>
        <v>#REF!</v>
      </c>
      <c r="AL183" s="1407" t="e">
        <f t="shared" si="136"/>
        <v>#REF!</v>
      </c>
      <c r="AM183" s="1407">
        <f t="shared" si="136"/>
        <v>37.195643700000005</v>
      </c>
      <c r="AN183" s="1407" t="e">
        <f>AN184</f>
        <v>#REF!</v>
      </c>
      <c r="AO183" s="1195">
        <f t="shared" si="118"/>
        <v>37.195643700000005</v>
      </c>
      <c r="AP183" s="1195" t="e">
        <f>AP184</f>
        <v>#REF!</v>
      </c>
      <c r="AQ183" s="1195"/>
      <c r="AR183" s="1195" t="e">
        <f>AR184</f>
        <v>#REF!</v>
      </c>
      <c r="AS183" s="1195"/>
      <c r="AT183" s="1195" t="e">
        <f>AT184</f>
        <v>#REF!</v>
      </c>
      <c r="AU183" s="1195"/>
      <c r="AV183" s="1195" t="e">
        <f>AV184</f>
        <v>#REF!</v>
      </c>
      <c r="AW183" s="1195"/>
      <c r="AX183" s="1195" t="e">
        <f>AX184</f>
        <v>#REF!</v>
      </c>
      <c r="AY183" s="1412" t="e">
        <f t="shared" si="124"/>
        <v>#REF!</v>
      </c>
      <c r="AZ183" s="971" t="e">
        <f t="shared" si="125"/>
        <v>#REF!</v>
      </c>
      <c r="BA183" s="1407">
        <f t="shared" si="136"/>
        <v>0</v>
      </c>
      <c r="BB183" s="1407"/>
      <c r="BC183" s="1407" t="e">
        <f>BC184</f>
        <v>#REF!</v>
      </c>
      <c r="BD183" s="1407"/>
      <c r="BE183" s="1407" t="e">
        <f>BE184</f>
        <v>#REF!</v>
      </c>
      <c r="BF183" s="1407">
        <f t="shared" si="136"/>
        <v>0</v>
      </c>
      <c r="BG183" s="1407" t="e">
        <f t="shared" si="136"/>
        <v>#REF!</v>
      </c>
      <c r="BH183" s="602"/>
      <c r="BI183" s="1597">
        <f t="shared" ref="BI183:BI191" si="137">V183-X183-Z183-AB183-AD183</f>
        <v>0</v>
      </c>
      <c r="BJ183" s="1619" t="e">
        <v>#N/A</v>
      </c>
      <c r="BL183" s="917" t="e">
        <f t="shared" ref="BL183:BL184" si="138">BJ183-H183</f>
        <v>#N/A</v>
      </c>
      <c r="BM183" s="778"/>
    </row>
    <row r="184" spans="1:65" s="727" customFormat="1" ht="28.5">
      <c r="A184" s="723">
        <v>1</v>
      </c>
      <c r="B184" s="704" t="s">
        <v>38</v>
      </c>
      <c r="C184" s="602"/>
      <c r="D184" s="1407" t="e">
        <f t="shared" ref="D184:Q184" si="139">SUM(D185:D246)</f>
        <v>#REF!</v>
      </c>
      <c r="E184" s="1407" t="e">
        <f t="shared" si="139"/>
        <v>#REF!</v>
      </c>
      <c r="F184" s="1407" t="e">
        <f t="shared" si="139"/>
        <v>#REF!</v>
      </c>
      <c r="G184" s="1407" t="e">
        <f t="shared" si="139"/>
        <v>#REF!</v>
      </c>
      <c r="H184" s="1407">
        <f t="shared" si="139"/>
        <v>41.042543700000003</v>
      </c>
      <c r="I184" s="1407" t="e">
        <f t="shared" si="139"/>
        <v>#REF!</v>
      </c>
      <c r="J184" s="1195">
        <f t="shared" si="139"/>
        <v>0</v>
      </c>
      <c r="K184" s="1195" t="e">
        <f t="shared" si="139"/>
        <v>#REF!</v>
      </c>
      <c r="L184" s="1195">
        <f t="shared" si="139"/>
        <v>0</v>
      </c>
      <c r="M184" s="1195" t="e">
        <f t="shared" si="139"/>
        <v>#REF!</v>
      </c>
      <c r="N184" s="1195">
        <f t="shared" si="139"/>
        <v>0</v>
      </c>
      <c r="O184" s="1195" t="e">
        <f t="shared" si="139"/>
        <v>#REF!</v>
      </c>
      <c r="P184" s="1195">
        <f t="shared" si="139"/>
        <v>0</v>
      </c>
      <c r="Q184" s="1195" t="e">
        <f t="shared" si="139"/>
        <v>#REF!</v>
      </c>
      <c r="R184" s="1412" t="e">
        <f t="shared" si="126"/>
        <v>#REF!</v>
      </c>
      <c r="S184" s="971" t="e">
        <f t="shared" si="127"/>
        <v>#REF!</v>
      </c>
      <c r="T184" s="1407" t="e">
        <f t="shared" ref="T184:AE184" si="140">SUM(T185:T246)</f>
        <v>#REF!</v>
      </c>
      <c r="U184" s="1407" t="e">
        <f t="shared" si="140"/>
        <v>#REF!</v>
      </c>
      <c r="V184" s="1407">
        <f t="shared" si="140"/>
        <v>37.435100000000006</v>
      </c>
      <c r="W184" s="1407" t="e">
        <f t="shared" si="140"/>
        <v>#REF!</v>
      </c>
      <c r="X184" s="1195">
        <f t="shared" si="140"/>
        <v>0</v>
      </c>
      <c r="Y184" s="1195" t="e">
        <f t="shared" si="140"/>
        <v>#REF!</v>
      </c>
      <c r="Z184" s="1195">
        <f t="shared" si="140"/>
        <v>13.487499999999999</v>
      </c>
      <c r="AA184" s="1195" t="e">
        <f t="shared" si="140"/>
        <v>#REF!</v>
      </c>
      <c r="AB184" s="1195">
        <f t="shared" si="140"/>
        <v>11.3895</v>
      </c>
      <c r="AC184" s="1195" t="e">
        <f t="shared" si="140"/>
        <v>#REF!</v>
      </c>
      <c r="AD184" s="1195">
        <f t="shared" si="140"/>
        <v>12.5581</v>
      </c>
      <c r="AE184" s="1195" t="e">
        <f t="shared" si="140"/>
        <v>#REF!</v>
      </c>
      <c r="AF184" s="1195" t="e">
        <f>INDEX('прил 1.1'!Q:Q,MATCH('прил 1.4'!B184,'прил 1.1'!B:B,0))-W184</f>
        <v>#N/A</v>
      </c>
      <c r="AG184" s="1412" t="e">
        <f t="shared" si="104"/>
        <v>#REF!</v>
      </c>
      <c r="AH184" s="971" t="e">
        <f t="shared" si="105"/>
        <v>#REF!</v>
      </c>
      <c r="AI184" s="1407">
        <f t="shared" ref="AI184:AN184" si="141">SUM(AI185:AI246)</f>
        <v>0</v>
      </c>
      <c r="AJ184" s="1407">
        <f t="shared" si="141"/>
        <v>0</v>
      </c>
      <c r="AK184" s="1407" t="e">
        <f t="shared" si="141"/>
        <v>#REF!</v>
      </c>
      <c r="AL184" s="1407" t="e">
        <f t="shared" si="141"/>
        <v>#REF!</v>
      </c>
      <c r="AM184" s="1407">
        <f t="shared" si="141"/>
        <v>37.195643700000005</v>
      </c>
      <c r="AN184" s="1407" t="e">
        <f t="shared" si="141"/>
        <v>#REF!</v>
      </c>
      <c r="AO184" s="1195">
        <f t="shared" si="118"/>
        <v>37.195643700000005</v>
      </c>
      <c r="AP184" s="1195" t="e">
        <f>SUM(AP185:AP246)</f>
        <v>#REF!</v>
      </c>
      <c r="AQ184" s="1195"/>
      <c r="AR184" s="1195" t="e">
        <f>SUM(AR185:AR246)</f>
        <v>#REF!</v>
      </c>
      <c r="AS184" s="1195"/>
      <c r="AT184" s="1195" t="e">
        <f>SUM(AT185:AT246)</f>
        <v>#REF!</v>
      </c>
      <c r="AU184" s="1195"/>
      <c r="AV184" s="1195" t="e">
        <f>SUM(AV185:AV246)</f>
        <v>#REF!</v>
      </c>
      <c r="AW184" s="1195"/>
      <c r="AX184" s="1195" t="e">
        <f>SUM(AX185:AX246)</f>
        <v>#REF!</v>
      </c>
      <c r="AY184" s="1412" t="e">
        <f t="shared" si="124"/>
        <v>#REF!</v>
      </c>
      <c r="AZ184" s="971" t="e">
        <f t="shared" si="125"/>
        <v>#REF!</v>
      </c>
      <c r="BA184" s="1407">
        <f>SUM(BA185:BA246)</f>
        <v>0</v>
      </c>
      <c r="BB184" s="1407"/>
      <c r="BC184" s="1407" t="e">
        <f>SUM(BC185:BC246)</f>
        <v>#REF!</v>
      </c>
      <c r="BD184" s="1407"/>
      <c r="BE184" s="1407" t="e">
        <f>SUM(BE185:BE246)</f>
        <v>#REF!</v>
      </c>
      <c r="BF184" s="1407">
        <f>SUM(BF185:BF246)</f>
        <v>0</v>
      </c>
      <c r="BG184" s="1407" t="e">
        <f>SUM(BG185:BG246)</f>
        <v>#REF!</v>
      </c>
      <c r="BH184" s="602"/>
      <c r="BI184" s="1597">
        <f t="shared" si="137"/>
        <v>0</v>
      </c>
      <c r="BJ184" s="1619" t="e">
        <v>#N/A</v>
      </c>
      <c r="BL184" s="917" t="e">
        <f t="shared" si="138"/>
        <v>#N/A</v>
      </c>
      <c r="BM184" s="778"/>
    </row>
    <row r="185" spans="1:65" s="934" customFormat="1" hidden="1">
      <c r="A185" s="938">
        <v>1</v>
      </c>
      <c r="B185" s="782" t="e">
        <f>'прил 1.1'!#REF!</f>
        <v>#REF!</v>
      </c>
      <c r="C185" s="915" t="s">
        <v>1026</v>
      </c>
      <c r="D185" s="1409" t="e">
        <f>INDEX('прил 1.1'!K:K,MATCH('прил 1.4'!B185,'прил 1.1'!B:B,0))</f>
        <v>#REF!</v>
      </c>
      <c r="E185" s="1409" t="e">
        <f>INDEX('прил 1.1'!L:L,MATCH($B185,'прил 1.1'!$B:$B,0))</f>
        <v>#REF!</v>
      </c>
      <c r="F185" s="1409" t="e">
        <f>INDEX('прил 1.1'!Q:Q,MATCH('прил 1.4'!B185,'прил 1.1'!B:B,0))</f>
        <v>#REF!</v>
      </c>
      <c r="G185" s="1409" t="e">
        <f>INDEX('прил 1.1'!#REF!,MATCH($B185,'прил 1.1'!$B:$B,0))</f>
        <v>#REF!</v>
      </c>
      <c r="H185" s="1409">
        <v>0</v>
      </c>
      <c r="I185" s="1410" t="e">
        <f>INDEX('прил 1.1'!#REF!,MATCH('прил 1.4'!B185,'прил 1.1'!B:B,0))</f>
        <v>#REF!</v>
      </c>
      <c r="J185" s="1201"/>
      <c r="K185" s="1200" t="e">
        <f>INDEX('прил 14'!N:N,MATCH('прил 1.4'!$B185,'прил 14'!$B:$B,0))</f>
        <v>#REF!</v>
      </c>
      <c r="L185" s="1390"/>
      <c r="M185" s="1200" t="e">
        <f>INDEX('прил 14'!O:O,MATCH('прил 1.4'!$B185,'прил 14'!$B:$B,0))</f>
        <v>#REF!</v>
      </c>
      <c r="N185" s="1390"/>
      <c r="O185" s="1200" t="e">
        <f>INDEX('прил 14'!P:P,MATCH('прил 1.4'!$B185,'прил 14'!$B:$B,0))</f>
        <v>#REF!</v>
      </c>
      <c r="P185" s="1199"/>
      <c r="Q185" s="1200" t="e">
        <f>INDEX('прил 14'!Q:Q,MATCH('прил 1.4'!$B185,'прил 14'!$B:$B,0))</f>
        <v>#REF!</v>
      </c>
      <c r="R185" s="1409" t="e">
        <f t="shared" si="126"/>
        <v>#REF!</v>
      </c>
      <c r="S185" s="937" t="e">
        <f t="shared" si="127"/>
        <v>#REF!</v>
      </c>
      <c r="T185" s="1409" t="e">
        <f>INDEX('прил 1.1'!#REF!,MATCH('прил 1.4'!$B185,'прил 1.1'!$B:$B,0))</f>
        <v>#REF!</v>
      </c>
      <c r="U185" s="1409" t="e">
        <f>INDEX('прил 1.1'!#REF!,MATCH('прил 1.4'!$B185,'прил 1.1'!$B:$B,0))</f>
        <v>#REF!</v>
      </c>
      <c r="V185" s="1409">
        <v>0</v>
      </c>
      <c r="W185" s="1409" t="e">
        <f>INDEX('прил 1.1'!#REF!,MATCH('прил 1.4'!B185,'прил 1.1'!B:B,0))</f>
        <v>#REF!</v>
      </c>
      <c r="X185" s="1205"/>
      <c r="Y185" s="1200" t="e">
        <f>INDEX('прил 14'!W:W,MATCH('прил 1.4'!$B185,'прил 14'!$B:$B,0))</f>
        <v>#REF!</v>
      </c>
      <c r="Z185" s="1388"/>
      <c r="AA185" s="1200" t="e">
        <f>INDEX('прил 14'!X:X,MATCH('прил 1.4'!$B185,'прил 14'!$B:$B,0))</f>
        <v>#REF!</v>
      </c>
      <c r="AB185" s="1388"/>
      <c r="AC185" s="1200" t="e">
        <f>INDEX('прил 14'!Y:Y,MATCH('прил 1.4'!$B185,'прил 14'!$B:$B,0))</f>
        <v>#REF!</v>
      </c>
      <c r="AD185" s="1202"/>
      <c r="AE185" s="1200" t="e">
        <f>INDEX('прил 14'!Z:Z,MATCH('прил 1.4'!$B185,'прил 14'!$B:$B,0))</f>
        <v>#REF!</v>
      </c>
      <c r="AF185" s="1199" t="e">
        <f>INDEX('прил 1.1'!Q:Q,MATCH('прил 1.4'!B185,'прил 1.1'!B:B,0))-W185</f>
        <v>#REF!</v>
      </c>
      <c r="AG185" s="1409" t="e">
        <f t="shared" si="104"/>
        <v>#REF!</v>
      </c>
      <c r="AH185" s="937" t="e">
        <f t="shared" si="105"/>
        <v>#REF!</v>
      </c>
      <c r="AI185" s="1414"/>
      <c r="AJ185" s="1414"/>
      <c r="AK185" s="1415" t="e">
        <f>INDEX('прил 1.1'!#REF!,MATCH('прил 1.4'!$B185,'прил 1.1'!$B:$B,0))</f>
        <v>#REF!</v>
      </c>
      <c r="AL185" s="1416" t="e">
        <f>INDEX('прил 1.1'!#REF!,MATCH('прил 1.4'!$B185,'прил 1.1'!$B:$B,0))</f>
        <v>#REF!</v>
      </c>
      <c r="AM185" s="1409">
        <v>0</v>
      </c>
      <c r="AN185" s="1409" t="e">
        <f>INDEX('прил 1.1'!#REF!,MATCH('прил 1.4'!B185,'прил 1.1'!B:B,0))</f>
        <v>#REF!</v>
      </c>
      <c r="AO185" s="1206">
        <f t="shared" si="118"/>
        <v>0</v>
      </c>
      <c r="AP185" s="1200" t="e">
        <f t="shared" ref="AP185:AP245" si="142">AN185</f>
        <v>#REF!</v>
      </c>
      <c r="AQ185" s="1227"/>
      <c r="AR185" s="1199" t="e">
        <f>INDEX('прил 1.3'!#REF!,MATCH('прил 1.4'!$B185,'прил 1.3'!$B:$B,0))</f>
        <v>#REF!</v>
      </c>
      <c r="AS185" s="1202"/>
      <c r="AT185" s="1199" t="e">
        <f>INDEX('прил 1.3'!#REF!,MATCH('прил 1.4'!$B185,'прил 1.3'!$B:$B,0))</f>
        <v>#REF!</v>
      </c>
      <c r="AU185" s="1202"/>
      <c r="AV185" s="1199" t="e">
        <f>INDEX('прил 1.3'!#REF!,MATCH('прил 1.4'!$B185,'прил 1.3'!$B:$B,0))</f>
        <v>#REF!</v>
      </c>
      <c r="AW185" s="1202"/>
      <c r="AX185" s="1199" t="e">
        <f>INDEX('прил 1.3'!#REF!,MATCH('прил 1.4'!$B185,'прил 1.3'!$B:$B,0))</f>
        <v>#REF!</v>
      </c>
      <c r="AY185" s="1409" t="e">
        <f t="shared" si="124"/>
        <v>#REF!</v>
      </c>
      <c r="AZ185" s="937" t="e">
        <f t="shared" si="125"/>
        <v>#REF!</v>
      </c>
      <c r="BA185" s="1417"/>
      <c r="BB185" s="1409">
        <v>0</v>
      </c>
      <c r="BC185" s="1409" t="e">
        <f>INDEX('прил 1.1'!#REF!,MATCH('прил 1.4'!B185,'прил 1.1'!B:B,0))</f>
        <v>#REF!</v>
      </c>
      <c r="BD185" s="1409">
        <v>0</v>
      </c>
      <c r="BE185" s="1409" t="e">
        <f>INDEX('прил 1.1'!#REF!,MATCH('прил 1.4'!B185,'прил 1.1'!B:B,0))</f>
        <v>#REF!</v>
      </c>
      <c r="BF185" s="1414"/>
      <c r="BG185" s="1409" t="e">
        <f>INDEX('прил 1.1'!#REF!,MATCH('прил 1.4'!B185,'прил 1.1'!B:B,0))</f>
        <v>#REF!</v>
      </c>
      <c r="BH185" s="950"/>
      <c r="BI185" s="1597">
        <f t="shared" si="137"/>
        <v>0</v>
      </c>
      <c r="BL185" s="917"/>
      <c r="BM185" s="918"/>
    </row>
    <row r="186" spans="1:65" s="934" customFormat="1" hidden="1">
      <c r="A186" s="939">
        <f t="shared" ref="A186:A245" si="143">A185+1</f>
        <v>2</v>
      </c>
      <c r="B186" s="782" t="e">
        <f>'прил 1.1'!#REF!</f>
        <v>#REF!</v>
      </c>
      <c r="C186" s="915" t="s">
        <v>1026</v>
      </c>
      <c r="D186" s="1409" t="e">
        <f>INDEX('прил 1.1'!K:K,MATCH('прил 1.4'!B186,'прил 1.1'!B:B,0))</f>
        <v>#REF!</v>
      </c>
      <c r="E186" s="1409" t="e">
        <f>INDEX('прил 1.1'!L:L,MATCH($B186,'прил 1.1'!$B:$B,0))</f>
        <v>#REF!</v>
      </c>
      <c r="F186" s="1409" t="e">
        <f>INDEX('прил 1.1'!Q:Q,MATCH('прил 1.4'!B186,'прил 1.1'!B:B,0))</f>
        <v>#REF!</v>
      </c>
      <c r="G186" s="1409" t="e">
        <f>INDEX('прил 1.1'!#REF!,MATCH($B186,'прил 1.1'!$B:$B,0))</f>
        <v>#REF!</v>
      </c>
      <c r="H186" s="1409">
        <v>0</v>
      </c>
      <c r="I186" s="1410" t="e">
        <f>INDEX('прил 1.1'!#REF!,MATCH('прил 1.4'!B186,'прил 1.1'!B:B,0))</f>
        <v>#REF!</v>
      </c>
      <c r="J186" s="1201"/>
      <c r="K186" s="1200" t="e">
        <f>INDEX('прил 14'!N:N,MATCH('прил 1.4'!$B186,'прил 14'!$B:$B,0))</f>
        <v>#REF!</v>
      </c>
      <c r="L186" s="1390"/>
      <c r="M186" s="1200" t="e">
        <f>INDEX('прил 14'!O:O,MATCH('прил 1.4'!$B186,'прил 14'!$B:$B,0))</f>
        <v>#REF!</v>
      </c>
      <c r="N186" s="1390"/>
      <c r="O186" s="1200" t="e">
        <f>INDEX('прил 14'!P:P,MATCH('прил 1.4'!$B186,'прил 14'!$B:$B,0))</f>
        <v>#REF!</v>
      </c>
      <c r="P186" s="1199"/>
      <c r="Q186" s="1200" t="e">
        <f>INDEX('прил 14'!Q:Q,MATCH('прил 1.4'!$B186,'прил 14'!$B:$B,0))</f>
        <v>#REF!</v>
      </c>
      <c r="R186" s="1409" t="e">
        <f t="shared" si="126"/>
        <v>#REF!</v>
      </c>
      <c r="S186" s="937" t="e">
        <f t="shared" si="127"/>
        <v>#REF!</v>
      </c>
      <c r="T186" s="1409" t="e">
        <f>INDEX('прил 1.1'!#REF!,MATCH('прил 1.4'!$B186,'прил 1.1'!$B:$B,0))</f>
        <v>#REF!</v>
      </c>
      <c r="U186" s="1409" t="e">
        <f>INDEX('прил 1.1'!#REF!,MATCH('прил 1.4'!$B186,'прил 1.1'!$B:$B,0))</f>
        <v>#REF!</v>
      </c>
      <c r="V186" s="1409">
        <v>0</v>
      </c>
      <c r="W186" s="1409" t="e">
        <f>INDEX('прил 1.1'!#REF!,MATCH('прил 1.4'!B186,'прил 1.1'!B:B,0))</f>
        <v>#REF!</v>
      </c>
      <c r="X186" s="1205"/>
      <c r="Y186" s="1200" t="e">
        <f>INDEX('прил 14'!W:W,MATCH('прил 1.4'!$B186,'прил 14'!$B:$B,0))</f>
        <v>#REF!</v>
      </c>
      <c r="Z186" s="1388"/>
      <c r="AA186" s="1200" t="e">
        <f>INDEX('прил 14'!X:X,MATCH('прил 1.4'!$B186,'прил 14'!$B:$B,0))</f>
        <v>#REF!</v>
      </c>
      <c r="AB186" s="1388"/>
      <c r="AC186" s="1200" t="e">
        <f>INDEX('прил 14'!Y:Y,MATCH('прил 1.4'!$B186,'прил 14'!$B:$B,0))</f>
        <v>#REF!</v>
      </c>
      <c r="AD186" s="1202"/>
      <c r="AE186" s="1200" t="e">
        <f>INDEX('прил 14'!Z:Z,MATCH('прил 1.4'!$B186,'прил 14'!$B:$B,0))</f>
        <v>#REF!</v>
      </c>
      <c r="AF186" s="1199" t="e">
        <f>INDEX('прил 1.1'!Q:Q,MATCH('прил 1.4'!B186,'прил 1.1'!B:B,0))-W186</f>
        <v>#REF!</v>
      </c>
      <c r="AG186" s="1409" t="e">
        <f t="shared" si="104"/>
        <v>#REF!</v>
      </c>
      <c r="AH186" s="937" t="e">
        <f t="shared" si="105"/>
        <v>#REF!</v>
      </c>
      <c r="AI186" s="1414"/>
      <c r="AJ186" s="1414"/>
      <c r="AK186" s="1415" t="e">
        <f>INDEX('прил 1.1'!#REF!,MATCH('прил 1.4'!$B186,'прил 1.1'!$B:$B,0))</f>
        <v>#REF!</v>
      </c>
      <c r="AL186" s="1416" t="e">
        <f>INDEX('прил 1.1'!#REF!,MATCH('прил 1.4'!$B186,'прил 1.1'!$B:$B,0))</f>
        <v>#REF!</v>
      </c>
      <c r="AM186" s="1409">
        <v>0</v>
      </c>
      <c r="AN186" s="1409" t="e">
        <f>INDEX('прил 1.1'!#REF!,MATCH('прил 1.4'!B186,'прил 1.1'!B:B,0))</f>
        <v>#REF!</v>
      </c>
      <c r="AO186" s="1206">
        <f t="shared" si="118"/>
        <v>0</v>
      </c>
      <c r="AP186" s="1200" t="e">
        <f t="shared" si="142"/>
        <v>#REF!</v>
      </c>
      <c r="AQ186" s="1227"/>
      <c r="AR186" s="1199" t="e">
        <f>INDEX('прил 1.3'!#REF!,MATCH('прил 1.4'!$B186,'прил 1.3'!$B:$B,0))</f>
        <v>#REF!</v>
      </c>
      <c r="AS186" s="1202"/>
      <c r="AT186" s="1199" t="e">
        <f>INDEX('прил 1.3'!#REF!,MATCH('прил 1.4'!$B186,'прил 1.3'!$B:$B,0))</f>
        <v>#REF!</v>
      </c>
      <c r="AU186" s="1202"/>
      <c r="AV186" s="1199" t="e">
        <f>INDEX('прил 1.3'!#REF!,MATCH('прил 1.4'!$B186,'прил 1.3'!$B:$B,0))</f>
        <v>#REF!</v>
      </c>
      <c r="AW186" s="1202"/>
      <c r="AX186" s="1199" t="e">
        <f>INDEX('прил 1.3'!#REF!,MATCH('прил 1.4'!$B186,'прил 1.3'!$B:$B,0))</f>
        <v>#REF!</v>
      </c>
      <c r="AY186" s="1409" t="e">
        <f t="shared" si="124"/>
        <v>#REF!</v>
      </c>
      <c r="AZ186" s="937" t="e">
        <f t="shared" si="125"/>
        <v>#REF!</v>
      </c>
      <c r="BA186" s="1417"/>
      <c r="BB186" s="1409">
        <v>0</v>
      </c>
      <c r="BC186" s="1409" t="e">
        <f>INDEX('прил 1.1'!#REF!,MATCH('прил 1.4'!B186,'прил 1.1'!B:B,0))</f>
        <v>#REF!</v>
      </c>
      <c r="BD186" s="1409">
        <v>0</v>
      </c>
      <c r="BE186" s="1409" t="e">
        <f>INDEX('прил 1.1'!#REF!,MATCH('прил 1.4'!B186,'прил 1.1'!B:B,0))</f>
        <v>#REF!</v>
      </c>
      <c r="BF186" s="1414"/>
      <c r="BG186" s="1409" t="e">
        <f>INDEX('прил 1.1'!#REF!,MATCH('прил 1.4'!B186,'прил 1.1'!B:B,0))</f>
        <v>#REF!</v>
      </c>
      <c r="BH186" s="950"/>
      <c r="BI186" s="1597">
        <f t="shared" si="137"/>
        <v>0</v>
      </c>
      <c r="BL186" s="917"/>
      <c r="BM186" s="918"/>
    </row>
    <row r="187" spans="1:65" s="934" customFormat="1">
      <c r="A187" s="939">
        <f t="shared" si="143"/>
        <v>3</v>
      </c>
      <c r="B187" s="782" t="e">
        <f>'прил 1.1'!#REF!</f>
        <v>#REF!</v>
      </c>
      <c r="C187" s="915" t="s">
        <v>1026</v>
      </c>
      <c r="D187" s="1409" t="e">
        <f>INDEX('прил 1.1'!K:K,MATCH('прил 1.4'!B187,'прил 1.1'!B:B,0))</f>
        <v>#REF!</v>
      </c>
      <c r="E187" s="1409" t="e">
        <f>INDEX('прил 1.1'!L:L,MATCH($B187,'прил 1.1'!$B:$B,0))</f>
        <v>#REF!</v>
      </c>
      <c r="F187" s="1409" t="e">
        <f>INDEX('прил 1.1'!Q:Q,MATCH('прил 1.4'!B187,'прил 1.1'!B:B,0))</f>
        <v>#REF!</v>
      </c>
      <c r="G187" s="1409" t="e">
        <f>INDEX('прил 1.1'!#REF!,MATCH($B187,'прил 1.1'!$B:$B,0))</f>
        <v>#REF!</v>
      </c>
      <c r="H187" s="1409">
        <v>3.1968749999999999</v>
      </c>
      <c r="I187" s="1410" t="e">
        <f>INDEX('прил 1.1'!#REF!,MATCH('прил 1.4'!B187,'прил 1.1'!B:B,0))</f>
        <v>#REF!</v>
      </c>
      <c r="J187" s="1201"/>
      <c r="K187" s="1200" t="e">
        <f>INDEX('прил 14'!N:N,MATCH('прил 1.4'!$B187,'прил 14'!$B:$B,0))</f>
        <v>#REF!</v>
      </c>
      <c r="L187" s="1390"/>
      <c r="M187" s="1200" t="e">
        <f>INDEX('прил 14'!O:O,MATCH('прил 1.4'!$B187,'прил 14'!$B:$B,0))</f>
        <v>#REF!</v>
      </c>
      <c r="N187" s="1390"/>
      <c r="O187" s="1200" t="e">
        <f>INDEX('прил 14'!P:P,MATCH('прил 1.4'!$B187,'прил 14'!$B:$B,0))</f>
        <v>#REF!</v>
      </c>
      <c r="P187" s="1199"/>
      <c r="Q187" s="1200" t="e">
        <f>INDEX('прил 14'!Q:Q,MATCH('прил 1.4'!$B187,'прил 14'!$B:$B,0))</f>
        <v>#REF!</v>
      </c>
      <c r="R187" s="1409" t="e">
        <f t="shared" si="126"/>
        <v>#REF!</v>
      </c>
      <c r="S187" s="937" t="e">
        <f t="shared" si="127"/>
        <v>#REF!</v>
      </c>
      <c r="T187" s="1409" t="e">
        <f>INDEX('прил 1.1'!#REF!,MATCH('прил 1.4'!$B187,'прил 1.1'!$B:$B,0))</f>
        <v>#REF!</v>
      </c>
      <c r="U187" s="1409" t="e">
        <f>INDEX('прил 1.1'!#REF!,MATCH('прил 1.4'!$B187,'прил 1.1'!$B:$B,0))</f>
        <v>#REF!</v>
      </c>
      <c r="V187" s="1409">
        <v>3.7578</v>
      </c>
      <c r="W187" s="1409" t="e">
        <f>INDEX('прил 1.1'!#REF!,MATCH('прил 1.4'!B187,'прил 1.1'!B:B,0))</f>
        <v>#REF!</v>
      </c>
      <c r="X187" s="1205"/>
      <c r="Y187" s="1200" t="e">
        <f>INDEX('прил 14'!W:W,MATCH('прил 1.4'!$B187,'прил 14'!$B:$B,0))</f>
        <v>#REF!</v>
      </c>
      <c r="Z187" s="1595">
        <f>V187</f>
        <v>3.7578</v>
      </c>
      <c r="AA187" s="1200" t="e">
        <f>INDEX('прил 14'!X:X,MATCH('прил 1.4'!$B187,'прил 14'!$B:$B,0))</f>
        <v>#REF!</v>
      </c>
      <c r="AB187" s="1388"/>
      <c r="AC187" s="1200" t="e">
        <f>INDEX('прил 14'!Y:Y,MATCH('прил 1.4'!$B187,'прил 14'!$B:$B,0))</f>
        <v>#REF!</v>
      </c>
      <c r="AD187" s="1202"/>
      <c r="AE187" s="1200" t="e">
        <f>INDEX('прил 14'!Z:Z,MATCH('прил 1.4'!$B187,'прил 14'!$B:$B,0))</f>
        <v>#REF!</v>
      </c>
      <c r="AF187" s="1199" t="e">
        <f>INDEX('прил 1.1'!Q:Q,MATCH('прил 1.4'!B187,'прил 1.1'!B:B,0))-W187</f>
        <v>#REF!</v>
      </c>
      <c r="AG187" s="1409" t="e">
        <f t="shared" si="104"/>
        <v>#REF!</v>
      </c>
      <c r="AH187" s="937" t="e">
        <f t="shared" si="105"/>
        <v>#REF!</v>
      </c>
      <c r="AI187" s="1414"/>
      <c r="AJ187" s="1414"/>
      <c r="AK187" s="1415" t="e">
        <f>INDEX('прил 1.1'!#REF!,MATCH('прил 1.4'!$B187,'прил 1.1'!$B:$B,0))</f>
        <v>#REF!</v>
      </c>
      <c r="AL187" s="1416" t="e">
        <f>INDEX('прил 1.1'!#REF!,MATCH('прил 1.4'!$B187,'прил 1.1'!$B:$B,0))</f>
        <v>#REF!</v>
      </c>
      <c r="AM187" s="1409">
        <v>3.4868749999999999</v>
      </c>
      <c r="AN187" s="1409" t="e">
        <f>INDEX('прил 1.1'!#REF!,MATCH('прил 1.4'!B187,'прил 1.1'!B:B,0))</f>
        <v>#REF!</v>
      </c>
      <c r="AO187" s="1206"/>
      <c r="AP187" s="1200" t="e">
        <f t="shared" si="142"/>
        <v>#REF!</v>
      </c>
      <c r="AQ187" s="1227"/>
      <c r="AR187" s="1199" t="e">
        <f>INDEX('прил 1.3'!#REF!,MATCH('прил 1.4'!$B187,'прил 1.3'!$B:$B,0))</f>
        <v>#REF!</v>
      </c>
      <c r="AS187" s="1202"/>
      <c r="AT187" s="1199" t="e">
        <f>INDEX('прил 1.3'!#REF!,MATCH('прил 1.4'!$B187,'прил 1.3'!$B:$B,0))</f>
        <v>#REF!</v>
      </c>
      <c r="AU187" s="1202"/>
      <c r="AV187" s="1199" t="e">
        <f>INDEX('прил 1.3'!#REF!,MATCH('прил 1.4'!$B187,'прил 1.3'!$B:$B,0))</f>
        <v>#REF!</v>
      </c>
      <c r="AW187" s="1202"/>
      <c r="AX187" s="1199" t="e">
        <f>INDEX('прил 1.3'!#REF!,MATCH('прил 1.4'!$B187,'прил 1.3'!$B:$B,0))</f>
        <v>#REF!</v>
      </c>
      <c r="AY187" s="1409" t="e">
        <f t="shared" si="124"/>
        <v>#REF!</v>
      </c>
      <c r="AZ187" s="937" t="e">
        <f t="shared" si="125"/>
        <v>#REF!</v>
      </c>
      <c r="BA187" s="1417"/>
      <c r="BB187" s="1409">
        <v>0</v>
      </c>
      <c r="BC187" s="1409" t="e">
        <f>INDEX('прил 1.1'!#REF!,MATCH('прил 1.4'!B187,'прил 1.1'!B:B,0))</f>
        <v>#REF!</v>
      </c>
      <c r="BD187" s="1409">
        <v>0</v>
      </c>
      <c r="BE187" s="1409" t="e">
        <f>INDEX('прил 1.1'!#REF!,MATCH('прил 1.4'!B187,'прил 1.1'!B:B,0))</f>
        <v>#REF!</v>
      </c>
      <c r="BF187" s="1414"/>
      <c r="BG187" s="1409" t="e">
        <f>INDEX('прил 1.1'!#REF!,MATCH('прил 1.4'!B187,'прил 1.1'!B:B,0))</f>
        <v>#REF!</v>
      </c>
      <c r="BH187" s="950"/>
      <c r="BI187" s="1597">
        <f t="shared" si="137"/>
        <v>0</v>
      </c>
      <c r="BJ187" s="1619">
        <v>0</v>
      </c>
      <c r="BL187" s="917">
        <f>BJ187-H187</f>
        <v>-3.1968749999999999</v>
      </c>
      <c r="BM187" s="918"/>
    </row>
    <row r="188" spans="1:65" s="934" customFormat="1" hidden="1">
      <c r="A188" s="939">
        <f t="shared" si="143"/>
        <v>4</v>
      </c>
      <c r="B188" s="782" t="e">
        <f>'прил 1.1'!#REF!</f>
        <v>#REF!</v>
      </c>
      <c r="C188" s="915" t="s">
        <v>1026</v>
      </c>
      <c r="D188" s="1409" t="e">
        <f>INDEX('прил 1.1'!K:K,MATCH('прил 1.4'!B188,'прил 1.1'!B:B,0))</f>
        <v>#REF!</v>
      </c>
      <c r="E188" s="1409" t="e">
        <f>INDEX('прил 1.1'!L:L,MATCH($B188,'прил 1.1'!$B:$B,0))</f>
        <v>#REF!</v>
      </c>
      <c r="F188" s="1409" t="e">
        <f>INDEX('прил 1.1'!Q:Q,MATCH('прил 1.4'!B188,'прил 1.1'!B:B,0))</f>
        <v>#REF!</v>
      </c>
      <c r="G188" s="1409" t="e">
        <f>INDEX('прил 1.1'!#REF!,MATCH($B188,'прил 1.1'!$B:$B,0))</f>
        <v>#REF!</v>
      </c>
      <c r="H188" s="1409">
        <v>0</v>
      </c>
      <c r="I188" s="1410" t="e">
        <f>INDEX('прил 1.1'!#REF!,MATCH('прил 1.4'!B188,'прил 1.1'!B:B,0))</f>
        <v>#REF!</v>
      </c>
      <c r="J188" s="1201"/>
      <c r="K188" s="1202"/>
      <c r="L188" s="1199"/>
      <c r="M188" s="1202"/>
      <c r="N188" s="1199"/>
      <c r="O188" s="1199"/>
      <c r="P188" s="1199"/>
      <c r="Q188" s="1203"/>
      <c r="R188" s="1409" t="e">
        <f t="shared" si="126"/>
        <v>#REF!</v>
      </c>
      <c r="S188" s="937" t="e">
        <f t="shared" si="127"/>
        <v>#REF!</v>
      </c>
      <c r="T188" s="1409" t="e">
        <f>INDEX('прил 1.1'!#REF!,MATCH('прил 1.4'!$B188,'прил 1.1'!$B:$B,0))</f>
        <v>#REF!</v>
      </c>
      <c r="U188" s="1409" t="e">
        <f>INDEX('прил 1.1'!#REF!,MATCH('прил 1.4'!$B188,'прил 1.1'!$B:$B,0))</f>
        <v>#REF!</v>
      </c>
      <c r="V188" s="1409">
        <v>0</v>
      </c>
      <c r="W188" s="1409" t="e">
        <f>INDEX('прил 1.1'!#REF!,MATCH('прил 1.4'!B188,'прил 1.1'!B:B,0))</f>
        <v>#REF!</v>
      </c>
      <c r="X188" s="1205"/>
      <c r="Y188" s="1205"/>
      <c r="Z188" s="1205"/>
      <c r="AA188" s="1205"/>
      <c r="AB188" s="1205"/>
      <c r="AC188" s="1205"/>
      <c r="AD188" s="1205"/>
      <c r="AE188" s="1205"/>
      <c r="AF188" s="1199" t="e">
        <f>INDEX('прил 1.1'!Q:Q,MATCH('прил 1.4'!B188,'прил 1.1'!B:B,0))-W188</f>
        <v>#REF!</v>
      </c>
      <c r="AG188" s="1409" t="e">
        <f t="shared" si="104"/>
        <v>#REF!</v>
      </c>
      <c r="AH188" s="937" t="e">
        <f t="shared" si="105"/>
        <v>#REF!</v>
      </c>
      <c r="AI188" s="1414"/>
      <c r="AJ188" s="1414"/>
      <c r="AK188" s="1415" t="e">
        <f>INDEX('прил 1.1'!#REF!,MATCH('прил 1.4'!$B188,'прил 1.1'!$B:$B,0))</f>
        <v>#REF!</v>
      </c>
      <c r="AL188" s="1416" t="e">
        <f>INDEX('прил 1.1'!#REF!,MATCH('прил 1.4'!$B188,'прил 1.1'!$B:$B,0))</f>
        <v>#REF!</v>
      </c>
      <c r="AM188" s="1409">
        <v>0</v>
      </c>
      <c r="AN188" s="1409" t="e">
        <f>INDEX('прил 1.1'!#REF!,MATCH('прил 1.4'!B188,'прил 1.1'!B:B,0))</f>
        <v>#REF!</v>
      </c>
      <c r="AO188" s="1206">
        <f t="shared" si="118"/>
        <v>0</v>
      </c>
      <c r="AP188" s="1200" t="e">
        <f t="shared" si="142"/>
        <v>#REF!</v>
      </c>
      <c r="AQ188" s="1227"/>
      <c r="AR188" s="1199" t="e">
        <f>INDEX('прил 1.3'!#REF!,MATCH('прил 1.4'!$B188,'прил 1.3'!$B:$B,0))</f>
        <v>#REF!</v>
      </c>
      <c r="AS188" s="1202"/>
      <c r="AT188" s="1199" t="e">
        <f>INDEX('прил 1.3'!#REF!,MATCH('прил 1.4'!$B188,'прил 1.3'!$B:$B,0))</f>
        <v>#REF!</v>
      </c>
      <c r="AU188" s="1202"/>
      <c r="AV188" s="1199" t="e">
        <f>INDEX('прил 1.3'!#REF!,MATCH('прил 1.4'!$B188,'прил 1.3'!$B:$B,0))</f>
        <v>#REF!</v>
      </c>
      <c r="AW188" s="1202"/>
      <c r="AX188" s="1199" t="e">
        <f>INDEX('прил 1.3'!#REF!,MATCH('прил 1.4'!$B188,'прил 1.3'!$B:$B,0))</f>
        <v>#REF!</v>
      </c>
      <c r="AY188" s="1409" t="e">
        <f t="shared" si="124"/>
        <v>#REF!</v>
      </c>
      <c r="AZ188" s="937" t="e">
        <f t="shared" si="125"/>
        <v>#REF!</v>
      </c>
      <c r="BA188" s="1417"/>
      <c r="BB188" s="1409">
        <v>0</v>
      </c>
      <c r="BC188" s="1409" t="e">
        <f>INDEX('прил 1.1'!#REF!,MATCH('прил 1.4'!B188,'прил 1.1'!B:B,0))</f>
        <v>#REF!</v>
      </c>
      <c r="BD188" s="1409">
        <v>0</v>
      </c>
      <c r="BE188" s="1409" t="e">
        <f>INDEX('прил 1.1'!#REF!,MATCH('прил 1.4'!B188,'прил 1.1'!B:B,0))</f>
        <v>#REF!</v>
      </c>
      <c r="BF188" s="1414"/>
      <c r="BG188" s="1409" t="e">
        <f>INDEX('прил 1.1'!#REF!,MATCH('прил 1.4'!B188,'прил 1.1'!B:B,0))</f>
        <v>#REF!</v>
      </c>
      <c r="BH188" s="950"/>
      <c r="BI188" s="1597">
        <f t="shared" si="137"/>
        <v>0</v>
      </c>
      <c r="BL188" s="917"/>
      <c r="BM188" s="918"/>
    </row>
    <row r="189" spans="1:65" s="934" customFormat="1" hidden="1">
      <c r="A189" s="939">
        <f t="shared" si="143"/>
        <v>5</v>
      </c>
      <c r="B189" s="782" t="e">
        <f>'прил 1.1'!#REF!</f>
        <v>#REF!</v>
      </c>
      <c r="C189" s="915" t="s">
        <v>1026</v>
      </c>
      <c r="D189" s="1409" t="e">
        <f>INDEX('прил 1.1'!K:K,MATCH('прил 1.4'!B189,'прил 1.1'!B:B,0))</f>
        <v>#REF!</v>
      </c>
      <c r="E189" s="1409" t="e">
        <f>INDEX('прил 1.1'!L:L,MATCH($B189,'прил 1.1'!$B:$B,0))</f>
        <v>#REF!</v>
      </c>
      <c r="F189" s="1409" t="e">
        <f>INDEX('прил 1.1'!Q:Q,MATCH('прил 1.4'!B189,'прил 1.1'!B:B,0))</f>
        <v>#REF!</v>
      </c>
      <c r="G189" s="1409" t="e">
        <f>INDEX('прил 1.1'!#REF!,MATCH($B189,'прил 1.1'!$B:$B,0))</f>
        <v>#REF!</v>
      </c>
      <c r="H189" s="1409">
        <v>0</v>
      </c>
      <c r="I189" s="1410" t="e">
        <f>INDEX('прил 1.1'!#REF!,MATCH('прил 1.4'!B189,'прил 1.1'!B:B,0))</f>
        <v>#REF!</v>
      </c>
      <c r="J189" s="1201"/>
      <c r="K189" s="1200" t="e">
        <f>INDEX('прил 14'!N:N,MATCH('прил 1.4'!$B189,'прил 14'!$B:$B,0))</f>
        <v>#REF!</v>
      </c>
      <c r="L189" s="1390"/>
      <c r="M189" s="1200" t="e">
        <f>INDEX('прил 14'!O:O,MATCH('прил 1.4'!$B189,'прил 14'!$B:$B,0))</f>
        <v>#REF!</v>
      </c>
      <c r="N189" s="1390"/>
      <c r="O189" s="1200" t="e">
        <f>INDEX('прил 14'!P:P,MATCH('прил 1.4'!$B189,'прил 14'!$B:$B,0))</f>
        <v>#REF!</v>
      </c>
      <c r="P189" s="1199"/>
      <c r="Q189" s="1200" t="e">
        <f>INDEX('прил 14'!Q:Q,MATCH('прил 1.4'!$B189,'прил 14'!$B:$B,0))</f>
        <v>#REF!</v>
      </c>
      <c r="R189" s="1409" t="e">
        <f t="shared" si="126"/>
        <v>#REF!</v>
      </c>
      <c r="S189" s="937" t="e">
        <f t="shared" si="127"/>
        <v>#REF!</v>
      </c>
      <c r="T189" s="1409" t="e">
        <f>INDEX('прил 1.1'!#REF!,MATCH('прил 1.4'!$B189,'прил 1.1'!$B:$B,0))</f>
        <v>#REF!</v>
      </c>
      <c r="U189" s="1409" t="e">
        <f>INDEX('прил 1.1'!#REF!,MATCH('прил 1.4'!$B189,'прил 1.1'!$B:$B,0))</f>
        <v>#REF!</v>
      </c>
      <c r="V189" s="1409">
        <v>0</v>
      </c>
      <c r="W189" s="1409" t="e">
        <f>INDEX('прил 1.1'!#REF!,MATCH('прил 1.4'!B189,'прил 1.1'!B:B,0))</f>
        <v>#REF!</v>
      </c>
      <c r="X189" s="1205"/>
      <c r="Y189" s="1200" t="e">
        <f>INDEX('прил 14'!W:W,MATCH('прил 1.4'!$B189,'прил 14'!$B:$B,0))</f>
        <v>#REF!</v>
      </c>
      <c r="Z189" s="1388"/>
      <c r="AA189" s="1200" t="e">
        <f>INDEX('прил 14'!X:X,MATCH('прил 1.4'!$B189,'прил 14'!$B:$B,0))</f>
        <v>#REF!</v>
      </c>
      <c r="AB189" s="1388"/>
      <c r="AC189" s="1200" t="e">
        <f>INDEX('прил 14'!Y:Y,MATCH('прил 1.4'!$B189,'прил 14'!$B:$B,0))</f>
        <v>#REF!</v>
      </c>
      <c r="AD189" s="1202"/>
      <c r="AE189" s="1200" t="e">
        <f>INDEX('прил 14'!Z:Z,MATCH('прил 1.4'!$B189,'прил 14'!$B:$B,0))</f>
        <v>#REF!</v>
      </c>
      <c r="AF189" s="1199" t="e">
        <f>INDEX('прил 1.1'!Q:Q,MATCH('прил 1.4'!B189,'прил 1.1'!B:B,0))-W189</f>
        <v>#REF!</v>
      </c>
      <c r="AG189" s="1409" t="e">
        <f t="shared" si="104"/>
        <v>#REF!</v>
      </c>
      <c r="AH189" s="937" t="e">
        <f t="shared" si="105"/>
        <v>#REF!</v>
      </c>
      <c r="AI189" s="1414"/>
      <c r="AJ189" s="1414"/>
      <c r="AK189" s="1415" t="e">
        <f>INDEX('прил 1.1'!#REF!,MATCH('прил 1.4'!$B189,'прил 1.1'!$B:$B,0))</f>
        <v>#REF!</v>
      </c>
      <c r="AL189" s="1416" t="e">
        <f>INDEX('прил 1.1'!#REF!,MATCH('прил 1.4'!$B189,'прил 1.1'!$B:$B,0))</f>
        <v>#REF!</v>
      </c>
      <c r="AM189" s="1409">
        <v>0</v>
      </c>
      <c r="AN189" s="1409" t="e">
        <f>INDEX('прил 1.1'!#REF!,MATCH('прил 1.4'!B189,'прил 1.1'!B:B,0))</f>
        <v>#REF!</v>
      </c>
      <c r="AO189" s="1206">
        <f t="shared" si="118"/>
        <v>0</v>
      </c>
      <c r="AP189" s="1200" t="e">
        <f t="shared" si="142"/>
        <v>#REF!</v>
      </c>
      <c r="AQ189" s="1227"/>
      <c r="AR189" s="1199" t="e">
        <f>INDEX('прил 1.3'!#REF!,MATCH('прил 1.4'!$B189,'прил 1.3'!$B:$B,0))</f>
        <v>#REF!</v>
      </c>
      <c r="AS189" s="1202"/>
      <c r="AT189" s="1199" t="e">
        <f>INDEX('прил 1.3'!#REF!,MATCH('прил 1.4'!$B189,'прил 1.3'!$B:$B,0))</f>
        <v>#REF!</v>
      </c>
      <c r="AU189" s="1202"/>
      <c r="AV189" s="1199" t="e">
        <f>INDEX('прил 1.3'!#REF!,MATCH('прил 1.4'!$B189,'прил 1.3'!$B:$B,0))</f>
        <v>#REF!</v>
      </c>
      <c r="AW189" s="1202"/>
      <c r="AX189" s="1199" t="e">
        <f>INDEX('прил 1.3'!#REF!,MATCH('прил 1.4'!$B189,'прил 1.3'!$B:$B,0))</f>
        <v>#REF!</v>
      </c>
      <c r="AY189" s="1409" t="e">
        <f t="shared" si="124"/>
        <v>#REF!</v>
      </c>
      <c r="AZ189" s="937" t="e">
        <f t="shared" si="125"/>
        <v>#REF!</v>
      </c>
      <c r="BA189" s="1417"/>
      <c r="BB189" s="1409">
        <v>0</v>
      </c>
      <c r="BC189" s="1409" t="e">
        <f>INDEX('прил 1.1'!#REF!,MATCH('прил 1.4'!B189,'прил 1.1'!B:B,0))</f>
        <v>#REF!</v>
      </c>
      <c r="BD189" s="1409">
        <v>0</v>
      </c>
      <c r="BE189" s="1409" t="e">
        <f>INDEX('прил 1.1'!#REF!,MATCH('прил 1.4'!B189,'прил 1.1'!B:B,0))</f>
        <v>#REF!</v>
      </c>
      <c r="BF189" s="1414"/>
      <c r="BG189" s="1409" t="e">
        <f>INDEX('прил 1.1'!#REF!,MATCH('прил 1.4'!B189,'прил 1.1'!B:B,0))</f>
        <v>#REF!</v>
      </c>
      <c r="BH189" s="950"/>
      <c r="BI189" s="1597">
        <f t="shared" si="137"/>
        <v>0</v>
      </c>
      <c r="BL189" s="917"/>
      <c r="BM189" s="918"/>
    </row>
    <row r="190" spans="1:65" s="934" customFormat="1" hidden="1">
      <c r="A190" s="939">
        <f t="shared" si="143"/>
        <v>6</v>
      </c>
      <c r="B190" s="782" t="e">
        <f>'прил 1.1'!#REF!</f>
        <v>#REF!</v>
      </c>
      <c r="C190" s="915" t="s">
        <v>1026</v>
      </c>
      <c r="D190" s="1409" t="e">
        <f>INDEX('прил 1.1'!K:K,MATCH('прил 1.4'!B190,'прил 1.1'!B:B,0))</f>
        <v>#REF!</v>
      </c>
      <c r="E190" s="1409" t="e">
        <f>INDEX('прил 1.1'!L:L,MATCH($B190,'прил 1.1'!$B:$B,0))</f>
        <v>#REF!</v>
      </c>
      <c r="F190" s="1409" t="e">
        <f>INDEX('прил 1.1'!Q:Q,MATCH('прил 1.4'!B190,'прил 1.1'!B:B,0))</f>
        <v>#REF!</v>
      </c>
      <c r="G190" s="1409" t="e">
        <f>INDEX('прил 1.1'!#REF!,MATCH($B190,'прил 1.1'!$B:$B,0))</f>
        <v>#REF!</v>
      </c>
      <c r="H190" s="1409">
        <v>0</v>
      </c>
      <c r="I190" s="1410" t="e">
        <f>INDEX('прил 1.1'!#REF!,MATCH('прил 1.4'!B190,'прил 1.1'!B:B,0))</f>
        <v>#REF!</v>
      </c>
      <c r="J190" s="1201"/>
      <c r="K190" s="1200" t="e">
        <f>INDEX('прил 14'!N:N,MATCH('прил 1.4'!$B190,'прил 14'!$B:$B,0))</f>
        <v>#REF!</v>
      </c>
      <c r="L190" s="1390"/>
      <c r="M190" s="1200" t="e">
        <f>INDEX('прил 14'!O:O,MATCH('прил 1.4'!$B190,'прил 14'!$B:$B,0))</f>
        <v>#REF!</v>
      </c>
      <c r="N190" s="1390"/>
      <c r="O190" s="1200" t="e">
        <f>INDEX('прил 14'!P:P,MATCH('прил 1.4'!$B190,'прил 14'!$B:$B,0))</f>
        <v>#REF!</v>
      </c>
      <c r="P190" s="1199"/>
      <c r="Q190" s="1200" t="e">
        <f>INDEX('прил 14'!Q:Q,MATCH('прил 1.4'!$B190,'прил 14'!$B:$B,0))</f>
        <v>#REF!</v>
      </c>
      <c r="R190" s="1409" t="e">
        <f t="shared" si="126"/>
        <v>#REF!</v>
      </c>
      <c r="S190" s="937" t="e">
        <f t="shared" si="127"/>
        <v>#REF!</v>
      </c>
      <c r="T190" s="1409" t="e">
        <f>INDEX('прил 1.1'!#REF!,MATCH('прил 1.4'!$B190,'прил 1.1'!$B:$B,0))</f>
        <v>#REF!</v>
      </c>
      <c r="U190" s="1409" t="e">
        <f>INDEX('прил 1.1'!#REF!,MATCH('прил 1.4'!$B190,'прил 1.1'!$B:$B,0))</f>
        <v>#REF!</v>
      </c>
      <c r="V190" s="1409">
        <v>0</v>
      </c>
      <c r="W190" s="1409" t="e">
        <f>INDEX('прил 1.1'!#REF!,MATCH('прил 1.4'!B190,'прил 1.1'!B:B,0))</f>
        <v>#REF!</v>
      </c>
      <c r="X190" s="1205"/>
      <c r="Y190" s="1200" t="e">
        <f>INDEX('прил 14'!W:W,MATCH('прил 1.4'!$B190,'прил 14'!$B:$B,0))</f>
        <v>#REF!</v>
      </c>
      <c r="Z190" s="1388"/>
      <c r="AA190" s="1200" t="e">
        <f>INDEX('прил 14'!X:X,MATCH('прил 1.4'!$B190,'прил 14'!$B:$B,0))</f>
        <v>#REF!</v>
      </c>
      <c r="AB190" s="1388"/>
      <c r="AC190" s="1200" t="e">
        <f>INDEX('прил 14'!Y:Y,MATCH('прил 1.4'!$B190,'прил 14'!$B:$B,0))</f>
        <v>#REF!</v>
      </c>
      <c r="AD190" s="1202"/>
      <c r="AE190" s="1200" t="e">
        <f>INDEX('прил 14'!Z:Z,MATCH('прил 1.4'!$B190,'прил 14'!$B:$B,0))</f>
        <v>#REF!</v>
      </c>
      <c r="AF190" s="1199" t="e">
        <f>INDEX('прил 1.1'!Q:Q,MATCH('прил 1.4'!B190,'прил 1.1'!B:B,0))-W190</f>
        <v>#REF!</v>
      </c>
      <c r="AG190" s="1409" t="e">
        <f t="shared" si="104"/>
        <v>#REF!</v>
      </c>
      <c r="AH190" s="937" t="e">
        <f t="shared" si="105"/>
        <v>#REF!</v>
      </c>
      <c r="AI190" s="1414"/>
      <c r="AJ190" s="1414"/>
      <c r="AK190" s="1415" t="e">
        <f>INDEX('прил 1.1'!#REF!,MATCH('прил 1.4'!$B190,'прил 1.1'!$B:$B,0))</f>
        <v>#REF!</v>
      </c>
      <c r="AL190" s="1416" t="e">
        <f>INDEX('прил 1.1'!#REF!,MATCH('прил 1.4'!$B190,'прил 1.1'!$B:$B,0))</f>
        <v>#REF!</v>
      </c>
      <c r="AM190" s="1409">
        <v>0</v>
      </c>
      <c r="AN190" s="1409" t="e">
        <f>INDEX('прил 1.1'!#REF!,MATCH('прил 1.4'!B190,'прил 1.1'!B:B,0))</f>
        <v>#REF!</v>
      </c>
      <c r="AO190" s="1206">
        <f t="shared" si="118"/>
        <v>0</v>
      </c>
      <c r="AP190" s="1200" t="e">
        <f t="shared" si="142"/>
        <v>#REF!</v>
      </c>
      <c r="AQ190" s="1227"/>
      <c r="AR190" s="1199" t="e">
        <f>INDEX('прил 1.3'!#REF!,MATCH('прил 1.4'!$B190,'прил 1.3'!$B:$B,0))</f>
        <v>#REF!</v>
      </c>
      <c r="AS190" s="1202"/>
      <c r="AT190" s="1199" t="e">
        <f>INDEX('прил 1.3'!#REF!,MATCH('прил 1.4'!$B190,'прил 1.3'!$B:$B,0))</f>
        <v>#REF!</v>
      </c>
      <c r="AU190" s="1202"/>
      <c r="AV190" s="1199" t="e">
        <f>INDEX('прил 1.3'!#REF!,MATCH('прил 1.4'!$B190,'прил 1.3'!$B:$B,0))</f>
        <v>#REF!</v>
      </c>
      <c r="AW190" s="1202"/>
      <c r="AX190" s="1199" t="e">
        <f>INDEX('прил 1.3'!#REF!,MATCH('прил 1.4'!$B190,'прил 1.3'!$B:$B,0))</f>
        <v>#REF!</v>
      </c>
      <c r="AY190" s="1409" t="e">
        <f t="shared" si="124"/>
        <v>#REF!</v>
      </c>
      <c r="AZ190" s="937" t="e">
        <f t="shared" si="125"/>
        <v>#REF!</v>
      </c>
      <c r="BA190" s="1417"/>
      <c r="BB190" s="1409">
        <v>0</v>
      </c>
      <c r="BC190" s="1409" t="e">
        <f>INDEX('прил 1.1'!#REF!,MATCH('прил 1.4'!B190,'прил 1.1'!B:B,0))</f>
        <v>#REF!</v>
      </c>
      <c r="BD190" s="1409">
        <v>0</v>
      </c>
      <c r="BE190" s="1409" t="e">
        <f>INDEX('прил 1.1'!#REF!,MATCH('прил 1.4'!B190,'прил 1.1'!B:B,0))</f>
        <v>#REF!</v>
      </c>
      <c r="BF190" s="1414"/>
      <c r="BG190" s="1409" t="e">
        <f>INDEX('прил 1.1'!#REF!,MATCH('прил 1.4'!B190,'прил 1.1'!B:B,0))</f>
        <v>#REF!</v>
      </c>
      <c r="BH190" s="950"/>
      <c r="BI190" s="1597">
        <f t="shared" si="137"/>
        <v>0</v>
      </c>
      <c r="BL190" s="917"/>
      <c r="BM190" s="918"/>
    </row>
    <row r="191" spans="1:65" s="934" customFormat="1" hidden="1">
      <c r="A191" s="939">
        <f t="shared" si="143"/>
        <v>7</v>
      </c>
      <c r="B191" s="782" t="e">
        <f>'прил 1.1'!#REF!</f>
        <v>#REF!</v>
      </c>
      <c r="C191" s="915" t="s">
        <v>1026</v>
      </c>
      <c r="D191" s="1409" t="e">
        <f>INDEX('прил 1.1'!K:K,MATCH('прил 1.4'!B191,'прил 1.1'!B:B,0))</f>
        <v>#REF!</v>
      </c>
      <c r="E191" s="1409" t="e">
        <f>INDEX('прил 1.1'!L:L,MATCH($B191,'прил 1.1'!$B:$B,0))</f>
        <v>#REF!</v>
      </c>
      <c r="F191" s="1409" t="e">
        <f>INDEX('прил 1.1'!Q:Q,MATCH('прил 1.4'!B191,'прил 1.1'!B:B,0))</f>
        <v>#REF!</v>
      </c>
      <c r="G191" s="1409" t="e">
        <f>INDEX('прил 1.1'!#REF!,MATCH($B191,'прил 1.1'!$B:$B,0))</f>
        <v>#REF!</v>
      </c>
      <c r="H191" s="1409"/>
      <c r="I191" s="1410" t="e">
        <f>INDEX('прил 1.1'!#REF!,MATCH('прил 1.4'!B191,'прил 1.1'!B:B,0))</f>
        <v>#REF!</v>
      </c>
      <c r="J191" s="1201"/>
      <c r="K191" s="1202"/>
      <c r="L191" s="1199"/>
      <c r="M191" s="1202"/>
      <c r="N191" s="1199"/>
      <c r="O191" s="1199"/>
      <c r="P191" s="1199"/>
      <c r="Q191" s="1203"/>
      <c r="R191" s="1409" t="e">
        <f t="shared" si="126"/>
        <v>#REF!</v>
      </c>
      <c r="S191" s="937" t="e">
        <f t="shared" si="127"/>
        <v>#REF!</v>
      </c>
      <c r="T191" s="1409" t="e">
        <f>INDEX('прил 1.1'!#REF!,MATCH('прил 1.4'!$B191,'прил 1.1'!$B:$B,0))</f>
        <v>#REF!</v>
      </c>
      <c r="U191" s="1409" t="e">
        <f>INDEX('прил 1.1'!#REF!,MATCH('прил 1.4'!$B191,'прил 1.1'!$B:$B,0))</f>
        <v>#REF!</v>
      </c>
      <c r="V191" s="1409"/>
      <c r="W191" s="1409" t="e">
        <f>INDEX('прил 1.1'!#REF!,MATCH('прил 1.4'!B191,'прил 1.1'!B:B,0))</f>
        <v>#REF!</v>
      </c>
      <c r="X191" s="1205"/>
      <c r="Y191" s="1200" t="e">
        <f>INDEX('прил 14'!W:W,MATCH('прил 1.4'!$B191,'прил 14'!$B:$B,0))</f>
        <v>#REF!</v>
      </c>
      <c r="Z191" s="1388"/>
      <c r="AA191" s="1200" t="e">
        <f>INDEX('прил 14'!X:X,MATCH('прил 1.4'!$B191,'прил 14'!$B:$B,0))</f>
        <v>#REF!</v>
      </c>
      <c r="AB191" s="1388"/>
      <c r="AC191" s="1200" t="e">
        <f>INDEX('прил 14'!Y:Y,MATCH('прил 1.4'!$B191,'прил 14'!$B:$B,0))</f>
        <v>#REF!</v>
      </c>
      <c r="AD191" s="1202"/>
      <c r="AE191" s="1200" t="e">
        <f>INDEX('прил 14'!Z:Z,MATCH('прил 1.4'!$B191,'прил 14'!$B:$B,0))</f>
        <v>#REF!</v>
      </c>
      <c r="AF191" s="1199" t="e">
        <f>INDEX('прил 1.1'!Q:Q,MATCH('прил 1.4'!B191,'прил 1.1'!B:B,0))-W191</f>
        <v>#REF!</v>
      </c>
      <c r="AG191" s="1409" t="e">
        <f t="shared" si="104"/>
        <v>#REF!</v>
      </c>
      <c r="AH191" s="937" t="e">
        <f t="shared" si="105"/>
        <v>#REF!</v>
      </c>
      <c r="AI191" s="1414"/>
      <c r="AJ191" s="1414"/>
      <c r="AK191" s="1415" t="e">
        <f>INDEX('прил 1.1'!#REF!,MATCH('прил 1.4'!$B191,'прил 1.1'!$B:$B,0))</f>
        <v>#REF!</v>
      </c>
      <c r="AL191" s="1416" t="e">
        <f>INDEX('прил 1.1'!#REF!,MATCH('прил 1.4'!$B191,'прил 1.1'!$B:$B,0))</f>
        <v>#REF!</v>
      </c>
      <c r="AM191" s="1409"/>
      <c r="AN191" s="1409" t="e">
        <f>INDEX('прил 1.1'!#REF!,MATCH('прил 1.4'!B191,'прил 1.1'!B:B,0))</f>
        <v>#REF!</v>
      </c>
      <c r="AO191" s="1206">
        <f t="shared" si="118"/>
        <v>0</v>
      </c>
      <c r="AP191" s="1200" t="e">
        <f t="shared" si="142"/>
        <v>#REF!</v>
      </c>
      <c r="AQ191" s="1227"/>
      <c r="AR191" s="1199" t="e">
        <f>INDEX('прил 1.3'!#REF!,MATCH('прил 1.4'!$B191,'прил 1.3'!$B:$B,0))</f>
        <v>#REF!</v>
      </c>
      <c r="AS191" s="1202"/>
      <c r="AT191" s="1199" t="e">
        <f>INDEX('прил 1.3'!#REF!,MATCH('прил 1.4'!$B191,'прил 1.3'!$B:$B,0))</f>
        <v>#REF!</v>
      </c>
      <c r="AU191" s="1202"/>
      <c r="AV191" s="1199" t="e">
        <f>INDEX('прил 1.3'!#REF!,MATCH('прил 1.4'!$B191,'прил 1.3'!$B:$B,0))</f>
        <v>#REF!</v>
      </c>
      <c r="AW191" s="1202"/>
      <c r="AX191" s="1199" t="e">
        <f>INDEX('прил 1.3'!#REF!,MATCH('прил 1.4'!$B191,'прил 1.3'!$B:$B,0))</f>
        <v>#REF!</v>
      </c>
      <c r="AY191" s="1409" t="e">
        <f t="shared" si="124"/>
        <v>#REF!</v>
      </c>
      <c r="AZ191" s="937" t="e">
        <f t="shared" si="125"/>
        <v>#REF!</v>
      </c>
      <c r="BA191" s="1417"/>
      <c r="BB191" s="1409"/>
      <c r="BC191" s="1409" t="e">
        <f>INDEX('прил 1.1'!#REF!,MATCH('прил 1.4'!B191,'прил 1.1'!B:B,0))</f>
        <v>#REF!</v>
      </c>
      <c r="BD191" s="1409"/>
      <c r="BE191" s="1409" t="e">
        <f>INDEX('прил 1.1'!#REF!,MATCH('прил 1.4'!B191,'прил 1.1'!B:B,0))</f>
        <v>#REF!</v>
      </c>
      <c r="BF191" s="1414"/>
      <c r="BG191" s="1409" t="e">
        <f>INDEX('прил 1.1'!#REF!,MATCH('прил 1.4'!B191,'прил 1.1'!B:B,0))</f>
        <v>#REF!</v>
      </c>
      <c r="BH191" s="950"/>
      <c r="BI191" s="1597">
        <f t="shared" si="137"/>
        <v>0</v>
      </c>
      <c r="BL191" s="917"/>
      <c r="BM191" s="918"/>
    </row>
    <row r="192" spans="1:65" s="934" customFormat="1" hidden="1">
      <c r="A192" s="939">
        <f t="shared" si="143"/>
        <v>8</v>
      </c>
      <c r="B192" s="782" t="e">
        <f>'прил 1.1'!#REF!</f>
        <v>#REF!</v>
      </c>
      <c r="C192" s="915" t="s">
        <v>1026</v>
      </c>
      <c r="D192" s="1409" t="e">
        <f>INDEX('прил 1.1'!K:K,MATCH('прил 1.4'!B192,'прил 1.1'!B:B,0))</f>
        <v>#REF!</v>
      </c>
      <c r="E192" s="1409" t="e">
        <f>INDEX('прил 1.1'!L:L,MATCH($B192,'прил 1.1'!$B:$B,0))</f>
        <v>#REF!</v>
      </c>
      <c r="F192" s="1409" t="e">
        <f>INDEX('прил 1.1'!Q:Q,MATCH('прил 1.4'!B192,'прил 1.1'!B:B,0))</f>
        <v>#REF!</v>
      </c>
      <c r="G192" s="1409" t="e">
        <f>INDEX('прил 1.1'!#REF!,MATCH($B192,'прил 1.1'!$B:$B,0))</f>
        <v>#REF!</v>
      </c>
      <c r="H192" s="1409">
        <v>0</v>
      </c>
      <c r="I192" s="1410" t="e">
        <f>INDEX('прил 1.1'!#REF!,MATCH('прил 1.4'!B192,'прил 1.1'!B:B,0))</f>
        <v>#REF!</v>
      </c>
      <c r="J192" s="1201"/>
      <c r="K192" s="1200" t="e">
        <f>INDEX('прил 14'!N:N,MATCH('прил 1.4'!$B192,'прил 14'!$B:$B,0))</f>
        <v>#REF!</v>
      </c>
      <c r="L192" s="1390"/>
      <c r="M192" s="1200" t="e">
        <f>INDEX('прил 14'!O:O,MATCH('прил 1.4'!$B192,'прил 14'!$B:$B,0))</f>
        <v>#REF!</v>
      </c>
      <c r="N192" s="1390"/>
      <c r="O192" s="1200" t="e">
        <f>INDEX('прил 14'!P:P,MATCH('прил 1.4'!$B192,'прил 14'!$B:$B,0))</f>
        <v>#REF!</v>
      </c>
      <c r="P192" s="1199"/>
      <c r="Q192" s="1200" t="e">
        <f>INDEX('прил 14'!Q:Q,MATCH('прил 1.4'!$B192,'прил 14'!$B:$B,0))</f>
        <v>#REF!</v>
      </c>
      <c r="R192" s="1409" t="e">
        <f t="shared" si="126"/>
        <v>#REF!</v>
      </c>
      <c r="S192" s="937" t="e">
        <f t="shared" si="127"/>
        <v>#REF!</v>
      </c>
      <c r="T192" s="1409" t="e">
        <f>INDEX('прил 1.1'!#REF!,MATCH('прил 1.4'!$B192,'прил 1.1'!$B:$B,0))</f>
        <v>#REF!</v>
      </c>
      <c r="U192" s="1409" t="e">
        <f>INDEX('прил 1.1'!#REF!,MATCH('прил 1.4'!$B192,'прил 1.1'!$B:$B,0))</f>
        <v>#REF!</v>
      </c>
      <c r="V192" s="1409">
        <v>0</v>
      </c>
      <c r="W192" s="1409" t="e">
        <f>INDEX('прил 1.1'!#REF!,MATCH('прил 1.4'!B192,'прил 1.1'!B:B,0))</f>
        <v>#REF!</v>
      </c>
      <c r="X192" s="1205"/>
      <c r="Y192" s="1200" t="e">
        <f>INDEX('прил 14'!W:W,MATCH('прил 1.4'!$B192,'прил 14'!$B:$B,0))</f>
        <v>#REF!</v>
      </c>
      <c r="Z192" s="1388"/>
      <c r="AA192" s="1200" t="e">
        <f>INDEX('прил 14'!X:X,MATCH('прил 1.4'!$B192,'прил 14'!$B:$B,0))</f>
        <v>#REF!</v>
      </c>
      <c r="AB192" s="1388"/>
      <c r="AC192" s="1200" t="e">
        <f>INDEX('прил 14'!Y:Y,MATCH('прил 1.4'!$B192,'прил 14'!$B:$B,0))</f>
        <v>#REF!</v>
      </c>
      <c r="AD192" s="1202"/>
      <c r="AE192" s="1200" t="e">
        <f>INDEX('прил 14'!Z:Z,MATCH('прил 1.4'!$B192,'прил 14'!$B:$B,0))</f>
        <v>#REF!</v>
      </c>
      <c r="AF192" s="1199" t="e">
        <f>INDEX('прил 1.1'!Q:Q,MATCH('прил 1.4'!B192,'прил 1.1'!B:B,0))-W192</f>
        <v>#REF!</v>
      </c>
      <c r="AG192" s="1409" t="e">
        <f t="shared" si="104"/>
        <v>#REF!</v>
      </c>
      <c r="AH192" s="937" t="e">
        <f t="shared" si="105"/>
        <v>#REF!</v>
      </c>
      <c r="AI192" s="1414"/>
      <c r="AJ192" s="1414"/>
      <c r="AK192" s="1415" t="e">
        <f>INDEX('прил 1.1'!#REF!,MATCH('прил 1.4'!$B192,'прил 1.1'!$B:$B,0))</f>
        <v>#REF!</v>
      </c>
      <c r="AL192" s="1416" t="e">
        <f>INDEX('прил 1.1'!#REF!,MATCH('прил 1.4'!$B192,'прил 1.1'!$B:$B,0))</f>
        <v>#REF!</v>
      </c>
      <c r="AM192" s="1409">
        <v>0</v>
      </c>
      <c r="AN192" s="1409" t="e">
        <f>INDEX('прил 1.1'!#REF!,MATCH('прил 1.4'!B192,'прил 1.1'!B:B,0))</f>
        <v>#REF!</v>
      </c>
      <c r="AO192" s="1206">
        <f t="shared" si="118"/>
        <v>0</v>
      </c>
      <c r="AP192" s="1200" t="e">
        <f t="shared" si="142"/>
        <v>#REF!</v>
      </c>
      <c r="AQ192" s="1227"/>
      <c r="AR192" s="1199" t="e">
        <f>INDEX('прил 1.3'!#REF!,MATCH('прил 1.4'!$B192,'прил 1.3'!$B:$B,0))</f>
        <v>#REF!</v>
      </c>
      <c r="AS192" s="1202"/>
      <c r="AT192" s="1199" t="e">
        <f>INDEX('прил 1.3'!#REF!,MATCH('прил 1.4'!$B192,'прил 1.3'!$B:$B,0))</f>
        <v>#REF!</v>
      </c>
      <c r="AU192" s="1202"/>
      <c r="AV192" s="1199" t="e">
        <f>INDEX('прил 1.3'!#REF!,MATCH('прил 1.4'!$B192,'прил 1.3'!$B:$B,0))</f>
        <v>#REF!</v>
      </c>
      <c r="AW192" s="1202"/>
      <c r="AX192" s="1199" t="e">
        <f>INDEX('прил 1.3'!#REF!,MATCH('прил 1.4'!$B192,'прил 1.3'!$B:$B,0))</f>
        <v>#REF!</v>
      </c>
      <c r="AY192" s="1409" t="e">
        <f t="shared" si="124"/>
        <v>#REF!</v>
      </c>
      <c r="AZ192" s="937" t="e">
        <f t="shared" si="125"/>
        <v>#REF!</v>
      </c>
      <c r="BA192" s="1417"/>
      <c r="BB192" s="1409">
        <v>0</v>
      </c>
      <c r="BC192" s="1409" t="e">
        <f>INDEX('прил 1.1'!#REF!,MATCH('прил 1.4'!B192,'прил 1.1'!B:B,0))</f>
        <v>#REF!</v>
      </c>
      <c r="BD192" s="1409">
        <v>0</v>
      </c>
      <c r="BE192" s="1409" t="e">
        <f>INDEX('прил 1.1'!#REF!,MATCH('прил 1.4'!B192,'прил 1.1'!B:B,0))</f>
        <v>#REF!</v>
      </c>
      <c r="BF192" s="1414"/>
      <c r="BG192" s="1409" t="e">
        <f>INDEX('прил 1.1'!#REF!,MATCH('прил 1.4'!B192,'прил 1.1'!B:B,0))</f>
        <v>#REF!</v>
      </c>
      <c r="BH192" s="950"/>
      <c r="BI192" s="1597">
        <f t="shared" ref="BI192:BI203" si="144">V192-X192-Z192-AB192-AD192</f>
        <v>0</v>
      </c>
      <c r="BL192" s="917"/>
      <c r="BM192" s="918"/>
    </row>
    <row r="193" spans="1:65" s="934" customFormat="1" hidden="1">
      <c r="A193" s="939">
        <f t="shared" si="143"/>
        <v>9</v>
      </c>
      <c r="B193" s="782" t="e">
        <f>'прил 1.1'!#REF!</f>
        <v>#REF!</v>
      </c>
      <c r="C193" s="915" t="s">
        <v>1026</v>
      </c>
      <c r="D193" s="1409" t="e">
        <f>INDEX('прил 1.1'!K:K,MATCH('прил 1.4'!B193,'прил 1.1'!B:B,0))</f>
        <v>#REF!</v>
      </c>
      <c r="E193" s="1409" t="e">
        <f>INDEX('прил 1.1'!L:L,MATCH($B193,'прил 1.1'!$B:$B,0))</f>
        <v>#REF!</v>
      </c>
      <c r="F193" s="1409" t="e">
        <f>INDEX('прил 1.1'!Q:Q,MATCH('прил 1.4'!B193,'прил 1.1'!B:B,0))</f>
        <v>#REF!</v>
      </c>
      <c r="G193" s="1409" t="e">
        <f>INDEX('прил 1.1'!#REF!,MATCH($B193,'прил 1.1'!$B:$B,0))</f>
        <v>#REF!</v>
      </c>
      <c r="H193" s="1409">
        <v>0</v>
      </c>
      <c r="I193" s="1410" t="e">
        <f>INDEX('прил 1.1'!#REF!,MATCH('прил 1.4'!B193,'прил 1.1'!B:B,0))</f>
        <v>#REF!</v>
      </c>
      <c r="J193" s="1201"/>
      <c r="K193" s="1200" t="e">
        <f>INDEX('прил 14'!N:N,MATCH('прил 1.4'!$B193,'прил 14'!$B:$B,0))</f>
        <v>#REF!</v>
      </c>
      <c r="L193" s="1390"/>
      <c r="M193" s="1200" t="e">
        <f>INDEX('прил 14'!O:O,MATCH('прил 1.4'!$B193,'прил 14'!$B:$B,0))</f>
        <v>#REF!</v>
      </c>
      <c r="N193" s="1390"/>
      <c r="O193" s="1200" t="e">
        <f>INDEX('прил 14'!P:P,MATCH('прил 1.4'!$B193,'прил 14'!$B:$B,0))</f>
        <v>#REF!</v>
      </c>
      <c r="P193" s="1199"/>
      <c r="Q193" s="1200" t="e">
        <f>INDEX('прил 14'!Q:Q,MATCH('прил 1.4'!$B193,'прил 14'!$B:$B,0))</f>
        <v>#REF!</v>
      </c>
      <c r="R193" s="1409" t="e">
        <f t="shared" si="126"/>
        <v>#REF!</v>
      </c>
      <c r="S193" s="937" t="e">
        <f t="shared" si="127"/>
        <v>#REF!</v>
      </c>
      <c r="T193" s="1409" t="e">
        <f>INDEX('прил 1.1'!#REF!,MATCH('прил 1.4'!$B193,'прил 1.1'!$B:$B,0))</f>
        <v>#REF!</v>
      </c>
      <c r="U193" s="1409" t="e">
        <f>INDEX('прил 1.1'!#REF!,MATCH('прил 1.4'!$B193,'прил 1.1'!$B:$B,0))</f>
        <v>#REF!</v>
      </c>
      <c r="V193" s="1409">
        <v>0</v>
      </c>
      <c r="W193" s="1409" t="e">
        <f>INDEX('прил 1.1'!#REF!,MATCH('прил 1.4'!B193,'прил 1.1'!B:B,0))</f>
        <v>#REF!</v>
      </c>
      <c r="X193" s="1205"/>
      <c r="Y193" s="1200" t="e">
        <f>INDEX('прил 14'!W:W,MATCH('прил 1.4'!$B193,'прил 14'!$B:$B,0))</f>
        <v>#REF!</v>
      </c>
      <c r="Z193" s="1388"/>
      <c r="AA193" s="1200" t="e">
        <f>INDEX('прил 14'!X:X,MATCH('прил 1.4'!$B193,'прил 14'!$B:$B,0))</f>
        <v>#REF!</v>
      </c>
      <c r="AB193" s="1388"/>
      <c r="AC193" s="1200" t="e">
        <f>INDEX('прил 14'!Y:Y,MATCH('прил 1.4'!$B193,'прил 14'!$B:$B,0))</f>
        <v>#REF!</v>
      </c>
      <c r="AD193" s="1202"/>
      <c r="AE193" s="1200" t="e">
        <f>INDEX('прил 14'!Z:Z,MATCH('прил 1.4'!$B193,'прил 14'!$B:$B,0))</f>
        <v>#REF!</v>
      </c>
      <c r="AF193" s="1199" t="e">
        <f>INDEX('прил 1.1'!Q:Q,MATCH('прил 1.4'!B193,'прил 1.1'!B:B,0))-W193</f>
        <v>#REF!</v>
      </c>
      <c r="AG193" s="1409" t="e">
        <f t="shared" si="104"/>
        <v>#REF!</v>
      </c>
      <c r="AH193" s="937" t="e">
        <f t="shared" si="105"/>
        <v>#REF!</v>
      </c>
      <c r="AI193" s="1414"/>
      <c r="AJ193" s="1414"/>
      <c r="AK193" s="1415" t="e">
        <f>INDEX('прил 1.1'!#REF!,MATCH('прил 1.4'!$B193,'прил 1.1'!$B:$B,0))</f>
        <v>#REF!</v>
      </c>
      <c r="AL193" s="1416" t="e">
        <f>INDEX('прил 1.1'!#REF!,MATCH('прил 1.4'!$B193,'прил 1.1'!$B:$B,0))</f>
        <v>#REF!</v>
      </c>
      <c r="AM193" s="1409">
        <v>0</v>
      </c>
      <c r="AN193" s="1409" t="e">
        <f>INDEX('прил 1.1'!#REF!,MATCH('прил 1.4'!B193,'прил 1.1'!B:B,0))</f>
        <v>#REF!</v>
      </c>
      <c r="AO193" s="1206">
        <f t="shared" si="118"/>
        <v>0</v>
      </c>
      <c r="AP193" s="1200" t="e">
        <f t="shared" si="142"/>
        <v>#REF!</v>
      </c>
      <c r="AQ193" s="1227"/>
      <c r="AR193" s="1199" t="e">
        <f>INDEX('прил 1.3'!#REF!,MATCH('прил 1.4'!$B193,'прил 1.3'!$B:$B,0))</f>
        <v>#REF!</v>
      </c>
      <c r="AS193" s="1202"/>
      <c r="AT193" s="1199" t="e">
        <f>INDEX('прил 1.3'!#REF!,MATCH('прил 1.4'!$B193,'прил 1.3'!$B:$B,0))</f>
        <v>#REF!</v>
      </c>
      <c r="AU193" s="1202"/>
      <c r="AV193" s="1199" t="e">
        <f>INDEX('прил 1.3'!#REF!,MATCH('прил 1.4'!$B193,'прил 1.3'!$B:$B,0))</f>
        <v>#REF!</v>
      </c>
      <c r="AW193" s="1202"/>
      <c r="AX193" s="1199" t="e">
        <f>INDEX('прил 1.3'!#REF!,MATCH('прил 1.4'!$B193,'прил 1.3'!$B:$B,0))</f>
        <v>#REF!</v>
      </c>
      <c r="AY193" s="1409" t="e">
        <f t="shared" si="124"/>
        <v>#REF!</v>
      </c>
      <c r="AZ193" s="937" t="e">
        <f t="shared" si="125"/>
        <v>#REF!</v>
      </c>
      <c r="BA193" s="1417"/>
      <c r="BB193" s="1409">
        <v>0</v>
      </c>
      <c r="BC193" s="1409" t="e">
        <f>INDEX('прил 1.1'!#REF!,MATCH('прил 1.4'!B193,'прил 1.1'!B:B,0))</f>
        <v>#REF!</v>
      </c>
      <c r="BD193" s="1409">
        <v>0</v>
      </c>
      <c r="BE193" s="1409" t="e">
        <f>INDEX('прил 1.1'!#REF!,MATCH('прил 1.4'!B193,'прил 1.1'!B:B,0))</f>
        <v>#REF!</v>
      </c>
      <c r="BF193" s="1414"/>
      <c r="BG193" s="1409" t="e">
        <f>INDEX('прил 1.1'!#REF!,MATCH('прил 1.4'!B193,'прил 1.1'!B:B,0))</f>
        <v>#REF!</v>
      </c>
      <c r="BH193" s="950"/>
      <c r="BI193" s="1597">
        <f t="shared" si="144"/>
        <v>0</v>
      </c>
      <c r="BL193" s="917"/>
      <c r="BM193" s="918"/>
    </row>
    <row r="194" spans="1:65" s="934" customFormat="1" hidden="1">
      <c r="A194" s="939">
        <f t="shared" si="143"/>
        <v>10</v>
      </c>
      <c r="B194" s="782" t="e">
        <f>'прил 1.1'!#REF!</f>
        <v>#REF!</v>
      </c>
      <c r="C194" s="915" t="s">
        <v>1026</v>
      </c>
      <c r="D194" s="1409" t="e">
        <f>INDEX('прил 1.1'!K:K,MATCH('прил 1.4'!B194,'прил 1.1'!B:B,0))</f>
        <v>#REF!</v>
      </c>
      <c r="E194" s="1409" t="e">
        <f>INDEX('прил 1.1'!L:L,MATCH($B194,'прил 1.1'!$B:$B,0))</f>
        <v>#REF!</v>
      </c>
      <c r="F194" s="1409" t="e">
        <f>INDEX('прил 1.1'!Q:Q,MATCH('прил 1.4'!B194,'прил 1.1'!B:B,0))</f>
        <v>#REF!</v>
      </c>
      <c r="G194" s="1409" t="e">
        <f>INDEX('прил 1.1'!#REF!,MATCH($B194,'прил 1.1'!$B:$B,0))</f>
        <v>#REF!</v>
      </c>
      <c r="H194" s="1409">
        <v>0</v>
      </c>
      <c r="I194" s="1410" t="e">
        <f>INDEX('прил 1.1'!#REF!,MATCH('прил 1.4'!B194,'прил 1.1'!B:B,0))</f>
        <v>#REF!</v>
      </c>
      <c r="J194" s="1201"/>
      <c r="K194" s="1200" t="e">
        <f>INDEX('прил 14'!N:N,MATCH('прил 1.4'!$B194,'прил 14'!$B:$B,0))</f>
        <v>#REF!</v>
      </c>
      <c r="L194" s="1390"/>
      <c r="M194" s="1200" t="e">
        <f>INDEX('прил 14'!O:O,MATCH('прил 1.4'!$B194,'прил 14'!$B:$B,0))</f>
        <v>#REF!</v>
      </c>
      <c r="N194" s="1390"/>
      <c r="O194" s="1200" t="e">
        <f>INDEX('прил 14'!P:P,MATCH('прил 1.4'!$B194,'прил 14'!$B:$B,0))</f>
        <v>#REF!</v>
      </c>
      <c r="P194" s="1199"/>
      <c r="Q194" s="1200" t="e">
        <f>INDEX('прил 14'!Q:Q,MATCH('прил 1.4'!$B194,'прил 14'!$B:$B,0))</f>
        <v>#REF!</v>
      </c>
      <c r="R194" s="1409" t="e">
        <f t="shared" si="126"/>
        <v>#REF!</v>
      </c>
      <c r="S194" s="937" t="e">
        <f t="shared" si="127"/>
        <v>#REF!</v>
      </c>
      <c r="T194" s="1409" t="e">
        <f>INDEX('прил 1.1'!#REF!,MATCH('прил 1.4'!$B194,'прил 1.1'!$B:$B,0))</f>
        <v>#REF!</v>
      </c>
      <c r="U194" s="1409" t="e">
        <f>INDEX('прил 1.1'!#REF!,MATCH('прил 1.4'!$B194,'прил 1.1'!$B:$B,0))</f>
        <v>#REF!</v>
      </c>
      <c r="V194" s="1409">
        <v>0</v>
      </c>
      <c r="W194" s="1409" t="e">
        <f>INDEX('прил 1.1'!#REF!,MATCH('прил 1.4'!B194,'прил 1.1'!B:B,0))</f>
        <v>#REF!</v>
      </c>
      <c r="X194" s="1205"/>
      <c r="Y194" s="1200" t="e">
        <f>INDEX('прил 14'!W:W,MATCH('прил 1.4'!$B194,'прил 14'!$B:$B,0))</f>
        <v>#REF!</v>
      </c>
      <c r="Z194" s="1388"/>
      <c r="AA194" s="1200" t="e">
        <f>INDEX('прил 14'!X:X,MATCH('прил 1.4'!$B194,'прил 14'!$B:$B,0))</f>
        <v>#REF!</v>
      </c>
      <c r="AB194" s="1388"/>
      <c r="AC194" s="1200" t="e">
        <f>INDEX('прил 14'!Y:Y,MATCH('прил 1.4'!$B194,'прил 14'!$B:$B,0))</f>
        <v>#REF!</v>
      </c>
      <c r="AD194" s="1202"/>
      <c r="AE194" s="1200" t="e">
        <f>INDEX('прил 14'!Z:Z,MATCH('прил 1.4'!$B194,'прил 14'!$B:$B,0))</f>
        <v>#REF!</v>
      </c>
      <c r="AF194" s="1199" t="e">
        <f>INDEX('прил 1.1'!Q:Q,MATCH('прил 1.4'!B194,'прил 1.1'!B:B,0))-W194</f>
        <v>#REF!</v>
      </c>
      <c r="AG194" s="1409" t="e">
        <f t="shared" si="104"/>
        <v>#REF!</v>
      </c>
      <c r="AH194" s="937" t="e">
        <f t="shared" si="105"/>
        <v>#REF!</v>
      </c>
      <c r="AI194" s="1414"/>
      <c r="AJ194" s="1414"/>
      <c r="AK194" s="1415" t="e">
        <f>INDEX('прил 1.1'!#REF!,MATCH('прил 1.4'!$B194,'прил 1.1'!$B:$B,0))</f>
        <v>#REF!</v>
      </c>
      <c r="AL194" s="1416" t="e">
        <f>INDEX('прил 1.1'!#REF!,MATCH('прил 1.4'!$B194,'прил 1.1'!$B:$B,0))</f>
        <v>#REF!</v>
      </c>
      <c r="AM194" s="1409">
        <v>0</v>
      </c>
      <c r="AN194" s="1409" t="e">
        <f>INDEX('прил 1.1'!#REF!,MATCH('прил 1.4'!B194,'прил 1.1'!B:B,0))</f>
        <v>#REF!</v>
      </c>
      <c r="AO194" s="1206">
        <f t="shared" si="118"/>
        <v>0</v>
      </c>
      <c r="AP194" s="1200" t="e">
        <f t="shared" si="142"/>
        <v>#REF!</v>
      </c>
      <c r="AQ194" s="1227"/>
      <c r="AR194" s="1199" t="e">
        <f>INDEX('прил 1.3'!#REF!,MATCH('прил 1.4'!$B194,'прил 1.3'!$B:$B,0))</f>
        <v>#REF!</v>
      </c>
      <c r="AS194" s="1202"/>
      <c r="AT194" s="1199" t="e">
        <f>INDEX('прил 1.3'!#REF!,MATCH('прил 1.4'!$B194,'прил 1.3'!$B:$B,0))</f>
        <v>#REF!</v>
      </c>
      <c r="AU194" s="1202"/>
      <c r="AV194" s="1199" t="e">
        <f>INDEX('прил 1.3'!#REF!,MATCH('прил 1.4'!$B194,'прил 1.3'!$B:$B,0))</f>
        <v>#REF!</v>
      </c>
      <c r="AW194" s="1202"/>
      <c r="AX194" s="1199" t="e">
        <f>INDEX('прил 1.3'!#REF!,MATCH('прил 1.4'!$B194,'прил 1.3'!$B:$B,0))</f>
        <v>#REF!</v>
      </c>
      <c r="AY194" s="1409" t="e">
        <f t="shared" si="124"/>
        <v>#REF!</v>
      </c>
      <c r="AZ194" s="937" t="e">
        <f t="shared" si="125"/>
        <v>#REF!</v>
      </c>
      <c r="BA194" s="1417"/>
      <c r="BB194" s="1409">
        <v>0</v>
      </c>
      <c r="BC194" s="1409" t="e">
        <f>INDEX('прил 1.1'!#REF!,MATCH('прил 1.4'!B194,'прил 1.1'!B:B,0))</f>
        <v>#REF!</v>
      </c>
      <c r="BD194" s="1409">
        <v>0</v>
      </c>
      <c r="BE194" s="1409" t="e">
        <f>INDEX('прил 1.1'!#REF!,MATCH('прил 1.4'!B194,'прил 1.1'!B:B,0))</f>
        <v>#REF!</v>
      </c>
      <c r="BF194" s="1414"/>
      <c r="BG194" s="1409" t="e">
        <f>INDEX('прил 1.1'!#REF!,MATCH('прил 1.4'!B194,'прил 1.1'!B:B,0))</f>
        <v>#REF!</v>
      </c>
      <c r="BH194" s="950"/>
      <c r="BI194" s="1597">
        <f t="shared" si="144"/>
        <v>0</v>
      </c>
      <c r="BL194" s="917"/>
      <c r="BM194" s="918"/>
    </row>
    <row r="195" spans="1:65" s="934" customFormat="1" ht="47.25" hidden="1">
      <c r="A195" s="939">
        <f t="shared" si="143"/>
        <v>11</v>
      </c>
      <c r="B195" s="782" t="e">
        <f>'прил 1.1'!#REF!</f>
        <v>#REF!</v>
      </c>
      <c r="C195" s="915" t="s">
        <v>1026</v>
      </c>
      <c r="D195" s="1409" t="e">
        <f>INDEX('прил 1.1'!K:K,MATCH('прил 1.4'!B195,'прил 1.1'!B:B,0))</f>
        <v>#REF!</v>
      </c>
      <c r="E195" s="1409" t="e">
        <f>INDEX('прил 1.1'!L:L,MATCH($B195,'прил 1.1'!$B:$B,0))</f>
        <v>#REF!</v>
      </c>
      <c r="F195" s="1409" t="e">
        <f>INDEX('прил 1.1'!Q:Q,MATCH('прил 1.4'!B195,'прил 1.1'!B:B,0))</f>
        <v>#REF!</v>
      </c>
      <c r="G195" s="1409" t="e">
        <f>INDEX('прил 1.1'!#REF!,MATCH($B195,'прил 1.1'!$B:$B,0))</f>
        <v>#REF!</v>
      </c>
      <c r="H195" s="1409">
        <v>0</v>
      </c>
      <c r="I195" s="1410" t="e">
        <f>INDEX('прил 1.1'!#REF!,MATCH('прил 1.4'!B195,'прил 1.1'!B:B,0))</f>
        <v>#REF!</v>
      </c>
      <c r="J195" s="1201"/>
      <c r="K195" s="1200" t="e">
        <f>INDEX('прил 14'!N:N,MATCH('прил 1.4'!$B195,'прил 14'!$B:$B,0))</f>
        <v>#REF!</v>
      </c>
      <c r="L195" s="1390"/>
      <c r="M195" s="1200" t="e">
        <f>INDEX('прил 14'!O:O,MATCH('прил 1.4'!$B195,'прил 14'!$B:$B,0))</f>
        <v>#REF!</v>
      </c>
      <c r="N195" s="1390"/>
      <c r="O195" s="1200" t="e">
        <f>INDEX('прил 14'!P:P,MATCH('прил 1.4'!$B195,'прил 14'!$B:$B,0))</f>
        <v>#REF!</v>
      </c>
      <c r="P195" s="1199"/>
      <c r="Q195" s="1200" t="e">
        <f>INDEX('прил 14'!Q:Q,MATCH('прил 1.4'!$B195,'прил 14'!$B:$B,0))</f>
        <v>#REF!</v>
      </c>
      <c r="R195" s="1409" t="e">
        <f t="shared" si="126"/>
        <v>#REF!</v>
      </c>
      <c r="S195" s="937" t="e">
        <f t="shared" si="127"/>
        <v>#REF!</v>
      </c>
      <c r="T195" s="1409" t="e">
        <f>INDEX('прил 1.1'!#REF!,MATCH('прил 1.4'!$B195,'прил 1.1'!$B:$B,0))</f>
        <v>#REF!</v>
      </c>
      <c r="U195" s="1409" t="e">
        <f>INDEX('прил 1.1'!#REF!,MATCH('прил 1.4'!$B195,'прил 1.1'!$B:$B,0))</f>
        <v>#REF!</v>
      </c>
      <c r="V195" s="1409">
        <v>0</v>
      </c>
      <c r="W195" s="1409" t="e">
        <f>INDEX('прил 1.1'!#REF!,MATCH('прил 1.4'!B195,'прил 1.1'!B:B,0))</f>
        <v>#REF!</v>
      </c>
      <c r="X195" s="1205"/>
      <c r="Y195" s="1200" t="e">
        <f>INDEX('прил 14'!W:W,MATCH('прил 1.4'!$B195,'прил 14'!$B:$B,0))</f>
        <v>#REF!</v>
      </c>
      <c r="Z195" s="1388"/>
      <c r="AA195" s="1200" t="e">
        <f>INDEX('прил 14'!X:X,MATCH('прил 1.4'!$B195,'прил 14'!$B:$B,0))</f>
        <v>#REF!</v>
      </c>
      <c r="AB195" s="1388"/>
      <c r="AC195" s="1200" t="e">
        <f>INDEX('прил 14'!Y:Y,MATCH('прил 1.4'!$B195,'прил 14'!$B:$B,0))</f>
        <v>#REF!</v>
      </c>
      <c r="AD195" s="1202"/>
      <c r="AE195" s="1200" t="e">
        <f>INDEX('прил 14'!Z:Z,MATCH('прил 1.4'!$B195,'прил 14'!$B:$B,0))</f>
        <v>#REF!</v>
      </c>
      <c r="AF195" s="1199" t="e">
        <f>INDEX('прил 1.1'!Q:Q,MATCH('прил 1.4'!B195,'прил 1.1'!B:B,0))-W195</f>
        <v>#REF!</v>
      </c>
      <c r="AG195" s="1409" t="e">
        <f t="shared" si="104"/>
        <v>#REF!</v>
      </c>
      <c r="AH195" s="937" t="e">
        <f t="shared" si="105"/>
        <v>#REF!</v>
      </c>
      <c r="AI195" s="1414"/>
      <c r="AJ195" s="1414"/>
      <c r="AK195" s="1415" t="e">
        <f>INDEX('прил 1.1'!#REF!,MATCH('прил 1.4'!$B195,'прил 1.1'!$B:$B,0))</f>
        <v>#REF!</v>
      </c>
      <c r="AL195" s="1416" t="e">
        <f>INDEX('прил 1.1'!#REF!,MATCH('прил 1.4'!$B195,'прил 1.1'!$B:$B,0))</f>
        <v>#REF!</v>
      </c>
      <c r="AM195" s="1409">
        <v>0</v>
      </c>
      <c r="AN195" s="1409" t="e">
        <f>INDEX('прил 1.1'!#REF!,MATCH('прил 1.4'!B195,'прил 1.1'!B:B,0))</f>
        <v>#REF!</v>
      </c>
      <c r="AO195" s="1206">
        <f t="shared" si="118"/>
        <v>0</v>
      </c>
      <c r="AP195" s="1200" t="e">
        <f t="shared" si="142"/>
        <v>#REF!</v>
      </c>
      <c r="AQ195" s="1227"/>
      <c r="AR195" s="1200" t="e">
        <f>INDEX('прил 14'!H:H,MATCH('прил 1.4'!$B195,'прил 14'!$B:$B,0))</f>
        <v>#REF!</v>
      </c>
      <c r="AT195" s="1200" t="e">
        <f>INDEX('прил 14'!I:I,MATCH('прил 1.4'!$B195,'прил 14'!$B:$B,0))</f>
        <v>#REF!</v>
      </c>
      <c r="AV195" s="1200" t="e">
        <f>INDEX('прил 14'!J:J,MATCH('прил 1.4'!$B195,'прил 14'!$B:$B,0))</f>
        <v>#REF!</v>
      </c>
      <c r="AW195" s="1202"/>
      <c r="AX195" s="1200" t="e">
        <f>INDEX('прил 14'!K:K,MATCH('прил 1.4'!$B195,'прил 14'!$B:$B,0))</f>
        <v>#REF!</v>
      </c>
      <c r="AY195" s="1409" t="e">
        <f t="shared" si="124"/>
        <v>#REF!</v>
      </c>
      <c r="AZ195" s="937" t="e">
        <f t="shared" si="125"/>
        <v>#REF!</v>
      </c>
      <c r="BA195" s="1417"/>
      <c r="BB195" s="1409">
        <v>0</v>
      </c>
      <c r="BC195" s="1409" t="e">
        <f>INDEX('прил 1.1'!#REF!,MATCH('прил 1.4'!B195,'прил 1.1'!B:B,0))</f>
        <v>#REF!</v>
      </c>
      <c r="BD195" s="1409">
        <v>0</v>
      </c>
      <c r="BE195" s="1409" t="e">
        <f>INDEX('прил 1.1'!#REF!,MATCH('прил 1.4'!B195,'прил 1.1'!B:B,0))</f>
        <v>#REF!</v>
      </c>
      <c r="BF195" s="1414"/>
      <c r="BG195" s="1409" t="e">
        <f>INDEX('прил 1.1'!#REF!,MATCH('прил 1.4'!B195,'прил 1.1'!B:B,0))</f>
        <v>#REF!</v>
      </c>
      <c r="BH195" s="950" t="s">
        <v>1189</v>
      </c>
      <c r="BI195" s="1597">
        <f t="shared" si="144"/>
        <v>0</v>
      </c>
      <c r="BL195" s="917"/>
      <c r="BM195" s="918"/>
    </row>
    <row r="196" spans="1:65" s="934" customFormat="1" hidden="1">
      <c r="A196" s="939">
        <f t="shared" si="143"/>
        <v>12</v>
      </c>
      <c r="B196" s="782" t="e">
        <f>'прил 1.1'!#REF!</f>
        <v>#REF!</v>
      </c>
      <c r="C196" s="915" t="s">
        <v>1026</v>
      </c>
      <c r="D196" s="1409" t="e">
        <f>INDEX('прил 1.1'!K:K,MATCH('прил 1.4'!B196,'прил 1.1'!B:B,0))</f>
        <v>#REF!</v>
      </c>
      <c r="E196" s="1409" t="e">
        <f>INDEX('прил 1.1'!L:L,MATCH($B196,'прил 1.1'!$B:$B,0))</f>
        <v>#REF!</v>
      </c>
      <c r="F196" s="1409" t="e">
        <f>INDEX('прил 1.1'!Q:Q,MATCH('прил 1.4'!B196,'прил 1.1'!B:B,0))</f>
        <v>#REF!</v>
      </c>
      <c r="G196" s="1409" t="e">
        <f>INDEX('прил 1.1'!#REF!,MATCH($B196,'прил 1.1'!$B:$B,0))</f>
        <v>#REF!</v>
      </c>
      <c r="H196" s="1409">
        <v>0</v>
      </c>
      <c r="I196" s="1410" t="e">
        <f>INDEX('прил 1.1'!#REF!,MATCH('прил 1.4'!B196,'прил 1.1'!B:B,0))</f>
        <v>#REF!</v>
      </c>
      <c r="J196" s="1201"/>
      <c r="K196" s="1200" t="e">
        <f>INDEX('прил 14'!N:N,MATCH('прил 1.4'!$B196,'прил 14'!$B:$B,0))</f>
        <v>#REF!</v>
      </c>
      <c r="L196" s="1390"/>
      <c r="M196" s="1200" t="e">
        <f>INDEX('прил 14'!O:O,MATCH('прил 1.4'!$B196,'прил 14'!$B:$B,0))</f>
        <v>#REF!</v>
      </c>
      <c r="N196" s="1390"/>
      <c r="O196" s="1200" t="e">
        <f>INDEX('прил 14'!P:P,MATCH('прил 1.4'!$B196,'прил 14'!$B:$B,0))</f>
        <v>#REF!</v>
      </c>
      <c r="P196" s="1199"/>
      <c r="Q196" s="1200" t="e">
        <f>INDEX('прил 14'!Q:Q,MATCH('прил 1.4'!$B196,'прил 14'!$B:$B,0))</f>
        <v>#REF!</v>
      </c>
      <c r="R196" s="1409" t="e">
        <f t="shared" si="126"/>
        <v>#REF!</v>
      </c>
      <c r="S196" s="937" t="e">
        <f t="shared" si="127"/>
        <v>#REF!</v>
      </c>
      <c r="T196" s="1409" t="e">
        <f>INDEX('прил 1.1'!#REF!,MATCH('прил 1.4'!$B196,'прил 1.1'!$B:$B,0))</f>
        <v>#REF!</v>
      </c>
      <c r="U196" s="1409" t="e">
        <f>INDEX('прил 1.1'!#REF!,MATCH('прил 1.4'!$B196,'прил 1.1'!$B:$B,0))</f>
        <v>#REF!</v>
      </c>
      <c r="V196" s="1409">
        <v>0</v>
      </c>
      <c r="W196" s="1409" t="e">
        <f>INDEX('прил 1.1'!#REF!,MATCH('прил 1.4'!B196,'прил 1.1'!B:B,0))</f>
        <v>#REF!</v>
      </c>
      <c r="X196" s="1205"/>
      <c r="Y196" s="1200" t="e">
        <f>INDEX('прил 14'!W:W,MATCH('прил 1.4'!$B196,'прил 14'!$B:$B,0))</f>
        <v>#REF!</v>
      </c>
      <c r="Z196" s="1388"/>
      <c r="AA196" s="1200" t="e">
        <f>INDEX('прил 14'!X:X,MATCH('прил 1.4'!$B196,'прил 14'!$B:$B,0))</f>
        <v>#REF!</v>
      </c>
      <c r="AB196" s="1388"/>
      <c r="AC196" s="1200" t="e">
        <f>INDEX('прил 14'!Y:Y,MATCH('прил 1.4'!$B196,'прил 14'!$B:$B,0))</f>
        <v>#REF!</v>
      </c>
      <c r="AD196" s="1202"/>
      <c r="AE196" s="1200" t="e">
        <f>INDEX('прил 14'!Z:Z,MATCH('прил 1.4'!$B196,'прил 14'!$B:$B,0))</f>
        <v>#REF!</v>
      </c>
      <c r="AF196" s="1199" t="e">
        <f>INDEX('прил 1.1'!Q:Q,MATCH('прил 1.4'!B196,'прил 1.1'!B:B,0))-W196</f>
        <v>#REF!</v>
      </c>
      <c r="AG196" s="1409" t="e">
        <f t="shared" si="104"/>
        <v>#REF!</v>
      </c>
      <c r="AH196" s="937" t="e">
        <f t="shared" si="105"/>
        <v>#REF!</v>
      </c>
      <c r="AI196" s="1414"/>
      <c r="AJ196" s="1414"/>
      <c r="AK196" s="1415" t="e">
        <f>INDEX('прил 1.1'!#REF!,MATCH('прил 1.4'!$B196,'прил 1.1'!$B:$B,0))</f>
        <v>#REF!</v>
      </c>
      <c r="AL196" s="1416" t="e">
        <f>INDEX('прил 1.1'!#REF!,MATCH('прил 1.4'!$B196,'прил 1.1'!$B:$B,0))</f>
        <v>#REF!</v>
      </c>
      <c r="AM196" s="1409">
        <v>0</v>
      </c>
      <c r="AN196" s="1409" t="e">
        <f>INDEX('прил 1.1'!#REF!,MATCH('прил 1.4'!B196,'прил 1.1'!B:B,0))</f>
        <v>#REF!</v>
      </c>
      <c r="AO196" s="1206">
        <f t="shared" si="118"/>
        <v>0</v>
      </c>
      <c r="AP196" s="1200" t="e">
        <f t="shared" si="142"/>
        <v>#REF!</v>
      </c>
      <c r="AQ196" s="1227"/>
      <c r="AR196" s="1199" t="e">
        <f>INDEX('прил 1.3'!#REF!,MATCH('прил 1.4'!$B196,'прил 1.3'!$B:$B,0))</f>
        <v>#REF!</v>
      </c>
      <c r="AS196" s="1202"/>
      <c r="AT196" s="1199" t="e">
        <f>INDEX('прил 1.3'!#REF!,MATCH('прил 1.4'!$B196,'прил 1.3'!$B:$B,0))</f>
        <v>#REF!</v>
      </c>
      <c r="AU196" s="1202"/>
      <c r="AV196" s="1199" t="e">
        <f>INDEX('прил 1.3'!#REF!,MATCH('прил 1.4'!$B196,'прил 1.3'!$B:$B,0))</f>
        <v>#REF!</v>
      </c>
      <c r="AW196" s="1202"/>
      <c r="AX196" s="1199" t="e">
        <f>INDEX('прил 1.3'!#REF!,MATCH('прил 1.4'!$B196,'прил 1.3'!$B:$B,0))</f>
        <v>#REF!</v>
      </c>
      <c r="AY196" s="1409" t="e">
        <f t="shared" si="124"/>
        <v>#REF!</v>
      </c>
      <c r="AZ196" s="937" t="e">
        <f t="shared" si="125"/>
        <v>#REF!</v>
      </c>
      <c r="BA196" s="1417"/>
      <c r="BB196" s="1409">
        <v>0</v>
      </c>
      <c r="BC196" s="1409" t="e">
        <f>INDEX('прил 1.1'!#REF!,MATCH('прил 1.4'!B196,'прил 1.1'!B:B,0))</f>
        <v>#REF!</v>
      </c>
      <c r="BD196" s="1409">
        <v>0</v>
      </c>
      <c r="BE196" s="1409" t="e">
        <f>INDEX('прил 1.1'!#REF!,MATCH('прил 1.4'!B196,'прил 1.1'!B:B,0))</f>
        <v>#REF!</v>
      </c>
      <c r="BF196" s="1414"/>
      <c r="BG196" s="1409" t="e">
        <f>INDEX('прил 1.1'!#REF!,MATCH('прил 1.4'!B196,'прил 1.1'!B:B,0))</f>
        <v>#REF!</v>
      </c>
      <c r="BH196" s="950"/>
      <c r="BI196" s="1597">
        <f t="shared" si="144"/>
        <v>0</v>
      </c>
      <c r="BL196" s="917"/>
      <c r="BM196" s="918"/>
    </row>
    <row r="197" spans="1:65" s="934" customFormat="1" hidden="1">
      <c r="A197" s="939">
        <f t="shared" si="143"/>
        <v>13</v>
      </c>
      <c r="B197" s="782" t="e">
        <f>'прил 1.1'!#REF!</f>
        <v>#REF!</v>
      </c>
      <c r="C197" s="915" t="s">
        <v>1026</v>
      </c>
      <c r="D197" s="1409" t="e">
        <f>INDEX('прил 1.1'!K:K,MATCH('прил 1.4'!B197,'прил 1.1'!B:B,0))</f>
        <v>#REF!</v>
      </c>
      <c r="E197" s="1409" t="e">
        <f>INDEX('прил 1.1'!L:L,MATCH($B197,'прил 1.1'!$B:$B,0))</f>
        <v>#REF!</v>
      </c>
      <c r="F197" s="1409" t="e">
        <f>INDEX('прил 1.1'!Q:Q,MATCH('прил 1.4'!B197,'прил 1.1'!B:B,0))</f>
        <v>#REF!</v>
      </c>
      <c r="G197" s="1409" t="e">
        <f>INDEX('прил 1.1'!#REF!,MATCH($B197,'прил 1.1'!$B:$B,0))</f>
        <v>#REF!</v>
      </c>
      <c r="H197" s="1409"/>
      <c r="I197" s="1410" t="e">
        <f>INDEX('прил 1.1'!#REF!,MATCH('прил 1.4'!B197,'прил 1.1'!B:B,0))</f>
        <v>#REF!</v>
      </c>
      <c r="J197" s="1201"/>
      <c r="K197" s="1202"/>
      <c r="L197" s="1199"/>
      <c r="M197" s="1202"/>
      <c r="N197" s="1199"/>
      <c r="O197" s="1199"/>
      <c r="P197" s="1199"/>
      <c r="Q197" s="1203"/>
      <c r="R197" s="1409" t="e">
        <f t="shared" si="126"/>
        <v>#REF!</v>
      </c>
      <c r="S197" s="937" t="e">
        <f t="shared" si="127"/>
        <v>#REF!</v>
      </c>
      <c r="T197" s="1409" t="e">
        <f>INDEX('прил 1.1'!#REF!,MATCH('прил 1.4'!$B197,'прил 1.1'!$B:$B,0))</f>
        <v>#REF!</v>
      </c>
      <c r="U197" s="1409" t="e">
        <f>INDEX('прил 1.1'!#REF!,MATCH('прил 1.4'!$B197,'прил 1.1'!$B:$B,0))</f>
        <v>#REF!</v>
      </c>
      <c r="V197" s="1409"/>
      <c r="W197" s="1409" t="e">
        <f>INDEX('прил 1.1'!#REF!,MATCH('прил 1.4'!B197,'прил 1.1'!B:B,0))</f>
        <v>#REF!</v>
      </c>
      <c r="X197" s="1205"/>
      <c r="Y197" s="1205"/>
      <c r="Z197" s="1205"/>
      <c r="AA197" s="1205"/>
      <c r="AB197" s="1205"/>
      <c r="AC197" s="1205"/>
      <c r="AD197" s="1205"/>
      <c r="AE197" s="1205"/>
      <c r="AF197" s="1199" t="e">
        <f>INDEX('прил 1.1'!Q:Q,MATCH('прил 1.4'!B197,'прил 1.1'!B:B,0))-W197</f>
        <v>#REF!</v>
      </c>
      <c r="AG197" s="1409" t="e">
        <f t="shared" si="104"/>
        <v>#REF!</v>
      </c>
      <c r="AH197" s="937" t="e">
        <f t="shared" si="105"/>
        <v>#REF!</v>
      </c>
      <c r="AI197" s="1414"/>
      <c r="AJ197" s="1414"/>
      <c r="AK197" s="1415" t="e">
        <f>INDEX('прил 1.1'!#REF!,MATCH('прил 1.4'!$B197,'прил 1.1'!$B:$B,0))</f>
        <v>#REF!</v>
      </c>
      <c r="AL197" s="1416" t="e">
        <f>INDEX('прил 1.1'!#REF!,MATCH('прил 1.4'!$B197,'прил 1.1'!$B:$B,0))</f>
        <v>#REF!</v>
      </c>
      <c r="AM197" s="1409"/>
      <c r="AN197" s="1409" t="e">
        <f>INDEX('прил 1.1'!#REF!,MATCH('прил 1.4'!B197,'прил 1.1'!B:B,0))</f>
        <v>#REF!</v>
      </c>
      <c r="AO197" s="1206">
        <f t="shared" si="118"/>
        <v>0</v>
      </c>
      <c r="AP197" s="1200" t="e">
        <f t="shared" si="142"/>
        <v>#REF!</v>
      </c>
      <c r="AQ197" s="1227"/>
      <c r="AR197" s="1199" t="e">
        <f>INDEX('прил 1.3'!#REF!,MATCH('прил 1.4'!$B197,'прил 1.3'!$B:$B,0))</f>
        <v>#REF!</v>
      </c>
      <c r="AS197" s="1202"/>
      <c r="AT197" s="1199" t="e">
        <f>INDEX('прил 1.3'!#REF!,MATCH('прил 1.4'!$B197,'прил 1.3'!$B:$B,0))</f>
        <v>#REF!</v>
      </c>
      <c r="AU197" s="1202"/>
      <c r="AV197" s="1199" t="e">
        <f>INDEX('прил 1.3'!#REF!,MATCH('прил 1.4'!$B197,'прил 1.3'!$B:$B,0))</f>
        <v>#REF!</v>
      </c>
      <c r="AW197" s="1202"/>
      <c r="AX197" s="1199" t="e">
        <f>INDEX('прил 1.3'!#REF!,MATCH('прил 1.4'!$B197,'прил 1.3'!$B:$B,0))</f>
        <v>#REF!</v>
      </c>
      <c r="AY197" s="1409" t="e">
        <f t="shared" si="124"/>
        <v>#REF!</v>
      </c>
      <c r="AZ197" s="937" t="e">
        <f t="shared" si="125"/>
        <v>#REF!</v>
      </c>
      <c r="BA197" s="1417"/>
      <c r="BB197" s="1409"/>
      <c r="BC197" s="1409" t="e">
        <f>INDEX('прил 1.1'!#REF!,MATCH('прил 1.4'!B197,'прил 1.1'!B:B,0))</f>
        <v>#REF!</v>
      </c>
      <c r="BD197" s="1409"/>
      <c r="BE197" s="1409" t="e">
        <f>INDEX('прил 1.1'!#REF!,MATCH('прил 1.4'!B197,'прил 1.1'!B:B,0))</f>
        <v>#REF!</v>
      </c>
      <c r="BF197" s="1414"/>
      <c r="BG197" s="1409" t="e">
        <f>INDEX('прил 1.1'!#REF!,MATCH('прил 1.4'!B197,'прил 1.1'!B:B,0))</f>
        <v>#REF!</v>
      </c>
      <c r="BH197" s="950"/>
      <c r="BI197" s="1597">
        <f t="shared" si="144"/>
        <v>0</v>
      </c>
      <c r="BL197" s="917"/>
      <c r="BM197" s="918"/>
    </row>
    <row r="198" spans="1:65" s="934" customFormat="1" hidden="1">
      <c r="A198" s="939">
        <f t="shared" si="143"/>
        <v>14</v>
      </c>
      <c r="B198" s="782" t="e">
        <f>'прил 1.1'!#REF!</f>
        <v>#REF!</v>
      </c>
      <c r="C198" s="915" t="s">
        <v>1026</v>
      </c>
      <c r="D198" s="1409" t="e">
        <f>INDEX('прил 1.1'!K:K,MATCH('прил 1.4'!B198,'прил 1.1'!B:B,0))</f>
        <v>#REF!</v>
      </c>
      <c r="E198" s="1409" t="e">
        <f>INDEX('прил 1.1'!L:L,MATCH($B198,'прил 1.1'!$B:$B,0))</f>
        <v>#REF!</v>
      </c>
      <c r="F198" s="1409" t="e">
        <f>INDEX('прил 1.1'!Q:Q,MATCH('прил 1.4'!B198,'прил 1.1'!B:B,0))</f>
        <v>#REF!</v>
      </c>
      <c r="G198" s="1409" t="e">
        <f>INDEX('прил 1.1'!#REF!,MATCH($B198,'прил 1.1'!$B:$B,0))</f>
        <v>#REF!</v>
      </c>
      <c r="H198" s="1409"/>
      <c r="I198" s="1410" t="e">
        <f>INDEX('прил 1.1'!#REF!,MATCH('прил 1.4'!B198,'прил 1.1'!B:B,0))</f>
        <v>#REF!</v>
      </c>
      <c r="J198" s="1201"/>
      <c r="K198" s="1202"/>
      <c r="L198" s="1199"/>
      <c r="M198" s="1202"/>
      <c r="N198" s="1199"/>
      <c r="O198" s="1199"/>
      <c r="P198" s="1199"/>
      <c r="Q198" s="1203"/>
      <c r="R198" s="1409" t="e">
        <f t="shared" si="126"/>
        <v>#REF!</v>
      </c>
      <c r="S198" s="937" t="e">
        <f t="shared" si="127"/>
        <v>#REF!</v>
      </c>
      <c r="T198" s="1409" t="e">
        <f>INDEX('прил 1.1'!#REF!,MATCH('прил 1.4'!$B198,'прил 1.1'!$B:$B,0))</f>
        <v>#REF!</v>
      </c>
      <c r="U198" s="1409" t="e">
        <f>INDEX('прил 1.1'!#REF!,MATCH('прил 1.4'!$B198,'прил 1.1'!$B:$B,0))</f>
        <v>#REF!</v>
      </c>
      <c r="V198" s="1409"/>
      <c r="W198" s="1409" t="e">
        <f>INDEX('прил 1.1'!#REF!,MATCH('прил 1.4'!B198,'прил 1.1'!B:B,0))</f>
        <v>#REF!</v>
      </c>
      <c r="X198" s="1205"/>
      <c r="Y198" s="1205"/>
      <c r="Z198" s="1205"/>
      <c r="AA198" s="1205"/>
      <c r="AB198" s="1205">
        <v>0</v>
      </c>
      <c r="AC198" s="1205"/>
      <c r="AD198" s="1205">
        <v>0</v>
      </c>
      <c r="AE198" s="1205"/>
      <c r="AF198" s="1199" t="e">
        <f>INDEX('прил 1.1'!Q:Q,MATCH('прил 1.4'!B198,'прил 1.1'!B:B,0))-W198</f>
        <v>#REF!</v>
      </c>
      <c r="AG198" s="1409" t="e">
        <f t="shared" si="104"/>
        <v>#REF!</v>
      </c>
      <c r="AH198" s="937" t="e">
        <f t="shared" si="105"/>
        <v>#REF!</v>
      </c>
      <c r="AI198" s="1414"/>
      <c r="AJ198" s="1414"/>
      <c r="AK198" s="1415" t="e">
        <f>INDEX('прил 1.1'!#REF!,MATCH('прил 1.4'!$B198,'прил 1.1'!$B:$B,0))</f>
        <v>#REF!</v>
      </c>
      <c r="AL198" s="1416" t="e">
        <f>INDEX('прил 1.1'!#REF!,MATCH('прил 1.4'!$B198,'прил 1.1'!$B:$B,0))</f>
        <v>#REF!</v>
      </c>
      <c r="AM198" s="1409"/>
      <c r="AN198" s="1409" t="e">
        <f>INDEX('прил 1.1'!#REF!,MATCH('прил 1.4'!B198,'прил 1.1'!B:B,0))</f>
        <v>#REF!</v>
      </c>
      <c r="AO198" s="1206">
        <f t="shared" si="118"/>
        <v>0</v>
      </c>
      <c r="AP198" s="1200" t="e">
        <f t="shared" si="142"/>
        <v>#REF!</v>
      </c>
      <c r="AQ198" s="1227"/>
      <c r="AR198" s="1199" t="e">
        <f>INDEX('прил 1.3'!#REF!,MATCH('прил 1.4'!$B198,'прил 1.3'!$B:$B,0))</f>
        <v>#REF!</v>
      </c>
      <c r="AS198" s="1202"/>
      <c r="AT198" s="1199" t="e">
        <f>INDEX('прил 1.3'!#REF!,MATCH('прил 1.4'!$B198,'прил 1.3'!$B:$B,0))</f>
        <v>#REF!</v>
      </c>
      <c r="AU198" s="1202"/>
      <c r="AV198" s="1199" t="e">
        <f>INDEX('прил 1.3'!#REF!,MATCH('прил 1.4'!$B198,'прил 1.3'!$B:$B,0))</f>
        <v>#REF!</v>
      </c>
      <c r="AW198" s="1202"/>
      <c r="AX198" s="1199" t="e">
        <f>INDEX('прил 1.3'!#REF!,MATCH('прил 1.4'!$B198,'прил 1.3'!$B:$B,0))</f>
        <v>#REF!</v>
      </c>
      <c r="AY198" s="1409" t="e">
        <f t="shared" si="124"/>
        <v>#REF!</v>
      </c>
      <c r="AZ198" s="937" t="e">
        <f t="shared" si="125"/>
        <v>#REF!</v>
      </c>
      <c r="BA198" s="1417"/>
      <c r="BB198" s="1409"/>
      <c r="BC198" s="1409" t="e">
        <f>INDEX('прил 1.1'!#REF!,MATCH('прил 1.4'!B198,'прил 1.1'!B:B,0))</f>
        <v>#REF!</v>
      </c>
      <c r="BD198" s="1409"/>
      <c r="BE198" s="1409" t="e">
        <f>INDEX('прил 1.1'!#REF!,MATCH('прил 1.4'!B198,'прил 1.1'!B:B,0))</f>
        <v>#REF!</v>
      </c>
      <c r="BF198" s="1414"/>
      <c r="BG198" s="1409" t="e">
        <f>INDEX('прил 1.1'!#REF!,MATCH('прил 1.4'!B198,'прил 1.1'!B:B,0))</f>
        <v>#REF!</v>
      </c>
      <c r="BH198" s="950"/>
      <c r="BI198" s="1597">
        <f t="shared" si="144"/>
        <v>0</v>
      </c>
      <c r="BL198" s="917"/>
      <c r="BM198" s="918"/>
    </row>
    <row r="199" spans="1:65" s="934" customFormat="1" hidden="1">
      <c r="A199" s="939">
        <f t="shared" si="143"/>
        <v>15</v>
      </c>
      <c r="B199" s="782" t="e">
        <f>'прил 1.1'!#REF!</f>
        <v>#REF!</v>
      </c>
      <c r="C199" s="915" t="s">
        <v>1026</v>
      </c>
      <c r="D199" s="1409" t="e">
        <f>INDEX('прил 1.1'!K:K,MATCH('прил 1.4'!B199,'прил 1.1'!B:B,0))</f>
        <v>#REF!</v>
      </c>
      <c r="E199" s="1409" t="e">
        <f>INDEX('прил 1.1'!L:L,MATCH($B199,'прил 1.1'!$B:$B,0))</f>
        <v>#REF!</v>
      </c>
      <c r="F199" s="1409" t="e">
        <f>INDEX('прил 1.1'!Q:Q,MATCH('прил 1.4'!B199,'прил 1.1'!B:B,0))</f>
        <v>#REF!</v>
      </c>
      <c r="G199" s="1409" t="e">
        <f>INDEX('прил 1.1'!#REF!,MATCH($B199,'прил 1.1'!$B:$B,0))</f>
        <v>#REF!</v>
      </c>
      <c r="H199" s="1409"/>
      <c r="I199" s="1410" t="e">
        <f>INDEX('прил 1.1'!#REF!,MATCH('прил 1.4'!B199,'прил 1.1'!B:B,0))</f>
        <v>#REF!</v>
      </c>
      <c r="J199" s="1201"/>
      <c r="K199" s="1202"/>
      <c r="L199" s="1199"/>
      <c r="M199" s="1202"/>
      <c r="N199" s="1199"/>
      <c r="O199" s="1199"/>
      <c r="P199" s="1199"/>
      <c r="Q199" s="1203"/>
      <c r="R199" s="1409" t="e">
        <f t="shared" si="126"/>
        <v>#REF!</v>
      </c>
      <c r="S199" s="937" t="e">
        <f t="shared" si="127"/>
        <v>#REF!</v>
      </c>
      <c r="T199" s="1409" t="e">
        <f>INDEX('прил 1.1'!#REF!,MATCH('прил 1.4'!$B199,'прил 1.1'!$B:$B,0))</f>
        <v>#REF!</v>
      </c>
      <c r="U199" s="1409" t="e">
        <f>INDEX('прил 1.1'!#REF!,MATCH('прил 1.4'!$B199,'прил 1.1'!$B:$B,0))</f>
        <v>#REF!</v>
      </c>
      <c r="V199" s="1409"/>
      <c r="W199" s="1409" t="e">
        <f>INDEX('прил 1.1'!#REF!,MATCH('прил 1.4'!B199,'прил 1.1'!B:B,0))</f>
        <v>#REF!</v>
      </c>
      <c r="X199" s="1205"/>
      <c r="Y199" s="1205"/>
      <c r="Z199" s="1205"/>
      <c r="AA199" s="1205"/>
      <c r="AB199" s="1205"/>
      <c r="AC199" s="1205"/>
      <c r="AD199" s="1205"/>
      <c r="AE199" s="1205"/>
      <c r="AF199" s="1199" t="e">
        <f>INDEX('прил 1.1'!Q:Q,MATCH('прил 1.4'!B199,'прил 1.1'!B:B,0))-W199</f>
        <v>#REF!</v>
      </c>
      <c r="AG199" s="1409" t="e">
        <f t="shared" si="104"/>
        <v>#REF!</v>
      </c>
      <c r="AH199" s="937" t="e">
        <f t="shared" si="105"/>
        <v>#REF!</v>
      </c>
      <c r="AI199" s="1414"/>
      <c r="AJ199" s="1414"/>
      <c r="AK199" s="1415" t="e">
        <f>INDEX('прил 1.1'!#REF!,MATCH('прил 1.4'!$B199,'прил 1.1'!$B:$B,0))</f>
        <v>#REF!</v>
      </c>
      <c r="AL199" s="1416" t="e">
        <f>INDEX('прил 1.1'!#REF!,MATCH('прил 1.4'!$B199,'прил 1.1'!$B:$B,0))</f>
        <v>#REF!</v>
      </c>
      <c r="AM199" s="1409"/>
      <c r="AN199" s="1409" t="e">
        <f>INDEX('прил 1.1'!#REF!,MATCH('прил 1.4'!B199,'прил 1.1'!B:B,0))</f>
        <v>#REF!</v>
      </c>
      <c r="AO199" s="1206">
        <f t="shared" si="118"/>
        <v>0</v>
      </c>
      <c r="AP199" s="1200" t="e">
        <f t="shared" si="142"/>
        <v>#REF!</v>
      </c>
      <c r="AQ199" s="1227"/>
      <c r="AR199" s="1199" t="e">
        <f>INDEX('прил 1.3'!#REF!,MATCH('прил 1.4'!$B199,'прил 1.3'!$B:$B,0))</f>
        <v>#REF!</v>
      </c>
      <c r="AS199" s="1202"/>
      <c r="AT199" s="1199" t="e">
        <f>INDEX('прил 1.3'!#REF!,MATCH('прил 1.4'!$B199,'прил 1.3'!$B:$B,0))</f>
        <v>#REF!</v>
      </c>
      <c r="AU199" s="1202"/>
      <c r="AV199" s="1199" t="e">
        <f>INDEX('прил 1.3'!#REF!,MATCH('прил 1.4'!$B199,'прил 1.3'!$B:$B,0))</f>
        <v>#REF!</v>
      </c>
      <c r="AW199" s="1202"/>
      <c r="AX199" s="1199" t="e">
        <f>INDEX('прил 1.3'!#REF!,MATCH('прил 1.4'!$B199,'прил 1.3'!$B:$B,0))</f>
        <v>#REF!</v>
      </c>
      <c r="AY199" s="1409" t="e">
        <f t="shared" si="124"/>
        <v>#REF!</v>
      </c>
      <c r="AZ199" s="937" t="e">
        <f t="shared" si="125"/>
        <v>#REF!</v>
      </c>
      <c r="BA199" s="1417"/>
      <c r="BB199" s="1409"/>
      <c r="BC199" s="1409" t="e">
        <f>INDEX('прил 1.1'!#REF!,MATCH('прил 1.4'!B199,'прил 1.1'!B:B,0))</f>
        <v>#REF!</v>
      </c>
      <c r="BD199" s="1409"/>
      <c r="BE199" s="1409" t="e">
        <f>INDEX('прил 1.1'!#REF!,MATCH('прил 1.4'!B199,'прил 1.1'!B:B,0))</f>
        <v>#REF!</v>
      </c>
      <c r="BF199" s="1414"/>
      <c r="BG199" s="1409" t="e">
        <f>INDEX('прил 1.1'!#REF!,MATCH('прил 1.4'!B199,'прил 1.1'!B:B,0))</f>
        <v>#REF!</v>
      </c>
      <c r="BH199" s="950"/>
      <c r="BI199" s="1597">
        <f t="shared" si="144"/>
        <v>0</v>
      </c>
      <c r="BL199" s="917"/>
      <c r="BM199" s="918"/>
    </row>
    <row r="200" spans="1:65" s="934" customFormat="1" hidden="1">
      <c r="A200" s="939">
        <f t="shared" si="143"/>
        <v>16</v>
      </c>
      <c r="B200" s="782" t="e">
        <f>'прил 1.1'!#REF!</f>
        <v>#REF!</v>
      </c>
      <c r="C200" s="915" t="s">
        <v>1026</v>
      </c>
      <c r="D200" s="1409" t="e">
        <f>INDEX('прил 1.1'!K:K,MATCH('прил 1.4'!B200,'прил 1.1'!B:B,0))</f>
        <v>#REF!</v>
      </c>
      <c r="E200" s="1409" t="e">
        <f>INDEX('прил 1.1'!L:L,MATCH($B200,'прил 1.1'!$B:$B,0))</f>
        <v>#REF!</v>
      </c>
      <c r="F200" s="1409" t="e">
        <f>INDEX('прил 1.1'!Q:Q,MATCH('прил 1.4'!B200,'прил 1.1'!B:B,0))</f>
        <v>#REF!</v>
      </c>
      <c r="G200" s="1409" t="e">
        <f>INDEX('прил 1.1'!#REF!,MATCH($B200,'прил 1.1'!$B:$B,0))</f>
        <v>#REF!</v>
      </c>
      <c r="H200" s="1409">
        <v>0</v>
      </c>
      <c r="I200" s="1410" t="e">
        <f>INDEX('прил 1.1'!#REF!,MATCH('прил 1.4'!B200,'прил 1.1'!B:B,0))</f>
        <v>#REF!</v>
      </c>
      <c r="J200" s="1201"/>
      <c r="K200" s="1202"/>
      <c r="L200" s="1199"/>
      <c r="M200" s="1202"/>
      <c r="N200" s="1199"/>
      <c r="O200" s="1199"/>
      <c r="P200" s="1199"/>
      <c r="Q200" s="1203"/>
      <c r="R200" s="1409" t="e">
        <f t="shared" si="126"/>
        <v>#REF!</v>
      </c>
      <c r="S200" s="937" t="e">
        <f t="shared" si="127"/>
        <v>#REF!</v>
      </c>
      <c r="T200" s="1409" t="e">
        <f>INDEX('прил 1.1'!#REF!,MATCH('прил 1.4'!$B200,'прил 1.1'!$B:$B,0))</f>
        <v>#REF!</v>
      </c>
      <c r="U200" s="1409" t="e">
        <f>INDEX('прил 1.1'!#REF!,MATCH('прил 1.4'!$B200,'прил 1.1'!$B:$B,0))</f>
        <v>#REF!</v>
      </c>
      <c r="V200" s="1409"/>
      <c r="W200" s="1409" t="e">
        <f>INDEX('прил 1.1'!#REF!,MATCH('прил 1.4'!B200,'прил 1.1'!B:B,0))</f>
        <v>#REF!</v>
      </c>
      <c r="X200" s="1205"/>
      <c r="Y200" s="1205"/>
      <c r="Z200" s="1205"/>
      <c r="AA200" s="1205"/>
      <c r="AB200" s="1205"/>
      <c r="AC200" s="1205"/>
      <c r="AD200" s="1205"/>
      <c r="AE200" s="1205"/>
      <c r="AF200" s="1199" t="e">
        <f>INDEX('прил 1.1'!Q:Q,MATCH('прил 1.4'!B200,'прил 1.1'!B:B,0))-W200</f>
        <v>#REF!</v>
      </c>
      <c r="AG200" s="1409" t="e">
        <f t="shared" si="104"/>
        <v>#REF!</v>
      </c>
      <c r="AH200" s="937" t="e">
        <f t="shared" si="105"/>
        <v>#REF!</v>
      </c>
      <c r="AI200" s="1414"/>
      <c r="AJ200" s="1414"/>
      <c r="AK200" s="1415" t="e">
        <f>INDEX('прил 1.1'!#REF!,MATCH('прил 1.4'!$B200,'прил 1.1'!$B:$B,0))</f>
        <v>#REF!</v>
      </c>
      <c r="AL200" s="1416" t="e">
        <f>INDEX('прил 1.1'!#REF!,MATCH('прил 1.4'!$B200,'прил 1.1'!$B:$B,0))</f>
        <v>#REF!</v>
      </c>
      <c r="AM200" s="1409">
        <v>0</v>
      </c>
      <c r="AN200" s="1409" t="e">
        <f>INDEX('прил 1.1'!#REF!,MATCH('прил 1.4'!B200,'прил 1.1'!B:B,0))</f>
        <v>#REF!</v>
      </c>
      <c r="AO200" s="1206">
        <f t="shared" si="118"/>
        <v>0</v>
      </c>
      <c r="AP200" s="1200" t="e">
        <f t="shared" si="142"/>
        <v>#REF!</v>
      </c>
      <c r="AQ200" s="1227"/>
      <c r="AR200" s="1199" t="e">
        <f>INDEX('прил 1.3'!#REF!,MATCH('прил 1.4'!$B200,'прил 1.3'!$B:$B,0))</f>
        <v>#REF!</v>
      </c>
      <c r="AS200" s="1202"/>
      <c r="AT200" s="1199" t="e">
        <f>INDEX('прил 1.3'!#REF!,MATCH('прил 1.4'!$B200,'прил 1.3'!$B:$B,0))</f>
        <v>#REF!</v>
      </c>
      <c r="AU200" s="1202"/>
      <c r="AV200" s="1199" t="e">
        <f>INDEX('прил 1.3'!#REF!,MATCH('прил 1.4'!$B200,'прил 1.3'!$B:$B,0))</f>
        <v>#REF!</v>
      </c>
      <c r="AW200" s="1202"/>
      <c r="AX200" s="1199" t="e">
        <f>INDEX('прил 1.3'!#REF!,MATCH('прил 1.4'!$B200,'прил 1.3'!$B:$B,0))</f>
        <v>#REF!</v>
      </c>
      <c r="AY200" s="1409" t="e">
        <f t="shared" si="124"/>
        <v>#REF!</v>
      </c>
      <c r="AZ200" s="937" t="e">
        <f t="shared" si="125"/>
        <v>#REF!</v>
      </c>
      <c r="BA200" s="1417"/>
      <c r="BB200" s="1409">
        <v>0</v>
      </c>
      <c r="BC200" s="1409" t="e">
        <f>INDEX('прил 1.1'!#REF!,MATCH('прил 1.4'!B200,'прил 1.1'!B:B,0))</f>
        <v>#REF!</v>
      </c>
      <c r="BD200" s="1409">
        <v>0</v>
      </c>
      <c r="BE200" s="1409" t="e">
        <f>INDEX('прил 1.1'!#REF!,MATCH('прил 1.4'!B200,'прил 1.1'!B:B,0))</f>
        <v>#REF!</v>
      </c>
      <c r="BF200" s="1414"/>
      <c r="BG200" s="1409" t="e">
        <f>INDEX('прил 1.1'!#REF!,MATCH('прил 1.4'!B200,'прил 1.1'!B:B,0))</f>
        <v>#REF!</v>
      </c>
      <c r="BH200" s="950"/>
      <c r="BI200" s="1597">
        <f t="shared" si="144"/>
        <v>0</v>
      </c>
      <c r="BL200" s="917"/>
      <c r="BM200" s="918"/>
    </row>
    <row r="201" spans="1:65" s="934" customFormat="1" hidden="1">
      <c r="A201" s="939">
        <f>A200+1</f>
        <v>17</v>
      </c>
      <c r="B201" s="782" t="e">
        <f>'прил 1.1'!#REF!</f>
        <v>#REF!</v>
      </c>
      <c r="C201" s="915" t="s">
        <v>1026</v>
      </c>
      <c r="D201" s="1409" t="e">
        <f>INDEX('прил 1.1'!K:K,MATCH('прил 1.4'!B201,'прил 1.1'!B:B,0))</f>
        <v>#REF!</v>
      </c>
      <c r="E201" s="1409" t="e">
        <f>INDEX('прил 1.1'!L:L,MATCH($B201,'прил 1.1'!$B:$B,0))</f>
        <v>#REF!</v>
      </c>
      <c r="F201" s="1409" t="e">
        <f>INDEX('прил 1.1'!Q:Q,MATCH('прил 1.4'!B201,'прил 1.1'!B:B,0))</f>
        <v>#REF!</v>
      </c>
      <c r="G201" s="1409" t="e">
        <f>INDEX('прил 1.1'!#REF!,MATCH($B201,'прил 1.1'!$B:$B,0))</f>
        <v>#REF!</v>
      </c>
      <c r="H201" s="1409"/>
      <c r="I201" s="1410" t="e">
        <f>INDEX('прил 1.1'!#REF!,MATCH('прил 1.4'!B201,'прил 1.1'!B:B,0))</f>
        <v>#REF!</v>
      </c>
      <c r="J201" s="1201"/>
      <c r="K201" s="1200" t="e">
        <f>INDEX('прил 14'!N:N,MATCH('прил 1.4'!$B201,'прил 14'!$B:$B,0))</f>
        <v>#REF!</v>
      </c>
      <c r="L201" s="1390"/>
      <c r="M201" s="1200" t="e">
        <f>INDEX('прил 14'!O:O,MATCH('прил 1.4'!$B201,'прил 14'!$B:$B,0))</f>
        <v>#REF!</v>
      </c>
      <c r="N201" s="1390"/>
      <c r="O201" s="1200" t="e">
        <f>INDEX('прил 14'!P:P,MATCH('прил 1.4'!$B201,'прил 14'!$B:$B,0))</f>
        <v>#REF!</v>
      </c>
      <c r="P201" s="1199"/>
      <c r="Q201" s="1200" t="e">
        <f>INDEX('прил 14'!Q:Q,MATCH('прил 1.4'!$B201,'прил 14'!$B:$B,0))</f>
        <v>#REF!</v>
      </c>
      <c r="R201" s="1409" t="e">
        <f t="shared" si="126"/>
        <v>#REF!</v>
      </c>
      <c r="S201" s="937" t="e">
        <f t="shared" si="127"/>
        <v>#REF!</v>
      </c>
      <c r="T201" s="1409" t="e">
        <f>INDEX('прил 1.1'!#REF!,MATCH('прил 1.4'!$B201,'прил 1.1'!$B:$B,0))</f>
        <v>#REF!</v>
      </c>
      <c r="U201" s="1409" t="e">
        <f>INDEX('прил 1.1'!#REF!,MATCH('прил 1.4'!$B201,'прил 1.1'!$B:$B,0))</f>
        <v>#REF!</v>
      </c>
      <c r="V201" s="1409"/>
      <c r="W201" s="1409" t="e">
        <f>INDEX('прил 1.1'!#REF!,MATCH('прил 1.4'!B201,'прил 1.1'!B:B,0))</f>
        <v>#REF!</v>
      </c>
      <c r="X201" s="1205"/>
      <c r="Y201" s="1200" t="e">
        <f>INDEX('прил 14'!W:W,MATCH('прил 1.4'!$B201,'прил 14'!$B:$B,0))</f>
        <v>#REF!</v>
      </c>
      <c r="Z201" s="1388"/>
      <c r="AA201" s="1200" t="e">
        <f>INDEX('прил 14'!X:X,MATCH('прил 1.4'!$B201,'прил 14'!$B:$B,0))</f>
        <v>#REF!</v>
      </c>
      <c r="AB201" s="1388"/>
      <c r="AC201" s="1200" t="e">
        <f>INDEX('прил 14'!Y:Y,MATCH('прил 1.4'!$B201,'прил 14'!$B:$B,0))</f>
        <v>#REF!</v>
      </c>
      <c r="AD201" s="1202"/>
      <c r="AE201" s="1200" t="e">
        <f>INDEX('прил 14'!Z:Z,MATCH('прил 1.4'!$B201,'прил 14'!$B:$B,0))</f>
        <v>#REF!</v>
      </c>
      <c r="AF201" s="1199" t="e">
        <f>INDEX('прил 1.1'!Q:Q,MATCH('прил 1.4'!B201,'прил 1.1'!B:B,0))-W201</f>
        <v>#REF!</v>
      </c>
      <c r="AG201" s="1409" t="e">
        <f t="shared" si="104"/>
        <v>#REF!</v>
      </c>
      <c r="AH201" s="937" t="e">
        <f t="shared" si="105"/>
        <v>#REF!</v>
      </c>
      <c r="AI201" s="1414"/>
      <c r="AJ201" s="1414"/>
      <c r="AK201" s="1415" t="e">
        <f>INDEX('прил 1.1'!#REF!,MATCH('прил 1.4'!$B201,'прил 1.1'!$B:$B,0))</f>
        <v>#REF!</v>
      </c>
      <c r="AL201" s="1416" t="e">
        <f>INDEX('прил 1.1'!#REF!,MATCH('прил 1.4'!$B201,'прил 1.1'!$B:$B,0))</f>
        <v>#REF!</v>
      </c>
      <c r="AM201" s="1409"/>
      <c r="AN201" s="1409" t="e">
        <f>INDEX('прил 1.1'!#REF!,MATCH('прил 1.4'!B201,'прил 1.1'!B:B,0))</f>
        <v>#REF!</v>
      </c>
      <c r="AO201" s="1206">
        <f t="shared" si="118"/>
        <v>0</v>
      </c>
      <c r="AP201" s="1200" t="e">
        <f t="shared" si="142"/>
        <v>#REF!</v>
      </c>
      <c r="AQ201" s="1227"/>
      <c r="AR201" s="1199" t="e">
        <f>INDEX('прил 1.3'!#REF!,MATCH('прил 1.4'!$B201,'прил 1.3'!$B:$B,0))</f>
        <v>#REF!</v>
      </c>
      <c r="AS201" s="1202"/>
      <c r="AT201" s="1199" t="e">
        <f>INDEX('прил 1.3'!#REF!,MATCH('прил 1.4'!$B201,'прил 1.3'!$B:$B,0))</f>
        <v>#REF!</v>
      </c>
      <c r="AU201" s="1202"/>
      <c r="AV201" s="1199" t="e">
        <f>INDEX('прил 1.3'!#REF!,MATCH('прил 1.4'!$B201,'прил 1.3'!$B:$B,0))</f>
        <v>#REF!</v>
      </c>
      <c r="AW201" s="1202"/>
      <c r="AX201" s="1199" t="e">
        <f>INDEX('прил 1.3'!#REF!,MATCH('прил 1.4'!$B201,'прил 1.3'!$B:$B,0))</f>
        <v>#REF!</v>
      </c>
      <c r="AY201" s="1409" t="e">
        <f t="shared" si="124"/>
        <v>#REF!</v>
      </c>
      <c r="AZ201" s="937" t="e">
        <f t="shared" si="125"/>
        <v>#REF!</v>
      </c>
      <c r="BA201" s="1417"/>
      <c r="BB201" s="1409"/>
      <c r="BC201" s="1409" t="e">
        <f>INDEX('прил 1.1'!#REF!,MATCH('прил 1.4'!B201,'прил 1.1'!B:B,0))</f>
        <v>#REF!</v>
      </c>
      <c r="BD201" s="1409"/>
      <c r="BE201" s="1409" t="e">
        <f>INDEX('прил 1.1'!#REF!,MATCH('прил 1.4'!B201,'прил 1.1'!B:B,0))</f>
        <v>#REF!</v>
      </c>
      <c r="BF201" s="1414"/>
      <c r="BG201" s="1409" t="e">
        <f>INDEX('прил 1.1'!#REF!,MATCH('прил 1.4'!B201,'прил 1.1'!B:B,0))</f>
        <v>#REF!</v>
      </c>
      <c r="BH201" s="950"/>
      <c r="BI201" s="1597">
        <f t="shared" si="144"/>
        <v>0</v>
      </c>
      <c r="BL201" s="917"/>
      <c r="BM201" s="918"/>
    </row>
    <row r="202" spans="1:65" s="934" customFormat="1" hidden="1">
      <c r="A202" s="939">
        <f t="shared" si="143"/>
        <v>18</v>
      </c>
      <c r="B202" s="782" t="e">
        <f>'прил 1.1'!#REF!</f>
        <v>#REF!</v>
      </c>
      <c r="C202" s="915" t="s">
        <v>1026</v>
      </c>
      <c r="D202" s="1409" t="e">
        <f>INDEX('прил 1.1'!K:K,MATCH('прил 1.4'!B202,'прил 1.1'!B:B,0))</f>
        <v>#REF!</v>
      </c>
      <c r="E202" s="1409" t="e">
        <f>INDEX('прил 1.1'!L:L,MATCH($B202,'прил 1.1'!$B:$B,0))</f>
        <v>#REF!</v>
      </c>
      <c r="F202" s="1409" t="e">
        <f>INDEX('прил 1.1'!Q:Q,MATCH('прил 1.4'!B202,'прил 1.1'!B:B,0))</f>
        <v>#REF!</v>
      </c>
      <c r="G202" s="1409" t="e">
        <f>INDEX('прил 1.1'!#REF!,MATCH($B202,'прил 1.1'!$B:$B,0))</f>
        <v>#REF!</v>
      </c>
      <c r="H202" s="1409"/>
      <c r="I202" s="1410" t="e">
        <f>INDEX('прил 1.1'!#REF!,MATCH('прил 1.4'!B202,'прил 1.1'!B:B,0))</f>
        <v>#REF!</v>
      </c>
      <c r="J202" s="1201"/>
      <c r="K202" s="1202"/>
      <c r="L202" s="1199"/>
      <c r="M202" s="1202"/>
      <c r="N202" s="1199"/>
      <c r="O202" s="1199"/>
      <c r="P202" s="1199"/>
      <c r="Q202" s="1203"/>
      <c r="R202" s="1409" t="e">
        <f t="shared" si="126"/>
        <v>#REF!</v>
      </c>
      <c r="S202" s="937" t="e">
        <f t="shared" si="127"/>
        <v>#REF!</v>
      </c>
      <c r="T202" s="1409" t="e">
        <f>INDEX('прил 1.1'!#REF!,MATCH('прил 1.4'!$B202,'прил 1.1'!$B:$B,0))</f>
        <v>#REF!</v>
      </c>
      <c r="U202" s="1409" t="e">
        <f>INDEX('прил 1.1'!#REF!,MATCH('прил 1.4'!$B202,'прил 1.1'!$B:$B,0))</f>
        <v>#REF!</v>
      </c>
      <c r="V202" s="1409"/>
      <c r="W202" s="1409" t="e">
        <f>INDEX('прил 1.1'!#REF!,MATCH('прил 1.4'!B202,'прил 1.1'!B:B,0))</f>
        <v>#REF!</v>
      </c>
      <c r="X202" s="1205"/>
      <c r="Y202" s="1205"/>
      <c r="Z202" s="1205"/>
      <c r="AA202" s="1205"/>
      <c r="AB202" s="1205"/>
      <c r="AC202" s="1205"/>
      <c r="AD202" s="1205"/>
      <c r="AE202" s="1205"/>
      <c r="AF202" s="1199" t="e">
        <f>INDEX('прил 1.1'!Q:Q,MATCH('прил 1.4'!B202,'прил 1.1'!B:B,0))-W202</f>
        <v>#REF!</v>
      </c>
      <c r="AG202" s="1409" t="e">
        <f t="shared" si="104"/>
        <v>#REF!</v>
      </c>
      <c r="AH202" s="937" t="e">
        <f t="shared" si="105"/>
        <v>#REF!</v>
      </c>
      <c r="AI202" s="1414"/>
      <c r="AJ202" s="1414"/>
      <c r="AK202" s="1415" t="e">
        <f>INDEX('прил 1.1'!#REF!,MATCH('прил 1.4'!$B202,'прил 1.1'!$B:$B,0))</f>
        <v>#REF!</v>
      </c>
      <c r="AL202" s="1416" t="e">
        <f>INDEX('прил 1.1'!#REF!,MATCH('прил 1.4'!$B202,'прил 1.1'!$B:$B,0))</f>
        <v>#REF!</v>
      </c>
      <c r="AM202" s="1409"/>
      <c r="AN202" s="1409" t="e">
        <f>INDEX('прил 1.1'!#REF!,MATCH('прил 1.4'!B202,'прил 1.1'!B:B,0))</f>
        <v>#REF!</v>
      </c>
      <c r="AO202" s="1206">
        <f t="shared" si="118"/>
        <v>0</v>
      </c>
      <c r="AP202" s="1200" t="e">
        <f t="shared" si="142"/>
        <v>#REF!</v>
      </c>
      <c r="AQ202" s="1227"/>
      <c r="AR202" s="1199" t="e">
        <f>INDEX('прил 1.3'!#REF!,MATCH('прил 1.4'!$B202,'прил 1.3'!$B:$B,0))</f>
        <v>#REF!</v>
      </c>
      <c r="AS202" s="1202"/>
      <c r="AT202" s="1199" t="e">
        <f>INDEX('прил 1.3'!#REF!,MATCH('прил 1.4'!$B202,'прил 1.3'!$B:$B,0))</f>
        <v>#REF!</v>
      </c>
      <c r="AU202" s="1202"/>
      <c r="AV202" s="1199" t="e">
        <f>INDEX('прил 1.3'!#REF!,MATCH('прил 1.4'!$B202,'прил 1.3'!$B:$B,0))</f>
        <v>#REF!</v>
      </c>
      <c r="AW202" s="1202"/>
      <c r="AX202" s="1199" t="e">
        <f>INDEX('прил 1.3'!#REF!,MATCH('прил 1.4'!$B202,'прил 1.3'!$B:$B,0))</f>
        <v>#REF!</v>
      </c>
      <c r="AY202" s="1409" t="e">
        <f t="shared" si="124"/>
        <v>#REF!</v>
      </c>
      <c r="AZ202" s="937" t="e">
        <f t="shared" si="125"/>
        <v>#REF!</v>
      </c>
      <c r="BA202" s="1417"/>
      <c r="BB202" s="1409"/>
      <c r="BC202" s="1409" t="e">
        <f>INDEX('прил 1.1'!#REF!,MATCH('прил 1.4'!B202,'прил 1.1'!B:B,0))</f>
        <v>#REF!</v>
      </c>
      <c r="BD202" s="1409"/>
      <c r="BE202" s="1409" t="e">
        <f>INDEX('прил 1.1'!#REF!,MATCH('прил 1.4'!B202,'прил 1.1'!B:B,0))</f>
        <v>#REF!</v>
      </c>
      <c r="BF202" s="1414"/>
      <c r="BG202" s="1409" t="e">
        <f>INDEX('прил 1.1'!#REF!,MATCH('прил 1.4'!B202,'прил 1.1'!B:B,0))</f>
        <v>#REF!</v>
      </c>
      <c r="BH202" s="950"/>
      <c r="BI202" s="1597">
        <f t="shared" si="144"/>
        <v>0</v>
      </c>
      <c r="BL202" s="917"/>
      <c r="BM202" s="918"/>
    </row>
    <row r="203" spans="1:65" s="934" customFormat="1" hidden="1">
      <c r="A203" s="939">
        <f t="shared" si="143"/>
        <v>19</v>
      </c>
      <c r="B203" s="782" t="e">
        <f>'прил 1.1'!#REF!</f>
        <v>#REF!</v>
      </c>
      <c r="C203" s="915" t="s">
        <v>1026</v>
      </c>
      <c r="D203" s="1409" t="e">
        <f>INDEX('прил 1.1'!K:K,MATCH('прил 1.4'!B203,'прил 1.1'!B:B,0))</f>
        <v>#REF!</v>
      </c>
      <c r="E203" s="1409" t="e">
        <f>INDEX('прил 1.1'!L:L,MATCH($B203,'прил 1.1'!$B:$B,0))</f>
        <v>#REF!</v>
      </c>
      <c r="F203" s="1409" t="e">
        <f>INDEX('прил 1.1'!Q:Q,MATCH('прил 1.4'!B203,'прил 1.1'!B:B,0))</f>
        <v>#REF!</v>
      </c>
      <c r="G203" s="1409" t="e">
        <f>INDEX('прил 1.1'!#REF!,MATCH($B203,'прил 1.1'!$B:$B,0))</f>
        <v>#REF!</v>
      </c>
      <c r="H203" s="1409"/>
      <c r="I203" s="1410" t="e">
        <f>INDEX('прил 1.1'!#REF!,MATCH('прил 1.4'!B203,'прил 1.1'!B:B,0))</f>
        <v>#REF!</v>
      </c>
      <c r="J203" s="1201"/>
      <c r="K203" s="1202"/>
      <c r="L203" s="1199"/>
      <c r="M203" s="1202"/>
      <c r="N203" s="1199"/>
      <c r="O203" s="1199"/>
      <c r="P203" s="1199"/>
      <c r="Q203" s="1203"/>
      <c r="R203" s="1409" t="e">
        <f t="shared" si="126"/>
        <v>#REF!</v>
      </c>
      <c r="S203" s="937" t="e">
        <f t="shared" si="127"/>
        <v>#REF!</v>
      </c>
      <c r="T203" s="1409" t="e">
        <f>INDEX('прил 1.1'!#REF!,MATCH('прил 1.4'!$B203,'прил 1.1'!$B:$B,0))</f>
        <v>#REF!</v>
      </c>
      <c r="U203" s="1409" t="e">
        <f>INDEX('прил 1.1'!#REF!,MATCH('прил 1.4'!$B203,'прил 1.1'!$B:$B,0))</f>
        <v>#REF!</v>
      </c>
      <c r="V203" s="1409"/>
      <c r="W203" s="1409" t="e">
        <f>INDEX('прил 1.1'!#REF!,MATCH('прил 1.4'!B203,'прил 1.1'!B:B,0))</f>
        <v>#REF!</v>
      </c>
      <c r="X203" s="1205"/>
      <c r="Y203" s="1205"/>
      <c r="Z203" s="1205"/>
      <c r="AA203" s="1205"/>
      <c r="AB203" s="1205"/>
      <c r="AC203" s="1205"/>
      <c r="AD203" s="1205"/>
      <c r="AE203" s="1205"/>
      <c r="AF203" s="1199" t="e">
        <f>INDEX('прил 1.1'!Q:Q,MATCH('прил 1.4'!B203,'прил 1.1'!B:B,0))-W203</f>
        <v>#REF!</v>
      </c>
      <c r="AG203" s="1409" t="e">
        <f t="shared" si="104"/>
        <v>#REF!</v>
      </c>
      <c r="AH203" s="937" t="e">
        <f t="shared" si="105"/>
        <v>#REF!</v>
      </c>
      <c r="AI203" s="1414"/>
      <c r="AJ203" s="1414"/>
      <c r="AK203" s="1415" t="e">
        <f>INDEX('прил 1.1'!#REF!,MATCH('прил 1.4'!$B203,'прил 1.1'!$B:$B,0))</f>
        <v>#REF!</v>
      </c>
      <c r="AL203" s="1416" t="e">
        <f>INDEX('прил 1.1'!#REF!,MATCH('прил 1.4'!$B203,'прил 1.1'!$B:$B,0))</f>
        <v>#REF!</v>
      </c>
      <c r="AM203" s="1409"/>
      <c r="AN203" s="1409" t="e">
        <f>INDEX('прил 1.1'!#REF!,MATCH('прил 1.4'!B203,'прил 1.1'!B:B,0))</f>
        <v>#REF!</v>
      </c>
      <c r="AO203" s="1206">
        <f t="shared" si="118"/>
        <v>0</v>
      </c>
      <c r="AP203" s="1200" t="e">
        <f t="shared" si="142"/>
        <v>#REF!</v>
      </c>
      <c r="AQ203" s="1227"/>
      <c r="AR203" s="1199" t="e">
        <f>INDEX('прил 1.3'!#REF!,MATCH('прил 1.4'!$B203,'прил 1.3'!$B:$B,0))</f>
        <v>#REF!</v>
      </c>
      <c r="AS203" s="1202"/>
      <c r="AT203" s="1199" t="e">
        <f>INDEX('прил 1.3'!#REF!,MATCH('прил 1.4'!$B203,'прил 1.3'!$B:$B,0))</f>
        <v>#REF!</v>
      </c>
      <c r="AU203" s="1202"/>
      <c r="AV203" s="1199" t="e">
        <f>INDEX('прил 1.3'!#REF!,MATCH('прил 1.4'!$B203,'прил 1.3'!$B:$B,0))</f>
        <v>#REF!</v>
      </c>
      <c r="AW203" s="1202"/>
      <c r="AX203" s="1199" t="e">
        <f>INDEX('прил 1.3'!#REF!,MATCH('прил 1.4'!$B203,'прил 1.3'!$B:$B,0))</f>
        <v>#REF!</v>
      </c>
      <c r="AY203" s="1409" t="e">
        <f t="shared" si="124"/>
        <v>#REF!</v>
      </c>
      <c r="AZ203" s="937" t="e">
        <f t="shared" si="125"/>
        <v>#REF!</v>
      </c>
      <c r="BA203" s="1417"/>
      <c r="BB203" s="1409"/>
      <c r="BC203" s="1409" t="e">
        <f>INDEX('прил 1.1'!#REF!,MATCH('прил 1.4'!B203,'прил 1.1'!B:B,0))</f>
        <v>#REF!</v>
      </c>
      <c r="BD203" s="1409"/>
      <c r="BE203" s="1409" t="e">
        <f>INDEX('прил 1.1'!#REF!,MATCH('прил 1.4'!B203,'прил 1.1'!B:B,0))</f>
        <v>#REF!</v>
      </c>
      <c r="BF203" s="1414"/>
      <c r="BG203" s="1409" t="e">
        <f>INDEX('прил 1.1'!#REF!,MATCH('прил 1.4'!B203,'прил 1.1'!B:B,0))</f>
        <v>#REF!</v>
      </c>
      <c r="BH203" s="950"/>
      <c r="BI203" s="1597">
        <f t="shared" si="144"/>
        <v>0</v>
      </c>
      <c r="BL203" s="917"/>
      <c r="BM203" s="918"/>
    </row>
    <row r="204" spans="1:65" s="934" customFormat="1" hidden="1">
      <c r="A204" s="939">
        <f t="shared" si="143"/>
        <v>20</v>
      </c>
      <c r="B204" s="782" t="e">
        <f>'прил 1.1'!#REF!</f>
        <v>#REF!</v>
      </c>
      <c r="C204" s="915" t="s">
        <v>1026</v>
      </c>
      <c r="D204" s="1409" t="e">
        <f>INDEX('прил 1.1'!K:K,MATCH('прил 1.4'!B204,'прил 1.1'!B:B,0))</f>
        <v>#REF!</v>
      </c>
      <c r="E204" s="1409" t="e">
        <f>INDEX('прил 1.1'!L:L,MATCH($B204,'прил 1.1'!$B:$B,0))</f>
        <v>#REF!</v>
      </c>
      <c r="F204" s="1409" t="e">
        <f>INDEX('прил 1.1'!Q:Q,MATCH('прил 1.4'!B204,'прил 1.1'!B:B,0))</f>
        <v>#REF!</v>
      </c>
      <c r="G204" s="1409" t="e">
        <f>INDEX('прил 1.1'!#REF!,MATCH($B204,'прил 1.1'!$B:$B,0))</f>
        <v>#REF!</v>
      </c>
      <c r="H204" s="1409"/>
      <c r="I204" s="1410" t="e">
        <f>INDEX('прил 1.1'!#REF!,MATCH('прил 1.4'!B204,'прил 1.1'!B:B,0))</f>
        <v>#REF!</v>
      </c>
      <c r="J204" s="1201"/>
      <c r="K204" s="1200" t="e">
        <f>INDEX('прил 14'!N:N,MATCH('прил 1.4'!$B204,'прил 14'!$B:$B,0))</f>
        <v>#REF!</v>
      </c>
      <c r="L204" s="1390"/>
      <c r="M204" s="1200" t="e">
        <f>INDEX('прил 14'!O:O,MATCH('прил 1.4'!$B204,'прил 14'!$B:$B,0))</f>
        <v>#REF!</v>
      </c>
      <c r="N204" s="1390"/>
      <c r="O204" s="1200" t="e">
        <f>INDEX('прил 14'!P:P,MATCH('прил 1.4'!$B204,'прил 14'!$B:$B,0))</f>
        <v>#REF!</v>
      </c>
      <c r="P204" s="1199"/>
      <c r="Q204" s="1200" t="e">
        <f>INDEX('прил 14'!Q:Q,MATCH('прил 1.4'!$B204,'прил 14'!$B:$B,0))</f>
        <v>#REF!</v>
      </c>
      <c r="R204" s="1409" t="e">
        <f t="shared" si="126"/>
        <v>#REF!</v>
      </c>
      <c r="S204" s="937" t="e">
        <f t="shared" si="127"/>
        <v>#REF!</v>
      </c>
      <c r="T204" s="1409" t="e">
        <f>INDEX('прил 1.1'!#REF!,MATCH('прил 1.4'!$B204,'прил 1.1'!$B:$B,0))</f>
        <v>#REF!</v>
      </c>
      <c r="U204" s="1409" t="e">
        <f>INDEX('прил 1.1'!#REF!,MATCH('прил 1.4'!$B204,'прил 1.1'!$B:$B,0))</f>
        <v>#REF!</v>
      </c>
      <c r="V204" s="1409"/>
      <c r="W204" s="1409" t="e">
        <f>INDEX('прил 1.1'!#REF!,MATCH('прил 1.4'!B204,'прил 1.1'!B:B,0))</f>
        <v>#REF!</v>
      </c>
      <c r="X204" s="1205"/>
      <c r="Y204" s="1200" t="e">
        <f>INDEX('прил 14'!W:W,MATCH('прил 1.4'!$B204,'прил 14'!$B:$B,0))</f>
        <v>#REF!</v>
      </c>
      <c r="Z204" s="1388"/>
      <c r="AA204" s="1200" t="e">
        <f>INDEX('прил 14'!X:X,MATCH('прил 1.4'!$B204,'прил 14'!$B:$B,0))</f>
        <v>#REF!</v>
      </c>
      <c r="AB204" s="1388"/>
      <c r="AC204" s="1200" t="e">
        <f>INDEX('прил 14'!Y:Y,MATCH('прил 1.4'!$B204,'прил 14'!$B:$B,0))</f>
        <v>#REF!</v>
      </c>
      <c r="AD204" s="1202"/>
      <c r="AE204" s="1200" t="e">
        <f>INDEX('прил 14'!Z:Z,MATCH('прил 1.4'!$B204,'прил 14'!$B:$B,0))</f>
        <v>#REF!</v>
      </c>
      <c r="AF204" s="1199" t="e">
        <f>INDEX('прил 1.1'!Q:Q,MATCH('прил 1.4'!B204,'прил 1.1'!B:B,0))-W204</f>
        <v>#REF!</v>
      </c>
      <c r="AG204" s="1409" t="e">
        <f t="shared" si="104"/>
        <v>#REF!</v>
      </c>
      <c r="AH204" s="937" t="e">
        <f t="shared" si="105"/>
        <v>#REF!</v>
      </c>
      <c r="AI204" s="1414"/>
      <c r="AJ204" s="1414"/>
      <c r="AK204" s="1415" t="e">
        <f>INDEX('прил 1.1'!#REF!,MATCH('прил 1.4'!$B204,'прил 1.1'!$B:$B,0))</f>
        <v>#REF!</v>
      </c>
      <c r="AL204" s="1416" t="e">
        <f>INDEX('прил 1.1'!#REF!,MATCH('прил 1.4'!$B204,'прил 1.1'!$B:$B,0))</f>
        <v>#REF!</v>
      </c>
      <c r="AM204" s="1409"/>
      <c r="AN204" s="1409" t="e">
        <f>INDEX('прил 1.1'!#REF!,MATCH('прил 1.4'!B204,'прил 1.1'!B:B,0))</f>
        <v>#REF!</v>
      </c>
      <c r="AO204" s="1206">
        <f t="shared" si="118"/>
        <v>0</v>
      </c>
      <c r="AP204" s="1200" t="e">
        <f t="shared" si="142"/>
        <v>#REF!</v>
      </c>
      <c r="AQ204" s="1227"/>
      <c r="AR204" s="1200" t="e">
        <f>INDEX('прил 14'!H:H,MATCH('прил 1.4'!$B204,'прил 14'!$B:$B,0))</f>
        <v>#REF!</v>
      </c>
      <c r="AT204" s="1200" t="e">
        <f>INDEX('прил 14'!I:I,MATCH('прил 1.4'!$B204,'прил 14'!$B:$B,0))</f>
        <v>#REF!</v>
      </c>
      <c r="AV204" s="1200" t="e">
        <f>INDEX('прил 14'!J:J,MATCH('прил 1.4'!$B204,'прил 14'!$B:$B,0))</f>
        <v>#REF!</v>
      </c>
      <c r="AW204" s="1202"/>
      <c r="AX204" s="1200" t="e">
        <f>INDEX('прил 14'!K:K,MATCH('прил 1.4'!$B204,'прил 14'!$B:$B,0))</f>
        <v>#REF!</v>
      </c>
      <c r="AY204" s="1409" t="e">
        <f t="shared" si="124"/>
        <v>#REF!</v>
      </c>
      <c r="AZ204" s="937" t="e">
        <f t="shared" si="125"/>
        <v>#REF!</v>
      </c>
      <c r="BA204" s="1417"/>
      <c r="BB204" s="1409"/>
      <c r="BC204" s="1409" t="e">
        <f>INDEX('прил 1.1'!#REF!,MATCH('прил 1.4'!B204,'прил 1.1'!B:B,0))</f>
        <v>#REF!</v>
      </c>
      <c r="BD204" s="1409"/>
      <c r="BE204" s="1409" t="e">
        <f>INDEX('прил 1.1'!#REF!,MATCH('прил 1.4'!B204,'прил 1.1'!B:B,0))</f>
        <v>#REF!</v>
      </c>
      <c r="BF204" s="1414"/>
      <c r="BG204" s="1409" t="e">
        <f>INDEX('прил 1.1'!#REF!,MATCH('прил 1.4'!B204,'прил 1.1'!B:B,0))</f>
        <v>#REF!</v>
      </c>
      <c r="BH204" s="950"/>
      <c r="BI204" s="1597">
        <f t="shared" ref="BI204:BI219" si="145">V204-X204-Z204-AB204-AD204</f>
        <v>0</v>
      </c>
      <c r="BL204" s="917"/>
      <c r="BM204" s="918"/>
    </row>
    <row r="205" spans="1:65" s="934" customFormat="1" hidden="1">
      <c r="A205" s="939">
        <f t="shared" ref="A205:A215" si="146">A204+1</f>
        <v>21</v>
      </c>
      <c r="B205" s="782" t="e">
        <f>'прил 1.1'!#REF!</f>
        <v>#REF!</v>
      </c>
      <c r="C205" s="915" t="s">
        <v>1026</v>
      </c>
      <c r="D205" s="1409" t="e">
        <f>INDEX('прил 1.1'!K:K,MATCH('прил 1.4'!B205,'прил 1.1'!B:B,0))</f>
        <v>#REF!</v>
      </c>
      <c r="E205" s="1409" t="e">
        <f>INDEX('прил 1.1'!L:L,MATCH($B205,'прил 1.1'!$B:$B,0))</f>
        <v>#REF!</v>
      </c>
      <c r="F205" s="1409" t="e">
        <f>INDEX('прил 1.1'!Q:Q,MATCH('прил 1.4'!B205,'прил 1.1'!B:B,0))</f>
        <v>#REF!</v>
      </c>
      <c r="G205" s="1409" t="e">
        <f>INDEX('прил 1.1'!#REF!,MATCH($B205,'прил 1.1'!$B:$B,0))</f>
        <v>#REF!</v>
      </c>
      <c r="H205" s="1409"/>
      <c r="I205" s="1410" t="e">
        <f>INDEX('прил 1.1'!#REF!,MATCH('прил 1.4'!B205,'прил 1.1'!B:B,0))</f>
        <v>#REF!</v>
      </c>
      <c r="J205" s="1201"/>
      <c r="K205" s="1200" t="e">
        <f>INDEX('прил 14'!N:N,MATCH('прил 1.4'!$B205,'прил 14'!$B:$B,0))</f>
        <v>#REF!</v>
      </c>
      <c r="L205" s="1390"/>
      <c r="M205" s="1200" t="e">
        <f>INDEX('прил 14'!O:O,MATCH('прил 1.4'!$B205,'прил 14'!$B:$B,0))</f>
        <v>#REF!</v>
      </c>
      <c r="N205" s="1390"/>
      <c r="O205" s="1200" t="e">
        <f>INDEX('прил 14'!P:P,MATCH('прил 1.4'!$B205,'прил 14'!$B:$B,0))</f>
        <v>#REF!</v>
      </c>
      <c r="P205" s="1199"/>
      <c r="Q205" s="1200" t="e">
        <f>INDEX('прил 14'!Q:Q,MATCH('прил 1.4'!$B205,'прил 14'!$B:$B,0))</f>
        <v>#REF!</v>
      </c>
      <c r="R205" s="1409" t="e">
        <f t="shared" ref="R205:R215" si="147">I205-H205</f>
        <v>#REF!</v>
      </c>
      <c r="S205" s="937" t="e">
        <f t="shared" ref="S205:S215" si="148">IF(I205&gt;0,R205/I205," ")</f>
        <v>#REF!</v>
      </c>
      <c r="T205" s="1409" t="e">
        <f>INDEX('прил 1.1'!#REF!,MATCH('прил 1.4'!$B205,'прил 1.1'!$B:$B,0))</f>
        <v>#REF!</v>
      </c>
      <c r="U205" s="1409" t="e">
        <f>INDEX('прил 1.1'!#REF!,MATCH('прил 1.4'!$B205,'прил 1.1'!$B:$B,0))</f>
        <v>#REF!</v>
      </c>
      <c r="V205" s="1409"/>
      <c r="W205" s="1409" t="e">
        <f>INDEX('прил 1.1'!#REF!,MATCH('прил 1.4'!B205,'прил 1.1'!B:B,0))</f>
        <v>#REF!</v>
      </c>
      <c r="X205" s="1205"/>
      <c r="Y205" s="1200" t="e">
        <f>INDEX('прил 14'!W:W,MATCH('прил 1.4'!$B205,'прил 14'!$B:$B,0))</f>
        <v>#REF!</v>
      </c>
      <c r="Z205" s="1388"/>
      <c r="AA205" s="1200" t="e">
        <f>INDEX('прил 14'!X:X,MATCH('прил 1.4'!$B205,'прил 14'!$B:$B,0))</f>
        <v>#REF!</v>
      </c>
      <c r="AB205" s="1388"/>
      <c r="AC205" s="1200" t="e">
        <f>INDEX('прил 14'!Y:Y,MATCH('прил 1.4'!$B205,'прил 14'!$B:$B,0))</f>
        <v>#REF!</v>
      </c>
      <c r="AD205" s="1202"/>
      <c r="AE205" s="1200" t="e">
        <f>INDEX('прил 14'!Z:Z,MATCH('прил 1.4'!$B205,'прил 14'!$B:$B,0))</f>
        <v>#REF!</v>
      </c>
      <c r="AF205" s="1199" t="e">
        <f>INDEX('прил 1.1'!Q:Q,MATCH('прил 1.4'!B205,'прил 1.1'!B:B,0))-W205</f>
        <v>#REF!</v>
      </c>
      <c r="AG205" s="1409" t="e">
        <f t="shared" ref="AG205:AG215" si="149">W205-V205</f>
        <v>#REF!</v>
      </c>
      <c r="AH205" s="937" t="e">
        <f t="shared" ref="AH205:AH215" si="150">IF(W205&gt;0,AG205/W205," ")</f>
        <v>#REF!</v>
      </c>
      <c r="AI205" s="1414"/>
      <c r="AJ205" s="1414"/>
      <c r="AK205" s="1415" t="e">
        <f>INDEX('прил 1.1'!#REF!,MATCH('прил 1.4'!$B205,'прил 1.1'!$B:$B,0))</f>
        <v>#REF!</v>
      </c>
      <c r="AL205" s="1416" t="e">
        <f>INDEX('прил 1.1'!#REF!,MATCH('прил 1.4'!$B205,'прил 1.1'!$B:$B,0))</f>
        <v>#REF!</v>
      </c>
      <c r="AM205" s="1409"/>
      <c r="AN205" s="1409" t="e">
        <f>INDEX('прил 1.1'!#REF!,MATCH('прил 1.4'!B205,'прил 1.1'!B:B,0))</f>
        <v>#REF!</v>
      </c>
      <c r="AO205" s="1206">
        <f t="shared" ref="AO205:AO215" si="151">AM205</f>
        <v>0</v>
      </c>
      <c r="AP205" s="1200" t="e">
        <f t="shared" ref="AP205:AP215" si="152">AN205</f>
        <v>#REF!</v>
      </c>
      <c r="AQ205" s="1227"/>
      <c r="AR205" s="1200" t="e">
        <f>INDEX('прил 14'!H:H,MATCH('прил 1.4'!$B205,'прил 14'!$B:$B,0))</f>
        <v>#REF!</v>
      </c>
      <c r="AT205" s="1200" t="e">
        <f>INDEX('прил 14'!I:I,MATCH('прил 1.4'!$B205,'прил 14'!$B:$B,0))</f>
        <v>#REF!</v>
      </c>
      <c r="AV205" s="1200" t="e">
        <f>INDEX('прил 14'!J:J,MATCH('прил 1.4'!$B205,'прил 14'!$B:$B,0))</f>
        <v>#REF!</v>
      </c>
      <c r="AW205" s="1202"/>
      <c r="AX205" s="1200" t="e">
        <f>INDEX('прил 14'!K:K,MATCH('прил 1.4'!$B205,'прил 14'!$B:$B,0))</f>
        <v>#REF!</v>
      </c>
      <c r="AY205" s="1409" t="e">
        <f t="shared" ref="AY205:AY215" si="153">AN205-AM205</f>
        <v>#REF!</v>
      </c>
      <c r="AZ205" s="937" t="e">
        <f t="shared" ref="AZ205:AZ215" si="154">IF(AP205&gt;0,AY205/AP205," ")</f>
        <v>#REF!</v>
      </c>
      <c r="BA205" s="1417"/>
      <c r="BB205" s="1409"/>
      <c r="BC205" s="1409" t="e">
        <f>INDEX('прил 1.1'!#REF!,MATCH('прил 1.4'!B205,'прил 1.1'!B:B,0))</f>
        <v>#REF!</v>
      </c>
      <c r="BD205" s="1409"/>
      <c r="BE205" s="1409" t="e">
        <f>INDEX('прил 1.1'!#REF!,MATCH('прил 1.4'!B205,'прил 1.1'!B:B,0))</f>
        <v>#REF!</v>
      </c>
      <c r="BF205" s="1414"/>
      <c r="BG205" s="1409" t="e">
        <f>INDEX('прил 1.1'!#REF!,MATCH('прил 1.4'!B205,'прил 1.1'!B:B,0))</f>
        <v>#REF!</v>
      </c>
      <c r="BH205" s="950"/>
      <c r="BI205" s="1597">
        <f t="shared" si="145"/>
        <v>0</v>
      </c>
      <c r="BL205" s="917"/>
      <c r="BM205" s="918"/>
    </row>
    <row r="206" spans="1:65" s="934" customFormat="1" hidden="1">
      <c r="A206" s="939">
        <f t="shared" si="146"/>
        <v>22</v>
      </c>
      <c r="B206" s="782" t="e">
        <f>'прил 1.1'!#REF!</f>
        <v>#REF!</v>
      </c>
      <c r="C206" s="915" t="s">
        <v>1026</v>
      </c>
      <c r="D206" s="1409" t="e">
        <f>INDEX('прил 1.1'!K:K,MATCH('прил 1.4'!B206,'прил 1.1'!B:B,0))</f>
        <v>#REF!</v>
      </c>
      <c r="E206" s="1409" t="e">
        <f>INDEX('прил 1.1'!L:L,MATCH($B206,'прил 1.1'!$B:$B,0))</f>
        <v>#REF!</v>
      </c>
      <c r="F206" s="1409" t="e">
        <f>INDEX('прил 1.1'!Q:Q,MATCH('прил 1.4'!B206,'прил 1.1'!B:B,0))</f>
        <v>#REF!</v>
      </c>
      <c r="G206" s="1409" t="e">
        <f>INDEX('прил 1.1'!#REF!,MATCH($B206,'прил 1.1'!$B:$B,0))</f>
        <v>#REF!</v>
      </c>
      <c r="H206" s="1409"/>
      <c r="I206" s="1410" t="e">
        <f>INDEX('прил 1.1'!#REF!,MATCH('прил 1.4'!B206,'прил 1.1'!B:B,0))</f>
        <v>#REF!</v>
      </c>
      <c r="J206" s="1201"/>
      <c r="K206" s="1200" t="e">
        <f>INDEX('прил 14'!N:N,MATCH('прил 1.4'!$B206,'прил 14'!$B:$B,0))</f>
        <v>#REF!</v>
      </c>
      <c r="L206" s="1390"/>
      <c r="M206" s="1200" t="e">
        <f>INDEX('прил 14'!O:O,MATCH('прил 1.4'!$B206,'прил 14'!$B:$B,0))</f>
        <v>#REF!</v>
      </c>
      <c r="N206" s="1390"/>
      <c r="O206" s="1200" t="e">
        <f>INDEX('прил 14'!P:P,MATCH('прил 1.4'!$B206,'прил 14'!$B:$B,0))</f>
        <v>#REF!</v>
      </c>
      <c r="P206" s="1199"/>
      <c r="Q206" s="1200" t="e">
        <f>INDEX('прил 14'!Q:Q,MATCH('прил 1.4'!$B206,'прил 14'!$B:$B,0))</f>
        <v>#REF!</v>
      </c>
      <c r="R206" s="1409" t="e">
        <f t="shared" si="147"/>
        <v>#REF!</v>
      </c>
      <c r="S206" s="937" t="e">
        <f t="shared" si="148"/>
        <v>#REF!</v>
      </c>
      <c r="T206" s="1409" t="e">
        <f>INDEX('прил 1.1'!#REF!,MATCH('прил 1.4'!$B206,'прил 1.1'!$B:$B,0))</f>
        <v>#REF!</v>
      </c>
      <c r="U206" s="1409" t="e">
        <f>INDEX('прил 1.1'!#REF!,MATCH('прил 1.4'!$B206,'прил 1.1'!$B:$B,0))</f>
        <v>#REF!</v>
      </c>
      <c r="V206" s="1409"/>
      <c r="W206" s="1409" t="e">
        <f>INDEX('прил 1.1'!#REF!,MATCH('прил 1.4'!B206,'прил 1.1'!B:B,0))</f>
        <v>#REF!</v>
      </c>
      <c r="X206" s="1205"/>
      <c r="Y206" s="1200" t="e">
        <f>INDEX('прил 14'!W:W,MATCH('прил 1.4'!$B206,'прил 14'!$B:$B,0))</f>
        <v>#REF!</v>
      </c>
      <c r="Z206" s="1388"/>
      <c r="AA206" s="1200" t="e">
        <f>INDEX('прил 14'!X:X,MATCH('прил 1.4'!$B206,'прил 14'!$B:$B,0))</f>
        <v>#REF!</v>
      </c>
      <c r="AB206" s="1388"/>
      <c r="AC206" s="1200" t="e">
        <f>INDEX('прил 14'!Y:Y,MATCH('прил 1.4'!$B206,'прил 14'!$B:$B,0))</f>
        <v>#REF!</v>
      </c>
      <c r="AD206" s="1202"/>
      <c r="AE206" s="1200" t="e">
        <f>INDEX('прил 14'!Z:Z,MATCH('прил 1.4'!$B206,'прил 14'!$B:$B,0))</f>
        <v>#REF!</v>
      </c>
      <c r="AF206" s="1199" t="e">
        <f>INDEX('прил 1.1'!Q:Q,MATCH('прил 1.4'!B206,'прил 1.1'!B:B,0))-W206</f>
        <v>#REF!</v>
      </c>
      <c r="AG206" s="1409" t="e">
        <f t="shared" si="149"/>
        <v>#REF!</v>
      </c>
      <c r="AH206" s="937" t="e">
        <f t="shared" si="150"/>
        <v>#REF!</v>
      </c>
      <c r="AI206" s="1414"/>
      <c r="AJ206" s="1414"/>
      <c r="AK206" s="1415" t="e">
        <f>INDEX('прил 1.1'!#REF!,MATCH('прил 1.4'!$B206,'прил 1.1'!$B:$B,0))</f>
        <v>#REF!</v>
      </c>
      <c r="AL206" s="1416" t="e">
        <f>INDEX('прил 1.1'!#REF!,MATCH('прил 1.4'!$B206,'прил 1.1'!$B:$B,0))</f>
        <v>#REF!</v>
      </c>
      <c r="AM206" s="1409"/>
      <c r="AN206" s="1409" t="e">
        <f>INDEX('прил 1.1'!#REF!,MATCH('прил 1.4'!B206,'прил 1.1'!B:B,0))</f>
        <v>#REF!</v>
      </c>
      <c r="AO206" s="1206">
        <f t="shared" si="151"/>
        <v>0</v>
      </c>
      <c r="AP206" s="1200" t="e">
        <f t="shared" si="152"/>
        <v>#REF!</v>
      </c>
      <c r="AQ206" s="1227"/>
      <c r="AR206" s="1200" t="e">
        <f>INDEX('прил 14'!H:H,MATCH('прил 1.4'!$B206,'прил 14'!$B:$B,0))</f>
        <v>#REF!</v>
      </c>
      <c r="AT206" s="1200" t="e">
        <f>INDEX('прил 14'!I:I,MATCH('прил 1.4'!$B206,'прил 14'!$B:$B,0))</f>
        <v>#REF!</v>
      </c>
      <c r="AV206" s="1200" t="e">
        <f>INDEX('прил 14'!J:J,MATCH('прил 1.4'!$B206,'прил 14'!$B:$B,0))</f>
        <v>#REF!</v>
      </c>
      <c r="AW206" s="1202"/>
      <c r="AX206" s="1200" t="e">
        <f>INDEX('прил 14'!K:K,MATCH('прил 1.4'!$B206,'прил 14'!$B:$B,0))</f>
        <v>#REF!</v>
      </c>
      <c r="AY206" s="1409" t="e">
        <f t="shared" si="153"/>
        <v>#REF!</v>
      </c>
      <c r="AZ206" s="937" t="e">
        <f t="shared" si="154"/>
        <v>#REF!</v>
      </c>
      <c r="BA206" s="1417"/>
      <c r="BB206" s="1409"/>
      <c r="BC206" s="1409" t="e">
        <f>INDEX('прил 1.1'!#REF!,MATCH('прил 1.4'!B206,'прил 1.1'!B:B,0))</f>
        <v>#REF!</v>
      </c>
      <c r="BD206" s="1409"/>
      <c r="BE206" s="1409" t="e">
        <f>INDEX('прил 1.1'!#REF!,MATCH('прил 1.4'!B206,'прил 1.1'!B:B,0))</f>
        <v>#REF!</v>
      </c>
      <c r="BF206" s="1414"/>
      <c r="BG206" s="1409" t="e">
        <f>INDEX('прил 1.1'!#REF!,MATCH('прил 1.4'!B206,'прил 1.1'!B:B,0))</f>
        <v>#REF!</v>
      </c>
      <c r="BH206" s="950"/>
      <c r="BI206" s="1597">
        <f t="shared" si="145"/>
        <v>0</v>
      </c>
      <c r="BL206" s="917"/>
      <c r="BM206" s="918"/>
    </row>
    <row r="207" spans="1:65" s="934" customFormat="1" hidden="1">
      <c r="A207" s="939">
        <f t="shared" si="146"/>
        <v>23</v>
      </c>
      <c r="B207" s="782" t="e">
        <f>'прил 1.1'!#REF!</f>
        <v>#REF!</v>
      </c>
      <c r="C207" s="915" t="s">
        <v>1026</v>
      </c>
      <c r="D207" s="1409" t="e">
        <f>INDEX('прил 1.1'!K:K,MATCH('прил 1.4'!B207,'прил 1.1'!B:B,0))</f>
        <v>#REF!</v>
      </c>
      <c r="E207" s="1409" t="e">
        <f>INDEX('прил 1.1'!L:L,MATCH($B207,'прил 1.1'!$B:$B,0))</f>
        <v>#REF!</v>
      </c>
      <c r="F207" s="1409" t="e">
        <f>INDEX('прил 1.1'!Q:Q,MATCH('прил 1.4'!B207,'прил 1.1'!B:B,0))</f>
        <v>#REF!</v>
      </c>
      <c r="G207" s="1409" t="e">
        <f>INDEX('прил 1.1'!#REF!,MATCH($B207,'прил 1.1'!$B:$B,0))</f>
        <v>#REF!</v>
      </c>
      <c r="H207" s="1409"/>
      <c r="I207" s="1410" t="e">
        <f>INDEX('прил 1.1'!#REF!,MATCH('прил 1.4'!B207,'прил 1.1'!B:B,0))</f>
        <v>#REF!</v>
      </c>
      <c r="J207" s="1201"/>
      <c r="K207" s="1200" t="e">
        <f>INDEX('прил 14'!N:N,MATCH('прил 1.4'!$B207,'прил 14'!$B:$B,0))</f>
        <v>#REF!</v>
      </c>
      <c r="L207" s="1390"/>
      <c r="M207" s="1200" t="e">
        <f>INDEX('прил 14'!O:O,MATCH('прил 1.4'!$B207,'прил 14'!$B:$B,0))</f>
        <v>#REF!</v>
      </c>
      <c r="N207" s="1390"/>
      <c r="O207" s="1200" t="e">
        <f>INDEX('прил 14'!P:P,MATCH('прил 1.4'!$B207,'прил 14'!$B:$B,0))</f>
        <v>#REF!</v>
      </c>
      <c r="P207" s="1199"/>
      <c r="Q207" s="1200" t="e">
        <f>INDEX('прил 14'!Q:Q,MATCH('прил 1.4'!$B207,'прил 14'!$B:$B,0))</f>
        <v>#REF!</v>
      </c>
      <c r="R207" s="1409" t="e">
        <f t="shared" si="147"/>
        <v>#REF!</v>
      </c>
      <c r="S207" s="937" t="e">
        <f t="shared" si="148"/>
        <v>#REF!</v>
      </c>
      <c r="T207" s="1409" t="e">
        <f>INDEX('прил 1.1'!#REF!,MATCH('прил 1.4'!$B207,'прил 1.1'!$B:$B,0))</f>
        <v>#REF!</v>
      </c>
      <c r="U207" s="1409" t="e">
        <f>INDEX('прил 1.1'!#REF!,MATCH('прил 1.4'!$B207,'прил 1.1'!$B:$B,0))</f>
        <v>#REF!</v>
      </c>
      <c r="V207" s="1409"/>
      <c r="W207" s="1409" t="e">
        <f>INDEX('прил 1.1'!#REF!,MATCH('прил 1.4'!B207,'прил 1.1'!B:B,0))</f>
        <v>#REF!</v>
      </c>
      <c r="X207" s="1205"/>
      <c r="Y207" s="1200" t="e">
        <f>INDEX('прил 14'!W:W,MATCH('прил 1.4'!$B207,'прил 14'!$B:$B,0))</f>
        <v>#REF!</v>
      </c>
      <c r="Z207" s="1388"/>
      <c r="AA207" s="1200" t="e">
        <f>INDEX('прил 14'!X:X,MATCH('прил 1.4'!$B207,'прил 14'!$B:$B,0))</f>
        <v>#REF!</v>
      </c>
      <c r="AB207" s="1388"/>
      <c r="AC207" s="1200" t="e">
        <f>INDEX('прил 14'!Y:Y,MATCH('прил 1.4'!$B207,'прил 14'!$B:$B,0))</f>
        <v>#REF!</v>
      </c>
      <c r="AD207" s="1202"/>
      <c r="AE207" s="1200" t="e">
        <f>INDEX('прил 14'!Z:Z,MATCH('прил 1.4'!$B207,'прил 14'!$B:$B,0))</f>
        <v>#REF!</v>
      </c>
      <c r="AF207" s="1199" t="e">
        <f>INDEX('прил 1.1'!Q:Q,MATCH('прил 1.4'!B207,'прил 1.1'!B:B,0))-W207</f>
        <v>#REF!</v>
      </c>
      <c r="AG207" s="1409" t="e">
        <f t="shared" si="149"/>
        <v>#REF!</v>
      </c>
      <c r="AH207" s="937" t="e">
        <f t="shared" si="150"/>
        <v>#REF!</v>
      </c>
      <c r="AI207" s="1414"/>
      <c r="AJ207" s="1414"/>
      <c r="AK207" s="1415" t="e">
        <f>INDEX('прил 1.1'!#REF!,MATCH('прил 1.4'!$B207,'прил 1.1'!$B:$B,0))</f>
        <v>#REF!</v>
      </c>
      <c r="AL207" s="1416" t="e">
        <f>INDEX('прил 1.1'!#REF!,MATCH('прил 1.4'!$B207,'прил 1.1'!$B:$B,0))</f>
        <v>#REF!</v>
      </c>
      <c r="AM207" s="1409"/>
      <c r="AN207" s="1409" t="e">
        <f>INDEX('прил 1.1'!#REF!,MATCH('прил 1.4'!B207,'прил 1.1'!B:B,0))</f>
        <v>#REF!</v>
      </c>
      <c r="AO207" s="1206">
        <f t="shared" si="151"/>
        <v>0</v>
      </c>
      <c r="AP207" s="1200" t="e">
        <f t="shared" si="152"/>
        <v>#REF!</v>
      </c>
      <c r="AQ207" s="1227"/>
      <c r="AR207" s="1200" t="e">
        <f>INDEX('прил 14'!H:H,MATCH('прил 1.4'!$B207,'прил 14'!$B:$B,0))</f>
        <v>#REF!</v>
      </c>
      <c r="AT207" s="1200" t="e">
        <f>INDEX('прил 14'!I:I,MATCH('прил 1.4'!$B207,'прил 14'!$B:$B,0))</f>
        <v>#REF!</v>
      </c>
      <c r="AV207" s="1200" t="e">
        <f>INDEX('прил 14'!J:J,MATCH('прил 1.4'!$B207,'прил 14'!$B:$B,0))</f>
        <v>#REF!</v>
      </c>
      <c r="AW207" s="1202"/>
      <c r="AX207" s="1200" t="e">
        <f>INDEX('прил 14'!K:K,MATCH('прил 1.4'!$B207,'прил 14'!$B:$B,0))</f>
        <v>#REF!</v>
      </c>
      <c r="AY207" s="1409" t="e">
        <f t="shared" si="153"/>
        <v>#REF!</v>
      </c>
      <c r="AZ207" s="937" t="e">
        <f t="shared" si="154"/>
        <v>#REF!</v>
      </c>
      <c r="BA207" s="1417"/>
      <c r="BB207" s="1409"/>
      <c r="BC207" s="1409" t="e">
        <f>INDEX('прил 1.1'!#REF!,MATCH('прил 1.4'!B207,'прил 1.1'!B:B,0))</f>
        <v>#REF!</v>
      </c>
      <c r="BD207" s="1409"/>
      <c r="BE207" s="1409" t="e">
        <f>INDEX('прил 1.1'!#REF!,MATCH('прил 1.4'!B207,'прил 1.1'!B:B,0))</f>
        <v>#REF!</v>
      </c>
      <c r="BF207" s="1414"/>
      <c r="BG207" s="1409" t="e">
        <f>INDEX('прил 1.1'!#REF!,MATCH('прил 1.4'!B207,'прил 1.1'!B:B,0))</f>
        <v>#REF!</v>
      </c>
      <c r="BH207" s="950"/>
      <c r="BI207" s="1597">
        <f t="shared" si="145"/>
        <v>0</v>
      </c>
      <c r="BL207" s="917"/>
      <c r="BM207" s="918"/>
    </row>
    <row r="208" spans="1:65" s="934" customFormat="1" hidden="1">
      <c r="A208" s="939">
        <f t="shared" si="146"/>
        <v>24</v>
      </c>
      <c r="B208" s="782" t="e">
        <f>'прил 1.1'!#REF!</f>
        <v>#REF!</v>
      </c>
      <c r="C208" s="915" t="s">
        <v>1026</v>
      </c>
      <c r="D208" s="1409" t="e">
        <f>INDEX('прил 1.1'!K:K,MATCH('прил 1.4'!B208,'прил 1.1'!B:B,0))</f>
        <v>#REF!</v>
      </c>
      <c r="E208" s="1409" t="e">
        <f>INDEX('прил 1.1'!L:L,MATCH($B208,'прил 1.1'!$B:$B,0))</f>
        <v>#REF!</v>
      </c>
      <c r="F208" s="1409" t="e">
        <f>INDEX('прил 1.1'!Q:Q,MATCH('прил 1.4'!B208,'прил 1.1'!B:B,0))</f>
        <v>#REF!</v>
      </c>
      <c r="G208" s="1409" t="e">
        <f>INDEX('прил 1.1'!#REF!,MATCH($B208,'прил 1.1'!$B:$B,0))</f>
        <v>#REF!</v>
      </c>
      <c r="H208" s="1409"/>
      <c r="I208" s="1410" t="e">
        <f>INDEX('прил 1.1'!#REF!,MATCH('прил 1.4'!B208,'прил 1.1'!B:B,0))</f>
        <v>#REF!</v>
      </c>
      <c r="J208" s="1201"/>
      <c r="K208" s="1200" t="e">
        <f>INDEX('прил 14'!N:N,MATCH('прил 1.4'!$B208,'прил 14'!$B:$B,0))</f>
        <v>#REF!</v>
      </c>
      <c r="L208" s="1390"/>
      <c r="M208" s="1200" t="e">
        <f>INDEX('прил 14'!O:O,MATCH('прил 1.4'!$B208,'прил 14'!$B:$B,0))</f>
        <v>#REF!</v>
      </c>
      <c r="N208" s="1390"/>
      <c r="O208" s="1200" t="e">
        <f>INDEX('прил 14'!P:P,MATCH('прил 1.4'!$B208,'прил 14'!$B:$B,0))</f>
        <v>#REF!</v>
      </c>
      <c r="P208" s="1199"/>
      <c r="Q208" s="1200" t="e">
        <f>INDEX('прил 14'!Q:Q,MATCH('прил 1.4'!$B208,'прил 14'!$B:$B,0))</f>
        <v>#REF!</v>
      </c>
      <c r="R208" s="1409" t="e">
        <f t="shared" si="147"/>
        <v>#REF!</v>
      </c>
      <c r="S208" s="937" t="e">
        <f t="shared" si="148"/>
        <v>#REF!</v>
      </c>
      <c r="T208" s="1409" t="e">
        <f>INDEX('прил 1.1'!#REF!,MATCH('прил 1.4'!$B208,'прил 1.1'!$B:$B,0))</f>
        <v>#REF!</v>
      </c>
      <c r="U208" s="1409" t="e">
        <f>INDEX('прил 1.1'!#REF!,MATCH('прил 1.4'!$B208,'прил 1.1'!$B:$B,0))</f>
        <v>#REF!</v>
      </c>
      <c r="V208" s="1409"/>
      <c r="W208" s="1409" t="e">
        <f>INDEX('прил 1.1'!#REF!,MATCH('прил 1.4'!B208,'прил 1.1'!B:B,0))</f>
        <v>#REF!</v>
      </c>
      <c r="X208" s="1205"/>
      <c r="Y208" s="1200" t="e">
        <f>INDEX('прил 14'!W:W,MATCH('прил 1.4'!$B208,'прил 14'!$B:$B,0))</f>
        <v>#REF!</v>
      </c>
      <c r="Z208" s="1388"/>
      <c r="AA208" s="1200" t="e">
        <f>INDEX('прил 14'!X:X,MATCH('прил 1.4'!$B208,'прил 14'!$B:$B,0))</f>
        <v>#REF!</v>
      </c>
      <c r="AB208" s="1388"/>
      <c r="AC208" s="1200" t="e">
        <f>INDEX('прил 14'!Y:Y,MATCH('прил 1.4'!$B208,'прил 14'!$B:$B,0))</f>
        <v>#REF!</v>
      </c>
      <c r="AD208" s="1202"/>
      <c r="AE208" s="1200" t="e">
        <f>INDEX('прил 14'!Z:Z,MATCH('прил 1.4'!$B208,'прил 14'!$B:$B,0))</f>
        <v>#REF!</v>
      </c>
      <c r="AF208" s="1199" t="e">
        <f>INDEX('прил 1.1'!Q:Q,MATCH('прил 1.4'!B208,'прил 1.1'!B:B,0))-W208</f>
        <v>#REF!</v>
      </c>
      <c r="AG208" s="1409" t="e">
        <f t="shared" si="149"/>
        <v>#REF!</v>
      </c>
      <c r="AH208" s="937" t="e">
        <f t="shared" si="150"/>
        <v>#REF!</v>
      </c>
      <c r="AI208" s="1414"/>
      <c r="AJ208" s="1414"/>
      <c r="AK208" s="1415" t="e">
        <f>INDEX('прил 1.1'!#REF!,MATCH('прил 1.4'!$B208,'прил 1.1'!$B:$B,0))</f>
        <v>#REF!</v>
      </c>
      <c r="AL208" s="1416" t="e">
        <f>INDEX('прил 1.1'!#REF!,MATCH('прил 1.4'!$B208,'прил 1.1'!$B:$B,0))</f>
        <v>#REF!</v>
      </c>
      <c r="AM208" s="1409"/>
      <c r="AN208" s="1409" t="e">
        <f>INDEX('прил 1.1'!#REF!,MATCH('прил 1.4'!B208,'прил 1.1'!B:B,0))</f>
        <v>#REF!</v>
      </c>
      <c r="AO208" s="1206">
        <f t="shared" si="151"/>
        <v>0</v>
      </c>
      <c r="AP208" s="1200" t="e">
        <f t="shared" si="152"/>
        <v>#REF!</v>
      </c>
      <c r="AQ208" s="1227"/>
      <c r="AR208" s="1200" t="e">
        <f>INDEX('прил 14'!H:H,MATCH('прил 1.4'!$B208,'прил 14'!$B:$B,0))</f>
        <v>#REF!</v>
      </c>
      <c r="AT208" s="1200" t="e">
        <f>INDEX('прил 14'!I:I,MATCH('прил 1.4'!$B208,'прил 14'!$B:$B,0))</f>
        <v>#REF!</v>
      </c>
      <c r="AV208" s="1200" t="e">
        <f>INDEX('прил 14'!J:J,MATCH('прил 1.4'!$B208,'прил 14'!$B:$B,0))</f>
        <v>#REF!</v>
      </c>
      <c r="AW208" s="1202"/>
      <c r="AX208" s="1200" t="e">
        <f>INDEX('прил 14'!K:K,MATCH('прил 1.4'!$B208,'прил 14'!$B:$B,0))</f>
        <v>#REF!</v>
      </c>
      <c r="AY208" s="1409" t="e">
        <f t="shared" si="153"/>
        <v>#REF!</v>
      </c>
      <c r="AZ208" s="937" t="e">
        <f t="shared" si="154"/>
        <v>#REF!</v>
      </c>
      <c r="BA208" s="1417"/>
      <c r="BB208" s="1409"/>
      <c r="BC208" s="1409" t="e">
        <f>INDEX('прил 1.1'!#REF!,MATCH('прил 1.4'!B208,'прил 1.1'!B:B,0))</f>
        <v>#REF!</v>
      </c>
      <c r="BD208" s="1409"/>
      <c r="BE208" s="1409" t="e">
        <f>INDEX('прил 1.1'!#REF!,MATCH('прил 1.4'!B208,'прил 1.1'!B:B,0))</f>
        <v>#REF!</v>
      </c>
      <c r="BF208" s="1414"/>
      <c r="BG208" s="1409" t="e">
        <f>INDEX('прил 1.1'!#REF!,MATCH('прил 1.4'!B208,'прил 1.1'!B:B,0))</f>
        <v>#REF!</v>
      </c>
      <c r="BH208" s="950"/>
      <c r="BI208" s="1597">
        <f t="shared" si="145"/>
        <v>0</v>
      </c>
      <c r="BL208" s="917"/>
      <c r="BM208" s="918"/>
    </row>
    <row r="209" spans="1:65" s="934" customFormat="1" hidden="1">
      <c r="A209" s="939">
        <f t="shared" ref="A209:A213" si="155">A208+1</f>
        <v>25</v>
      </c>
      <c r="B209" s="782" t="e">
        <f>'прил 1.1'!#REF!</f>
        <v>#REF!</v>
      </c>
      <c r="C209" s="915" t="s">
        <v>1026</v>
      </c>
      <c r="D209" s="1409" t="e">
        <f>INDEX('прил 1.1'!K:K,MATCH('прил 1.4'!B209,'прил 1.1'!B:B,0))</f>
        <v>#REF!</v>
      </c>
      <c r="E209" s="1409" t="e">
        <f>INDEX('прил 1.1'!L:L,MATCH($B209,'прил 1.1'!$B:$B,0))</f>
        <v>#REF!</v>
      </c>
      <c r="F209" s="1409" t="e">
        <f>INDEX('прил 1.1'!Q:Q,MATCH('прил 1.4'!B209,'прил 1.1'!B:B,0))</f>
        <v>#REF!</v>
      </c>
      <c r="G209" s="1409" t="e">
        <f>INDEX('прил 1.1'!#REF!,MATCH($B209,'прил 1.1'!$B:$B,0))</f>
        <v>#REF!</v>
      </c>
      <c r="H209" s="1409"/>
      <c r="I209" s="1410" t="e">
        <f>INDEX('прил 1.1'!#REF!,MATCH('прил 1.4'!B209,'прил 1.1'!B:B,0))</f>
        <v>#REF!</v>
      </c>
      <c r="J209" s="1201"/>
      <c r="K209" s="1200" t="e">
        <f>INDEX('прил 14'!N:N,MATCH('прил 1.4'!$B209,'прил 14'!$B:$B,0))</f>
        <v>#REF!</v>
      </c>
      <c r="L209" s="1390"/>
      <c r="M209" s="1200" t="e">
        <f>INDEX('прил 14'!O:O,MATCH('прил 1.4'!$B209,'прил 14'!$B:$B,0))</f>
        <v>#REF!</v>
      </c>
      <c r="N209" s="1390"/>
      <c r="O209" s="1200" t="e">
        <f>INDEX('прил 14'!P:P,MATCH('прил 1.4'!$B209,'прил 14'!$B:$B,0))</f>
        <v>#REF!</v>
      </c>
      <c r="P209" s="1199"/>
      <c r="Q209" s="1200" t="e">
        <f>INDEX('прил 14'!Q:Q,MATCH('прил 1.4'!$B209,'прил 14'!$B:$B,0))</f>
        <v>#REF!</v>
      </c>
      <c r="R209" s="1409" t="e">
        <f t="shared" ref="R209:R213" si="156">I209-H209</f>
        <v>#REF!</v>
      </c>
      <c r="S209" s="937" t="e">
        <f t="shared" ref="S209:S213" si="157">IF(I209&gt;0,R209/I209," ")</f>
        <v>#REF!</v>
      </c>
      <c r="T209" s="1409" t="e">
        <f>INDEX('прил 1.1'!#REF!,MATCH('прил 1.4'!$B209,'прил 1.1'!$B:$B,0))</f>
        <v>#REF!</v>
      </c>
      <c r="U209" s="1409" t="e">
        <f>INDEX('прил 1.1'!#REF!,MATCH('прил 1.4'!$B209,'прил 1.1'!$B:$B,0))</f>
        <v>#REF!</v>
      </c>
      <c r="V209" s="1409"/>
      <c r="W209" s="1409" t="e">
        <f>INDEX('прил 1.1'!#REF!,MATCH('прил 1.4'!B209,'прил 1.1'!B:B,0))</f>
        <v>#REF!</v>
      </c>
      <c r="X209" s="1205"/>
      <c r="Y209" s="1200" t="e">
        <f>INDEX('прил 14'!W:W,MATCH('прил 1.4'!$B209,'прил 14'!$B:$B,0))</f>
        <v>#REF!</v>
      </c>
      <c r="Z209" s="1388"/>
      <c r="AA209" s="1200" t="e">
        <f>INDEX('прил 14'!X:X,MATCH('прил 1.4'!$B209,'прил 14'!$B:$B,0))</f>
        <v>#REF!</v>
      </c>
      <c r="AB209" s="1388"/>
      <c r="AC209" s="1200" t="e">
        <f>INDEX('прил 14'!Y:Y,MATCH('прил 1.4'!$B209,'прил 14'!$B:$B,0))</f>
        <v>#REF!</v>
      </c>
      <c r="AD209" s="1202"/>
      <c r="AE209" s="1200" t="e">
        <f>INDEX('прил 14'!Z:Z,MATCH('прил 1.4'!$B209,'прил 14'!$B:$B,0))</f>
        <v>#REF!</v>
      </c>
      <c r="AF209" s="1199" t="e">
        <f>INDEX('прил 1.1'!Q:Q,MATCH('прил 1.4'!B209,'прил 1.1'!B:B,0))-W209</f>
        <v>#REF!</v>
      </c>
      <c r="AG209" s="1409" t="e">
        <f t="shared" ref="AG209:AG213" si="158">W209-V209</f>
        <v>#REF!</v>
      </c>
      <c r="AH209" s="937" t="e">
        <f t="shared" ref="AH209:AH213" si="159">IF(W209&gt;0,AG209/W209," ")</f>
        <v>#REF!</v>
      </c>
      <c r="AI209" s="1414"/>
      <c r="AJ209" s="1414"/>
      <c r="AK209" s="1415" t="e">
        <f>INDEX('прил 1.1'!#REF!,MATCH('прил 1.4'!$B209,'прил 1.1'!$B:$B,0))</f>
        <v>#REF!</v>
      </c>
      <c r="AL209" s="1416" t="e">
        <f>INDEX('прил 1.1'!#REF!,MATCH('прил 1.4'!$B209,'прил 1.1'!$B:$B,0))</f>
        <v>#REF!</v>
      </c>
      <c r="AM209" s="1409"/>
      <c r="AN209" s="1409" t="e">
        <f>INDEX('прил 1.1'!#REF!,MATCH('прил 1.4'!B209,'прил 1.1'!B:B,0))</f>
        <v>#REF!</v>
      </c>
      <c r="AO209" s="1206">
        <f t="shared" ref="AO209:AO213" si="160">AM209</f>
        <v>0</v>
      </c>
      <c r="AP209" s="1200" t="e">
        <f t="shared" ref="AP209:AP213" si="161">AN209</f>
        <v>#REF!</v>
      </c>
      <c r="AQ209" s="1227"/>
      <c r="AR209" s="1200" t="e">
        <f>INDEX('прил 14'!H:H,MATCH('прил 1.4'!$B209,'прил 14'!$B:$B,0))</f>
        <v>#REF!</v>
      </c>
      <c r="AT209" s="1200" t="e">
        <f>INDEX('прил 14'!I:I,MATCH('прил 1.4'!$B209,'прил 14'!$B:$B,0))</f>
        <v>#REF!</v>
      </c>
      <c r="AV209" s="1200" t="e">
        <f>INDEX('прил 14'!J:J,MATCH('прил 1.4'!$B209,'прил 14'!$B:$B,0))</f>
        <v>#REF!</v>
      </c>
      <c r="AW209" s="1202"/>
      <c r="AX209" s="1200" t="e">
        <f>INDEX('прил 14'!K:K,MATCH('прил 1.4'!$B209,'прил 14'!$B:$B,0))</f>
        <v>#REF!</v>
      </c>
      <c r="AY209" s="1409" t="e">
        <f t="shared" ref="AY209:AY213" si="162">AN209-AM209</f>
        <v>#REF!</v>
      </c>
      <c r="AZ209" s="937" t="e">
        <f t="shared" ref="AZ209:AZ213" si="163">IF(AP209&gt;0,AY209/AP209," ")</f>
        <v>#REF!</v>
      </c>
      <c r="BA209" s="1417"/>
      <c r="BB209" s="1409"/>
      <c r="BC209" s="1409" t="e">
        <f>INDEX('прил 1.1'!#REF!,MATCH('прил 1.4'!B209,'прил 1.1'!B:B,0))</f>
        <v>#REF!</v>
      </c>
      <c r="BD209" s="1409"/>
      <c r="BE209" s="1409" t="e">
        <f>INDEX('прил 1.1'!#REF!,MATCH('прил 1.4'!B209,'прил 1.1'!B:B,0))</f>
        <v>#REF!</v>
      </c>
      <c r="BF209" s="1414"/>
      <c r="BG209" s="1409" t="e">
        <f>INDEX('прил 1.1'!#REF!,MATCH('прил 1.4'!B209,'прил 1.1'!B:B,0))</f>
        <v>#REF!</v>
      </c>
      <c r="BH209" s="950"/>
      <c r="BI209" s="1597">
        <f t="shared" si="145"/>
        <v>0</v>
      </c>
      <c r="BL209" s="917"/>
      <c r="BM209" s="918"/>
    </row>
    <row r="210" spans="1:65" s="934" customFormat="1" hidden="1">
      <c r="A210" s="939">
        <f t="shared" si="155"/>
        <v>26</v>
      </c>
      <c r="B210" s="782" t="e">
        <f>'прил 1.1'!#REF!</f>
        <v>#REF!</v>
      </c>
      <c r="C210" s="915" t="s">
        <v>1026</v>
      </c>
      <c r="D210" s="1409" t="e">
        <f>INDEX('прил 1.1'!K:K,MATCH('прил 1.4'!B210,'прил 1.1'!B:B,0))</f>
        <v>#REF!</v>
      </c>
      <c r="E210" s="1409" t="e">
        <f>INDEX('прил 1.1'!L:L,MATCH($B210,'прил 1.1'!$B:$B,0))</f>
        <v>#REF!</v>
      </c>
      <c r="F210" s="1409" t="e">
        <f>INDEX('прил 1.1'!Q:Q,MATCH('прил 1.4'!B210,'прил 1.1'!B:B,0))</f>
        <v>#REF!</v>
      </c>
      <c r="G210" s="1409" t="e">
        <f>INDEX('прил 1.1'!#REF!,MATCH($B210,'прил 1.1'!$B:$B,0))</f>
        <v>#REF!</v>
      </c>
      <c r="H210" s="1409"/>
      <c r="I210" s="1410" t="e">
        <f>INDEX('прил 1.1'!#REF!,MATCH('прил 1.4'!B210,'прил 1.1'!B:B,0))</f>
        <v>#REF!</v>
      </c>
      <c r="J210" s="1201"/>
      <c r="K210" s="1200" t="e">
        <f>INDEX('прил 14'!N:N,MATCH('прил 1.4'!$B210,'прил 14'!$B:$B,0))</f>
        <v>#REF!</v>
      </c>
      <c r="L210" s="1390"/>
      <c r="M210" s="1200" t="e">
        <f>INDEX('прил 14'!O:O,MATCH('прил 1.4'!$B210,'прил 14'!$B:$B,0))</f>
        <v>#REF!</v>
      </c>
      <c r="N210" s="1390"/>
      <c r="O210" s="1200" t="e">
        <f>INDEX('прил 14'!P:P,MATCH('прил 1.4'!$B210,'прил 14'!$B:$B,0))</f>
        <v>#REF!</v>
      </c>
      <c r="P210" s="1199"/>
      <c r="Q210" s="1200" t="e">
        <f>INDEX('прил 14'!Q:Q,MATCH('прил 1.4'!$B210,'прил 14'!$B:$B,0))</f>
        <v>#REF!</v>
      </c>
      <c r="R210" s="1409" t="e">
        <f t="shared" si="156"/>
        <v>#REF!</v>
      </c>
      <c r="S210" s="937" t="e">
        <f t="shared" si="157"/>
        <v>#REF!</v>
      </c>
      <c r="T210" s="1409" t="e">
        <f>INDEX('прил 1.1'!#REF!,MATCH('прил 1.4'!$B210,'прил 1.1'!$B:$B,0))</f>
        <v>#REF!</v>
      </c>
      <c r="U210" s="1409" t="e">
        <f>INDEX('прил 1.1'!#REF!,MATCH('прил 1.4'!$B210,'прил 1.1'!$B:$B,0))</f>
        <v>#REF!</v>
      </c>
      <c r="V210" s="1409"/>
      <c r="W210" s="1409" t="e">
        <f>INDEX('прил 1.1'!#REF!,MATCH('прил 1.4'!B210,'прил 1.1'!B:B,0))</f>
        <v>#REF!</v>
      </c>
      <c r="X210" s="1205"/>
      <c r="Y210" s="1200" t="e">
        <f>INDEX('прил 14'!W:W,MATCH('прил 1.4'!$B210,'прил 14'!$B:$B,0))</f>
        <v>#REF!</v>
      </c>
      <c r="Z210" s="1388"/>
      <c r="AA210" s="1200" t="e">
        <f>INDEX('прил 14'!X:X,MATCH('прил 1.4'!$B210,'прил 14'!$B:$B,0))</f>
        <v>#REF!</v>
      </c>
      <c r="AB210" s="1388"/>
      <c r="AC210" s="1200" t="e">
        <f>INDEX('прил 14'!Y:Y,MATCH('прил 1.4'!$B210,'прил 14'!$B:$B,0))</f>
        <v>#REF!</v>
      </c>
      <c r="AD210" s="1202"/>
      <c r="AE210" s="1200" t="e">
        <f>INDEX('прил 14'!Z:Z,MATCH('прил 1.4'!$B210,'прил 14'!$B:$B,0))</f>
        <v>#REF!</v>
      </c>
      <c r="AF210" s="1199" t="e">
        <f>INDEX('прил 1.1'!Q:Q,MATCH('прил 1.4'!B210,'прил 1.1'!B:B,0))-W210</f>
        <v>#REF!</v>
      </c>
      <c r="AG210" s="1409" t="e">
        <f t="shared" si="158"/>
        <v>#REF!</v>
      </c>
      <c r="AH210" s="937" t="e">
        <f t="shared" si="159"/>
        <v>#REF!</v>
      </c>
      <c r="AI210" s="1414"/>
      <c r="AJ210" s="1414"/>
      <c r="AK210" s="1415" t="e">
        <f>INDEX('прил 1.1'!#REF!,MATCH('прил 1.4'!$B210,'прил 1.1'!$B:$B,0))</f>
        <v>#REF!</v>
      </c>
      <c r="AL210" s="1416" t="e">
        <f>INDEX('прил 1.1'!#REF!,MATCH('прил 1.4'!$B210,'прил 1.1'!$B:$B,0))</f>
        <v>#REF!</v>
      </c>
      <c r="AM210" s="1409"/>
      <c r="AN210" s="1409" t="e">
        <f>INDEX('прил 1.1'!#REF!,MATCH('прил 1.4'!B210,'прил 1.1'!B:B,0))</f>
        <v>#REF!</v>
      </c>
      <c r="AO210" s="1206">
        <f t="shared" si="160"/>
        <v>0</v>
      </c>
      <c r="AP210" s="1200" t="e">
        <f t="shared" si="161"/>
        <v>#REF!</v>
      </c>
      <c r="AQ210" s="1227"/>
      <c r="AR210" s="1200" t="e">
        <f>INDEX('прил 14'!H:H,MATCH('прил 1.4'!$B210,'прил 14'!$B:$B,0))</f>
        <v>#REF!</v>
      </c>
      <c r="AT210" s="1200" t="e">
        <f>INDEX('прил 14'!I:I,MATCH('прил 1.4'!$B210,'прил 14'!$B:$B,0))</f>
        <v>#REF!</v>
      </c>
      <c r="AV210" s="1200" t="e">
        <f>INDEX('прил 14'!J:J,MATCH('прил 1.4'!$B210,'прил 14'!$B:$B,0))</f>
        <v>#REF!</v>
      </c>
      <c r="AW210" s="1202"/>
      <c r="AX210" s="1200" t="e">
        <f>INDEX('прил 14'!K:K,MATCH('прил 1.4'!$B210,'прил 14'!$B:$B,0))</f>
        <v>#REF!</v>
      </c>
      <c r="AY210" s="1409" t="e">
        <f t="shared" si="162"/>
        <v>#REF!</v>
      </c>
      <c r="AZ210" s="937" t="e">
        <f t="shared" si="163"/>
        <v>#REF!</v>
      </c>
      <c r="BA210" s="1417"/>
      <c r="BB210" s="1409"/>
      <c r="BC210" s="1409" t="e">
        <f>INDEX('прил 1.1'!#REF!,MATCH('прил 1.4'!B210,'прил 1.1'!B:B,0))</f>
        <v>#REF!</v>
      </c>
      <c r="BD210" s="1409"/>
      <c r="BE210" s="1409" t="e">
        <f>INDEX('прил 1.1'!#REF!,MATCH('прил 1.4'!B210,'прил 1.1'!B:B,0))</f>
        <v>#REF!</v>
      </c>
      <c r="BF210" s="1414"/>
      <c r="BG210" s="1409" t="e">
        <f>INDEX('прил 1.1'!#REF!,MATCH('прил 1.4'!B210,'прил 1.1'!B:B,0))</f>
        <v>#REF!</v>
      </c>
      <c r="BH210" s="950"/>
      <c r="BI210" s="1597">
        <f t="shared" si="145"/>
        <v>0</v>
      </c>
      <c r="BL210" s="917"/>
      <c r="BM210" s="918"/>
    </row>
    <row r="211" spans="1:65" s="934" customFormat="1" hidden="1">
      <c r="A211" s="939">
        <f t="shared" si="155"/>
        <v>27</v>
      </c>
      <c r="B211" s="782" t="e">
        <f>'прил 1.1'!#REF!</f>
        <v>#REF!</v>
      </c>
      <c r="C211" s="915" t="s">
        <v>1026</v>
      </c>
      <c r="D211" s="1409" t="e">
        <f>INDEX('прил 1.1'!K:K,MATCH('прил 1.4'!B211,'прил 1.1'!B:B,0))</f>
        <v>#REF!</v>
      </c>
      <c r="E211" s="1409" t="e">
        <f>INDEX('прил 1.1'!L:L,MATCH($B211,'прил 1.1'!$B:$B,0))</f>
        <v>#REF!</v>
      </c>
      <c r="F211" s="1409" t="e">
        <f>INDEX('прил 1.1'!Q:Q,MATCH('прил 1.4'!B211,'прил 1.1'!B:B,0))</f>
        <v>#REF!</v>
      </c>
      <c r="G211" s="1409" t="e">
        <f>INDEX('прил 1.1'!#REF!,MATCH($B211,'прил 1.1'!$B:$B,0))</f>
        <v>#REF!</v>
      </c>
      <c r="H211" s="1409"/>
      <c r="I211" s="1410" t="e">
        <f>INDEX('прил 1.1'!#REF!,MATCH('прил 1.4'!B211,'прил 1.1'!B:B,0))</f>
        <v>#REF!</v>
      </c>
      <c r="J211" s="1201"/>
      <c r="K211" s="1200" t="e">
        <f>INDEX('прил 14'!N:N,MATCH('прил 1.4'!$B211,'прил 14'!$B:$B,0))</f>
        <v>#REF!</v>
      </c>
      <c r="L211" s="1390"/>
      <c r="M211" s="1200" t="e">
        <f>INDEX('прил 14'!O:O,MATCH('прил 1.4'!$B211,'прил 14'!$B:$B,0))</f>
        <v>#REF!</v>
      </c>
      <c r="N211" s="1390"/>
      <c r="O211" s="1200" t="e">
        <f>INDEX('прил 14'!P:P,MATCH('прил 1.4'!$B211,'прил 14'!$B:$B,0))</f>
        <v>#REF!</v>
      </c>
      <c r="P211" s="1199"/>
      <c r="Q211" s="1200" t="e">
        <f>INDEX('прил 14'!Q:Q,MATCH('прил 1.4'!$B211,'прил 14'!$B:$B,0))</f>
        <v>#REF!</v>
      </c>
      <c r="R211" s="1409" t="e">
        <f t="shared" si="156"/>
        <v>#REF!</v>
      </c>
      <c r="S211" s="937" t="e">
        <f t="shared" si="157"/>
        <v>#REF!</v>
      </c>
      <c r="T211" s="1409" t="e">
        <f>INDEX('прил 1.1'!#REF!,MATCH('прил 1.4'!$B211,'прил 1.1'!$B:$B,0))</f>
        <v>#REF!</v>
      </c>
      <c r="U211" s="1409" t="e">
        <f>INDEX('прил 1.1'!#REF!,MATCH('прил 1.4'!$B211,'прил 1.1'!$B:$B,0))</f>
        <v>#REF!</v>
      </c>
      <c r="V211" s="1409"/>
      <c r="W211" s="1409" t="e">
        <f>INDEX('прил 1.1'!#REF!,MATCH('прил 1.4'!B211,'прил 1.1'!B:B,0))</f>
        <v>#REF!</v>
      </c>
      <c r="X211" s="1205"/>
      <c r="Y211" s="1200" t="e">
        <f>INDEX('прил 14'!W:W,MATCH('прил 1.4'!$B211,'прил 14'!$B:$B,0))</f>
        <v>#REF!</v>
      </c>
      <c r="Z211" s="1388"/>
      <c r="AA211" s="1200" t="e">
        <f>INDEX('прил 14'!X:X,MATCH('прил 1.4'!$B211,'прил 14'!$B:$B,0))</f>
        <v>#REF!</v>
      </c>
      <c r="AB211" s="1388"/>
      <c r="AC211" s="1200" t="e">
        <f>INDEX('прил 14'!Y:Y,MATCH('прил 1.4'!$B211,'прил 14'!$B:$B,0))</f>
        <v>#REF!</v>
      </c>
      <c r="AD211" s="1202"/>
      <c r="AE211" s="1200" t="e">
        <f>INDEX('прил 14'!Z:Z,MATCH('прил 1.4'!$B211,'прил 14'!$B:$B,0))</f>
        <v>#REF!</v>
      </c>
      <c r="AF211" s="1199" t="e">
        <f>INDEX('прил 1.1'!Q:Q,MATCH('прил 1.4'!B211,'прил 1.1'!B:B,0))-W211</f>
        <v>#REF!</v>
      </c>
      <c r="AG211" s="1409" t="e">
        <f t="shared" si="158"/>
        <v>#REF!</v>
      </c>
      <c r="AH211" s="937" t="e">
        <f t="shared" si="159"/>
        <v>#REF!</v>
      </c>
      <c r="AI211" s="1414"/>
      <c r="AJ211" s="1414"/>
      <c r="AK211" s="1415" t="e">
        <f>INDEX('прил 1.1'!#REF!,MATCH('прил 1.4'!$B211,'прил 1.1'!$B:$B,0))</f>
        <v>#REF!</v>
      </c>
      <c r="AL211" s="1416" t="e">
        <f>INDEX('прил 1.1'!#REF!,MATCH('прил 1.4'!$B211,'прил 1.1'!$B:$B,0))</f>
        <v>#REF!</v>
      </c>
      <c r="AM211" s="1409"/>
      <c r="AN211" s="1409" t="e">
        <f>INDEX('прил 1.1'!#REF!,MATCH('прил 1.4'!B211,'прил 1.1'!B:B,0))</f>
        <v>#REF!</v>
      </c>
      <c r="AO211" s="1206">
        <f t="shared" si="160"/>
        <v>0</v>
      </c>
      <c r="AP211" s="1200" t="e">
        <f t="shared" si="161"/>
        <v>#REF!</v>
      </c>
      <c r="AQ211" s="1227"/>
      <c r="AR211" s="1200" t="e">
        <f>INDEX('прил 14'!H:H,MATCH('прил 1.4'!$B211,'прил 14'!$B:$B,0))</f>
        <v>#REF!</v>
      </c>
      <c r="AT211" s="1200" t="e">
        <f>INDEX('прил 14'!I:I,MATCH('прил 1.4'!$B211,'прил 14'!$B:$B,0))</f>
        <v>#REF!</v>
      </c>
      <c r="AV211" s="1200" t="e">
        <f>INDEX('прил 14'!J:J,MATCH('прил 1.4'!$B211,'прил 14'!$B:$B,0))</f>
        <v>#REF!</v>
      </c>
      <c r="AW211" s="1202"/>
      <c r="AX211" s="1200" t="e">
        <f>INDEX('прил 14'!K:K,MATCH('прил 1.4'!$B211,'прил 14'!$B:$B,0))</f>
        <v>#REF!</v>
      </c>
      <c r="AY211" s="1409" t="e">
        <f t="shared" si="162"/>
        <v>#REF!</v>
      </c>
      <c r="AZ211" s="937" t="e">
        <f t="shared" si="163"/>
        <v>#REF!</v>
      </c>
      <c r="BA211" s="1417"/>
      <c r="BB211" s="1409"/>
      <c r="BC211" s="1409" t="e">
        <f>INDEX('прил 1.1'!#REF!,MATCH('прил 1.4'!B211,'прил 1.1'!B:B,0))</f>
        <v>#REF!</v>
      </c>
      <c r="BD211" s="1409"/>
      <c r="BE211" s="1409" t="e">
        <f>INDEX('прил 1.1'!#REF!,MATCH('прил 1.4'!B211,'прил 1.1'!B:B,0))</f>
        <v>#REF!</v>
      </c>
      <c r="BF211" s="1414"/>
      <c r="BG211" s="1409" t="e">
        <f>INDEX('прил 1.1'!#REF!,MATCH('прил 1.4'!B211,'прил 1.1'!B:B,0))</f>
        <v>#REF!</v>
      </c>
      <c r="BH211" s="950"/>
      <c r="BI211" s="1597">
        <f t="shared" si="145"/>
        <v>0</v>
      </c>
      <c r="BL211" s="917"/>
      <c r="BM211" s="918"/>
    </row>
    <row r="212" spans="1:65" s="934" customFormat="1">
      <c r="A212" s="939">
        <f t="shared" si="155"/>
        <v>28</v>
      </c>
      <c r="B212" s="782" t="e">
        <f>'прил 1.1'!#REF!</f>
        <v>#REF!</v>
      </c>
      <c r="C212" s="915" t="s">
        <v>1026</v>
      </c>
      <c r="D212" s="1409" t="e">
        <f>INDEX('прил 1.1'!K:K,MATCH('прил 1.4'!B212,'прил 1.1'!B:B,0))</f>
        <v>#REF!</v>
      </c>
      <c r="E212" s="1409" t="e">
        <f>INDEX('прил 1.1'!L:L,MATCH($B212,'прил 1.1'!$B:$B,0))</f>
        <v>#REF!</v>
      </c>
      <c r="F212" s="1409" t="e">
        <f>INDEX('прил 1.1'!Q:Q,MATCH('прил 1.4'!B212,'прил 1.1'!B:B,0))</f>
        <v>#REF!</v>
      </c>
      <c r="G212" s="1409" t="e">
        <f>INDEX('прил 1.1'!#REF!,MATCH($B212,'прил 1.1'!$B:$B,0))</f>
        <v>#REF!</v>
      </c>
      <c r="H212" s="1409"/>
      <c r="I212" s="1410" t="e">
        <f>INDEX('прил 1.1'!#REF!,MATCH('прил 1.4'!B212,'прил 1.1'!B:B,0))</f>
        <v>#REF!</v>
      </c>
      <c r="J212" s="1201"/>
      <c r="K212" s="1200" t="e">
        <f>INDEX('прил 14'!N:N,MATCH('прил 1.4'!$B212,'прил 14'!$B:$B,0))</f>
        <v>#REF!</v>
      </c>
      <c r="L212" s="1390"/>
      <c r="M212" s="1200" t="e">
        <f>INDEX('прил 14'!O:O,MATCH('прил 1.4'!$B212,'прил 14'!$B:$B,0))</f>
        <v>#REF!</v>
      </c>
      <c r="N212" s="1390"/>
      <c r="O212" s="1200" t="e">
        <f>INDEX('прил 14'!P:P,MATCH('прил 1.4'!$B212,'прил 14'!$B:$B,0))</f>
        <v>#REF!</v>
      </c>
      <c r="P212" s="1199"/>
      <c r="Q212" s="1200" t="e">
        <f>INDEX('прил 14'!Q:Q,MATCH('прил 1.4'!$B212,'прил 14'!$B:$B,0))</f>
        <v>#REF!</v>
      </c>
      <c r="R212" s="1409" t="e">
        <f t="shared" si="156"/>
        <v>#REF!</v>
      </c>
      <c r="S212" s="937" t="e">
        <f t="shared" si="157"/>
        <v>#REF!</v>
      </c>
      <c r="T212" s="1409" t="e">
        <f>INDEX('прил 1.1'!#REF!,MATCH('прил 1.4'!$B212,'прил 1.1'!$B:$B,0))</f>
        <v>#REF!</v>
      </c>
      <c r="U212" s="1409" t="e">
        <f>INDEX('прил 1.1'!#REF!,MATCH('прил 1.4'!$B212,'прил 1.1'!$B:$B,0))</f>
        <v>#REF!</v>
      </c>
      <c r="V212" s="1409">
        <v>1.1686000000000001</v>
      </c>
      <c r="W212" s="1409" t="e">
        <f>INDEX('прил 1.1'!#REF!,MATCH('прил 1.4'!B212,'прил 1.1'!B:B,0))</f>
        <v>#REF!</v>
      </c>
      <c r="X212" s="1205"/>
      <c r="Y212" s="1200" t="e">
        <f>INDEX('прил 14'!W:W,MATCH('прил 1.4'!$B212,'прил 14'!$B:$B,0))</f>
        <v>#REF!</v>
      </c>
      <c r="Z212" s="1388"/>
      <c r="AA212" s="1200" t="e">
        <f>INDEX('прил 14'!X:X,MATCH('прил 1.4'!$B212,'прил 14'!$B:$B,0))</f>
        <v>#REF!</v>
      </c>
      <c r="AB212" s="1388"/>
      <c r="AC212" s="1200" t="e">
        <f>INDEX('прил 14'!Y:Y,MATCH('прил 1.4'!$B212,'прил 14'!$B:$B,0))</f>
        <v>#REF!</v>
      </c>
      <c r="AD212" s="1202">
        <f>V212</f>
        <v>1.1686000000000001</v>
      </c>
      <c r="AE212" s="1200" t="e">
        <f>INDEX('прил 14'!Z:Z,MATCH('прил 1.4'!$B212,'прил 14'!$B:$B,0))</f>
        <v>#REF!</v>
      </c>
      <c r="AF212" s="1199" t="e">
        <f>INDEX('прил 1.1'!Q:Q,MATCH('прил 1.4'!B212,'прил 1.1'!B:B,0))-W212</f>
        <v>#REF!</v>
      </c>
      <c r="AG212" s="1409" t="e">
        <f t="shared" si="158"/>
        <v>#REF!</v>
      </c>
      <c r="AH212" s="937" t="e">
        <f t="shared" si="159"/>
        <v>#REF!</v>
      </c>
      <c r="AI212" s="1414"/>
      <c r="AJ212" s="1414"/>
      <c r="AK212" s="1415" t="e">
        <f>INDEX('прил 1.1'!#REF!,MATCH('прил 1.4'!$B212,'прил 1.1'!$B:$B,0))</f>
        <v>#REF!</v>
      </c>
      <c r="AL212" s="1416" t="e">
        <f>INDEX('прил 1.1'!#REF!,MATCH('прил 1.4'!$B212,'прил 1.1'!$B:$B,0))</f>
        <v>#REF!</v>
      </c>
      <c r="AM212" s="1409"/>
      <c r="AN212" s="1409" t="e">
        <f>INDEX('прил 1.1'!#REF!,MATCH('прил 1.4'!B212,'прил 1.1'!B:B,0))</f>
        <v>#REF!</v>
      </c>
      <c r="AO212" s="1206">
        <f t="shared" si="160"/>
        <v>0</v>
      </c>
      <c r="AP212" s="1200" t="e">
        <f t="shared" si="161"/>
        <v>#REF!</v>
      </c>
      <c r="AQ212" s="1227"/>
      <c r="AR212" s="1200" t="e">
        <f>INDEX('прил 14'!H:H,MATCH('прил 1.4'!$B212,'прил 14'!$B:$B,0))</f>
        <v>#REF!</v>
      </c>
      <c r="AT212" s="1200" t="e">
        <f>INDEX('прил 14'!I:I,MATCH('прил 1.4'!$B212,'прил 14'!$B:$B,0))</f>
        <v>#REF!</v>
      </c>
      <c r="AV212" s="1200" t="e">
        <f>INDEX('прил 14'!J:J,MATCH('прил 1.4'!$B212,'прил 14'!$B:$B,0))</f>
        <v>#REF!</v>
      </c>
      <c r="AW212" s="1202"/>
      <c r="AX212" s="1200" t="e">
        <f>INDEX('прил 14'!K:K,MATCH('прил 1.4'!$B212,'прил 14'!$B:$B,0))</f>
        <v>#REF!</v>
      </c>
      <c r="AY212" s="1409" t="e">
        <f t="shared" si="162"/>
        <v>#REF!</v>
      </c>
      <c r="AZ212" s="937" t="e">
        <f t="shared" si="163"/>
        <v>#REF!</v>
      </c>
      <c r="BA212" s="1417"/>
      <c r="BB212" s="1409"/>
      <c r="BC212" s="1409" t="e">
        <f>INDEX('прил 1.1'!#REF!,MATCH('прил 1.4'!B212,'прил 1.1'!B:B,0))</f>
        <v>#REF!</v>
      </c>
      <c r="BD212" s="1409"/>
      <c r="BE212" s="1409" t="e">
        <f>INDEX('прил 1.1'!#REF!,MATCH('прил 1.4'!B212,'прил 1.1'!B:B,0))</f>
        <v>#REF!</v>
      </c>
      <c r="BF212" s="1414"/>
      <c r="BG212" s="1409" t="e">
        <f>INDEX('прил 1.1'!#REF!,MATCH('прил 1.4'!B212,'прил 1.1'!B:B,0))</f>
        <v>#REF!</v>
      </c>
      <c r="BH212" s="950"/>
      <c r="BI212" s="1597">
        <f t="shared" si="145"/>
        <v>0</v>
      </c>
      <c r="BJ212" s="1619">
        <v>0</v>
      </c>
      <c r="BL212" s="917"/>
      <c r="BM212" s="918"/>
    </row>
    <row r="213" spans="1:65" s="934" customFormat="1" hidden="1">
      <c r="A213" s="939">
        <f t="shared" si="155"/>
        <v>29</v>
      </c>
      <c r="B213" s="782" t="e">
        <f>'прил 1.1'!#REF!</f>
        <v>#REF!</v>
      </c>
      <c r="C213" s="915" t="s">
        <v>1026</v>
      </c>
      <c r="D213" s="1409" t="e">
        <f>INDEX('прил 1.1'!K:K,MATCH('прил 1.4'!B213,'прил 1.1'!B:B,0))</f>
        <v>#REF!</v>
      </c>
      <c r="E213" s="1409" t="e">
        <f>INDEX('прил 1.1'!L:L,MATCH($B213,'прил 1.1'!$B:$B,0))</f>
        <v>#REF!</v>
      </c>
      <c r="F213" s="1409" t="e">
        <f>INDEX('прил 1.1'!Q:Q,MATCH('прил 1.4'!B213,'прил 1.1'!B:B,0))</f>
        <v>#REF!</v>
      </c>
      <c r="G213" s="1409" t="e">
        <f>INDEX('прил 1.1'!#REF!,MATCH($B213,'прил 1.1'!$B:$B,0))</f>
        <v>#REF!</v>
      </c>
      <c r="H213" s="1409"/>
      <c r="I213" s="1410" t="e">
        <f>INDEX('прил 1.1'!#REF!,MATCH('прил 1.4'!B213,'прил 1.1'!B:B,0))</f>
        <v>#REF!</v>
      </c>
      <c r="J213" s="1201"/>
      <c r="K213" s="1200" t="e">
        <f>INDEX('прил 14'!N:N,MATCH('прил 1.4'!$B213,'прил 14'!$B:$B,0))</f>
        <v>#REF!</v>
      </c>
      <c r="L213" s="1390"/>
      <c r="M213" s="1200" t="e">
        <f>INDEX('прил 14'!O:O,MATCH('прил 1.4'!$B213,'прил 14'!$B:$B,0))</f>
        <v>#REF!</v>
      </c>
      <c r="N213" s="1390"/>
      <c r="O213" s="1200" t="e">
        <f>INDEX('прил 14'!P:P,MATCH('прил 1.4'!$B213,'прил 14'!$B:$B,0))</f>
        <v>#REF!</v>
      </c>
      <c r="P213" s="1199"/>
      <c r="Q213" s="1200" t="e">
        <f>INDEX('прил 14'!Q:Q,MATCH('прил 1.4'!$B213,'прил 14'!$B:$B,0))</f>
        <v>#REF!</v>
      </c>
      <c r="R213" s="1409" t="e">
        <f t="shared" si="156"/>
        <v>#REF!</v>
      </c>
      <c r="S213" s="937" t="e">
        <f t="shared" si="157"/>
        <v>#REF!</v>
      </c>
      <c r="T213" s="1409" t="e">
        <f>INDEX('прил 1.1'!#REF!,MATCH('прил 1.4'!$B213,'прил 1.1'!$B:$B,0))</f>
        <v>#REF!</v>
      </c>
      <c r="U213" s="1409" t="e">
        <f>INDEX('прил 1.1'!#REF!,MATCH('прил 1.4'!$B213,'прил 1.1'!$B:$B,0))</f>
        <v>#REF!</v>
      </c>
      <c r="V213" s="1409"/>
      <c r="W213" s="1409" t="e">
        <f>INDEX('прил 1.1'!#REF!,MATCH('прил 1.4'!B213,'прил 1.1'!B:B,0))</f>
        <v>#REF!</v>
      </c>
      <c r="X213" s="1205"/>
      <c r="Y213" s="1200" t="e">
        <f>INDEX('прил 14'!W:W,MATCH('прил 1.4'!$B213,'прил 14'!$B:$B,0))</f>
        <v>#REF!</v>
      </c>
      <c r="Z213" s="1388"/>
      <c r="AA213" s="1200" t="e">
        <f>INDEX('прил 14'!X:X,MATCH('прил 1.4'!$B213,'прил 14'!$B:$B,0))</f>
        <v>#REF!</v>
      </c>
      <c r="AB213" s="1388"/>
      <c r="AC213" s="1200" t="e">
        <f>INDEX('прил 14'!Y:Y,MATCH('прил 1.4'!$B213,'прил 14'!$B:$B,0))</f>
        <v>#REF!</v>
      </c>
      <c r="AD213" s="1202"/>
      <c r="AE213" s="1200" t="e">
        <f>INDEX('прил 14'!Z:Z,MATCH('прил 1.4'!$B213,'прил 14'!$B:$B,0))</f>
        <v>#REF!</v>
      </c>
      <c r="AF213" s="1199" t="e">
        <f>INDEX('прил 1.1'!Q:Q,MATCH('прил 1.4'!B213,'прил 1.1'!B:B,0))-W213</f>
        <v>#REF!</v>
      </c>
      <c r="AG213" s="1409" t="e">
        <f t="shared" si="158"/>
        <v>#REF!</v>
      </c>
      <c r="AH213" s="937" t="e">
        <f t="shared" si="159"/>
        <v>#REF!</v>
      </c>
      <c r="AI213" s="1414"/>
      <c r="AJ213" s="1414"/>
      <c r="AK213" s="1415" t="e">
        <f>INDEX('прил 1.1'!#REF!,MATCH('прил 1.4'!$B213,'прил 1.1'!$B:$B,0))</f>
        <v>#REF!</v>
      </c>
      <c r="AL213" s="1416" t="e">
        <f>INDEX('прил 1.1'!#REF!,MATCH('прил 1.4'!$B213,'прил 1.1'!$B:$B,0))</f>
        <v>#REF!</v>
      </c>
      <c r="AM213" s="1409"/>
      <c r="AN213" s="1409" t="e">
        <f>INDEX('прил 1.1'!#REF!,MATCH('прил 1.4'!B213,'прил 1.1'!B:B,0))</f>
        <v>#REF!</v>
      </c>
      <c r="AO213" s="1206">
        <f t="shared" si="160"/>
        <v>0</v>
      </c>
      <c r="AP213" s="1200" t="e">
        <f t="shared" si="161"/>
        <v>#REF!</v>
      </c>
      <c r="AQ213" s="1227"/>
      <c r="AR213" s="1200" t="e">
        <f>INDEX('прил 14'!H:H,MATCH('прил 1.4'!$B213,'прил 14'!$B:$B,0))</f>
        <v>#REF!</v>
      </c>
      <c r="AT213" s="1200" t="e">
        <f>INDEX('прил 14'!I:I,MATCH('прил 1.4'!$B213,'прил 14'!$B:$B,0))</f>
        <v>#REF!</v>
      </c>
      <c r="AV213" s="1200" t="e">
        <f>INDEX('прил 14'!J:J,MATCH('прил 1.4'!$B213,'прил 14'!$B:$B,0))</f>
        <v>#REF!</v>
      </c>
      <c r="AW213" s="1202"/>
      <c r="AX213" s="1200" t="e">
        <f>INDEX('прил 14'!K:K,MATCH('прил 1.4'!$B213,'прил 14'!$B:$B,0))</f>
        <v>#REF!</v>
      </c>
      <c r="AY213" s="1409" t="e">
        <f t="shared" si="162"/>
        <v>#REF!</v>
      </c>
      <c r="AZ213" s="937" t="e">
        <f t="shared" si="163"/>
        <v>#REF!</v>
      </c>
      <c r="BA213" s="1417"/>
      <c r="BB213" s="1409"/>
      <c r="BC213" s="1409" t="e">
        <f>INDEX('прил 1.1'!#REF!,MATCH('прил 1.4'!B213,'прил 1.1'!B:B,0))</f>
        <v>#REF!</v>
      </c>
      <c r="BD213" s="1409"/>
      <c r="BE213" s="1409" t="e">
        <f>INDEX('прил 1.1'!#REF!,MATCH('прил 1.4'!B213,'прил 1.1'!B:B,0))</f>
        <v>#REF!</v>
      </c>
      <c r="BF213" s="1414"/>
      <c r="BG213" s="1409" t="e">
        <f>INDEX('прил 1.1'!#REF!,MATCH('прил 1.4'!B213,'прил 1.1'!B:B,0))</f>
        <v>#REF!</v>
      </c>
      <c r="BH213" s="950"/>
      <c r="BI213" s="1597">
        <f t="shared" si="145"/>
        <v>0</v>
      </c>
      <c r="BL213" s="917"/>
      <c r="BM213" s="918"/>
    </row>
    <row r="214" spans="1:65" s="934" customFormat="1" hidden="1">
      <c r="A214" s="939">
        <f t="shared" si="146"/>
        <v>30</v>
      </c>
      <c r="B214" s="782" t="e">
        <f>'прил 1.1'!#REF!</f>
        <v>#REF!</v>
      </c>
      <c r="C214" s="915" t="s">
        <v>1026</v>
      </c>
      <c r="D214" s="1409" t="e">
        <f>INDEX('прил 1.1'!K:K,MATCH('прил 1.4'!B214,'прил 1.1'!B:B,0))</f>
        <v>#REF!</v>
      </c>
      <c r="E214" s="1409" t="e">
        <f>INDEX('прил 1.1'!L:L,MATCH($B214,'прил 1.1'!$B:$B,0))</f>
        <v>#REF!</v>
      </c>
      <c r="F214" s="1409" t="e">
        <f>INDEX('прил 1.1'!Q:Q,MATCH('прил 1.4'!B214,'прил 1.1'!B:B,0))</f>
        <v>#REF!</v>
      </c>
      <c r="G214" s="1409" t="e">
        <f>INDEX('прил 1.1'!#REF!,MATCH($B214,'прил 1.1'!$B:$B,0))</f>
        <v>#REF!</v>
      </c>
      <c r="H214" s="1409"/>
      <c r="I214" s="1410" t="e">
        <f>INDEX('прил 1.1'!#REF!,MATCH('прил 1.4'!B214,'прил 1.1'!B:B,0))</f>
        <v>#REF!</v>
      </c>
      <c r="J214" s="1201"/>
      <c r="K214" s="1200" t="e">
        <f>INDEX('прил 14'!N:N,MATCH('прил 1.4'!$B214,'прил 14'!$B:$B,0))</f>
        <v>#REF!</v>
      </c>
      <c r="L214" s="1390"/>
      <c r="M214" s="1200" t="e">
        <f>INDEX('прил 14'!O:O,MATCH('прил 1.4'!$B214,'прил 14'!$B:$B,0))</f>
        <v>#REF!</v>
      </c>
      <c r="N214" s="1390"/>
      <c r="O214" s="1200" t="e">
        <f>INDEX('прил 14'!P:P,MATCH('прил 1.4'!$B214,'прил 14'!$B:$B,0))</f>
        <v>#REF!</v>
      </c>
      <c r="P214" s="1199"/>
      <c r="Q214" s="1200" t="e">
        <f>INDEX('прил 14'!Q:Q,MATCH('прил 1.4'!$B214,'прил 14'!$B:$B,0))</f>
        <v>#REF!</v>
      </c>
      <c r="R214" s="1409" t="e">
        <f t="shared" si="147"/>
        <v>#REF!</v>
      </c>
      <c r="S214" s="937" t="e">
        <f t="shared" si="148"/>
        <v>#REF!</v>
      </c>
      <c r="T214" s="1409" t="e">
        <f>INDEX('прил 1.1'!#REF!,MATCH('прил 1.4'!$B214,'прил 1.1'!$B:$B,0))</f>
        <v>#REF!</v>
      </c>
      <c r="U214" s="1409" t="e">
        <f>INDEX('прил 1.1'!#REF!,MATCH('прил 1.4'!$B214,'прил 1.1'!$B:$B,0))</f>
        <v>#REF!</v>
      </c>
      <c r="V214" s="1409"/>
      <c r="W214" s="1409" t="e">
        <f>INDEX('прил 1.1'!#REF!,MATCH('прил 1.4'!B214,'прил 1.1'!B:B,0))</f>
        <v>#REF!</v>
      </c>
      <c r="X214" s="1205"/>
      <c r="Y214" s="1200" t="e">
        <f>INDEX('прил 14'!W:W,MATCH('прил 1.4'!$B214,'прил 14'!$B:$B,0))</f>
        <v>#REF!</v>
      </c>
      <c r="Z214" s="1388"/>
      <c r="AA214" s="1200" t="e">
        <f>INDEX('прил 14'!X:X,MATCH('прил 1.4'!$B214,'прил 14'!$B:$B,0))</f>
        <v>#REF!</v>
      </c>
      <c r="AB214" s="1388"/>
      <c r="AC214" s="1200" t="e">
        <f>INDEX('прил 14'!Y:Y,MATCH('прил 1.4'!$B214,'прил 14'!$B:$B,0))</f>
        <v>#REF!</v>
      </c>
      <c r="AD214" s="1202"/>
      <c r="AE214" s="1200" t="e">
        <f>INDEX('прил 14'!Z:Z,MATCH('прил 1.4'!$B214,'прил 14'!$B:$B,0))</f>
        <v>#REF!</v>
      </c>
      <c r="AF214" s="1199" t="e">
        <f>INDEX('прил 1.1'!Q:Q,MATCH('прил 1.4'!B214,'прил 1.1'!B:B,0))-W214</f>
        <v>#REF!</v>
      </c>
      <c r="AG214" s="1409" t="e">
        <f t="shared" si="149"/>
        <v>#REF!</v>
      </c>
      <c r="AH214" s="937" t="e">
        <f t="shared" si="150"/>
        <v>#REF!</v>
      </c>
      <c r="AI214" s="1414"/>
      <c r="AJ214" s="1414"/>
      <c r="AK214" s="1415" t="e">
        <f>INDEX('прил 1.1'!#REF!,MATCH('прил 1.4'!$B214,'прил 1.1'!$B:$B,0))</f>
        <v>#REF!</v>
      </c>
      <c r="AL214" s="1416" t="e">
        <f>INDEX('прил 1.1'!#REF!,MATCH('прил 1.4'!$B214,'прил 1.1'!$B:$B,0))</f>
        <v>#REF!</v>
      </c>
      <c r="AM214" s="1409"/>
      <c r="AN214" s="1409" t="e">
        <f>INDEX('прил 1.1'!#REF!,MATCH('прил 1.4'!B214,'прил 1.1'!B:B,0))</f>
        <v>#REF!</v>
      </c>
      <c r="AO214" s="1206">
        <f t="shared" si="151"/>
        <v>0</v>
      </c>
      <c r="AP214" s="1200" t="e">
        <f t="shared" si="152"/>
        <v>#REF!</v>
      </c>
      <c r="AQ214" s="1227"/>
      <c r="AR214" s="1200" t="e">
        <f>INDEX('прил 14'!H:H,MATCH('прил 1.4'!$B214,'прил 14'!$B:$B,0))</f>
        <v>#REF!</v>
      </c>
      <c r="AT214" s="1200" t="e">
        <f>INDEX('прил 14'!I:I,MATCH('прил 1.4'!$B214,'прил 14'!$B:$B,0))</f>
        <v>#REF!</v>
      </c>
      <c r="AV214" s="1200" t="e">
        <f>INDEX('прил 14'!J:J,MATCH('прил 1.4'!$B214,'прил 14'!$B:$B,0))</f>
        <v>#REF!</v>
      </c>
      <c r="AW214" s="1202"/>
      <c r="AX214" s="1200" t="e">
        <f>INDEX('прил 14'!K:K,MATCH('прил 1.4'!$B214,'прил 14'!$B:$B,0))</f>
        <v>#REF!</v>
      </c>
      <c r="AY214" s="1409" t="e">
        <f t="shared" si="153"/>
        <v>#REF!</v>
      </c>
      <c r="AZ214" s="937" t="e">
        <f t="shared" si="154"/>
        <v>#REF!</v>
      </c>
      <c r="BA214" s="1417"/>
      <c r="BB214" s="1409"/>
      <c r="BC214" s="1409" t="e">
        <f>INDEX('прил 1.1'!#REF!,MATCH('прил 1.4'!B214,'прил 1.1'!B:B,0))</f>
        <v>#REF!</v>
      </c>
      <c r="BD214" s="1409"/>
      <c r="BE214" s="1409" t="e">
        <f>INDEX('прил 1.1'!#REF!,MATCH('прил 1.4'!B214,'прил 1.1'!B:B,0))</f>
        <v>#REF!</v>
      </c>
      <c r="BF214" s="1414"/>
      <c r="BG214" s="1409" t="e">
        <f>INDEX('прил 1.1'!#REF!,MATCH('прил 1.4'!B214,'прил 1.1'!B:B,0))</f>
        <v>#REF!</v>
      </c>
      <c r="BH214" s="950"/>
      <c r="BI214" s="1597">
        <f t="shared" si="145"/>
        <v>0</v>
      </c>
      <c r="BL214" s="917"/>
      <c r="BM214" s="918"/>
    </row>
    <row r="215" spans="1:65" s="934" customFormat="1" hidden="1">
      <c r="A215" s="939">
        <f t="shared" si="146"/>
        <v>31</v>
      </c>
      <c r="B215" s="782" t="e">
        <f>'прил 1.1'!#REF!</f>
        <v>#REF!</v>
      </c>
      <c r="C215" s="915" t="s">
        <v>1026</v>
      </c>
      <c r="D215" s="1409" t="e">
        <f>INDEX('прил 1.1'!K:K,MATCH('прил 1.4'!B215,'прил 1.1'!B:B,0))</f>
        <v>#REF!</v>
      </c>
      <c r="E215" s="1409" t="e">
        <f>INDEX('прил 1.1'!L:L,MATCH($B215,'прил 1.1'!$B:$B,0))</f>
        <v>#REF!</v>
      </c>
      <c r="F215" s="1409" t="e">
        <f>INDEX('прил 1.1'!Q:Q,MATCH('прил 1.4'!B215,'прил 1.1'!B:B,0))</f>
        <v>#REF!</v>
      </c>
      <c r="G215" s="1409" t="e">
        <f>INDEX('прил 1.1'!#REF!,MATCH($B215,'прил 1.1'!$B:$B,0))</f>
        <v>#REF!</v>
      </c>
      <c r="H215" s="1409"/>
      <c r="I215" s="1410" t="e">
        <f>INDEX('прил 1.1'!#REF!,MATCH('прил 1.4'!B215,'прил 1.1'!B:B,0))</f>
        <v>#REF!</v>
      </c>
      <c r="J215" s="1201"/>
      <c r="K215" s="1200" t="e">
        <f>INDEX('прил 14'!N:N,MATCH('прил 1.4'!$B215,'прил 14'!$B:$B,0))</f>
        <v>#REF!</v>
      </c>
      <c r="L215" s="1390"/>
      <c r="M215" s="1200" t="e">
        <f>INDEX('прил 14'!O:O,MATCH('прил 1.4'!$B215,'прил 14'!$B:$B,0))</f>
        <v>#REF!</v>
      </c>
      <c r="N215" s="1390"/>
      <c r="O215" s="1200" t="e">
        <f>INDEX('прил 14'!P:P,MATCH('прил 1.4'!$B215,'прил 14'!$B:$B,0))</f>
        <v>#REF!</v>
      </c>
      <c r="P215" s="1199"/>
      <c r="Q215" s="1200" t="e">
        <f>INDEX('прил 14'!Q:Q,MATCH('прил 1.4'!$B215,'прил 14'!$B:$B,0))</f>
        <v>#REF!</v>
      </c>
      <c r="R215" s="1409" t="e">
        <f t="shared" si="147"/>
        <v>#REF!</v>
      </c>
      <c r="S215" s="937" t="e">
        <f t="shared" si="148"/>
        <v>#REF!</v>
      </c>
      <c r="T215" s="1409" t="e">
        <f>INDEX('прил 1.1'!#REF!,MATCH('прил 1.4'!$B215,'прил 1.1'!$B:$B,0))</f>
        <v>#REF!</v>
      </c>
      <c r="U215" s="1409" t="e">
        <f>INDEX('прил 1.1'!#REF!,MATCH('прил 1.4'!$B215,'прил 1.1'!$B:$B,0))</f>
        <v>#REF!</v>
      </c>
      <c r="V215" s="1409"/>
      <c r="W215" s="1409" t="e">
        <f>INDEX('прил 1.1'!#REF!,MATCH('прил 1.4'!B215,'прил 1.1'!B:B,0))</f>
        <v>#REF!</v>
      </c>
      <c r="X215" s="1205"/>
      <c r="Y215" s="1200" t="e">
        <f>INDEX('прил 14'!W:W,MATCH('прил 1.4'!$B215,'прил 14'!$B:$B,0))</f>
        <v>#REF!</v>
      </c>
      <c r="Z215" s="1388"/>
      <c r="AA215" s="1200" t="e">
        <f>INDEX('прил 14'!X:X,MATCH('прил 1.4'!$B215,'прил 14'!$B:$B,0))</f>
        <v>#REF!</v>
      </c>
      <c r="AB215" s="1388"/>
      <c r="AC215" s="1200" t="e">
        <f>INDEX('прил 14'!Y:Y,MATCH('прил 1.4'!$B215,'прил 14'!$B:$B,0))</f>
        <v>#REF!</v>
      </c>
      <c r="AD215" s="1202"/>
      <c r="AE215" s="1200" t="e">
        <f>INDEX('прил 14'!Z:Z,MATCH('прил 1.4'!$B215,'прил 14'!$B:$B,0))</f>
        <v>#REF!</v>
      </c>
      <c r="AF215" s="1199" t="e">
        <f>INDEX('прил 1.1'!Q:Q,MATCH('прил 1.4'!B215,'прил 1.1'!B:B,0))-W215</f>
        <v>#REF!</v>
      </c>
      <c r="AG215" s="1409" t="e">
        <f t="shared" si="149"/>
        <v>#REF!</v>
      </c>
      <c r="AH215" s="937" t="e">
        <f t="shared" si="150"/>
        <v>#REF!</v>
      </c>
      <c r="AI215" s="1414"/>
      <c r="AJ215" s="1414"/>
      <c r="AK215" s="1415" t="e">
        <f>INDEX('прил 1.1'!#REF!,MATCH('прил 1.4'!$B215,'прил 1.1'!$B:$B,0))</f>
        <v>#REF!</v>
      </c>
      <c r="AL215" s="1416" t="e">
        <f>INDEX('прил 1.1'!#REF!,MATCH('прил 1.4'!$B215,'прил 1.1'!$B:$B,0))</f>
        <v>#REF!</v>
      </c>
      <c r="AM215" s="1409"/>
      <c r="AN215" s="1409" t="e">
        <f>INDEX('прил 1.1'!#REF!,MATCH('прил 1.4'!B215,'прил 1.1'!B:B,0))</f>
        <v>#REF!</v>
      </c>
      <c r="AO215" s="1206">
        <f t="shared" si="151"/>
        <v>0</v>
      </c>
      <c r="AP215" s="1200" t="e">
        <f t="shared" si="152"/>
        <v>#REF!</v>
      </c>
      <c r="AQ215" s="1227"/>
      <c r="AR215" s="1200" t="e">
        <f>INDEX('прил 14'!H:H,MATCH('прил 1.4'!$B215,'прил 14'!$B:$B,0))</f>
        <v>#REF!</v>
      </c>
      <c r="AT215" s="1200" t="e">
        <f>INDEX('прил 14'!I:I,MATCH('прил 1.4'!$B215,'прил 14'!$B:$B,0))</f>
        <v>#REF!</v>
      </c>
      <c r="AV215" s="1200" t="e">
        <f>INDEX('прил 14'!J:J,MATCH('прил 1.4'!$B215,'прил 14'!$B:$B,0))</f>
        <v>#REF!</v>
      </c>
      <c r="AW215" s="1202"/>
      <c r="AX215" s="1200" t="e">
        <f>INDEX('прил 14'!K:K,MATCH('прил 1.4'!$B215,'прил 14'!$B:$B,0))</f>
        <v>#REF!</v>
      </c>
      <c r="AY215" s="1409" t="e">
        <f t="shared" si="153"/>
        <v>#REF!</v>
      </c>
      <c r="AZ215" s="937" t="e">
        <f t="shared" si="154"/>
        <v>#REF!</v>
      </c>
      <c r="BA215" s="1417"/>
      <c r="BB215" s="1409"/>
      <c r="BC215" s="1409" t="e">
        <f>INDEX('прил 1.1'!#REF!,MATCH('прил 1.4'!B215,'прил 1.1'!B:B,0))</f>
        <v>#REF!</v>
      </c>
      <c r="BD215" s="1409"/>
      <c r="BE215" s="1409" t="e">
        <f>INDEX('прил 1.1'!#REF!,MATCH('прил 1.4'!B215,'прил 1.1'!B:B,0))</f>
        <v>#REF!</v>
      </c>
      <c r="BF215" s="1414"/>
      <c r="BG215" s="1409" t="e">
        <f>INDEX('прил 1.1'!#REF!,MATCH('прил 1.4'!B215,'прил 1.1'!B:B,0))</f>
        <v>#REF!</v>
      </c>
      <c r="BH215" s="950"/>
      <c r="BI215" s="1597">
        <f t="shared" si="145"/>
        <v>0</v>
      </c>
      <c r="BL215" s="917"/>
      <c r="BM215" s="918"/>
    </row>
    <row r="216" spans="1:65" s="934" customFormat="1" hidden="1">
      <c r="A216" s="939">
        <f t="shared" ref="A216:A218" si="164">A215+1</f>
        <v>32</v>
      </c>
      <c r="B216" s="782" t="e">
        <f>'прил 1.1'!#REF!</f>
        <v>#REF!</v>
      </c>
      <c r="C216" s="915" t="s">
        <v>1026</v>
      </c>
      <c r="D216" s="1409" t="e">
        <f>INDEX('прил 1.1'!K:K,MATCH('прил 1.4'!B216,'прил 1.1'!B:B,0))</f>
        <v>#REF!</v>
      </c>
      <c r="E216" s="1409" t="e">
        <f>INDEX('прил 1.1'!L:L,MATCH($B216,'прил 1.1'!$B:$B,0))</f>
        <v>#REF!</v>
      </c>
      <c r="F216" s="1409" t="e">
        <f>INDEX('прил 1.1'!Q:Q,MATCH('прил 1.4'!B216,'прил 1.1'!B:B,0))</f>
        <v>#REF!</v>
      </c>
      <c r="G216" s="1409" t="e">
        <f>INDEX('прил 1.1'!#REF!,MATCH($B216,'прил 1.1'!$B:$B,0))</f>
        <v>#REF!</v>
      </c>
      <c r="H216" s="1409"/>
      <c r="I216" s="1410" t="e">
        <f>INDEX('прил 1.1'!#REF!,MATCH('прил 1.4'!B216,'прил 1.1'!B:B,0))</f>
        <v>#REF!</v>
      </c>
      <c r="J216" s="1201"/>
      <c r="K216" s="1200" t="e">
        <f>INDEX('прил 14'!N:N,MATCH('прил 1.4'!$B216,'прил 14'!$B:$B,0))</f>
        <v>#REF!</v>
      </c>
      <c r="L216" s="1390"/>
      <c r="M216" s="1200" t="e">
        <f>INDEX('прил 14'!O:O,MATCH('прил 1.4'!$B216,'прил 14'!$B:$B,0))</f>
        <v>#REF!</v>
      </c>
      <c r="N216" s="1390"/>
      <c r="O216" s="1200" t="e">
        <f>INDEX('прил 14'!P:P,MATCH('прил 1.4'!$B216,'прил 14'!$B:$B,0))</f>
        <v>#REF!</v>
      </c>
      <c r="P216" s="1199"/>
      <c r="Q216" s="1200" t="e">
        <f>INDEX('прил 14'!Q:Q,MATCH('прил 1.4'!$B216,'прил 14'!$B:$B,0))</f>
        <v>#REF!</v>
      </c>
      <c r="R216" s="1409" t="e">
        <f t="shared" ref="R216:R218" si="165">I216-H216</f>
        <v>#REF!</v>
      </c>
      <c r="S216" s="937" t="e">
        <f t="shared" ref="S216:S218" si="166">IF(I216&gt;0,R216/I216," ")</f>
        <v>#REF!</v>
      </c>
      <c r="T216" s="1409" t="e">
        <f>INDEX('прил 1.1'!#REF!,MATCH('прил 1.4'!$B216,'прил 1.1'!$B:$B,0))</f>
        <v>#REF!</v>
      </c>
      <c r="U216" s="1409" t="e">
        <f>INDEX('прил 1.1'!#REF!,MATCH('прил 1.4'!$B216,'прил 1.1'!$B:$B,0))</f>
        <v>#REF!</v>
      </c>
      <c r="V216" s="1409"/>
      <c r="W216" s="1409" t="e">
        <f>INDEX('прил 1.1'!#REF!,MATCH('прил 1.4'!B216,'прил 1.1'!B:B,0))</f>
        <v>#REF!</v>
      </c>
      <c r="X216" s="1205"/>
      <c r="Y216" s="1200" t="e">
        <f>T216</f>
        <v>#REF!</v>
      </c>
      <c r="Z216" s="1388"/>
      <c r="AA216" s="1200"/>
      <c r="AB216" s="1388"/>
      <c r="AC216" s="1200"/>
      <c r="AD216" s="1202"/>
      <c r="AE216" s="1200"/>
      <c r="AF216" s="1199" t="e">
        <f>INDEX('прил 1.1'!Q:Q,MATCH('прил 1.4'!B216,'прил 1.1'!B:B,0))-W216</f>
        <v>#REF!</v>
      </c>
      <c r="AG216" s="1409" t="e">
        <f t="shared" ref="AG216:AG218" si="167">W216-V216</f>
        <v>#REF!</v>
      </c>
      <c r="AH216" s="937" t="e">
        <f t="shared" ref="AH216:AH218" si="168">IF(W216&gt;0,AG216/W216," ")</f>
        <v>#REF!</v>
      </c>
      <c r="AI216" s="1414"/>
      <c r="AJ216" s="1414"/>
      <c r="AK216" s="1415" t="e">
        <f>INDEX('прил 1.1'!#REF!,MATCH('прил 1.4'!$B216,'прил 1.1'!$B:$B,0))</f>
        <v>#REF!</v>
      </c>
      <c r="AL216" s="1416" t="e">
        <f>INDEX('прил 1.1'!#REF!,MATCH('прил 1.4'!$B216,'прил 1.1'!$B:$B,0))</f>
        <v>#REF!</v>
      </c>
      <c r="AM216" s="1409"/>
      <c r="AN216" s="1409" t="e">
        <f>INDEX('прил 1.1'!#REF!,MATCH('прил 1.4'!B216,'прил 1.1'!B:B,0))</f>
        <v>#REF!</v>
      </c>
      <c r="AO216" s="1206">
        <f t="shared" ref="AO216:AO218" si="169">AM216</f>
        <v>0</v>
      </c>
      <c r="AP216" s="1200" t="e">
        <f t="shared" ref="AP216:AP218" si="170">AN216</f>
        <v>#REF!</v>
      </c>
      <c r="AQ216" s="1227"/>
      <c r="AR216" s="1200" t="e">
        <f>INDEX('прил 14'!H:H,MATCH('прил 1.4'!$B216,'прил 14'!$B:$B,0))</f>
        <v>#REF!</v>
      </c>
      <c r="AT216" s="1200" t="e">
        <f>INDEX('прил 14'!I:I,MATCH('прил 1.4'!$B216,'прил 14'!$B:$B,0))</f>
        <v>#REF!</v>
      </c>
      <c r="AV216" s="1200" t="e">
        <f>INDEX('прил 14'!J:J,MATCH('прил 1.4'!$B216,'прил 14'!$B:$B,0))</f>
        <v>#REF!</v>
      </c>
      <c r="AW216" s="1202"/>
      <c r="AX216" s="1200" t="e">
        <f>INDEX('прил 14'!K:K,MATCH('прил 1.4'!$B216,'прил 14'!$B:$B,0))</f>
        <v>#REF!</v>
      </c>
      <c r="AY216" s="1409" t="e">
        <f t="shared" ref="AY216:AY218" si="171">AN216-AM216</f>
        <v>#REF!</v>
      </c>
      <c r="AZ216" s="937" t="e">
        <f t="shared" ref="AZ216:AZ218" si="172">IF(AP216&gt;0,AY216/AP216," ")</f>
        <v>#REF!</v>
      </c>
      <c r="BA216" s="1417"/>
      <c r="BB216" s="1409"/>
      <c r="BC216" s="1409" t="e">
        <f>INDEX('прил 1.1'!#REF!,MATCH('прил 1.4'!B216,'прил 1.1'!B:B,0))</f>
        <v>#REF!</v>
      </c>
      <c r="BD216" s="1409"/>
      <c r="BE216" s="1409" t="e">
        <f>INDEX('прил 1.1'!#REF!,MATCH('прил 1.4'!B216,'прил 1.1'!B:B,0))</f>
        <v>#REF!</v>
      </c>
      <c r="BF216" s="1414"/>
      <c r="BG216" s="1409" t="e">
        <f>INDEX('прил 1.1'!#REF!,MATCH('прил 1.4'!B216,'прил 1.1'!B:B,0))</f>
        <v>#REF!</v>
      </c>
      <c r="BH216" s="950"/>
      <c r="BI216" s="1597">
        <f t="shared" si="145"/>
        <v>0</v>
      </c>
      <c r="BL216" s="917"/>
      <c r="BM216" s="918"/>
    </row>
    <row r="217" spans="1:65" s="934" customFormat="1" hidden="1">
      <c r="A217" s="939">
        <f t="shared" si="164"/>
        <v>33</v>
      </c>
      <c r="B217" s="782" t="e">
        <f>'прил 1.1'!#REF!</f>
        <v>#REF!</v>
      </c>
      <c r="C217" s="915" t="s">
        <v>1026</v>
      </c>
      <c r="D217" s="1409" t="e">
        <f>INDEX('прил 1.1'!K:K,MATCH('прил 1.4'!B217,'прил 1.1'!B:B,0))</f>
        <v>#REF!</v>
      </c>
      <c r="E217" s="1409" t="e">
        <f>INDEX('прил 1.1'!L:L,MATCH($B217,'прил 1.1'!$B:$B,0))</f>
        <v>#REF!</v>
      </c>
      <c r="F217" s="1409" t="e">
        <f>INDEX('прил 1.1'!Q:Q,MATCH('прил 1.4'!B217,'прил 1.1'!B:B,0))</f>
        <v>#REF!</v>
      </c>
      <c r="G217" s="1409" t="e">
        <f>INDEX('прил 1.1'!#REF!,MATCH($B217,'прил 1.1'!$B:$B,0))</f>
        <v>#REF!</v>
      </c>
      <c r="H217" s="1409"/>
      <c r="I217" s="1410" t="e">
        <f>INDEX('прил 1.1'!#REF!,MATCH('прил 1.4'!B217,'прил 1.1'!B:B,0))</f>
        <v>#REF!</v>
      </c>
      <c r="J217" s="1201"/>
      <c r="K217" s="1200" t="e">
        <f>INDEX('прил 14'!N:N,MATCH('прил 1.4'!$B217,'прил 14'!$B:$B,0))</f>
        <v>#REF!</v>
      </c>
      <c r="L217" s="1390"/>
      <c r="M217" s="1200" t="e">
        <f>INDEX('прил 14'!O:O,MATCH('прил 1.4'!$B217,'прил 14'!$B:$B,0))</f>
        <v>#REF!</v>
      </c>
      <c r="N217" s="1390"/>
      <c r="O217" s="1200" t="e">
        <f>INDEX('прил 14'!P:P,MATCH('прил 1.4'!$B217,'прил 14'!$B:$B,0))</f>
        <v>#REF!</v>
      </c>
      <c r="P217" s="1199"/>
      <c r="Q217" s="1200" t="e">
        <f>INDEX('прил 14'!Q:Q,MATCH('прил 1.4'!$B217,'прил 14'!$B:$B,0))</f>
        <v>#REF!</v>
      </c>
      <c r="R217" s="1409" t="e">
        <f t="shared" si="165"/>
        <v>#REF!</v>
      </c>
      <c r="S217" s="937" t="e">
        <f t="shared" si="166"/>
        <v>#REF!</v>
      </c>
      <c r="T217" s="1409" t="e">
        <f>INDEX('прил 1.1'!#REF!,MATCH('прил 1.4'!$B217,'прил 1.1'!$B:$B,0))</f>
        <v>#REF!</v>
      </c>
      <c r="U217" s="1409" t="e">
        <f>INDEX('прил 1.1'!#REF!,MATCH('прил 1.4'!$B217,'прил 1.1'!$B:$B,0))</f>
        <v>#REF!</v>
      </c>
      <c r="V217" s="1409"/>
      <c r="W217" s="1409" t="e">
        <f>INDEX('прил 1.1'!#REF!,MATCH('прил 1.4'!B217,'прил 1.1'!B:B,0))</f>
        <v>#REF!</v>
      </c>
      <c r="X217" s="1205"/>
      <c r="Y217" s="1200" t="e">
        <f t="shared" ref="Y217:Y218" si="173">T217</f>
        <v>#REF!</v>
      </c>
      <c r="Z217" s="1388"/>
      <c r="AA217" s="1200"/>
      <c r="AB217" s="1388"/>
      <c r="AC217" s="1200"/>
      <c r="AD217" s="1202"/>
      <c r="AE217" s="1200"/>
      <c r="AF217" s="1199" t="e">
        <f>INDEX('прил 1.1'!Q:Q,MATCH('прил 1.4'!B217,'прил 1.1'!B:B,0))-W217</f>
        <v>#REF!</v>
      </c>
      <c r="AG217" s="1409" t="e">
        <f t="shared" si="167"/>
        <v>#REF!</v>
      </c>
      <c r="AH217" s="937" t="e">
        <f t="shared" si="168"/>
        <v>#REF!</v>
      </c>
      <c r="AI217" s="1414"/>
      <c r="AJ217" s="1414"/>
      <c r="AK217" s="1415" t="e">
        <f>INDEX('прил 1.1'!#REF!,MATCH('прил 1.4'!$B217,'прил 1.1'!$B:$B,0))</f>
        <v>#REF!</v>
      </c>
      <c r="AL217" s="1416" t="e">
        <f>INDEX('прил 1.1'!#REF!,MATCH('прил 1.4'!$B217,'прил 1.1'!$B:$B,0))</f>
        <v>#REF!</v>
      </c>
      <c r="AM217" s="1409"/>
      <c r="AN217" s="1409" t="e">
        <f>INDEX('прил 1.1'!#REF!,MATCH('прил 1.4'!B217,'прил 1.1'!B:B,0))</f>
        <v>#REF!</v>
      </c>
      <c r="AO217" s="1206">
        <f t="shared" si="169"/>
        <v>0</v>
      </c>
      <c r="AP217" s="1200" t="e">
        <f t="shared" si="170"/>
        <v>#REF!</v>
      </c>
      <c r="AQ217" s="1227"/>
      <c r="AR217" s="1200" t="e">
        <f>INDEX('прил 14'!H:H,MATCH('прил 1.4'!$B217,'прил 14'!$B:$B,0))</f>
        <v>#REF!</v>
      </c>
      <c r="AT217" s="1200" t="e">
        <f>INDEX('прил 14'!I:I,MATCH('прил 1.4'!$B217,'прил 14'!$B:$B,0))</f>
        <v>#REF!</v>
      </c>
      <c r="AV217" s="1200" t="e">
        <f>INDEX('прил 14'!J:J,MATCH('прил 1.4'!$B217,'прил 14'!$B:$B,0))</f>
        <v>#REF!</v>
      </c>
      <c r="AW217" s="1202"/>
      <c r="AX217" s="1200" t="e">
        <f>INDEX('прил 14'!K:K,MATCH('прил 1.4'!$B217,'прил 14'!$B:$B,0))</f>
        <v>#REF!</v>
      </c>
      <c r="AY217" s="1409" t="e">
        <f t="shared" si="171"/>
        <v>#REF!</v>
      </c>
      <c r="AZ217" s="937" t="e">
        <f t="shared" si="172"/>
        <v>#REF!</v>
      </c>
      <c r="BA217" s="1417"/>
      <c r="BB217" s="1409"/>
      <c r="BC217" s="1409" t="e">
        <f>INDEX('прил 1.1'!#REF!,MATCH('прил 1.4'!B217,'прил 1.1'!B:B,0))</f>
        <v>#REF!</v>
      </c>
      <c r="BD217" s="1409"/>
      <c r="BE217" s="1409" t="e">
        <f>INDEX('прил 1.1'!#REF!,MATCH('прил 1.4'!B217,'прил 1.1'!B:B,0))</f>
        <v>#REF!</v>
      </c>
      <c r="BF217" s="1414"/>
      <c r="BG217" s="1409" t="e">
        <f>INDEX('прил 1.1'!#REF!,MATCH('прил 1.4'!B217,'прил 1.1'!B:B,0))</f>
        <v>#REF!</v>
      </c>
      <c r="BH217" s="950"/>
      <c r="BI217" s="1597">
        <f t="shared" si="145"/>
        <v>0</v>
      </c>
      <c r="BL217" s="917"/>
      <c r="BM217" s="918"/>
    </row>
    <row r="218" spans="1:65" s="934" customFormat="1" hidden="1">
      <c r="A218" s="939">
        <f t="shared" si="164"/>
        <v>34</v>
      </c>
      <c r="B218" s="782" t="e">
        <f>'прил 1.1'!#REF!</f>
        <v>#REF!</v>
      </c>
      <c r="C218" s="915" t="s">
        <v>1026</v>
      </c>
      <c r="D218" s="1409" t="e">
        <f>INDEX('прил 1.1'!K:K,MATCH('прил 1.4'!B218,'прил 1.1'!B:B,0))</f>
        <v>#REF!</v>
      </c>
      <c r="E218" s="1409" t="e">
        <f>INDEX('прил 1.1'!L:L,MATCH($B218,'прил 1.1'!$B:$B,0))</f>
        <v>#REF!</v>
      </c>
      <c r="F218" s="1409" t="e">
        <f>INDEX('прил 1.1'!Q:Q,MATCH('прил 1.4'!B218,'прил 1.1'!B:B,0))</f>
        <v>#REF!</v>
      </c>
      <c r="G218" s="1409" t="e">
        <f>INDEX('прил 1.1'!#REF!,MATCH($B218,'прил 1.1'!$B:$B,0))</f>
        <v>#REF!</v>
      </c>
      <c r="H218" s="1409"/>
      <c r="I218" s="1410" t="e">
        <f>INDEX('прил 1.1'!#REF!,MATCH('прил 1.4'!B218,'прил 1.1'!B:B,0))</f>
        <v>#REF!</v>
      </c>
      <c r="J218" s="1201"/>
      <c r="K218" s="1200" t="e">
        <f>INDEX('прил 14'!N:N,MATCH('прил 1.4'!$B218,'прил 14'!$B:$B,0))</f>
        <v>#REF!</v>
      </c>
      <c r="L218" s="1390"/>
      <c r="M218" s="1200" t="e">
        <f>INDEX('прил 14'!O:O,MATCH('прил 1.4'!$B218,'прил 14'!$B:$B,0))</f>
        <v>#REF!</v>
      </c>
      <c r="N218" s="1390"/>
      <c r="O218" s="1200" t="e">
        <f>INDEX('прил 14'!P:P,MATCH('прил 1.4'!$B218,'прил 14'!$B:$B,0))</f>
        <v>#REF!</v>
      </c>
      <c r="P218" s="1199"/>
      <c r="Q218" s="1200" t="e">
        <f>INDEX('прил 14'!Q:Q,MATCH('прил 1.4'!$B218,'прил 14'!$B:$B,0))</f>
        <v>#REF!</v>
      </c>
      <c r="R218" s="1409" t="e">
        <f t="shared" si="165"/>
        <v>#REF!</v>
      </c>
      <c r="S218" s="937" t="e">
        <f t="shared" si="166"/>
        <v>#REF!</v>
      </c>
      <c r="T218" s="1409" t="e">
        <f>INDEX('прил 1.1'!#REF!,MATCH('прил 1.4'!$B218,'прил 1.1'!$B:$B,0))</f>
        <v>#REF!</v>
      </c>
      <c r="U218" s="1409" t="e">
        <f>INDEX('прил 1.1'!#REF!,MATCH('прил 1.4'!$B218,'прил 1.1'!$B:$B,0))</f>
        <v>#REF!</v>
      </c>
      <c r="V218" s="1409"/>
      <c r="W218" s="1409" t="e">
        <f>INDEX('прил 1.1'!#REF!,MATCH('прил 1.4'!B218,'прил 1.1'!B:B,0))</f>
        <v>#REF!</v>
      </c>
      <c r="X218" s="1205"/>
      <c r="Y218" s="1200" t="e">
        <f t="shared" si="173"/>
        <v>#REF!</v>
      </c>
      <c r="Z218" s="1388"/>
      <c r="AA218" s="1200"/>
      <c r="AB218" s="1388"/>
      <c r="AC218" s="1200"/>
      <c r="AD218" s="1202"/>
      <c r="AE218" s="1200"/>
      <c r="AF218" s="1199" t="e">
        <f>INDEX('прил 1.1'!Q:Q,MATCH('прил 1.4'!B218,'прил 1.1'!B:B,0))-W218</f>
        <v>#REF!</v>
      </c>
      <c r="AG218" s="1409" t="e">
        <f t="shared" si="167"/>
        <v>#REF!</v>
      </c>
      <c r="AH218" s="937" t="e">
        <f t="shared" si="168"/>
        <v>#REF!</v>
      </c>
      <c r="AI218" s="1414"/>
      <c r="AJ218" s="1414"/>
      <c r="AK218" s="1415" t="e">
        <f>INDEX('прил 1.1'!#REF!,MATCH('прил 1.4'!$B218,'прил 1.1'!$B:$B,0))</f>
        <v>#REF!</v>
      </c>
      <c r="AL218" s="1416" t="e">
        <f>INDEX('прил 1.1'!#REF!,MATCH('прил 1.4'!$B218,'прил 1.1'!$B:$B,0))</f>
        <v>#REF!</v>
      </c>
      <c r="AM218" s="1409"/>
      <c r="AN218" s="1409" t="e">
        <f>INDEX('прил 1.1'!#REF!,MATCH('прил 1.4'!B218,'прил 1.1'!B:B,0))</f>
        <v>#REF!</v>
      </c>
      <c r="AO218" s="1206">
        <f t="shared" si="169"/>
        <v>0</v>
      </c>
      <c r="AP218" s="1200" t="e">
        <f t="shared" si="170"/>
        <v>#REF!</v>
      </c>
      <c r="AQ218" s="1227"/>
      <c r="AR218" s="1200" t="e">
        <f>INDEX('прил 14'!H:H,MATCH('прил 1.4'!$B218,'прил 14'!$B:$B,0))</f>
        <v>#REF!</v>
      </c>
      <c r="AT218" s="1200" t="e">
        <f>INDEX('прил 14'!I:I,MATCH('прил 1.4'!$B218,'прил 14'!$B:$B,0))</f>
        <v>#REF!</v>
      </c>
      <c r="AV218" s="1200" t="e">
        <f>INDEX('прил 14'!J:J,MATCH('прил 1.4'!$B218,'прил 14'!$B:$B,0))</f>
        <v>#REF!</v>
      </c>
      <c r="AW218" s="1202"/>
      <c r="AX218" s="1200" t="e">
        <f>INDEX('прил 14'!K:K,MATCH('прил 1.4'!$B218,'прил 14'!$B:$B,0))</f>
        <v>#REF!</v>
      </c>
      <c r="AY218" s="1409" t="e">
        <f t="shared" si="171"/>
        <v>#REF!</v>
      </c>
      <c r="AZ218" s="937" t="e">
        <f t="shared" si="172"/>
        <v>#REF!</v>
      </c>
      <c r="BA218" s="1417"/>
      <c r="BB218" s="1409"/>
      <c r="BC218" s="1409" t="e">
        <f>INDEX('прил 1.1'!#REF!,MATCH('прил 1.4'!B218,'прил 1.1'!B:B,0))</f>
        <v>#REF!</v>
      </c>
      <c r="BD218" s="1409"/>
      <c r="BE218" s="1409" t="e">
        <f>INDEX('прил 1.1'!#REF!,MATCH('прил 1.4'!B218,'прил 1.1'!B:B,0))</f>
        <v>#REF!</v>
      </c>
      <c r="BF218" s="1414"/>
      <c r="BG218" s="1409" t="e">
        <f>INDEX('прил 1.1'!#REF!,MATCH('прил 1.4'!B218,'прил 1.1'!B:B,0))</f>
        <v>#REF!</v>
      </c>
      <c r="BH218" s="950"/>
      <c r="BI218" s="1597">
        <f t="shared" si="145"/>
        <v>0</v>
      </c>
      <c r="BL218" s="917"/>
      <c r="BM218" s="918"/>
    </row>
    <row r="219" spans="1:65" s="934" customFormat="1" hidden="1">
      <c r="A219" s="939">
        <f>A204+1</f>
        <v>21</v>
      </c>
      <c r="B219" s="782" t="e">
        <f>'прил 1.1'!#REF!</f>
        <v>#REF!</v>
      </c>
      <c r="C219" s="915" t="s">
        <v>1026</v>
      </c>
      <c r="D219" s="1409" t="e">
        <f>INDEX('прил 1.1'!K:K,MATCH('прил 1.4'!B219,'прил 1.1'!B:B,0))</f>
        <v>#REF!</v>
      </c>
      <c r="E219" s="1409" t="e">
        <f>INDEX('прил 1.1'!L:L,MATCH($B219,'прил 1.1'!$B:$B,0))</f>
        <v>#REF!</v>
      </c>
      <c r="F219" s="1409" t="e">
        <f>INDEX('прил 1.1'!Q:Q,MATCH('прил 1.4'!B219,'прил 1.1'!B:B,0))</f>
        <v>#REF!</v>
      </c>
      <c r="G219" s="1409" t="e">
        <f>INDEX('прил 1.1'!#REF!,MATCH($B219,'прил 1.1'!$B:$B,0))</f>
        <v>#REF!</v>
      </c>
      <c r="H219" s="1409">
        <v>0</v>
      </c>
      <c r="I219" s="1410" t="e">
        <f>INDEX('прил 1.1'!#REF!,MATCH('прил 1.4'!B219,'прил 1.1'!B:B,0))</f>
        <v>#REF!</v>
      </c>
      <c r="J219" s="1201"/>
      <c r="K219" s="1202"/>
      <c r="L219" s="1199"/>
      <c r="M219" s="1202"/>
      <c r="N219" s="1199"/>
      <c r="O219" s="1199"/>
      <c r="P219" s="1199"/>
      <c r="Q219" s="1203"/>
      <c r="R219" s="1409" t="e">
        <f t="shared" si="126"/>
        <v>#REF!</v>
      </c>
      <c r="S219" s="937" t="e">
        <f t="shared" si="127"/>
        <v>#REF!</v>
      </c>
      <c r="T219" s="1409" t="e">
        <f>INDEX('прил 1.1'!#REF!,MATCH('прил 1.4'!$B219,'прил 1.1'!$B:$B,0))</f>
        <v>#REF!</v>
      </c>
      <c r="U219" s="1409" t="e">
        <f>INDEX('прил 1.1'!#REF!,MATCH('прил 1.4'!$B219,'прил 1.1'!$B:$B,0))</f>
        <v>#REF!</v>
      </c>
      <c r="V219" s="1409">
        <v>0</v>
      </c>
      <c r="W219" s="1409" t="e">
        <f>INDEX('прил 1.1'!#REF!,MATCH('прил 1.4'!B219,'прил 1.1'!B:B,0))</f>
        <v>#REF!</v>
      </c>
      <c r="X219" s="1205"/>
      <c r="Y219" s="1205"/>
      <c r="Z219" s="1205"/>
      <c r="AA219" s="1205"/>
      <c r="AB219" s="1205"/>
      <c r="AC219" s="1205"/>
      <c r="AD219" s="1205"/>
      <c r="AE219" s="1205"/>
      <c r="AF219" s="1199" t="e">
        <f>INDEX('прил 1.1'!Q:Q,MATCH('прил 1.4'!B219,'прил 1.1'!B:B,0))-W219</f>
        <v>#REF!</v>
      </c>
      <c r="AG219" s="1409" t="e">
        <f t="shared" si="104"/>
        <v>#REF!</v>
      </c>
      <c r="AH219" s="937" t="e">
        <f t="shared" si="105"/>
        <v>#REF!</v>
      </c>
      <c r="AI219" s="1414"/>
      <c r="AJ219" s="1414"/>
      <c r="AK219" s="1415" t="e">
        <f>INDEX('прил 1.1'!#REF!,MATCH('прил 1.4'!$B219,'прил 1.1'!$B:$B,0))</f>
        <v>#REF!</v>
      </c>
      <c r="AL219" s="1416" t="e">
        <f>INDEX('прил 1.1'!#REF!,MATCH('прил 1.4'!$B219,'прил 1.1'!$B:$B,0))</f>
        <v>#REF!</v>
      </c>
      <c r="AM219" s="1409">
        <v>0</v>
      </c>
      <c r="AN219" s="1409" t="e">
        <f>INDEX('прил 1.1'!#REF!,MATCH('прил 1.4'!B219,'прил 1.1'!B:B,0))</f>
        <v>#REF!</v>
      </c>
      <c r="AO219" s="1206">
        <f t="shared" si="118"/>
        <v>0</v>
      </c>
      <c r="AP219" s="1200" t="e">
        <f t="shared" si="142"/>
        <v>#REF!</v>
      </c>
      <c r="AQ219" s="1227"/>
      <c r="AR219" s="1199"/>
      <c r="AS219" s="1202"/>
      <c r="AT219" s="1199"/>
      <c r="AU219" s="1202"/>
      <c r="AV219" s="1199"/>
      <c r="AW219" s="1202"/>
      <c r="AX219" s="1199" t="e">
        <f>INDEX('прил 1.3'!#REF!,MATCH('прил 1.4'!$B219,'прил 1.3'!$B:$B,0))</f>
        <v>#REF!</v>
      </c>
      <c r="AY219" s="1409" t="e">
        <f t="shared" si="124"/>
        <v>#REF!</v>
      </c>
      <c r="AZ219" s="937" t="e">
        <f t="shared" si="125"/>
        <v>#REF!</v>
      </c>
      <c r="BA219" s="1417"/>
      <c r="BB219" s="1409">
        <v>0</v>
      </c>
      <c r="BC219" s="1409" t="e">
        <f>INDEX('прил 1.1'!#REF!,MATCH('прил 1.4'!B219,'прил 1.1'!B:B,0))</f>
        <v>#REF!</v>
      </c>
      <c r="BD219" s="1409">
        <v>0</v>
      </c>
      <c r="BE219" s="1409" t="e">
        <f>INDEX('прил 1.1'!#REF!,MATCH('прил 1.4'!B219,'прил 1.1'!B:B,0))</f>
        <v>#REF!</v>
      </c>
      <c r="BF219" s="1414"/>
      <c r="BG219" s="1409" t="e">
        <f>INDEX('прил 1.1'!#REF!,MATCH('прил 1.4'!B219,'прил 1.1'!B:B,0))</f>
        <v>#REF!</v>
      </c>
      <c r="BH219" s="950"/>
      <c r="BI219" s="1597">
        <f t="shared" si="145"/>
        <v>0</v>
      </c>
      <c r="BL219" s="917"/>
      <c r="BM219" s="918"/>
    </row>
    <row r="220" spans="1:65" s="934" customFormat="1" hidden="1">
      <c r="A220" s="939">
        <f t="shared" si="143"/>
        <v>22</v>
      </c>
      <c r="B220" s="782" t="e">
        <f>'прил 1.1'!#REF!</f>
        <v>#REF!</v>
      </c>
      <c r="C220" s="915" t="s">
        <v>1026</v>
      </c>
      <c r="D220" s="1409" t="e">
        <f>INDEX('прил 1.1'!K:K,MATCH('прил 1.4'!B220,'прил 1.1'!B:B,0))</f>
        <v>#REF!</v>
      </c>
      <c r="E220" s="1409" t="e">
        <f>INDEX('прил 1.1'!L:L,MATCH($B220,'прил 1.1'!$B:$B,0))</f>
        <v>#REF!</v>
      </c>
      <c r="F220" s="1409" t="e">
        <f>INDEX('прил 1.1'!Q:Q,MATCH('прил 1.4'!B220,'прил 1.1'!B:B,0))</f>
        <v>#REF!</v>
      </c>
      <c r="G220" s="1409" t="e">
        <f>INDEX('прил 1.1'!#REF!,MATCH($B220,'прил 1.1'!$B:$B,0))</f>
        <v>#REF!</v>
      </c>
      <c r="H220" s="1409">
        <v>0</v>
      </c>
      <c r="I220" s="1410" t="e">
        <f>INDEX('прил 1.1'!#REF!,MATCH('прил 1.4'!B220,'прил 1.1'!B:B,0))</f>
        <v>#REF!</v>
      </c>
      <c r="J220" s="1201"/>
      <c r="K220" s="1202"/>
      <c r="L220" s="1199"/>
      <c r="M220" s="1202"/>
      <c r="N220" s="1199"/>
      <c r="O220" s="1199"/>
      <c r="P220" s="1199"/>
      <c r="Q220" s="1203"/>
      <c r="R220" s="1409" t="e">
        <f t="shared" si="126"/>
        <v>#REF!</v>
      </c>
      <c r="S220" s="937" t="e">
        <f t="shared" si="127"/>
        <v>#REF!</v>
      </c>
      <c r="T220" s="1409" t="e">
        <f>INDEX('прил 1.1'!#REF!,MATCH('прил 1.4'!$B220,'прил 1.1'!$B:$B,0))</f>
        <v>#REF!</v>
      </c>
      <c r="U220" s="1409" t="e">
        <f>INDEX('прил 1.1'!#REF!,MATCH('прил 1.4'!$B220,'прил 1.1'!$B:$B,0))</f>
        <v>#REF!</v>
      </c>
      <c r="V220" s="1409">
        <v>0</v>
      </c>
      <c r="W220" s="1409" t="e">
        <f>INDEX('прил 1.1'!#REF!,MATCH('прил 1.4'!B220,'прил 1.1'!B:B,0))</f>
        <v>#REF!</v>
      </c>
      <c r="X220" s="1205"/>
      <c r="Y220" s="1205"/>
      <c r="Z220" s="1205"/>
      <c r="AA220" s="1205"/>
      <c r="AB220" s="1205"/>
      <c r="AC220" s="1205"/>
      <c r="AD220" s="1205"/>
      <c r="AE220" s="1205"/>
      <c r="AF220" s="1199" t="e">
        <f>INDEX('прил 1.1'!Q:Q,MATCH('прил 1.4'!B220,'прил 1.1'!B:B,0))-W220</f>
        <v>#REF!</v>
      </c>
      <c r="AG220" s="1409" t="e">
        <f t="shared" si="104"/>
        <v>#REF!</v>
      </c>
      <c r="AH220" s="937" t="e">
        <f t="shared" si="105"/>
        <v>#REF!</v>
      </c>
      <c r="AI220" s="1414"/>
      <c r="AJ220" s="1414"/>
      <c r="AK220" s="1415" t="e">
        <f>INDEX('прил 1.1'!#REF!,MATCH('прил 1.4'!$B220,'прил 1.1'!$B:$B,0))</f>
        <v>#REF!</v>
      </c>
      <c r="AL220" s="1416" t="e">
        <f>INDEX('прил 1.1'!#REF!,MATCH('прил 1.4'!$B220,'прил 1.1'!$B:$B,0))</f>
        <v>#REF!</v>
      </c>
      <c r="AM220" s="1409">
        <v>0</v>
      </c>
      <c r="AN220" s="1409" t="e">
        <f>INDEX('прил 1.1'!#REF!,MATCH('прил 1.4'!B220,'прил 1.1'!B:B,0))</f>
        <v>#REF!</v>
      </c>
      <c r="AO220" s="1206">
        <f t="shared" si="118"/>
        <v>0</v>
      </c>
      <c r="AP220" s="1200" t="e">
        <f t="shared" si="142"/>
        <v>#REF!</v>
      </c>
      <c r="AQ220" s="1227"/>
      <c r="AR220" s="1199"/>
      <c r="AS220" s="1202"/>
      <c r="AT220" s="1199"/>
      <c r="AU220" s="1202"/>
      <c r="AV220" s="1199"/>
      <c r="AW220" s="1202"/>
      <c r="AX220" s="1199" t="e">
        <f>INDEX('прил 1.3'!#REF!,MATCH('прил 1.4'!$B220,'прил 1.3'!$B:$B,0))</f>
        <v>#REF!</v>
      </c>
      <c r="AY220" s="1409" t="e">
        <f t="shared" si="124"/>
        <v>#REF!</v>
      </c>
      <c r="AZ220" s="937" t="e">
        <f t="shared" si="125"/>
        <v>#REF!</v>
      </c>
      <c r="BA220" s="1417"/>
      <c r="BB220" s="1409">
        <v>0</v>
      </c>
      <c r="BC220" s="1409" t="e">
        <f>INDEX('прил 1.1'!#REF!,MATCH('прил 1.4'!B220,'прил 1.1'!B:B,0))</f>
        <v>#REF!</v>
      </c>
      <c r="BD220" s="1409">
        <v>0</v>
      </c>
      <c r="BE220" s="1409" t="e">
        <f>INDEX('прил 1.1'!#REF!,MATCH('прил 1.4'!B220,'прил 1.1'!B:B,0))</f>
        <v>#REF!</v>
      </c>
      <c r="BF220" s="1414"/>
      <c r="BG220" s="1409" t="e">
        <f>INDEX('прил 1.1'!#REF!,MATCH('прил 1.4'!B220,'прил 1.1'!B:B,0))</f>
        <v>#REF!</v>
      </c>
      <c r="BH220" s="950"/>
      <c r="BI220" s="1597">
        <f t="shared" ref="BI220:BI228" si="174">V220-X220-Z220-AB220-AD220</f>
        <v>0</v>
      </c>
      <c r="BL220" s="917"/>
      <c r="BM220" s="918"/>
    </row>
    <row r="221" spans="1:65" s="934" customFormat="1" hidden="1">
      <c r="A221" s="939">
        <f t="shared" si="143"/>
        <v>23</v>
      </c>
      <c r="B221" s="782" t="e">
        <f>'прил 1.1'!#REF!</f>
        <v>#REF!</v>
      </c>
      <c r="C221" s="915" t="s">
        <v>1026</v>
      </c>
      <c r="D221" s="1409" t="e">
        <f>INDEX('прил 1.1'!K:K,MATCH('прил 1.4'!B221,'прил 1.1'!B:B,0))</f>
        <v>#REF!</v>
      </c>
      <c r="E221" s="1409" t="e">
        <f>INDEX('прил 1.1'!L:L,MATCH($B221,'прил 1.1'!$B:$B,0))</f>
        <v>#REF!</v>
      </c>
      <c r="F221" s="1409" t="e">
        <f>INDEX('прил 1.1'!Q:Q,MATCH('прил 1.4'!B221,'прил 1.1'!B:B,0))</f>
        <v>#REF!</v>
      </c>
      <c r="G221" s="1409" t="e">
        <f>INDEX('прил 1.1'!#REF!,MATCH($B221,'прил 1.1'!$B:$B,0))</f>
        <v>#REF!</v>
      </c>
      <c r="H221" s="1409">
        <v>0</v>
      </c>
      <c r="I221" s="1410" t="e">
        <f>INDEX('прил 1.1'!#REF!,MATCH('прил 1.4'!B221,'прил 1.1'!B:B,0))</f>
        <v>#REF!</v>
      </c>
      <c r="J221" s="1201"/>
      <c r="K221" s="1202"/>
      <c r="L221" s="1199"/>
      <c r="M221" s="1202"/>
      <c r="N221" s="1199"/>
      <c r="O221" s="1199"/>
      <c r="P221" s="1199"/>
      <c r="Q221" s="1203"/>
      <c r="R221" s="1409" t="e">
        <f t="shared" si="126"/>
        <v>#REF!</v>
      </c>
      <c r="S221" s="937" t="e">
        <f t="shared" si="127"/>
        <v>#REF!</v>
      </c>
      <c r="T221" s="1409" t="e">
        <f>INDEX('прил 1.1'!#REF!,MATCH('прил 1.4'!$B221,'прил 1.1'!$B:$B,0))</f>
        <v>#REF!</v>
      </c>
      <c r="U221" s="1409" t="e">
        <f>INDEX('прил 1.1'!#REF!,MATCH('прил 1.4'!$B221,'прил 1.1'!$B:$B,0))</f>
        <v>#REF!</v>
      </c>
      <c r="V221" s="1409">
        <v>0</v>
      </c>
      <c r="W221" s="1409" t="e">
        <f>INDEX('прил 1.1'!#REF!,MATCH('прил 1.4'!B221,'прил 1.1'!B:B,0))</f>
        <v>#REF!</v>
      </c>
      <c r="X221" s="1205"/>
      <c r="Y221" s="1205"/>
      <c r="Z221" s="1205"/>
      <c r="AA221" s="1205"/>
      <c r="AB221" s="1205"/>
      <c r="AC221" s="1205"/>
      <c r="AD221" s="1205"/>
      <c r="AE221" s="1205"/>
      <c r="AF221" s="1199" t="e">
        <f>INDEX('прил 1.1'!Q:Q,MATCH('прил 1.4'!B221,'прил 1.1'!B:B,0))-W221</f>
        <v>#REF!</v>
      </c>
      <c r="AG221" s="1409" t="e">
        <f t="shared" si="104"/>
        <v>#REF!</v>
      </c>
      <c r="AH221" s="937" t="e">
        <f t="shared" si="105"/>
        <v>#REF!</v>
      </c>
      <c r="AI221" s="1414"/>
      <c r="AJ221" s="1414"/>
      <c r="AK221" s="1415" t="e">
        <f>INDEX('прил 1.1'!#REF!,MATCH('прил 1.4'!$B221,'прил 1.1'!$B:$B,0))</f>
        <v>#REF!</v>
      </c>
      <c r="AL221" s="1416" t="e">
        <f>INDEX('прил 1.1'!#REF!,MATCH('прил 1.4'!$B221,'прил 1.1'!$B:$B,0))</f>
        <v>#REF!</v>
      </c>
      <c r="AM221" s="1409">
        <v>0</v>
      </c>
      <c r="AN221" s="1409" t="e">
        <f>INDEX('прил 1.1'!#REF!,MATCH('прил 1.4'!B221,'прил 1.1'!B:B,0))</f>
        <v>#REF!</v>
      </c>
      <c r="AO221" s="1206">
        <f t="shared" si="118"/>
        <v>0</v>
      </c>
      <c r="AP221" s="1200" t="e">
        <f t="shared" si="142"/>
        <v>#REF!</v>
      </c>
      <c r="AQ221" s="1227"/>
      <c r="AR221" s="1199"/>
      <c r="AS221" s="1202"/>
      <c r="AT221" s="1199"/>
      <c r="AU221" s="1202"/>
      <c r="AV221" s="1199"/>
      <c r="AW221" s="1202"/>
      <c r="AX221" s="1199" t="e">
        <f>INDEX('прил 1.3'!#REF!,MATCH('прил 1.4'!$B221,'прил 1.3'!$B:$B,0))</f>
        <v>#REF!</v>
      </c>
      <c r="AY221" s="1409" t="e">
        <f t="shared" si="124"/>
        <v>#REF!</v>
      </c>
      <c r="AZ221" s="937" t="e">
        <f t="shared" si="125"/>
        <v>#REF!</v>
      </c>
      <c r="BA221" s="1417"/>
      <c r="BB221" s="1409">
        <v>0</v>
      </c>
      <c r="BC221" s="1409" t="e">
        <f>INDEX('прил 1.1'!#REF!,MATCH('прил 1.4'!B221,'прил 1.1'!B:B,0))</f>
        <v>#REF!</v>
      </c>
      <c r="BD221" s="1409">
        <v>0</v>
      </c>
      <c r="BE221" s="1409" t="e">
        <f>INDEX('прил 1.1'!#REF!,MATCH('прил 1.4'!B221,'прил 1.1'!B:B,0))</f>
        <v>#REF!</v>
      </c>
      <c r="BF221" s="1414"/>
      <c r="BG221" s="1409" t="e">
        <f>INDEX('прил 1.1'!#REF!,MATCH('прил 1.4'!B221,'прил 1.1'!B:B,0))</f>
        <v>#REF!</v>
      </c>
      <c r="BH221" s="950"/>
      <c r="BI221" s="1597">
        <f t="shared" si="174"/>
        <v>0</v>
      </c>
      <c r="BL221" s="917"/>
      <c r="BM221" s="918"/>
    </row>
    <row r="222" spans="1:65" s="934" customFormat="1" hidden="1">
      <c r="A222" s="939">
        <f t="shared" si="143"/>
        <v>24</v>
      </c>
      <c r="B222" s="782" t="e">
        <f>'прил 1.1'!#REF!</f>
        <v>#REF!</v>
      </c>
      <c r="C222" s="915" t="s">
        <v>1026</v>
      </c>
      <c r="D222" s="1409" t="e">
        <f>INDEX('прил 1.1'!K:K,MATCH('прил 1.4'!B222,'прил 1.1'!B:B,0))</f>
        <v>#REF!</v>
      </c>
      <c r="E222" s="1409" t="e">
        <f>INDEX('прил 1.1'!L:L,MATCH($B222,'прил 1.1'!$B:$B,0))</f>
        <v>#REF!</v>
      </c>
      <c r="F222" s="1409" t="e">
        <f>INDEX('прил 1.1'!Q:Q,MATCH('прил 1.4'!B222,'прил 1.1'!B:B,0))</f>
        <v>#REF!</v>
      </c>
      <c r="G222" s="1409" t="e">
        <f>INDEX('прил 1.1'!#REF!,MATCH($B222,'прил 1.1'!$B:$B,0))</f>
        <v>#REF!</v>
      </c>
      <c r="H222" s="1409">
        <v>0</v>
      </c>
      <c r="I222" s="1410" t="e">
        <f>INDEX('прил 1.1'!#REF!,MATCH('прил 1.4'!B222,'прил 1.1'!B:B,0))</f>
        <v>#REF!</v>
      </c>
      <c r="J222" s="1201"/>
      <c r="K222" s="1202"/>
      <c r="L222" s="1199"/>
      <c r="M222" s="1202"/>
      <c r="N222" s="1199"/>
      <c r="O222" s="1199"/>
      <c r="P222" s="1199"/>
      <c r="Q222" s="1203"/>
      <c r="R222" s="1409" t="e">
        <f t="shared" si="126"/>
        <v>#REF!</v>
      </c>
      <c r="S222" s="937" t="e">
        <f t="shared" si="127"/>
        <v>#REF!</v>
      </c>
      <c r="T222" s="1409" t="e">
        <f>INDEX('прил 1.1'!#REF!,MATCH('прил 1.4'!$B222,'прил 1.1'!$B:$B,0))</f>
        <v>#REF!</v>
      </c>
      <c r="U222" s="1409" t="e">
        <f>INDEX('прил 1.1'!#REF!,MATCH('прил 1.4'!$B222,'прил 1.1'!$B:$B,0))</f>
        <v>#REF!</v>
      </c>
      <c r="V222" s="1409">
        <v>0</v>
      </c>
      <c r="W222" s="1409" t="e">
        <f>INDEX('прил 1.1'!#REF!,MATCH('прил 1.4'!B222,'прил 1.1'!B:B,0))</f>
        <v>#REF!</v>
      </c>
      <c r="X222" s="1205"/>
      <c r="Y222" s="1205"/>
      <c r="Z222" s="1205"/>
      <c r="AA222" s="1205"/>
      <c r="AB222" s="1205"/>
      <c r="AC222" s="1205"/>
      <c r="AD222" s="1205"/>
      <c r="AE222" s="1205"/>
      <c r="AF222" s="1199" t="e">
        <f>INDEX('прил 1.1'!Q:Q,MATCH('прил 1.4'!B222,'прил 1.1'!B:B,0))-W222</f>
        <v>#REF!</v>
      </c>
      <c r="AG222" s="1409" t="e">
        <f t="shared" si="104"/>
        <v>#REF!</v>
      </c>
      <c r="AH222" s="937" t="e">
        <f t="shared" si="105"/>
        <v>#REF!</v>
      </c>
      <c r="AI222" s="1414"/>
      <c r="AJ222" s="1414"/>
      <c r="AK222" s="1415" t="e">
        <f>INDEX('прил 1.1'!#REF!,MATCH('прил 1.4'!$B222,'прил 1.1'!$B:$B,0))</f>
        <v>#REF!</v>
      </c>
      <c r="AL222" s="1416" t="e">
        <f>INDEX('прил 1.1'!#REF!,MATCH('прил 1.4'!$B222,'прил 1.1'!$B:$B,0))</f>
        <v>#REF!</v>
      </c>
      <c r="AM222" s="1409">
        <v>0</v>
      </c>
      <c r="AN222" s="1409" t="e">
        <f>INDEX('прил 1.1'!#REF!,MATCH('прил 1.4'!B222,'прил 1.1'!B:B,0))</f>
        <v>#REF!</v>
      </c>
      <c r="AO222" s="1206">
        <f t="shared" si="118"/>
        <v>0</v>
      </c>
      <c r="AP222" s="1200" t="e">
        <f t="shared" si="142"/>
        <v>#REF!</v>
      </c>
      <c r="AQ222" s="1227"/>
      <c r="AR222" s="1199"/>
      <c r="AS222" s="1202"/>
      <c r="AT222" s="1199"/>
      <c r="AU222" s="1202"/>
      <c r="AV222" s="1199"/>
      <c r="AW222" s="1202"/>
      <c r="AX222" s="1199" t="e">
        <f>INDEX('прил 1.3'!#REF!,MATCH('прил 1.4'!$B222,'прил 1.3'!$B:$B,0))</f>
        <v>#REF!</v>
      </c>
      <c r="AY222" s="1409" t="e">
        <f t="shared" si="124"/>
        <v>#REF!</v>
      </c>
      <c r="AZ222" s="937" t="e">
        <f t="shared" si="125"/>
        <v>#REF!</v>
      </c>
      <c r="BA222" s="1417"/>
      <c r="BB222" s="1409">
        <v>0</v>
      </c>
      <c r="BC222" s="1409" t="e">
        <f>INDEX('прил 1.1'!#REF!,MATCH('прил 1.4'!B222,'прил 1.1'!B:B,0))</f>
        <v>#REF!</v>
      </c>
      <c r="BD222" s="1409">
        <v>0</v>
      </c>
      <c r="BE222" s="1409" t="e">
        <f>INDEX('прил 1.1'!#REF!,MATCH('прил 1.4'!B222,'прил 1.1'!B:B,0))</f>
        <v>#REF!</v>
      </c>
      <c r="BF222" s="1414"/>
      <c r="BG222" s="1409" t="e">
        <f>INDEX('прил 1.1'!#REF!,MATCH('прил 1.4'!B222,'прил 1.1'!B:B,0))</f>
        <v>#REF!</v>
      </c>
      <c r="BH222" s="950"/>
      <c r="BI222" s="1597">
        <f t="shared" si="174"/>
        <v>0</v>
      </c>
      <c r="BL222" s="917"/>
      <c r="BM222" s="918"/>
    </row>
    <row r="223" spans="1:65" s="934" customFormat="1" hidden="1">
      <c r="A223" s="939">
        <f t="shared" si="143"/>
        <v>25</v>
      </c>
      <c r="B223" s="782" t="e">
        <f>'прил 1.1'!#REF!</f>
        <v>#REF!</v>
      </c>
      <c r="C223" s="915" t="s">
        <v>1026</v>
      </c>
      <c r="D223" s="1409" t="e">
        <f>INDEX('прил 1.1'!K:K,MATCH('прил 1.4'!B223,'прил 1.1'!B:B,0))</f>
        <v>#REF!</v>
      </c>
      <c r="E223" s="1409" t="e">
        <f>INDEX('прил 1.1'!L:L,MATCH($B223,'прил 1.1'!$B:$B,0))</f>
        <v>#REF!</v>
      </c>
      <c r="F223" s="1409" t="e">
        <f>INDEX('прил 1.1'!Q:Q,MATCH('прил 1.4'!B223,'прил 1.1'!B:B,0))</f>
        <v>#REF!</v>
      </c>
      <c r="G223" s="1409" t="e">
        <f>INDEX('прил 1.1'!#REF!,MATCH($B223,'прил 1.1'!$B:$B,0))</f>
        <v>#REF!</v>
      </c>
      <c r="H223" s="1409">
        <v>0</v>
      </c>
      <c r="I223" s="1410" t="e">
        <f>INDEX('прил 1.1'!#REF!,MATCH('прил 1.4'!B223,'прил 1.1'!B:B,0))</f>
        <v>#REF!</v>
      </c>
      <c r="J223" s="1201"/>
      <c r="K223" s="1200" t="e">
        <f>INDEX('прил 14'!N:N,MATCH('прил 1.4'!$B223,'прил 14'!$B:$B,0))</f>
        <v>#REF!</v>
      </c>
      <c r="L223" s="1390"/>
      <c r="M223" s="1200" t="e">
        <f>INDEX('прил 14'!O:O,MATCH('прил 1.4'!$B223,'прил 14'!$B:$B,0))</f>
        <v>#REF!</v>
      </c>
      <c r="N223" s="1390"/>
      <c r="O223" s="1200" t="e">
        <f>INDEX('прил 14'!P:P,MATCH('прил 1.4'!$B223,'прил 14'!$B:$B,0))</f>
        <v>#REF!</v>
      </c>
      <c r="P223" s="1199"/>
      <c r="Q223" s="1200" t="e">
        <f>INDEX('прил 14'!Q:Q,MATCH('прил 1.4'!$B223,'прил 14'!$B:$B,0))</f>
        <v>#REF!</v>
      </c>
      <c r="R223" s="1409" t="e">
        <f t="shared" si="126"/>
        <v>#REF!</v>
      </c>
      <c r="S223" s="937" t="e">
        <f t="shared" si="127"/>
        <v>#REF!</v>
      </c>
      <c r="T223" s="1409" t="e">
        <f>INDEX('прил 1.1'!#REF!,MATCH('прил 1.4'!$B223,'прил 1.1'!$B:$B,0))</f>
        <v>#REF!</v>
      </c>
      <c r="U223" s="1409" t="e">
        <f>INDEX('прил 1.1'!#REF!,MATCH('прил 1.4'!$B223,'прил 1.1'!$B:$B,0))</f>
        <v>#REF!</v>
      </c>
      <c r="V223" s="1409">
        <v>0</v>
      </c>
      <c r="W223" s="1409" t="e">
        <f>INDEX('прил 1.1'!#REF!,MATCH('прил 1.4'!B223,'прил 1.1'!B:B,0))</f>
        <v>#REF!</v>
      </c>
      <c r="X223" s="1205"/>
      <c r="Y223" s="1200" t="e">
        <f>INDEX('прил 14'!W:W,MATCH('прил 1.4'!$B223,'прил 14'!$B:$B,0))</f>
        <v>#REF!</v>
      </c>
      <c r="Z223" s="1388"/>
      <c r="AA223" s="1200" t="e">
        <f>INDEX('прил 14'!X:X,MATCH('прил 1.4'!$B223,'прил 14'!$B:$B,0))</f>
        <v>#REF!</v>
      </c>
      <c r="AB223" s="1388"/>
      <c r="AC223" s="1200" t="e">
        <f>INDEX('прил 14'!Y:Y,MATCH('прил 1.4'!$B223,'прил 14'!$B:$B,0))</f>
        <v>#REF!</v>
      </c>
      <c r="AD223" s="1202"/>
      <c r="AE223" s="1200" t="e">
        <f>INDEX('прил 14'!Z:Z,MATCH('прил 1.4'!$B223,'прил 14'!$B:$B,0))</f>
        <v>#REF!</v>
      </c>
      <c r="AF223" s="1199" t="e">
        <f>INDEX('прил 1.1'!Q:Q,MATCH('прил 1.4'!B223,'прил 1.1'!B:B,0))-W223</f>
        <v>#REF!</v>
      </c>
      <c r="AG223" s="1409" t="e">
        <f t="shared" si="104"/>
        <v>#REF!</v>
      </c>
      <c r="AH223" s="937" t="e">
        <f t="shared" si="105"/>
        <v>#REF!</v>
      </c>
      <c r="AI223" s="1414"/>
      <c r="AJ223" s="1414"/>
      <c r="AK223" s="1415" t="e">
        <f>INDEX('прил 1.1'!#REF!,MATCH('прил 1.4'!$B223,'прил 1.1'!$B:$B,0))</f>
        <v>#REF!</v>
      </c>
      <c r="AL223" s="1416" t="e">
        <f>INDEX('прил 1.1'!#REF!,MATCH('прил 1.4'!$B223,'прил 1.1'!$B:$B,0))</f>
        <v>#REF!</v>
      </c>
      <c r="AM223" s="1409">
        <v>0</v>
      </c>
      <c r="AN223" s="1409" t="e">
        <f>INDEX('прил 1.1'!#REF!,MATCH('прил 1.4'!B223,'прил 1.1'!B:B,0))</f>
        <v>#REF!</v>
      </c>
      <c r="AO223" s="1206">
        <f t="shared" si="118"/>
        <v>0</v>
      </c>
      <c r="AP223" s="1200" t="e">
        <f t="shared" si="142"/>
        <v>#REF!</v>
      </c>
      <c r="AQ223" s="1227"/>
      <c r="AR223" s="1199"/>
      <c r="AS223" s="1202"/>
      <c r="AT223" s="1199"/>
      <c r="AU223" s="1202"/>
      <c r="AV223" s="1199"/>
      <c r="AW223" s="1202"/>
      <c r="AX223" s="1199" t="e">
        <f>INDEX('прил 1.3'!#REF!,MATCH('прил 1.4'!$B223,'прил 1.3'!$B:$B,0))</f>
        <v>#REF!</v>
      </c>
      <c r="AY223" s="1409" t="e">
        <f t="shared" si="124"/>
        <v>#REF!</v>
      </c>
      <c r="AZ223" s="937" t="e">
        <f t="shared" si="125"/>
        <v>#REF!</v>
      </c>
      <c r="BA223" s="1417"/>
      <c r="BB223" s="1409">
        <v>0</v>
      </c>
      <c r="BC223" s="1409" t="e">
        <f>INDEX('прил 1.1'!#REF!,MATCH('прил 1.4'!B223,'прил 1.1'!B:B,0))</f>
        <v>#REF!</v>
      </c>
      <c r="BD223" s="1409">
        <v>0</v>
      </c>
      <c r="BE223" s="1409" t="e">
        <f>INDEX('прил 1.1'!#REF!,MATCH('прил 1.4'!B223,'прил 1.1'!B:B,0))</f>
        <v>#REF!</v>
      </c>
      <c r="BF223" s="1414"/>
      <c r="BG223" s="1409" t="e">
        <f>INDEX('прил 1.1'!#REF!,MATCH('прил 1.4'!B223,'прил 1.1'!B:B,0))</f>
        <v>#REF!</v>
      </c>
      <c r="BH223" s="950"/>
      <c r="BI223" s="1597">
        <f t="shared" si="174"/>
        <v>0</v>
      </c>
      <c r="BL223" s="917"/>
      <c r="BM223" s="918"/>
    </row>
    <row r="224" spans="1:65" s="934" customFormat="1" hidden="1">
      <c r="A224" s="939">
        <f t="shared" si="143"/>
        <v>26</v>
      </c>
      <c r="B224" s="782" t="e">
        <f>'прил 1.1'!#REF!</f>
        <v>#REF!</v>
      </c>
      <c r="C224" s="915" t="s">
        <v>1026</v>
      </c>
      <c r="D224" s="1409" t="e">
        <f>INDEX('прил 1.1'!K:K,MATCH('прил 1.4'!B224,'прил 1.1'!B:B,0))</f>
        <v>#REF!</v>
      </c>
      <c r="E224" s="1409" t="e">
        <f>INDEX('прил 1.1'!L:L,MATCH($B224,'прил 1.1'!$B:$B,0))</f>
        <v>#REF!</v>
      </c>
      <c r="F224" s="1409" t="e">
        <f>INDEX('прил 1.1'!Q:Q,MATCH('прил 1.4'!B224,'прил 1.1'!B:B,0))</f>
        <v>#REF!</v>
      </c>
      <c r="G224" s="1409" t="e">
        <f>INDEX('прил 1.1'!#REF!,MATCH($B224,'прил 1.1'!$B:$B,0))</f>
        <v>#REF!</v>
      </c>
      <c r="H224" s="1409">
        <v>0</v>
      </c>
      <c r="I224" s="1410" t="e">
        <f>INDEX('прил 1.1'!#REF!,MATCH('прил 1.4'!B224,'прил 1.1'!B:B,0))</f>
        <v>#REF!</v>
      </c>
      <c r="J224" s="1201"/>
      <c r="K224" s="1202"/>
      <c r="L224" s="1199"/>
      <c r="M224" s="1202"/>
      <c r="N224" s="1199"/>
      <c r="O224" s="1199"/>
      <c r="P224" s="1199"/>
      <c r="Q224" s="1203"/>
      <c r="R224" s="1409" t="e">
        <f t="shared" si="126"/>
        <v>#REF!</v>
      </c>
      <c r="S224" s="937" t="e">
        <f t="shared" si="127"/>
        <v>#REF!</v>
      </c>
      <c r="T224" s="1409" t="e">
        <f>INDEX('прил 1.1'!#REF!,MATCH('прил 1.4'!$B224,'прил 1.1'!$B:$B,0))</f>
        <v>#REF!</v>
      </c>
      <c r="U224" s="1409" t="e">
        <f>INDEX('прил 1.1'!#REF!,MATCH('прил 1.4'!$B224,'прил 1.1'!$B:$B,0))</f>
        <v>#REF!</v>
      </c>
      <c r="V224" s="1409">
        <v>0</v>
      </c>
      <c r="W224" s="1409" t="e">
        <f>INDEX('прил 1.1'!#REF!,MATCH('прил 1.4'!B224,'прил 1.1'!B:B,0))</f>
        <v>#REF!</v>
      </c>
      <c r="X224" s="1205"/>
      <c r="Y224" s="1205"/>
      <c r="Z224" s="1205"/>
      <c r="AA224" s="1205"/>
      <c r="AB224" s="1205"/>
      <c r="AC224" s="1205"/>
      <c r="AD224" s="1205"/>
      <c r="AE224" s="1205"/>
      <c r="AF224" s="1199" t="e">
        <f>INDEX('прил 1.1'!Q:Q,MATCH('прил 1.4'!B224,'прил 1.1'!B:B,0))-W224</f>
        <v>#REF!</v>
      </c>
      <c r="AG224" s="1409" t="e">
        <f t="shared" si="104"/>
        <v>#REF!</v>
      </c>
      <c r="AH224" s="937" t="e">
        <f t="shared" si="105"/>
        <v>#REF!</v>
      </c>
      <c r="AI224" s="1414"/>
      <c r="AJ224" s="1414"/>
      <c r="AK224" s="1415" t="e">
        <f>INDEX('прил 1.1'!#REF!,MATCH('прил 1.4'!$B224,'прил 1.1'!$B:$B,0))</f>
        <v>#REF!</v>
      </c>
      <c r="AL224" s="1416" t="e">
        <f>INDEX('прил 1.1'!#REF!,MATCH('прил 1.4'!$B224,'прил 1.1'!$B:$B,0))</f>
        <v>#REF!</v>
      </c>
      <c r="AM224" s="1409">
        <v>0</v>
      </c>
      <c r="AN224" s="1409" t="e">
        <f>INDEX('прил 1.1'!#REF!,MATCH('прил 1.4'!B224,'прил 1.1'!B:B,0))</f>
        <v>#REF!</v>
      </c>
      <c r="AO224" s="1206"/>
      <c r="AP224" s="1200" t="e">
        <f t="shared" si="142"/>
        <v>#REF!</v>
      </c>
      <c r="AQ224" s="1227"/>
      <c r="AR224" s="1199"/>
      <c r="AS224" s="1202"/>
      <c r="AT224" s="1199"/>
      <c r="AU224" s="1202"/>
      <c r="AV224" s="1199"/>
      <c r="AW224" s="1202"/>
      <c r="AX224" s="1199" t="e">
        <f>INDEX('прил 1.3'!#REF!,MATCH('прил 1.4'!$B224,'прил 1.3'!$B:$B,0))</f>
        <v>#REF!</v>
      </c>
      <c r="AY224" s="1409" t="e">
        <f t="shared" si="124"/>
        <v>#REF!</v>
      </c>
      <c r="AZ224" s="937" t="e">
        <f t="shared" si="125"/>
        <v>#REF!</v>
      </c>
      <c r="BA224" s="1417"/>
      <c r="BB224" s="1409">
        <v>0</v>
      </c>
      <c r="BC224" s="1409" t="e">
        <f>INDEX('прил 1.1'!#REF!,MATCH('прил 1.4'!B224,'прил 1.1'!B:B,0))</f>
        <v>#REF!</v>
      </c>
      <c r="BD224" s="1409">
        <v>0</v>
      </c>
      <c r="BE224" s="1409" t="e">
        <f>INDEX('прил 1.1'!#REF!,MATCH('прил 1.4'!B224,'прил 1.1'!B:B,0))</f>
        <v>#REF!</v>
      </c>
      <c r="BF224" s="1414"/>
      <c r="BG224" s="1409" t="e">
        <f>INDEX('прил 1.1'!#REF!,MATCH('прил 1.4'!B224,'прил 1.1'!B:B,0))</f>
        <v>#REF!</v>
      </c>
      <c r="BH224" s="950"/>
      <c r="BI224" s="1597">
        <f t="shared" si="174"/>
        <v>0</v>
      </c>
      <c r="BL224" s="917"/>
      <c r="BM224" s="918"/>
    </row>
    <row r="225" spans="1:65" s="934" customFormat="1">
      <c r="A225" s="939">
        <f t="shared" si="143"/>
        <v>27</v>
      </c>
      <c r="B225" s="782" t="e">
        <f>'прил 1.1'!#REF!</f>
        <v>#REF!</v>
      </c>
      <c r="C225" s="915" t="s">
        <v>1026</v>
      </c>
      <c r="D225" s="1409" t="e">
        <f>INDEX('прил 1.1'!K:K,MATCH('прил 1.4'!B225,'прил 1.1'!B:B,0))</f>
        <v>#REF!</v>
      </c>
      <c r="E225" s="1409" t="e">
        <f>INDEX('прил 1.1'!L:L,MATCH($B225,'прил 1.1'!$B:$B,0))</f>
        <v>#REF!</v>
      </c>
      <c r="F225" s="1409" t="e">
        <f>INDEX('прил 1.1'!Q:Q,MATCH('прил 1.4'!B225,'прил 1.1'!B:B,0))</f>
        <v>#REF!</v>
      </c>
      <c r="G225" s="1409" t="e">
        <f>INDEX('прил 1.1'!#REF!,MATCH($B225,'прил 1.1'!$B:$B,0))</f>
        <v>#REF!</v>
      </c>
      <c r="H225" s="1409">
        <v>3.7975000000000003</v>
      </c>
      <c r="I225" s="1410" t="e">
        <f>INDEX('прил 1.1'!#REF!,MATCH('прил 1.4'!B225,'прил 1.1'!B:B,0))</f>
        <v>#REF!</v>
      </c>
      <c r="J225" s="1201"/>
      <c r="K225" s="1200" t="e">
        <f>INDEX('прил 14'!N:N,MATCH('прил 1.4'!$B225,'прил 14'!$B:$B,0))</f>
        <v>#REF!</v>
      </c>
      <c r="L225" s="1390"/>
      <c r="M225" s="1200" t="e">
        <f>INDEX('прил 14'!O:O,MATCH('прил 1.4'!$B225,'прил 14'!$B:$B,0))</f>
        <v>#REF!</v>
      </c>
      <c r="N225" s="1390"/>
      <c r="O225" s="1200" t="e">
        <f>INDEX('прил 14'!P:P,MATCH('прил 1.4'!$B225,'прил 14'!$B:$B,0))</f>
        <v>#REF!</v>
      </c>
      <c r="P225" s="1199"/>
      <c r="Q225" s="1200" t="e">
        <f>INDEX('прил 14'!Q:Q,MATCH('прил 1.4'!$B225,'прил 14'!$B:$B,0))</f>
        <v>#REF!</v>
      </c>
      <c r="R225" s="1409" t="e">
        <f t="shared" si="126"/>
        <v>#REF!</v>
      </c>
      <c r="S225" s="937" t="e">
        <f t="shared" si="127"/>
        <v>#REF!</v>
      </c>
      <c r="T225" s="1409" t="e">
        <f>INDEX('прил 1.1'!#REF!,MATCH('прил 1.4'!$B225,'прил 1.1'!$B:$B,0))</f>
        <v>#REF!</v>
      </c>
      <c r="U225" s="1409" t="e">
        <f>INDEX('прил 1.1'!#REF!,MATCH('прил 1.4'!$B225,'прил 1.1'!$B:$B,0))</f>
        <v>#REF!</v>
      </c>
      <c r="V225" s="1409">
        <v>4.4638</v>
      </c>
      <c r="W225" s="1409" t="e">
        <f>INDEX('прил 1.1'!#REF!,MATCH('прил 1.4'!B225,'прил 1.1'!B:B,0))</f>
        <v>#REF!</v>
      </c>
      <c r="X225" s="1205"/>
      <c r="Y225" s="1200" t="e">
        <f>INDEX('прил 14'!W:W,MATCH('прил 1.4'!$B225,'прил 14'!$B:$B,0))</f>
        <v>#REF!</v>
      </c>
      <c r="Z225" s="1595">
        <f>V225</f>
        <v>4.4638</v>
      </c>
      <c r="AA225" s="1200" t="e">
        <f>INDEX('прил 14'!X:X,MATCH('прил 1.4'!$B225,'прил 14'!$B:$B,0))</f>
        <v>#REF!</v>
      </c>
      <c r="AB225" s="1388"/>
      <c r="AC225" s="1200" t="e">
        <f>INDEX('прил 14'!Y:Y,MATCH('прил 1.4'!$B225,'прил 14'!$B:$B,0))</f>
        <v>#REF!</v>
      </c>
      <c r="AD225" s="1202"/>
      <c r="AE225" s="1200" t="e">
        <f>INDEX('прил 14'!Z:Z,MATCH('прил 1.4'!$B225,'прил 14'!$B:$B,0))</f>
        <v>#REF!</v>
      </c>
      <c r="AF225" s="1199" t="e">
        <f>INDEX('прил 1.1'!Q:Q,MATCH('прил 1.4'!B225,'прил 1.1'!B:B,0))-W225</f>
        <v>#REF!</v>
      </c>
      <c r="AG225" s="1409" t="e">
        <f t="shared" si="104"/>
        <v>#REF!</v>
      </c>
      <c r="AH225" s="937" t="e">
        <f t="shared" si="105"/>
        <v>#REF!</v>
      </c>
      <c r="AI225" s="1414"/>
      <c r="AJ225" s="1414"/>
      <c r="AK225" s="1415" t="e">
        <f>INDEX('прил 1.1'!#REF!,MATCH('прил 1.4'!$B225,'прил 1.1'!$B:$B,0))</f>
        <v>#REF!</v>
      </c>
      <c r="AL225" s="1416" t="e">
        <f>INDEX('прил 1.1'!#REF!,MATCH('прил 1.4'!$B225,'прил 1.1'!$B:$B,0))</f>
        <v>#REF!</v>
      </c>
      <c r="AM225" s="1409">
        <v>4.1405000000000003</v>
      </c>
      <c r="AN225" s="1409" t="e">
        <f>INDEX('прил 1.1'!#REF!,MATCH('прил 1.4'!B225,'прил 1.1'!B:B,0))</f>
        <v>#REF!</v>
      </c>
      <c r="AO225" s="1206"/>
      <c r="AP225" s="1200" t="e">
        <f t="shared" si="142"/>
        <v>#REF!</v>
      </c>
      <c r="AQ225" s="1227"/>
      <c r="AR225" s="1199"/>
      <c r="AS225" s="1202"/>
      <c r="AT225" s="1199"/>
      <c r="AU225" s="1202"/>
      <c r="AV225" s="1199"/>
      <c r="AW225" s="1202"/>
      <c r="AX225" s="1199" t="e">
        <f>INDEX('прил 1.3'!#REF!,MATCH('прил 1.4'!$B225,'прил 1.3'!$B:$B,0))</f>
        <v>#REF!</v>
      </c>
      <c r="AY225" s="1409" t="e">
        <f t="shared" si="124"/>
        <v>#REF!</v>
      </c>
      <c r="AZ225" s="937" t="e">
        <f t="shared" si="125"/>
        <v>#REF!</v>
      </c>
      <c r="BA225" s="1417"/>
      <c r="BB225" s="1409">
        <v>0</v>
      </c>
      <c r="BC225" s="1409" t="e">
        <f>INDEX('прил 1.1'!#REF!,MATCH('прил 1.4'!B225,'прил 1.1'!B:B,0))</f>
        <v>#REF!</v>
      </c>
      <c r="BD225" s="1409">
        <v>0</v>
      </c>
      <c r="BE225" s="1409" t="e">
        <f>INDEX('прил 1.1'!#REF!,MATCH('прил 1.4'!B225,'прил 1.1'!B:B,0))</f>
        <v>#REF!</v>
      </c>
      <c r="BF225" s="1414"/>
      <c r="BG225" s="1409" t="e">
        <f>INDEX('прил 1.1'!#REF!,MATCH('прил 1.4'!B225,'прил 1.1'!B:B,0))</f>
        <v>#REF!</v>
      </c>
      <c r="BH225" s="950"/>
      <c r="BI225" s="1597">
        <f t="shared" si="174"/>
        <v>0</v>
      </c>
      <c r="BJ225" s="1619">
        <v>0</v>
      </c>
      <c r="BL225" s="917">
        <f t="shared" ref="BL225" si="175">BJ225-H225</f>
        <v>-3.7975000000000003</v>
      </c>
      <c r="BM225" s="918"/>
    </row>
    <row r="226" spans="1:65" s="934" customFormat="1" hidden="1">
      <c r="A226" s="939">
        <f t="shared" si="143"/>
        <v>28</v>
      </c>
      <c r="B226" s="782" t="e">
        <f>'прил 1.1'!#REF!</f>
        <v>#REF!</v>
      </c>
      <c r="C226" s="915" t="s">
        <v>1026</v>
      </c>
      <c r="D226" s="1409" t="e">
        <f>INDEX('прил 1.1'!K:K,MATCH('прил 1.4'!B226,'прил 1.1'!B:B,0))</f>
        <v>#REF!</v>
      </c>
      <c r="E226" s="1409" t="e">
        <f>INDEX('прил 1.1'!L:L,MATCH($B226,'прил 1.1'!$B:$B,0))</f>
        <v>#REF!</v>
      </c>
      <c r="F226" s="1409" t="e">
        <f>INDEX('прил 1.1'!Q:Q,MATCH('прил 1.4'!B226,'прил 1.1'!B:B,0))</f>
        <v>#REF!</v>
      </c>
      <c r="G226" s="1409" t="e">
        <f>INDEX('прил 1.1'!#REF!,MATCH($B226,'прил 1.1'!$B:$B,0))</f>
        <v>#REF!</v>
      </c>
      <c r="H226" s="1409"/>
      <c r="I226" s="1410" t="e">
        <f>INDEX('прил 1.1'!#REF!,MATCH('прил 1.4'!B226,'прил 1.1'!B:B,0))</f>
        <v>#REF!</v>
      </c>
      <c r="J226" s="1201"/>
      <c r="K226" s="1200" t="e">
        <f>INDEX('прил 14'!N:N,MATCH('прил 1.4'!$B226,'прил 14'!$B:$B,0))</f>
        <v>#REF!</v>
      </c>
      <c r="L226" s="1390"/>
      <c r="M226" s="1200" t="e">
        <f>INDEX('прил 14'!O:O,MATCH('прил 1.4'!$B226,'прил 14'!$B:$B,0))</f>
        <v>#REF!</v>
      </c>
      <c r="N226" s="1390"/>
      <c r="O226" s="1200" t="e">
        <f>INDEX('прил 14'!P:P,MATCH('прил 1.4'!$B226,'прил 14'!$B:$B,0))</f>
        <v>#REF!</v>
      </c>
      <c r="P226" s="1199"/>
      <c r="Q226" s="1200" t="e">
        <f>INDEX('прил 14'!Q:Q,MATCH('прил 1.4'!$B226,'прил 14'!$B:$B,0))</f>
        <v>#REF!</v>
      </c>
      <c r="R226" s="1409" t="e">
        <f t="shared" si="126"/>
        <v>#REF!</v>
      </c>
      <c r="S226" s="937" t="e">
        <f t="shared" si="127"/>
        <v>#REF!</v>
      </c>
      <c r="T226" s="1409" t="e">
        <f>INDEX('прил 1.1'!#REF!,MATCH('прил 1.4'!$B226,'прил 1.1'!$B:$B,0))</f>
        <v>#REF!</v>
      </c>
      <c r="U226" s="1409" t="e">
        <f>INDEX('прил 1.1'!#REF!,MATCH('прил 1.4'!$B226,'прил 1.1'!$B:$B,0))</f>
        <v>#REF!</v>
      </c>
      <c r="V226" s="1409"/>
      <c r="W226" s="1409" t="e">
        <f>INDEX('прил 1.1'!#REF!,MATCH('прил 1.4'!B226,'прил 1.1'!B:B,0))</f>
        <v>#REF!</v>
      </c>
      <c r="X226" s="1205"/>
      <c r="Y226" s="1200" t="e">
        <f>INDEX('прил 14'!W:W,MATCH('прил 1.4'!$B226,'прил 14'!$B:$B,0))</f>
        <v>#REF!</v>
      </c>
      <c r="Z226" s="1388"/>
      <c r="AA226" s="1200" t="e">
        <f>INDEX('прил 14'!X:X,MATCH('прил 1.4'!$B226,'прил 14'!$B:$B,0))</f>
        <v>#REF!</v>
      </c>
      <c r="AB226" s="1388"/>
      <c r="AC226" s="1200" t="e">
        <f>INDEX('прил 14'!Y:Y,MATCH('прил 1.4'!$B226,'прил 14'!$B:$B,0))</f>
        <v>#REF!</v>
      </c>
      <c r="AD226" s="1202"/>
      <c r="AE226" s="1200" t="e">
        <f>INDEX('прил 14'!Z:Z,MATCH('прил 1.4'!$B226,'прил 14'!$B:$B,0))</f>
        <v>#REF!</v>
      </c>
      <c r="AF226" s="1199" t="e">
        <f>INDEX('прил 1.1'!Q:Q,MATCH('прил 1.4'!B226,'прил 1.1'!B:B,0))-W226</f>
        <v>#REF!</v>
      </c>
      <c r="AG226" s="1409" t="e">
        <f t="shared" si="104"/>
        <v>#REF!</v>
      </c>
      <c r="AH226" s="937" t="e">
        <f t="shared" si="105"/>
        <v>#REF!</v>
      </c>
      <c r="AI226" s="1414"/>
      <c r="AJ226" s="1414"/>
      <c r="AK226" s="1415" t="e">
        <f>INDEX('прил 1.1'!#REF!,MATCH('прил 1.4'!$B226,'прил 1.1'!$B:$B,0))</f>
        <v>#REF!</v>
      </c>
      <c r="AL226" s="1416" t="e">
        <f>INDEX('прил 1.1'!#REF!,MATCH('прил 1.4'!$B226,'прил 1.1'!$B:$B,0))</f>
        <v>#REF!</v>
      </c>
      <c r="AM226" s="1409"/>
      <c r="AN226" s="1409" t="e">
        <f>INDEX('прил 1.1'!#REF!,MATCH('прил 1.4'!B226,'прил 1.1'!B:B,0))</f>
        <v>#REF!</v>
      </c>
      <c r="AO226" s="1206">
        <f t="shared" si="118"/>
        <v>0</v>
      </c>
      <c r="AP226" s="1200" t="e">
        <f t="shared" si="142"/>
        <v>#REF!</v>
      </c>
      <c r="AQ226" s="1227"/>
      <c r="AR226" s="1199" t="e">
        <f>INDEX('прил 1.3'!#REF!,MATCH('прил 1.4'!$B226,'прил 1.3'!$B:$B,0))</f>
        <v>#REF!</v>
      </c>
      <c r="AS226" s="1202"/>
      <c r="AT226" s="1199" t="e">
        <f>INDEX('прил 1.3'!#REF!,MATCH('прил 1.4'!$B226,'прил 1.3'!$B:$B,0))</f>
        <v>#REF!</v>
      </c>
      <c r="AU226" s="1202"/>
      <c r="AV226" s="1199" t="e">
        <f>INDEX('прил 1.3'!#REF!,MATCH('прил 1.4'!$B226,'прил 1.3'!$B:$B,0))</f>
        <v>#REF!</v>
      </c>
      <c r="AW226" s="1202"/>
      <c r="AX226" s="1199" t="e">
        <f>INDEX('прил 1.3'!#REF!,MATCH('прил 1.4'!$B226,'прил 1.3'!$B:$B,0))</f>
        <v>#REF!</v>
      </c>
      <c r="AY226" s="1409" t="e">
        <f t="shared" si="124"/>
        <v>#REF!</v>
      </c>
      <c r="AZ226" s="937" t="e">
        <f t="shared" si="125"/>
        <v>#REF!</v>
      </c>
      <c r="BA226" s="1417"/>
      <c r="BB226" s="1409"/>
      <c r="BC226" s="1409" t="e">
        <f>INDEX('прил 1.1'!#REF!,MATCH('прил 1.4'!B226,'прил 1.1'!B:B,0))</f>
        <v>#REF!</v>
      </c>
      <c r="BD226" s="1409"/>
      <c r="BE226" s="1409" t="e">
        <f>INDEX('прил 1.1'!#REF!,MATCH('прил 1.4'!B226,'прил 1.1'!B:B,0))</f>
        <v>#REF!</v>
      </c>
      <c r="BF226" s="1414"/>
      <c r="BG226" s="1409" t="e">
        <f>INDEX('прил 1.1'!#REF!,MATCH('прил 1.4'!B226,'прил 1.1'!B:B,0))</f>
        <v>#REF!</v>
      </c>
      <c r="BH226" s="950"/>
      <c r="BI226" s="1597">
        <f t="shared" si="174"/>
        <v>0</v>
      </c>
      <c r="BL226" s="917"/>
      <c r="BM226" s="918"/>
    </row>
    <row r="227" spans="1:65" s="934" customFormat="1" hidden="1">
      <c r="A227" s="939">
        <f t="shared" si="143"/>
        <v>29</v>
      </c>
      <c r="B227" s="782" t="e">
        <f>'прил 1.1'!#REF!</f>
        <v>#REF!</v>
      </c>
      <c r="C227" s="915" t="s">
        <v>1026</v>
      </c>
      <c r="D227" s="1409" t="e">
        <f>INDEX('прил 1.1'!K:K,MATCH('прил 1.4'!B227,'прил 1.1'!B:B,0))</f>
        <v>#REF!</v>
      </c>
      <c r="E227" s="1409" t="e">
        <f>INDEX('прил 1.1'!L:L,MATCH($B227,'прил 1.1'!$B:$B,0))</f>
        <v>#REF!</v>
      </c>
      <c r="F227" s="1409" t="e">
        <f>INDEX('прил 1.1'!Q:Q,MATCH('прил 1.4'!B227,'прил 1.1'!B:B,0))</f>
        <v>#REF!</v>
      </c>
      <c r="G227" s="1409" t="e">
        <f>INDEX('прил 1.1'!#REF!,MATCH($B227,'прил 1.1'!$B:$B,0))</f>
        <v>#REF!</v>
      </c>
      <c r="H227" s="1409"/>
      <c r="I227" s="1410" t="e">
        <f>INDEX('прил 1.1'!#REF!,MATCH('прил 1.4'!B227,'прил 1.1'!B:B,0))</f>
        <v>#REF!</v>
      </c>
      <c r="J227" s="1201"/>
      <c r="K227" s="1200" t="e">
        <f>INDEX('прил 14'!N:N,MATCH('прил 1.4'!$B227,'прил 14'!$B:$B,0))</f>
        <v>#REF!</v>
      </c>
      <c r="L227" s="1390"/>
      <c r="M227" s="1200" t="e">
        <f>INDEX('прил 14'!O:O,MATCH('прил 1.4'!$B227,'прил 14'!$B:$B,0))</f>
        <v>#REF!</v>
      </c>
      <c r="N227" s="1390"/>
      <c r="O227" s="1200" t="e">
        <f>INDEX('прил 14'!P:P,MATCH('прил 1.4'!$B227,'прил 14'!$B:$B,0))</f>
        <v>#REF!</v>
      </c>
      <c r="P227" s="1199"/>
      <c r="Q227" s="1200" t="e">
        <f>INDEX('прил 14'!Q:Q,MATCH('прил 1.4'!$B227,'прил 14'!$B:$B,0))</f>
        <v>#REF!</v>
      </c>
      <c r="R227" s="1409" t="e">
        <f t="shared" si="126"/>
        <v>#REF!</v>
      </c>
      <c r="S227" s="937" t="e">
        <f t="shared" si="127"/>
        <v>#REF!</v>
      </c>
      <c r="T227" s="1409" t="e">
        <f>INDEX('прил 1.1'!#REF!,MATCH('прил 1.4'!$B227,'прил 1.1'!$B:$B,0))</f>
        <v>#REF!</v>
      </c>
      <c r="U227" s="1409" t="e">
        <f>INDEX('прил 1.1'!#REF!,MATCH('прил 1.4'!$B227,'прил 1.1'!$B:$B,0))</f>
        <v>#REF!</v>
      </c>
      <c r="V227" s="1409"/>
      <c r="W227" s="1409" t="e">
        <f>INDEX('прил 1.1'!#REF!,MATCH('прил 1.4'!B227,'прил 1.1'!B:B,0))</f>
        <v>#REF!</v>
      </c>
      <c r="X227" s="1205"/>
      <c r="Y227" s="1200" t="e">
        <f>INDEX('прил 14'!W:W,MATCH('прил 1.4'!$B227,'прил 14'!$B:$B,0))</f>
        <v>#REF!</v>
      </c>
      <c r="Z227" s="1388"/>
      <c r="AA227" s="1200" t="e">
        <f>INDEX('прил 14'!X:X,MATCH('прил 1.4'!$B227,'прил 14'!$B:$B,0))</f>
        <v>#REF!</v>
      </c>
      <c r="AB227" s="1388"/>
      <c r="AC227" s="1200" t="e">
        <f>INDEX('прил 14'!Y:Y,MATCH('прил 1.4'!$B227,'прил 14'!$B:$B,0))</f>
        <v>#REF!</v>
      </c>
      <c r="AD227" s="1202"/>
      <c r="AE227" s="1200" t="e">
        <f>INDEX('прил 14'!Z:Z,MATCH('прил 1.4'!$B227,'прил 14'!$B:$B,0))</f>
        <v>#REF!</v>
      </c>
      <c r="AF227" s="1199" t="e">
        <f>INDEX('прил 1.1'!Q:Q,MATCH('прил 1.4'!B227,'прил 1.1'!B:B,0))-W227</f>
        <v>#REF!</v>
      </c>
      <c r="AG227" s="1409" t="e">
        <f t="shared" si="104"/>
        <v>#REF!</v>
      </c>
      <c r="AH227" s="937" t="e">
        <f t="shared" si="105"/>
        <v>#REF!</v>
      </c>
      <c r="AI227" s="1414"/>
      <c r="AJ227" s="1414"/>
      <c r="AK227" s="1415" t="e">
        <f>INDEX('прил 1.1'!#REF!,MATCH('прил 1.4'!$B227,'прил 1.1'!$B:$B,0))</f>
        <v>#REF!</v>
      </c>
      <c r="AL227" s="1416" t="e">
        <f>INDEX('прил 1.1'!#REF!,MATCH('прил 1.4'!$B227,'прил 1.1'!$B:$B,0))</f>
        <v>#REF!</v>
      </c>
      <c r="AM227" s="1409"/>
      <c r="AN227" s="1409" t="e">
        <f>INDEX('прил 1.1'!#REF!,MATCH('прил 1.4'!B227,'прил 1.1'!B:B,0))</f>
        <v>#REF!</v>
      </c>
      <c r="AO227" s="1206">
        <f t="shared" ref="AO227:AO245" si="176">AM227</f>
        <v>0</v>
      </c>
      <c r="AP227" s="1200" t="e">
        <f t="shared" si="142"/>
        <v>#REF!</v>
      </c>
      <c r="AQ227" s="1227"/>
      <c r="AR227" s="1199" t="e">
        <f>INDEX('прил 1.3'!#REF!,MATCH('прил 1.4'!$B227,'прил 1.3'!$B:$B,0))</f>
        <v>#REF!</v>
      </c>
      <c r="AS227" s="1202"/>
      <c r="AT227" s="1199" t="e">
        <f>INDEX('прил 1.3'!#REF!,MATCH('прил 1.4'!$B227,'прил 1.3'!$B:$B,0))</f>
        <v>#REF!</v>
      </c>
      <c r="AU227" s="1202"/>
      <c r="AV227" s="1199" t="e">
        <f>INDEX('прил 1.3'!#REF!,MATCH('прил 1.4'!$B227,'прил 1.3'!$B:$B,0))</f>
        <v>#REF!</v>
      </c>
      <c r="AW227" s="1202"/>
      <c r="AX227" s="1199" t="e">
        <f>INDEX('прил 1.3'!#REF!,MATCH('прил 1.4'!$B227,'прил 1.3'!$B:$B,0))</f>
        <v>#REF!</v>
      </c>
      <c r="AY227" s="1409" t="e">
        <f t="shared" si="124"/>
        <v>#REF!</v>
      </c>
      <c r="AZ227" s="937" t="e">
        <f t="shared" si="125"/>
        <v>#REF!</v>
      </c>
      <c r="BA227" s="1417"/>
      <c r="BB227" s="1409"/>
      <c r="BC227" s="1409" t="e">
        <f>INDEX('прил 1.1'!#REF!,MATCH('прил 1.4'!B227,'прил 1.1'!B:B,0))</f>
        <v>#REF!</v>
      </c>
      <c r="BD227" s="1409"/>
      <c r="BE227" s="1409" t="e">
        <f>INDEX('прил 1.1'!#REF!,MATCH('прил 1.4'!B227,'прил 1.1'!B:B,0))</f>
        <v>#REF!</v>
      </c>
      <c r="BF227" s="1414"/>
      <c r="BG227" s="1409" t="e">
        <f>INDEX('прил 1.1'!#REF!,MATCH('прил 1.4'!B227,'прил 1.1'!B:B,0))</f>
        <v>#REF!</v>
      </c>
      <c r="BH227" s="950"/>
      <c r="BI227" s="1597">
        <f t="shared" si="174"/>
        <v>0</v>
      </c>
      <c r="BL227" s="917"/>
      <c r="BM227" s="918"/>
    </row>
    <row r="228" spans="1:65" s="934" customFormat="1" hidden="1">
      <c r="A228" s="939">
        <f t="shared" si="143"/>
        <v>30</v>
      </c>
      <c r="B228" s="782" t="e">
        <f>'прил 1.1'!#REF!</f>
        <v>#REF!</v>
      </c>
      <c r="C228" s="915" t="s">
        <v>1026</v>
      </c>
      <c r="D228" s="1409" t="e">
        <f>INDEX('прил 1.1'!K:K,MATCH('прил 1.4'!B228,'прил 1.1'!B:B,0))</f>
        <v>#REF!</v>
      </c>
      <c r="E228" s="1409" t="e">
        <f>INDEX('прил 1.1'!L:L,MATCH($B228,'прил 1.1'!$B:$B,0))</f>
        <v>#REF!</v>
      </c>
      <c r="F228" s="1409" t="e">
        <f>INDEX('прил 1.1'!Q:Q,MATCH('прил 1.4'!B228,'прил 1.1'!B:B,0))</f>
        <v>#REF!</v>
      </c>
      <c r="G228" s="1409" t="e">
        <f>INDEX('прил 1.1'!#REF!,MATCH($B228,'прил 1.1'!$B:$B,0))</f>
        <v>#REF!</v>
      </c>
      <c r="H228" s="1409">
        <v>0</v>
      </c>
      <c r="I228" s="1410" t="e">
        <f>INDEX('прил 1.1'!#REF!,MATCH('прил 1.4'!B228,'прил 1.1'!B:B,0))</f>
        <v>#REF!</v>
      </c>
      <c r="J228" s="1201"/>
      <c r="K228" s="1202"/>
      <c r="L228" s="1199"/>
      <c r="M228" s="1202"/>
      <c r="N228" s="1199"/>
      <c r="O228" s="1199"/>
      <c r="P228" s="1199"/>
      <c r="Q228" s="1203"/>
      <c r="R228" s="1409" t="e">
        <f t="shared" si="126"/>
        <v>#REF!</v>
      </c>
      <c r="S228" s="937" t="e">
        <f t="shared" si="127"/>
        <v>#REF!</v>
      </c>
      <c r="T228" s="1409" t="e">
        <f>INDEX('прил 1.1'!#REF!,MATCH('прил 1.4'!$B228,'прил 1.1'!$B:$B,0))</f>
        <v>#REF!</v>
      </c>
      <c r="U228" s="1409" t="e">
        <f>INDEX('прил 1.1'!#REF!,MATCH('прил 1.4'!$B228,'прил 1.1'!$B:$B,0))</f>
        <v>#REF!</v>
      </c>
      <c r="V228" s="1409"/>
      <c r="W228" s="1409" t="e">
        <f>INDEX('прил 1.1'!#REF!,MATCH('прил 1.4'!B228,'прил 1.1'!B:B,0))</f>
        <v>#REF!</v>
      </c>
      <c r="X228" s="1205"/>
      <c r="Y228" s="1205"/>
      <c r="Z228" s="1205"/>
      <c r="AA228" s="1205"/>
      <c r="AB228" s="1205"/>
      <c r="AC228" s="1205"/>
      <c r="AD228" s="1205"/>
      <c r="AE228" s="1205"/>
      <c r="AF228" s="1199" t="e">
        <f>INDEX('прил 1.1'!Q:Q,MATCH('прил 1.4'!B228,'прил 1.1'!B:B,0))-W228</f>
        <v>#REF!</v>
      </c>
      <c r="AG228" s="1409" t="e">
        <f t="shared" si="104"/>
        <v>#REF!</v>
      </c>
      <c r="AH228" s="937" t="e">
        <f t="shared" si="105"/>
        <v>#REF!</v>
      </c>
      <c r="AI228" s="1414"/>
      <c r="AJ228" s="1414"/>
      <c r="AK228" s="1415" t="e">
        <f>INDEX('прил 1.1'!#REF!,MATCH('прил 1.4'!$B228,'прил 1.1'!$B:$B,0))</f>
        <v>#REF!</v>
      </c>
      <c r="AL228" s="1416" t="e">
        <f>INDEX('прил 1.1'!#REF!,MATCH('прил 1.4'!$B228,'прил 1.1'!$B:$B,0))</f>
        <v>#REF!</v>
      </c>
      <c r="AM228" s="1409">
        <v>0</v>
      </c>
      <c r="AN228" s="1409" t="e">
        <f>INDEX('прил 1.1'!#REF!,MATCH('прил 1.4'!B228,'прил 1.1'!B:B,0))</f>
        <v>#REF!</v>
      </c>
      <c r="AO228" s="1206">
        <f t="shared" si="176"/>
        <v>0</v>
      </c>
      <c r="AP228" s="1200" t="e">
        <f t="shared" si="142"/>
        <v>#REF!</v>
      </c>
      <c r="AQ228" s="1227"/>
      <c r="AR228" s="1199" t="e">
        <f>INDEX('прил 1.3'!#REF!,MATCH('прил 1.4'!$B228,'прил 1.3'!$B:$B,0))</f>
        <v>#REF!</v>
      </c>
      <c r="AS228" s="1202"/>
      <c r="AT228" s="1199" t="e">
        <f>INDEX('прил 1.3'!#REF!,MATCH('прил 1.4'!$B228,'прил 1.3'!$B:$B,0))</f>
        <v>#REF!</v>
      </c>
      <c r="AU228" s="1202"/>
      <c r="AV228" s="1199" t="e">
        <f>INDEX('прил 1.3'!#REF!,MATCH('прил 1.4'!$B228,'прил 1.3'!$B:$B,0))</f>
        <v>#REF!</v>
      </c>
      <c r="AW228" s="1202"/>
      <c r="AX228" s="1199" t="e">
        <f>INDEX('прил 1.3'!#REF!,MATCH('прил 1.4'!$B228,'прил 1.3'!$B:$B,0))</f>
        <v>#REF!</v>
      </c>
      <c r="AY228" s="1409" t="e">
        <f t="shared" si="124"/>
        <v>#REF!</v>
      </c>
      <c r="AZ228" s="937" t="e">
        <f t="shared" si="125"/>
        <v>#REF!</v>
      </c>
      <c r="BA228" s="1417"/>
      <c r="BB228" s="1409">
        <v>0</v>
      </c>
      <c r="BC228" s="1409" t="e">
        <f>INDEX('прил 1.1'!#REF!,MATCH('прил 1.4'!B228,'прил 1.1'!B:B,0))</f>
        <v>#REF!</v>
      </c>
      <c r="BD228" s="1409">
        <v>0</v>
      </c>
      <c r="BE228" s="1409" t="e">
        <f>INDEX('прил 1.1'!#REF!,MATCH('прил 1.4'!B228,'прил 1.1'!B:B,0))</f>
        <v>#REF!</v>
      </c>
      <c r="BF228" s="1414"/>
      <c r="BG228" s="1409" t="e">
        <f>INDEX('прил 1.1'!#REF!,MATCH('прил 1.4'!B228,'прил 1.1'!B:B,0))</f>
        <v>#REF!</v>
      </c>
      <c r="BH228" s="950"/>
      <c r="BI228" s="1597">
        <f t="shared" si="174"/>
        <v>0</v>
      </c>
      <c r="BL228" s="917"/>
      <c r="BM228" s="918"/>
    </row>
    <row r="229" spans="1:65" s="934" customFormat="1" hidden="1">
      <c r="A229" s="939">
        <f t="shared" si="143"/>
        <v>31</v>
      </c>
      <c r="B229" s="782" t="e">
        <f>'прил 1.1'!#REF!</f>
        <v>#REF!</v>
      </c>
      <c r="C229" s="915" t="s">
        <v>1026</v>
      </c>
      <c r="D229" s="1409" t="e">
        <f>INDEX('прил 1.1'!K:K,MATCH('прил 1.4'!B229,'прил 1.1'!B:B,0))</f>
        <v>#REF!</v>
      </c>
      <c r="E229" s="1409" t="e">
        <f>INDEX('прил 1.1'!L:L,MATCH($B229,'прил 1.1'!$B:$B,0))</f>
        <v>#REF!</v>
      </c>
      <c r="F229" s="1409" t="e">
        <f>INDEX('прил 1.1'!Q:Q,MATCH('прил 1.4'!B229,'прил 1.1'!B:B,0))</f>
        <v>#REF!</v>
      </c>
      <c r="G229" s="1409" t="e">
        <f>INDEX('прил 1.1'!#REF!,MATCH($B229,'прил 1.1'!$B:$B,0))</f>
        <v>#REF!</v>
      </c>
      <c r="H229" s="1409"/>
      <c r="I229" s="1410" t="e">
        <f>INDEX('прил 1.1'!#REF!,MATCH('прил 1.4'!B229,'прил 1.1'!B:B,0))</f>
        <v>#REF!</v>
      </c>
      <c r="J229" s="1201"/>
      <c r="K229" s="1202"/>
      <c r="L229" s="1199"/>
      <c r="M229" s="1202"/>
      <c r="N229" s="1199"/>
      <c r="O229" s="1199"/>
      <c r="P229" s="1199"/>
      <c r="Q229" s="1203"/>
      <c r="R229" s="1409" t="e">
        <f t="shared" si="126"/>
        <v>#REF!</v>
      </c>
      <c r="S229" s="937" t="e">
        <f t="shared" si="127"/>
        <v>#REF!</v>
      </c>
      <c r="T229" s="1409" t="e">
        <f>INDEX('прил 1.1'!#REF!,MATCH('прил 1.4'!$B229,'прил 1.1'!$B:$B,0))</f>
        <v>#REF!</v>
      </c>
      <c r="U229" s="1409" t="e">
        <f>INDEX('прил 1.1'!#REF!,MATCH('прил 1.4'!$B229,'прил 1.1'!$B:$B,0))</f>
        <v>#REF!</v>
      </c>
      <c r="V229" s="1409"/>
      <c r="W229" s="1409" t="e">
        <f>INDEX('прил 1.1'!#REF!,MATCH('прил 1.4'!B229,'прил 1.1'!B:B,0))</f>
        <v>#REF!</v>
      </c>
      <c r="X229" s="1205"/>
      <c r="Y229" s="1200" t="e">
        <f>INDEX('прил 14'!W:W,MATCH('прил 1.4'!$B229,'прил 14'!$B:$B,0))</f>
        <v>#REF!</v>
      </c>
      <c r="Z229" s="1388"/>
      <c r="AA229" s="1200" t="e">
        <f>INDEX('прил 14'!X:X,MATCH('прил 1.4'!$B229,'прил 14'!$B:$B,0))</f>
        <v>#REF!</v>
      </c>
      <c r="AB229" s="1388"/>
      <c r="AC229" s="1200" t="e">
        <f>INDEX('прил 14'!Y:Y,MATCH('прил 1.4'!$B229,'прил 14'!$B:$B,0))</f>
        <v>#REF!</v>
      </c>
      <c r="AD229" s="1202"/>
      <c r="AE229" s="1200" t="e">
        <f>INDEX('прил 14'!Z:Z,MATCH('прил 1.4'!$B229,'прил 14'!$B:$B,0))</f>
        <v>#REF!</v>
      </c>
      <c r="AF229" s="1199" t="e">
        <f>INDEX('прил 1.1'!Q:Q,MATCH('прил 1.4'!B229,'прил 1.1'!B:B,0))-W229</f>
        <v>#REF!</v>
      </c>
      <c r="AG229" s="1409" t="e">
        <f t="shared" si="104"/>
        <v>#REF!</v>
      </c>
      <c r="AH229" s="937" t="e">
        <f t="shared" si="105"/>
        <v>#REF!</v>
      </c>
      <c r="AI229" s="1414"/>
      <c r="AJ229" s="1414"/>
      <c r="AK229" s="1415" t="e">
        <f>INDEX('прил 1.1'!#REF!,MATCH('прил 1.4'!$B229,'прил 1.1'!$B:$B,0))</f>
        <v>#REF!</v>
      </c>
      <c r="AL229" s="1416" t="e">
        <f>INDEX('прил 1.1'!#REF!,MATCH('прил 1.4'!$B229,'прил 1.1'!$B:$B,0))</f>
        <v>#REF!</v>
      </c>
      <c r="AM229" s="1409"/>
      <c r="AN229" s="1409" t="e">
        <f>INDEX('прил 1.1'!#REF!,MATCH('прил 1.4'!B229,'прил 1.1'!B:B,0))</f>
        <v>#REF!</v>
      </c>
      <c r="AO229" s="1206">
        <f t="shared" si="176"/>
        <v>0</v>
      </c>
      <c r="AP229" s="1200" t="e">
        <f t="shared" si="142"/>
        <v>#REF!</v>
      </c>
      <c r="AQ229" s="1227"/>
      <c r="AR229" s="1199" t="e">
        <f>INDEX('прил 1.3'!#REF!,MATCH('прил 1.4'!$B229,'прил 1.3'!$B:$B,0))</f>
        <v>#REF!</v>
      </c>
      <c r="AS229" s="1202"/>
      <c r="AT229" s="1199" t="e">
        <f>INDEX('прил 1.3'!#REF!,MATCH('прил 1.4'!$B229,'прил 1.3'!$B:$B,0))</f>
        <v>#REF!</v>
      </c>
      <c r="AU229" s="1202"/>
      <c r="AV229" s="1199" t="e">
        <f>INDEX('прил 1.3'!#REF!,MATCH('прил 1.4'!$B229,'прил 1.3'!$B:$B,0))</f>
        <v>#REF!</v>
      </c>
      <c r="AW229" s="1202"/>
      <c r="AX229" s="1199" t="e">
        <f>INDEX('прил 1.3'!#REF!,MATCH('прил 1.4'!$B229,'прил 1.3'!$B:$B,0))</f>
        <v>#REF!</v>
      </c>
      <c r="AY229" s="1409" t="e">
        <f t="shared" si="124"/>
        <v>#REF!</v>
      </c>
      <c r="AZ229" s="937" t="e">
        <f t="shared" si="125"/>
        <v>#REF!</v>
      </c>
      <c r="BA229" s="1417"/>
      <c r="BB229" s="1409"/>
      <c r="BC229" s="1409" t="e">
        <f>INDEX('прил 1.1'!#REF!,MATCH('прил 1.4'!B229,'прил 1.1'!B:B,0))</f>
        <v>#REF!</v>
      </c>
      <c r="BD229" s="1409"/>
      <c r="BE229" s="1409" t="e">
        <f>INDEX('прил 1.1'!#REF!,MATCH('прил 1.4'!B229,'прил 1.1'!B:B,0))</f>
        <v>#REF!</v>
      </c>
      <c r="BF229" s="1414"/>
      <c r="BG229" s="1409" t="e">
        <f>INDEX('прил 1.1'!#REF!,MATCH('прил 1.4'!B229,'прил 1.1'!B:B,0))</f>
        <v>#REF!</v>
      </c>
      <c r="BH229" s="950"/>
      <c r="BI229" s="1597">
        <f t="shared" ref="BI229:BI232" si="177">V229-X229-Z229-AB229-AD229</f>
        <v>0</v>
      </c>
      <c r="BL229" s="917"/>
      <c r="BM229" s="918"/>
    </row>
    <row r="230" spans="1:65" s="934" customFormat="1" hidden="1">
      <c r="A230" s="939">
        <f t="shared" si="143"/>
        <v>32</v>
      </c>
      <c r="B230" s="782" t="e">
        <f>'прил 1.1'!#REF!</f>
        <v>#REF!</v>
      </c>
      <c r="C230" s="915" t="s">
        <v>1026</v>
      </c>
      <c r="D230" s="1409" t="e">
        <f>INDEX('прил 1.1'!K:K,MATCH('прил 1.4'!B230,'прил 1.1'!B:B,0))</f>
        <v>#REF!</v>
      </c>
      <c r="E230" s="1409" t="e">
        <f>INDEX('прил 1.1'!L:L,MATCH($B230,'прил 1.1'!$B:$B,0))</f>
        <v>#REF!</v>
      </c>
      <c r="F230" s="1409" t="e">
        <f>INDEX('прил 1.1'!Q:Q,MATCH('прил 1.4'!B230,'прил 1.1'!B:B,0))</f>
        <v>#REF!</v>
      </c>
      <c r="G230" s="1409" t="e">
        <f>INDEX('прил 1.1'!#REF!,MATCH($B230,'прил 1.1'!$B:$B,0))</f>
        <v>#REF!</v>
      </c>
      <c r="H230" s="1409"/>
      <c r="I230" s="1410" t="e">
        <f>INDEX('прил 1.1'!#REF!,MATCH('прил 1.4'!B230,'прил 1.1'!B:B,0))</f>
        <v>#REF!</v>
      </c>
      <c r="J230" s="1201"/>
      <c r="K230" s="1202"/>
      <c r="L230" s="1199"/>
      <c r="M230" s="1202"/>
      <c r="N230" s="1199"/>
      <c r="O230" s="1199"/>
      <c r="P230" s="1199"/>
      <c r="Q230" s="1203"/>
      <c r="R230" s="1409" t="e">
        <f t="shared" si="126"/>
        <v>#REF!</v>
      </c>
      <c r="S230" s="937" t="e">
        <f t="shared" si="127"/>
        <v>#REF!</v>
      </c>
      <c r="T230" s="1409" t="e">
        <f>INDEX('прил 1.1'!#REF!,MATCH('прил 1.4'!$B230,'прил 1.1'!$B:$B,0))</f>
        <v>#REF!</v>
      </c>
      <c r="U230" s="1409" t="e">
        <f>INDEX('прил 1.1'!#REF!,MATCH('прил 1.4'!$B230,'прил 1.1'!$B:$B,0))</f>
        <v>#REF!</v>
      </c>
      <c r="V230" s="1409"/>
      <c r="W230" s="1409" t="e">
        <f>INDEX('прил 1.1'!#REF!,MATCH('прил 1.4'!B230,'прил 1.1'!B:B,0))</f>
        <v>#REF!</v>
      </c>
      <c r="X230" s="1205"/>
      <c r="Y230" s="1205"/>
      <c r="Z230" s="1205"/>
      <c r="AA230" s="1205"/>
      <c r="AB230" s="1205"/>
      <c r="AC230" s="1205"/>
      <c r="AD230" s="1205"/>
      <c r="AE230" s="1205"/>
      <c r="AF230" s="1199" t="e">
        <f>INDEX('прил 1.1'!Q:Q,MATCH('прил 1.4'!B230,'прил 1.1'!B:B,0))-W230</f>
        <v>#REF!</v>
      </c>
      <c r="AG230" s="1409" t="e">
        <f t="shared" si="104"/>
        <v>#REF!</v>
      </c>
      <c r="AH230" s="937" t="e">
        <f t="shared" si="105"/>
        <v>#REF!</v>
      </c>
      <c r="AI230" s="1414"/>
      <c r="AJ230" s="1414"/>
      <c r="AK230" s="1415" t="e">
        <f>INDEX('прил 1.1'!#REF!,MATCH('прил 1.4'!$B230,'прил 1.1'!$B:$B,0))</f>
        <v>#REF!</v>
      </c>
      <c r="AL230" s="1416" t="e">
        <f>INDEX('прил 1.1'!#REF!,MATCH('прил 1.4'!$B230,'прил 1.1'!$B:$B,0))</f>
        <v>#REF!</v>
      </c>
      <c r="AM230" s="1409"/>
      <c r="AN230" s="1409" t="e">
        <f>INDEX('прил 1.1'!#REF!,MATCH('прил 1.4'!B230,'прил 1.1'!B:B,0))</f>
        <v>#REF!</v>
      </c>
      <c r="AO230" s="1206">
        <f t="shared" si="176"/>
        <v>0</v>
      </c>
      <c r="AP230" s="1200" t="e">
        <f t="shared" si="142"/>
        <v>#REF!</v>
      </c>
      <c r="AQ230" s="1227"/>
      <c r="AR230" s="1199" t="e">
        <f>INDEX('прил 1.3'!#REF!,MATCH('прил 1.4'!$B230,'прил 1.3'!$B:$B,0))</f>
        <v>#REF!</v>
      </c>
      <c r="AS230" s="1202"/>
      <c r="AT230" s="1199" t="e">
        <f>INDEX('прил 1.3'!#REF!,MATCH('прил 1.4'!$B230,'прил 1.3'!$B:$B,0))</f>
        <v>#REF!</v>
      </c>
      <c r="AU230" s="1202"/>
      <c r="AV230" s="1199" t="e">
        <f>INDEX('прил 1.3'!#REF!,MATCH('прил 1.4'!$B230,'прил 1.3'!$B:$B,0))</f>
        <v>#REF!</v>
      </c>
      <c r="AW230" s="1202"/>
      <c r="AX230" s="1199" t="e">
        <f>INDEX('прил 1.3'!#REF!,MATCH('прил 1.4'!$B230,'прил 1.3'!$B:$B,0))</f>
        <v>#REF!</v>
      </c>
      <c r="AY230" s="1409" t="e">
        <f t="shared" si="124"/>
        <v>#REF!</v>
      </c>
      <c r="AZ230" s="937" t="e">
        <f t="shared" si="125"/>
        <v>#REF!</v>
      </c>
      <c r="BA230" s="1417"/>
      <c r="BB230" s="1409"/>
      <c r="BC230" s="1409" t="e">
        <f>INDEX('прил 1.1'!#REF!,MATCH('прил 1.4'!B230,'прил 1.1'!B:B,0))</f>
        <v>#REF!</v>
      </c>
      <c r="BD230" s="1409"/>
      <c r="BE230" s="1409" t="e">
        <f>INDEX('прил 1.1'!#REF!,MATCH('прил 1.4'!B230,'прил 1.1'!B:B,0))</f>
        <v>#REF!</v>
      </c>
      <c r="BF230" s="1414"/>
      <c r="BG230" s="1409" t="e">
        <f>INDEX('прил 1.1'!#REF!,MATCH('прил 1.4'!B230,'прил 1.1'!B:B,0))</f>
        <v>#REF!</v>
      </c>
      <c r="BH230" s="950"/>
      <c r="BI230" s="1597">
        <f t="shared" si="177"/>
        <v>0</v>
      </c>
      <c r="BL230" s="917"/>
      <c r="BM230" s="918"/>
    </row>
    <row r="231" spans="1:65" s="934" customFormat="1" hidden="1">
      <c r="A231" s="939">
        <f t="shared" si="143"/>
        <v>33</v>
      </c>
      <c r="B231" s="782" t="e">
        <f>'прил 1.1'!#REF!</f>
        <v>#REF!</v>
      </c>
      <c r="C231" s="915" t="s">
        <v>1026</v>
      </c>
      <c r="D231" s="1409" t="e">
        <f>INDEX('прил 1.1'!K:K,MATCH('прил 1.4'!B231,'прил 1.1'!B:B,0))</f>
        <v>#REF!</v>
      </c>
      <c r="E231" s="1409" t="e">
        <f>INDEX('прил 1.1'!L:L,MATCH($B231,'прил 1.1'!$B:$B,0))</f>
        <v>#REF!</v>
      </c>
      <c r="F231" s="1409" t="e">
        <f>INDEX('прил 1.1'!Q:Q,MATCH('прил 1.4'!B231,'прил 1.1'!B:B,0))</f>
        <v>#REF!</v>
      </c>
      <c r="G231" s="1409" t="e">
        <f>INDEX('прил 1.1'!#REF!,MATCH($B231,'прил 1.1'!$B:$B,0))</f>
        <v>#REF!</v>
      </c>
      <c r="H231" s="1409"/>
      <c r="I231" s="1410" t="e">
        <f>INDEX('прил 1.1'!#REF!,MATCH('прил 1.4'!B231,'прил 1.1'!B:B,0))</f>
        <v>#REF!</v>
      </c>
      <c r="J231" s="1201"/>
      <c r="K231" s="1202"/>
      <c r="L231" s="1199"/>
      <c r="M231" s="1202"/>
      <c r="N231" s="1199"/>
      <c r="O231" s="1199"/>
      <c r="P231" s="1199"/>
      <c r="Q231" s="1203"/>
      <c r="R231" s="1409" t="e">
        <f t="shared" si="126"/>
        <v>#REF!</v>
      </c>
      <c r="S231" s="937" t="e">
        <f t="shared" si="127"/>
        <v>#REF!</v>
      </c>
      <c r="T231" s="1409" t="e">
        <f>INDEX('прил 1.1'!#REF!,MATCH('прил 1.4'!$B231,'прил 1.1'!$B:$B,0))</f>
        <v>#REF!</v>
      </c>
      <c r="U231" s="1409" t="e">
        <f>INDEX('прил 1.1'!#REF!,MATCH('прил 1.4'!$B231,'прил 1.1'!$B:$B,0))</f>
        <v>#REF!</v>
      </c>
      <c r="V231" s="1409"/>
      <c r="W231" s="1409" t="e">
        <f>INDEX('прил 1.1'!#REF!,MATCH('прил 1.4'!B231,'прил 1.1'!B:B,0))</f>
        <v>#REF!</v>
      </c>
      <c r="X231" s="1205"/>
      <c r="Y231" s="1205"/>
      <c r="Z231" s="1205"/>
      <c r="AA231" s="1205"/>
      <c r="AB231" s="1205"/>
      <c r="AC231" s="1205"/>
      <c r="AD231" s="1205"/>
      <c r="AE231" s="1205"/>
      <c r="AF231" s="1199" t="e">
        <f>INDEX('прил 1.1'!Q:Q,MATCH('прил 1.4'!B231,'прил 1.1'!B:B,0))-W231</f>
        <v>#REF!</v>
      </c>
      <c r="AG231" s="1409" t="e">
        <f t="shared" si="104"/>
        <v>#REF!</v>
      </c>
      <c r="AH231" s="937" t="e">
        <f t="shared" si="105"/>
        <v>#REF!</v>
      </c>
      <c r="AI231" s="1414"/>
      <c r="AJ231" s="1414"/>
      <c r="AK231" s="1415" t="e">
        <f>INDEX('прил 1.1'!#REF!,MATCH('прил 1.4'!$B231,'прил 1.1'!$B:$B,0))</f>
        <v>#REF!</v>
      </c>
      <c r="AL231" s="1416" t="e">
        <f>INDEX('прил 1.1'!#REF!,MATCH('прил 1.4'!$B231,'прил 1.1'!$B:$B,0))</f>
        <v>#REF!</v>
      </c>
      <c r="AM231" s="1409"/>
      <c r="AN231" s="1409" t="e">
        <f>INDEX('прил 1.1'!#REF!,MATCH('прил 1.4'!B231,'прил 1.1'!B:B,0))</f>
        <v>#REF!</v>
      </c>
      <c r="AO231" s="1206">
        <f t="shared" si="176"/>
        <v>0</v>
      </c>
      <c r="AP231" s="1200" t="e">
        <f t="shared" si="142"/>
        <v>#REF!</v>
      </c>
      <c r="AQ231" s="1227"/>
      <c r="AR231" s="1199" t="e">
        <f>INDEX('прил 1.3'!#REF!,MATCH('прил 1.4'!$B231,'прил 1.3'!$B:$B,0))</f>
        <v>#REF!</v>
      </c>
      <c r="AS231" s="1202"/>
      <c r="AT231" s="1199" t="e">
        <f>INDEX('прил 1.3'!#REF!,MATCH('прил 1.4'!$B231,'прил 1.3'!$B:$B,0))</f>
        <v>#REF!</v>
      </c>
      <c r="AU231" s="1202"/>
      <c r="AV231" s="1199" t="e">
        <f>INDEX('прил 1.3'!#REF!,MATCH('прил 1.4'!$B231,'прил 1.3'!$B:$B,0))</f>
        <v>#REF!</v>
      </c>
      <c r="AW231" s="1202"/>
      <c r="AX231" s="1199" t="e">
        <f>INDEX('прил 1.3'!#REF!,MATCH('прил 1.4'!$B231,'прил 1.3'!$B:$B,0))</f>
        <v>#REF!</v>
      </c>
      <c r="AY231" s="1409" t="e">
        <f t="shared" si="124"/>
        <v>#REF!</v>
      </c>
      <c r="AZ231" s="937" t="e">
        <f t="shared" si="125"/>
        <v>#REF!</v>
      </c>
      <c r="BA231" s="1417"/>
      <c r="BB231" s="1409"/>
      <c r="BC231" s="1409" t="e">
        <f>INDEX('прил 1.1'!#REF!,MATCH('прил 1.4'!B231,'прил 1.1'!B:B,0))</f>
        <v>#REF!</v>
      </c>
      <c r="BD231" s="1409"/>
      <c r="BE231" s="1409" t="e">
        <f>INDEX('прил 1.1'!#REF!,MATCH('прил 1.4'!B231,'прил 1.1'!B:B,0))</f>
        <v>#REF!</v>
      </c>
      <c r="BF231" s="1414"/>
      <c r="BG231" s="1409" t="e">
        <f>INDEX('прил 1.1'!#REF!,MATCH('прил 1.4'!B231,'прил 1.1'!B:B,0))</f>
        <v>#REF!</v>
      </c>
      <c r="BH231" s="950"/>
      <c r="BI231" s="1597">
        <f t="shared" si="177"/>
        <v>0</v>
      </c>
      <c r="BL231" s="917"/>
      <c r="BM231" s="918"/>
    </row>
    <row r="232" spans="1:65" s="934" customFormat="1" hidden="1">
      <c r="A232" s="939">
        <f t="shared" si="143"/>
        <v>34</v>
      </c>
      <c r="B232" s="782" t="e">
        <f>'прил 1.1'!#REF!</f>
        <v>#REF!</v>
      </c>
      <c r="C232" s="915" t="s">
        <v>1026</v>
      </c>
      <c r="D232" s="1409" t="e">
        <f>INDEX('прил 1.1'!K:K,MATCH('прил 1.4'!B232,'прил 1.1'!B:B,0))</f>
        <v>#REF!</v>
      </c>
      <c r="E232" s="1409" t="e">
        <f>INDEX('прил 1.1'!L:L,MATCH($B232,'прил 1.1'!$B:$B,0))</f>
        <v>#REF!</v>
      </c>
      <c r="F232" s="1409" t="e">
        <f>INDEX('прил 1.1'!Q:Q,MATCH('прил 1.4'!B232,'прил 1.1'!B:B,0))</f>
        <v>#REF!</v>
      </c>
      <c r="G232" s="1409" t="e">
        <f>INDEX('прил 1.1'!#REF!,MATCH($B232,'прил 1.1'!$B:$B,0))</f>
        <v>#REF!</v>
      </c>
      <c r="H232" s="1409"/>
      <c r="I232" s="1410" t="e">
        <f>INDEX('прил 1.1'!#REF!,MATCH('прил 1.4'!B232,'прил 1.1'!B:B,0))</f>
        <v>#REF!</v>
      </c>
      <c r="J232" s="1201"/>
      <c r="K232" s="1202"/>
      <c r="L232" s="1199"/>
      <c r="M232" s="1202"/>
      <c r="N232" s="1199"/>
      <c r="O232" s="1199"/>
      <c r="P232" s="1199"/>
      <c r="Q232" s="1203"/>
      <c r="R232" s="1409" t="e">
        <f t="shared" si="126"/>
        <v>#REF!</v>
      </c>
      <c r="S232" s="937" t="e">
        <f t="shared" si="127"/>
        <v>#REF!</v>
      </c>
      <c r="T232" s="1409" t="e">
        <f>INDEX('прил 1.1'!#REF!,MATCH('прил 1.4'!$B232,'прил 1.1'!$B:$B,0))</f>
        <v>#REF!</v>
      </c>
      <c r="U232" s="1409" t="e">
        <f>INDEX('прил 1.1'!#REF!,MATCH('прил 1.4'!$B232,'прил 1.1'!$B:$B,0))</f>
        <v>#REF!</v>
      </c>
      <c r="V232" s="1409"/>
      <c r="W232" s="1409" t="e">
        <f>INDEX('прил 1.1'!#REF!,MATCH('прил 1.4'!B232,'прил 1.1'!B:B,0))</f>
        <v>#REF!</v>
      </c>
      <c r="X232" s="1205"/>
      <c r="Y232" s="1205"/>
      <c r="Z232" s="1205"/>
      <c r="AA232" s="1205"/>
      <c r="AB232" s="1205"/>
      <c r="AC232" s="1205"/>
      <c r="AD232" s="1205"/>
      <c r="AE232" s="1205"/>
      <c r="AF232" s="1199" t="e">
        <f>INDEX('прил 1.1'!Q:Q,MATCH('прил 1.4'!B232,'прил 1.1'!B:B,0))-W232</f>
        <v>#REF!</v>
      </c>
      <c r="AG232" s="1409" t="e">
        <f t="shared" si="104"/>
        <v>#REF!</v>
      </c>
      <c r="AH232" s="937" t="e">
        <f t="shared" si="105"/>
        <v>#REF!</v>
      </c>
      <c r="AI232" s="1414"/>
      <c r="AJ232" s="1414"/>
      <c r="AK232" s="1415" t="e">
        <f>INDEX('прил 1.1'!#REF!,MATCH('прил 1.4'!$B232,'прил 1.1'!$B:$B,0))</f>
        <v>#REF!</v>
      </c>
      <c r="AL232" s="1416" t="e">
        <f>INDEX('прил 1.1'!#REF!,MATCH('прил 1.4'!$B232,'прил 1.1'!$B:$B,0))</f>
        <v>#REF!</v>
      </c>
      <c r="AM232" s="1409"/>
      <c r="AN232" s="1409" t="e">
        <f>INDEX('прил 1.1'!#REF!,MATCH('прил 1.4'!B232,'прил 1.1'!B:B,0))</f>
        <v>#REF!</v>
      </c>
      <c r="AO232" s="1206">
        <f t="shared" si="176"/>
        <v>0</v>
      </c>
      <c r="AP232" s="1200" t="e">
        <f t="shared" si="142"/>
        <v>#REF!</v>
      </c>
      <c r="AQ232" s="1227"/>
      <c r="AR232" s="1199" t="e">
        <f>INDEX('прил 1.3'!#REF!,MATCH('прил 1.4'!$B232,'прил 1.3'!$B:$B,0))</f>
        <v>#REF!</v>
      </c>
      <c r="AS232" s="1202"/>
      <c r="AT232" s="1199" t="e">
        <f>INDEX('прил 1.3'!#REF!,MATCH('прил 1.4'!$B232,'прил 1.3'!$B:$B,0))</f>
        <v>#REF!</v>
      </c>
      <c r="AU232" s="1202"/>
      <c r="AV232" s="1199" t="e">
        <f>INDEX('прил 1.3'!#REF!,MATCH('прил 1.4'!$B232,'прил 1.3'!$B:$B,0))</f>
        <v>#REF!</v>
      </c>
      <c r="AW232" s="1202"/>
      <c r="AX232" s="1199" t="e">
        <f>INDEX('прил 1.3'!#REF!,MATCH('прил 1.4'!$B232,'прил 1.3'!$B:$B,0))</f>
        <v>#REF!</v>
      </c>
      <c r="AY232" s="1409" t="e">
        <f t="shared" si="124"/>
        <v>#REF!</v>
      </c>
      <c r="AZ232" s="937" t="e">
        <f t="shared" si="125"/>
        <v>#REF!</v>
      </c>
      <c r="BA232" s="1417"/>
      <c r="BB232" s="1409"/>
      <c r="BC232" s="1409" t="e">
        <f>INDEX('прил 1.1'!#REF!,MATCH('прил 1.4'!B232,'прил 1.1'!B:B,0))</f>
        <v>#REF!</v>
      </c>
      <c r="BD232" s="1409"/>
      <c r="BE232" s="1409" t="e">
        <f>INDEX('прил 1.1'!#REF!,MATCH('прил 1.4'!B232,'прил 1.1'!B:B,0))</f>
        <v>#REF!</v>
      </c>
      <c r="BF232" s="1414"/>
      <c r="BG232" s="1409" t="e">
        <f>INDEX('прил 1.1'!#REF!,MATCH('прил 1.4'!B232,'прил 1.1'!B:B,0))</f>
        <v>#REF!</v>
      </c>
      <c r="BH232" s="950"/>
      <c r="BI232" s="1597">
        <f t="shared" si="177"/>
        <v>0</v>
      </c>
      <c r="BL232" s="917"/>
      <c r="BM232" s="918"/>
    </row>
    <row r="233" spans="1:65" s="934" customFormat="1" hidden="1">
      <c r="A233" s="939">
        <f t="shared" si="143"/>
        <v>35</v>
      </c>
      <c r="B233" s="782" t="e">
        <f>'прил 1.1'!#REF!</f>
        <v>#REF!</v>
      </c>
      <c r="C233" s="915" t="s">
        <v>1026</v>
      </c>
      <c r="D233" s="1409" t="e">
        <f>INDEX('прил 1.1'!K:K,MATCH('прил 1.4'!B233,'прил 1.1'!B:B,0))</f>
        <v>#REF!</v>
      </c>
      <c r="E233" s="1409" t="e">
        <f>INDEX('прил 1.1'!L:L,MATCH($B233,'прил 1.1'!$B:$B,0))</f>
        <v>#REF!</v>
      </c>
      <c r="F233" s="1409" t="e">
        <f>INDEX('прил 1.1'!Q:Q,MATCH('прил 1.4'!B233,'прил 1.1'!B:B,0))</f>
        <v>#REF!</v>
      </c>
      <c r="G233" s="1409" t="e">
        <f>INDEX('прил 1.1'!#REF!,MATCH($B233,'прил 1.1'!$B:$B,0))</f>
        <v>#REF!</v>
      </c>
      <c r="H233" s="1409"/>
      <c r="I233" s="1410" t="e">
        <f>INDEX('прил 1.1'!#REF!,MATCH('прил 1.4'!B233,'прил 1.1'!B:B,0))</f>
        <v>#REF!</v>
      </c>
      <c r="J233" s="1201"/>
      <c r="K233" s="1202"/>
      <c r="L233" s="1199"/>
      <c r="M233" s="1202"/>
      <c r="N233" s="1199"/>
      <c r="O233" s="1199"/>
      <c r="P233" s="1199"/>
      <c r="Q233" s="1203"/>
      <c r="R233" s="1409" t="e">
        <f t="shared" si="126"/>
        <v>#REF!</v>
      </c>
      <c r="S233" s="937" t="e">
        <f t="shared" si="127"/>
        <v>#REF!</v>
      </c>
      <c r="T233" s="1409" t="e">
        <f>INDEX('прил 1.1'!#REF!,MATCH('прил 1.4'!$B233,'прил 1.1'!$B:$B,0))</f>
        <v>#REF!</v>
      </c>
      <c r="U233" s="1409" t="e">
        <f>INDEX('прил 1.1'!#REF!,MATCH('прил 1.4'!$B233,'прил 1.1'!$B:$B,0))</f>
        <v>#REF!</v>
      </c>
      <c r="V233" s="1409"/>
      <c r="W233" s="1409" t="e">
        <f>INDEX('прил 1.1'!#REF!,MATCH('прил 1.4'!B233,'прил 1.1'!B:B,0))</f>
        <v>#REF!</v>
      </c>
      <c r="X233" s="1205"/>
      <c r="Y233" s="1205"/>
      <c r="Z233" s="1205"/>
      <c r="AA233" s="1205"/>
      <c r="AB233" s="1205"/>
      <c r="AC233" s="1205"/>
      <c r="AD233" s="1205"/>
      <c r="AE233" s="1205"/>
      <c r="AF233" s="1199" t="e">
        <f>INDEX('прил 1.1'!Q:Q,MATCH('прил 1.4'!B233,'прил 1.1'!B:B,0))-W233</f>
        <v>#REF!</v>
      </c>
      <c r="AG233" s="1409" t="e">
        <f t="shared" si="104"/>
        <v>#REF!</v>
      </c>
      <c r="AH233" s="937" t="e">
        <f t="shared" si="105"/>
        <v>#REF!</v>
      </c>
      <c r="AI233" s="1414"/>
      <c r="AJ233" s="1414"/>
      <c r="AK233" s="1415" t="e">
        <f>INDEX('прил 1.1'!#REF!,MATCH('прил 1.4'!$B233,'прил 1.1'!$B:$B,0))</f>
        <v>#REF!</v>
      </c>
      <c r="AL233" s="1416" t="e">
        <f>INDEX('прил 1.1'!#REF!,MATCH('прил 1.4'!$B233,'прил 1.1'!$B:$B,0))</f>
        <v>#REF!</v>
      </c>
      <c r="AM233" s="1409"/>
      <c r="AN233" s="1409" t="e">
        <f>INDEX('прил 1.1'!#REF!,MATCH('прил 1.4'!B233,'прил 1.1'!B:B,0))</f>
        <v>#REF!</v>
      </c>
      <c r="AO233" s="1206">
        <f t="shared" si="176"/>
        <v>0</v>
      </c>
      <c r="AP233" s="1200" t="e">
        <f t="shared" si="142"/>
        <v>#REF!</v>
      </c>
      <c r="AQ233" s="1227"/>
      <c r="AR233" s="1199" t="e">
        <f>INDEX('прил 1.3'!#REF!,MATCH('прил 1.4'!$B233,'прил 1.3'!$B:$B,0))</f>
        <v>#REF!</v>
      </c>
      <c r="AS233" s="1202"/>
      <c r="AT233" s="1199" t="e">
        <f>INDEX('прил 1.3'!#REF!,MATCH('прил 1.4'!$B233,'прил 1.3'!$B:$B,0))</f>
        <v>#REF!</v>
      </c>
      <c r="AU233" s="1202"/>
      <c r="AV233" s="1199" t="e">
        <f>INDEX('прил 1.3'!#REF!,MATCH('прил 1.4'!$B233,'прил 1.3'!$B:$B,0))</f>
        <v>#REF!</v>
      </c>
      <c r="AW233" s="1202"/>
      <c r="AX233" s="1199" t="e">
        <f>INDEX('прил 1.3'!#REF!,MATCH('прил 1.4'!$B233,'прил 1.3'!$B:$B,0))</f>
        <v>#REF!</v>
      </c>
      <c r="AY233" s="1409" t="e">
        <f t="shared" si="124"/>
        <v>#REF!</v>
      </c>
      <c r="AZ233" s="937" t="e">
        <f t="shared" si="125"/>
        <v>#REF!</v>
      </c>
      <c r="BA233" s="1417"/>
      <c r="BB233" s="1409"/>
      <c r="BC233" s="1409" t="e">
        <f>INDEX('прил 1.1'!#REF!,MATCH('прил 1.4'!B233,'прил 1.1'!B:B,0))</f>
        <v>#REF!</v>
      </c>
      <c r="BD233" s="1409"/>
      <c r="BE233" s="1409" t="e">
        <f>INDEX('прил 1.1'!#REF!,MATCH('прил 1.4'!B233,'прил 1.1'!B:B,0))</f>
        <v>#REF!</v>
      </c>
      <c r="BF233" s="1414"/>
      <c r="BG233" s="1409" t="e">
        <f>INDEX('прил 1.1'!#REF!,MATCH('прил 1.4'!B233,'прил 1.1'!B:B,0))</f>
        <v>#REF!</v>
      </c>
      <c r="BH233" s="950"/>
      <c r="BI233" s="1597">
        <f t="shared" ref="BI233:BI240" si="178">V233-X233-Z233-AB233-AD233</f>
        <v>0</v>
      </c>
      <c r="BL233" s="917"/>
      <c r="BM233" s="918"/>
    </row>
    <row r="234" spans="1:65" s="934" customFormat="1" hidden="1">
      <c r="A234" s="939">
        <f t="shared" si="143"/>
        <v>36</v>
      </c>
      <c r="B234" s="782" t="e">
        <f>'прил 1.1'!#REF!</f>
        <v>#REF!</v>
      </c>
      <c r="C234" s="915" t="s">
        <v>1026</v>
      </c>
      <c r="D234" s="1409" t="e">
        <f>'прил 1.1'!#REF!</f>
        <v>#REF!</v>
      </c>
      <c r="E234" s="1409" t="e">
        <f>'прил 1.1'!#REF!</f>
        <v>#REF!</v>
      </c>
      <c r="F234" s="1409" t="e">
        <f>'прил 1.1'!#REF!</f>
        <v>#REF!</v>
      </c>
      <c r="G234" s="1409"/>
      <c r="H234" s="1409"/>
      <c r="I234" s="1410"/>
      <c r="J234" s="1201"/>
      <c r="K234" s="1202"/>
      <c r="L234" s="1199"/>
      <c r="M234" s="1202"/>
      <c r="N234" s="1199"/>
      <c r="O234" s="1199"/>
      <c r="P234" s="1199"/>
      <c r="Q234" s="1203"/>
      <c r="R234" s="1409">
        <f t="shared" si="126"/>
        <v>0</v>
      </c>
      <c r="S234" s="937" t="str">
        <f t="shared" si="127"/>
        <v xml:space="preserve"> </v>
      </c>
      <c r="T234" s="1409" t="e">
        <f>'прил 1.1'!#REF!</f>
        <v>#REF!</v>
      </c>
      <c r="U234" s="1409" t="e">
        <f>'прил 1.1'!#REF!</f>
        <v>#REF!</v>
      </c>
      <c r="V234" s="1409"/>
      <c r="W234" s="1409" t="e">
        <f>'прил 1.1'!#REF!</f>
        <v>#REF!</v>
      </c>
      <c r="X234" s="1205"/>
      <c r="Y234" s="1205"/>
      <c r="Z234" s="1205"/>
      <c r="AA234" s="1205"/>
      <c r="AB234" s="1205"/>
      <c r="AC234" s="1205"/>
      <c r="AD234" s="1205"/>
      <c r="AE234" s="1205"/>
      <c r="AF234" s="1199"/>
      <c r="AG234" s="1409" t="e">
        <f t="shared" si="104"/>
        <v>#REF!</v>
      </c>
      <c r="AH234" s="937" t="e">
        <f t="shared" si="105"/>
        <v>#REF!</v>
      </c>
      <c r="AI234" s="1414"/>
      <c r="AJ234" s="1414"/>
      <c r="AK234" s="1415" t="e">
        <f>'прил 1.1'!#REF!</f>
        <v>#REF!</v>
      </c>
      <c r="AL234" s="1416" t="e">
        <f>'прил 1.1'!#REF!</f>
        <v>#REF!</v>
      </c>
      <c r="AM234" s="1409"/>
      <c r="AN234" s="1409"/>
      <c r="AO234" s="1206">
        <f t="shared" si="176"/>
        <v>0</v>
      </c>
      <c r="AP234" s="1200">
        <f t="shared" si="142"/>
        <v>0</v>
      </c>
      <c r="AQ234" s="1227"/>
      <c r="AR234" s="1199"/>
      <c r="AS234" s="1202"/>
      <c r="AT234" s="1199"/>
      <c r="AU234" s="1202"/>
      <c r="AV234" s="1199"/>
      <c r="AW234" s="1202"/>
      <c r="AX234" s="1199"/>
      <c r="AY234" s="1409">
        <f t="shared" si="124"/>
        <v>0</v>
      </c>
      <c r="AZ234" s="937" t="str">
        <f t="shared" si="125"/>
        <v xml:space="preserve"> </v>
      </c>
      <c r="BA234" s="1417"/>
      <c r="BB234" s="1409"/>
      <c r="BC234" s="1409"/>
      <c r="BD234" s="1409"/>
      <c r="BE234" s="1409"/>
      <c r="BF234" s="1414"/>
      <c r="BG234" s="1409"/>
      <c r="BH234" s="950"/>
      <c r="BI234" s="1597">
        <f t="shared" si="178"/>
        <v>0</v>
      </c>
      <c r="BL234" s="917"/>
      <c r="BM234" s="918"/>
    </row>
    <row r="235" spans="1:65" s="934" customFormat="1" hidden="1">
      <c r="A235" s="939">
        <f t="shared" si="143"/>
        <v>37</v>
      </c>
      <c r="B235" s="782" t="e">
        <f>'прил 1.1'!#REF!</f>
        <v>#REF!</v>
      </c>
      <c r="C235" s="915" t="s">
        <v>1026</v>
      </c>
      <c r="D235" s="1409" t="e">
        <f>INDEX('прил 1.1'!K:K,MATCH('прил 1.4'!B235,'прил 1.1'!B:B,0))</f>
        <v>#REF!</v>
      </c>
      <c r="E235" s="1409" t="e">
        <f>INDEX('прил 1.1'!L:L,MATCH($B235,'прил 1.1'!$B:$B,0))</f>
        <v>#REF!</v>
      </c>
      <c r="F235" s="1409" t="e">
        <f>INDEX('прил 1.1'!Q:Q,MATCH('прил 1.4'!B235,'прил 1.1'!B:B,0))</f>
        <v>#REF!</v>
      </c>
      <c r="G235" s="1409" t="e">
        <f>INDEX('прил 1.1'!#REF!,MATCH($B235,'прил 1.1'!$B:$B,0))</f>
        <v>#REF!</v>
      </c>
      <c r="H235" s="1409"/>
      <c r="I235" s="1410" t="e">
        <f>INDEX('прил 1.1'!#REF!,MATCH('прил 1.4'!B235,'прил 1.1'!B:B,0))</f>
        <v>#REF!</v>
      </c>
      <c r="J235" s="1201"/>
      <c r="K235" s="1200" t="e">
        <f>INDEX('прил 14'!N:N,MATCH('прил 1.4'!$B235,'прил 14'!$B:$B,0))</f>
        <v>#REF!</v>
      </c>
      <c r="L235" s="1390"/>
      <c r="M235" s="1200" t="e">
        <f>INDEX('прил 14'!O:O,MATCH('прил 1.4'!$B235,'прил 14'!$B:$B,0))</f>
        <v>#REF!</v>
      </c>
      <c r="N235" s="1390"/>
      <c r="O235" s="1200" t="e">
        <f>INDEX('прил 14'!P:P,MATCH('прил 1.4'!$B235,'прил 14'!$B:$B,0))</f>
        <v>#REF!</v>
      </c>
      <c r="P235" s="1199"/>
      <c r="Q235" s="1200" t="e">
        <f>INDEX('прил 14'!Q:Q,MATCH('прил 1.4'!$B235,'прил 14'!$B:$B,0))</f>
        <v>#REF!</v>
      </c>
      <c r="R235" s="1409" t="e">
        <f t="shared" si="126"/>
        <v>#REF!</v>
      </c>
      <c r="S235" s="937" t="e">
        <f t="shared" si="127"/>
        <v>#REF!</v>
      </c>
      <c r="T235" s="1409" t="e">
        <f>INDEX('прил 1.1'!#REF!,MATCH('прил 1.4'!$B235,'прил 1.1'!$B:$B,0))</f>
        <v>#REF!</v>
      </c>
      <c r="U235" s="1409" t="e">
        <f>INDEX('прил 1.1'!#REF!,MATCH('прил 1.4'!$B235,'прил 1.1'!$B:$B,0))</f>
        <v>#REF!</v>
      </c>
      <c r="V235" s="1409"/>
      <c r="W235" s="1409" t="e">
        <f>INDEX('прил 1.1'!#REF!,MATCH('прил 1.4'!B235,'прил 1.1'!B:B,0))</f>
        <v>#REF!</v>
      </c>
      <c r="X235" s="1205"/>
      <c r="Y235" s="1200" t="e">
        <f>INDEX('прил 14'!W:W,MATCH('прил 1.4'!$B235,'прил 14'!$B:$B,0))</f>
        <v>#REF!</v>
      </c>
      <c r="Z235" s="1388"/>
      <c r="AA235" s="1200" t="e">
        <f>INDEX('прил 14'!X:X,MATCH('прил 1.4'!$B235,'прил 14'!$B:$B,0))</f>
        <v>#REF!</v>
      </c>
      <c r="AB235" s="1388"/>
      <c r="AC235" s="1200" t="e">
        <f>INDEX('прил 14'!Y:Y,MATCH('прил 1.4'!$B235,'прил 14'!$B:$B,0))</f>
        <v>#REF!</v>
      </c>
      <c r="AD235" s="1202"/>
      <c r="AE235" s="1200" t="e">
        <f>INDEX('прил 14'!Z:Z,MATCH('прил 1.4'!$B235,'прил 14'!$B:$B,0))</f>
        <v>#REF!</v>
      </c>
      <c r="AF235" s="1199" t="e">
        <f>INDEX('прил 1.1'!Q:Q,MATCH('прил 1.4'!B235,'прил 1.1'!B:B,0))-W235</f>
        <v>#REF!</v>
      </c>
      <c r="AG235" s="1409" t="e">
        <f t="shared" si="104"/>
        <v>#REF!</v>
      </c>
      <c r="AH235" s="937" t="e">
        <f t="shared" si="105"/>
        <v>#REF!</v>
      </c>
      <c r="AI235" s="1414"/>
      <c r="AJ235" s="1414"/>
      <c r="AK235" s="1415" t="e">
        <f>INDEX('прил 1.1'!#REF!,MATCH('прил 1.4'!$B235,'прил 1.1'!$B:$B,0))</f>
        <v>#REF!</v>
      </c>
      <c r="AL235" s="1416" t="e">
        <f>INDEX('прил 1.1'!#REF!,MATCH('прил 1.4'!$B235,'прил 1.1'!$B:$B,0))</f>
        <v>#REF!</v>
      </c>
      <c r="AM235" s="1409"/>
      <c r="AN235" s="1409" t="e">
        <f>INDEX('прил 1.1'!#REF!,MATCH('прил 1.4'!B235,'прил 1.1'!B:B,0))</f>
        <v>#REF!</v>
      </c>
      <c r="AO235" s="1206">
        <f t="shared" si="176"/>
        <v>0</v>
      </c>
      <c r="AP235" s="1200" t="e">
        <f t="shared" si="142"/>
        <v>#REF!</v>
      </c>
      <c r="AQ235" s="1227"/>
      <c r="AR235" s="1199" t="e">
        <f>INDEX('прил 1.3'!#REF!,MATCH('прил 1.4'!$B235,'прил 1.3'!$B:$B,0))</f>
        <v>#REF!</v>
      </c>
      <c r="AS235" s="1202"/>
      <c r="AT235" s="1199" t="e">
        <f>INDEX('прил 1.3'!#REF!,MATCH('прил 1.4'!$B235,'прил 1.3'!$B:$B,0))</f>
        <v>#REF!</v>
      </c>
      <c r="AU235" s="1202"/>
      <c r="AV235" s="1199" t="e">
        <f>INDEX('прил 1.3'!#REF!,MATCH('прил 1.4'!$B235,'прил 1.3'!$B:$B,0))</f>
        <v>#REF!</v>
      </c>
      <c r="AW235" s="1202"/>
      <c r="AX235" s="1199" t="e">
        <f>INDEX('прил 1.3'!#REF!,MATCH('прил 1.4'!$B235,'прил 1.3'!$B:$B,0))</f>
        <v>#REF!</v>
      </c>
      <c r="AY235" s="1409" t="e">
        <f t="shared" si="124"/>
        <v>#REF!</v>
      </c>
      <c r="AZ235" s="937" t="e">
        <f t="shared" si="125"/>
        <v>#REF!</v>
      </c>
      <c r="BA235" s="1417"/>
      <c r="BB235" s="1409"/>
      <c r="BC235" s="1409" t="e">
        <f>INDEX('прил 1.1'!#REF!,MATCH('прил 1.4'!B235,'прил 1.1'!B:B,0))</f>
        <v>#REF!</v>
      </c>
      <c r="BD235" s="1409"/>
      <c r="BE235" s="1409" t="e">
        <f>INDEX('прил 1.1'!#REF!,MATCH('прил 1.4'!B235,'прил 1.1'!B:B,0))</f>
        <v>#REF!</v>
      </c>
      <c r="BF235" s="1414"/>
      <c r="BG235" s="1409" t="e">
        <f>INDEX('прил 1.1'!#REF!,MATCH('прил 1.4'!B235,'прил 1.1'!B:B,0))</f>
        <v>#REF!</v>
      </c>
      <c r="BH235" s="950"/>
      <c r="BI235" s="1597">
        <f t="shared" si="178"/>
        <v>0</v>
      </c>
      <c r="BL235" s="917"/>
      <c r="BM235" s="918"/>
    </row>
    <row r="236" spans="1:65" s="934" customFormat="1" hidden="1">
      <c r="A236" s="939">
        <f t="shared" si="143"/>
        <v>38</v>
      </c>
      <c r="B236" s="782" t="e">
        <f>'прил 1.1'!#REF!</f>
        <v>#REF!</v>
      </c>
      <c r="C236" s="915" t="s">
        <v>1026</v>
      </c>
      <c r="D236" s="1409" t="e">
        <f>INDEX('прил 1.1'!K:K,MATCH('прил 1.4'!B236,'прил 1.1'!B:B,0))</f>
        <v>#REF!</v>
      </c>
      <c r="E236" s="1409" t="e">
        <f>INDEX('прил 1.1'!L:L,MATCH($B236,'прил 1.1'!$B:$B,0))</f>
        <v>#REF!</v>
      </c>
      <c r="F236" s="1409" t="e">
        <f>INDEX('прил 1.1'!Q:Q,MATCH('прил 1.4'!B236,'прил 1.1'!B:B,0))</f>
        <v>#REF!</v>
      </c>
      <c r="G236" s="1409" t="e">
        <f>INDEX('прил 1.1'!#REF!,MATCH($B236,'прил 1.1'!$B:$B,0))</f>
        <v>#REF!</v>
      </c>
      <c r="H236" s="1409"/>
      <c r="I236" s="1410" t="e">
        <f>INDEX('прил 1.1'!#REF!,MATCH('прил 1.4'!B236,'прил 1.1'!B:B,0))</f>
        <v>#REF!</v>
      </c>
      <c r="J236" s="1201"/>
      <c r="K236" s="1200" t="e">
        <f>INDEX('прил 14'!N:N,MATCH('прил 1.4'!$B236,'прил 14'!$B:$B,0))</f>
        <v>#REF!</v>
      </c>
      <c r="L236" s="1390"/>
      <c r="M236" s="1200" t="e">
        <f>INDEX('прил 14'!O:O,MATCH('прил 1.4'!$B236,'прил 14'!$B:$B,0))</f>
        <v>#REF!</v>
      </c>
      <c r="N236" s="1390"/>
      <c r="O236" s="1200" t="e">
        <f>INDEX('прил 14'!P:P,MATCH('прил 1.4'!$B236,'прил 14'!$B:$B,0))</f>
        <v>#REF!</v>
      </c>
      <c r="P236" s="1199"/>
      <c r="Q236" s="1200" t="e">
        <f>INDEX('прил 14'!Q:Q,MATCH('прил 1.4'!$B236,'прил 14'!$B:$B,0))</f>
        <v>#REF!</v>
      </c>
      <c r="R236" s="1409" t="e">
        <f t="shared" si="126"/>
        <v>#REF!</v>
      </c>
      <c r="S236" s="937" t="e">
        <f t="shared" si="127"/>
        <v>#REF!</v>
      </c>
      <c r="T236" s="1409" t="e">
        <f>INDEX('прил 1.1'!#REF!,MATCH('прил 1.4'!$B236,'прил 1.1'!$B:$B,0))</f>
        <v>#REF!</v>
      </c>
      <c r="U236" s="1409" t="e">
        <f>INDEX('прил 1.1'!#REF!,MATCH('прил 1.4'!$B236,'прил 1.1'!$B:$B,0))</f>
        <v>#REF!</v>
      </c>
      <c r="V236" s="1409"/>
      <c r="W236" s="1409" t="e">
        <f>INDEX('прил 1.1'!#REF!,MATCH('прил 1.4'!B236,'прил 1.1'!B:B,0))</f>
        <v>#REF!</v>
      </c>
      <c r="X236" s="1205"/>
      <c r="Y236" s="1200" t="e">
        <f>INDEX('прил 14'!W:W,MATCH('прил 1.4'!$B236,'прил 14'!$B:$B,0))</f>
        <v>#REF!</v>
      </c>
      <c r="Z236" s="1388"/>
      <c r="AA236" s="1200" t="e">
        <f>INDEX('прил 14'!X:X,MATCH('прил 1.4'!$B236,'прил 14'!$B:$B,0))</f>
        <v>#REF!</v>
      </c>
      <c r="AB236" s="1388"/>
      <c r="AC236" s="1200" t="e">
        <f>INDEX('прил 14'!Y:Y,MATCH('прил 1.4'!$B236,'прил 14'!$B:$B,0))</f>
        <v>#REF!</v>
      </c>
      <c r="AD236" s="1202"/>
      <c r="AE236" s="1200" t="e">
        <f>INDEX('прил 14'!Z:Z,MATCH('прил 1.4'!$B236,'прил 14'!$B:$B,0))</f>
        <v>#REF!</v>
      </c>
      <c r="AF236" s="1199" t="e">
        <f>INDEX('прил 1.1'!Q:Q,MATCH('прил 1.4'!B236,'прил 1.1'!B:B,0))-W236</f>
        <v>#REF!</v>
      </c>
      <c r="AG236" s="1409" t="e">
        <f t="shared" si="104"/>
        <v>#REF!</v>
      </c>
      <c r="AH236" s="937" t="e">
        <f t="shared" si="105"/>
        <v>#REF!</v>
      </c>
      <c r="AI236" s="1414"/>
      <c r="AJ236" s="1414"/>
      <c r="AK236" s="1415" t="e">
        <f>INDEX('прил 1.1'!#REF!,MATCH('прил 1.4'!$B236,'прил 1.1'!$B:$B,0))</f>
        <v>#REF!</v>
      </c>
      <c r="AL236" s="1416" t="e">
        <f>INDEX('прил 1.1'!#REF!,MATCH('прил 1.4'!$B236,'прил 1.1'!$B:$B,0))</f>
        <v>#REF!</v>
      </c>
      <c r="AM236" s="1409"/>
      <c r="AN236" s="1409" t="e">
        <f>INDEX('прил 1.1'!#REF!,MATCH('прил 1.4'!B236,'прил 1.1'!B:B,0))</f>
        <v>#REF!</v>
      </c>
      <c r="AO236" s="1206">
        <f t="shared" si="176"/>
        <v>0</v>
      </c>
      <c r="AP236" s="1200" t="e">
        <f t="shared" si="142"/>
        <v>#REF!</v>
      </c>
      <c r="AQ236" s="1227"/>
      <c r="AR236" s="1200" t="e">
        <f>INDEX('прил 14'!H:H,MATCH('прил 1.4'!$B236,'прил 14'!$B:$B,0))</f>
        <v>#REF!</v>
      </c>
      <c r="AT236" s="1200" t="e">
        <f>INDEX('прил 14'!I:I,MATCH('прил 1.4'!$B236,'прил 14'!$B:$B,0))</f>
        <v>#REF!</v>
      </c>
      <c r="AV236" s="1200" t="e">
        <f>INDEX('прил 14'!J:J,MATCH('прил 1.4'!$B236,'прил 14'!$B:$B,0))</f>
        <v>#REF!</v>
      </c>
      <c r="AW236" s="1202"/>
      <c r="AX236" s="1200" t="e">
        <f>INDEX('прил 14'!K:K,MATCH('прил 1.4'!$B236,'прил 14'!$B:$B,0))</f>
        <v>#REF!</v>
      </c>
      <c r="AY236" s="1409" t="e">
        <f t="shared" si="124"/>
        <v>#REF!</v>
      </c>
      <c r="AZ236" s="937" t="e">
        <f t="shared" si="125"/>
        <v>#REF!</v>
      </c>
      <c r="BA236" s="1417"/>
      <c r="BB236" s="1409"/>
      <c r="BC236" s="1409" t="e">
        <f>INDEX('прил 1.1'!#REF!,MATCH('прил 1.4'!B236,'прил 1.1'!B:B,0))</f>
        <v>#REF!</v>
      </c>
      <c r="BD236" s="1409"/>
      <c r="BE236" s="1409" t="e">
        <f>INDEX('прил 1.1'!#REF!,MATCH('прил 1.4'!B236,'прил 1.1'!B:B,0))</f>
        <v>#REF!</v>
      </c>
      <c r="BF236" s="1414"/>
      <c r="BG236" s="1409" t="e">
        <f>INDEX('прил 1.1'!#REF!,MATCH('прил 1.4'!B236,'прил 1.1'!B:B,0))</f>
        <v>#REF!</v>
      </c>
      <c r="BH236" s="950"/>
      <c r="BI236" s="1597">
        <f t="shared" si="178"/>
        <v>0</v>
      </c>
      <c r="BL236" s="917"/>
      <c r="BM236" s="918"/>
    </row>
    <row r="237" spans="1:65" s="934" customFormat="1" hidden="1">
      <c r="A237" s="939">
        <f t="shared" si="143"/>
        <v>39</v>
      </c>
      <c r="B237" s="782" t="e">
        <f>'прил 1.1'!#REF!</f>
        <v>#REF!</v>
      </c>
      <c r="C237" s="915" t="s">
        <v>1026</v>
      </c>
      <c r="D237" s="1409" t="e">
        <f>INDEX('прил 1.1'!K:K,MATCH('прил 1.4'!B237,'прил 1.1'!B:B,0))</f>
        <v>#REF!</v>
      </c>
      <c r="E237" s="1409" t="e">
        <f>INDEX('прил 1.1'!L:L,MATCH($B237,'прил 1.1'!$B:$B,0))</f>
        <v>#REF!</v>
      </c>
      <c r="F237" s="1409" t="e">
        <f>INDEX('прил 1.1'!Q:Q,MATCH('прил 1.4'!B237,'прил 1.1'!B:B,0))</f>
        <v>#REF!</v>
      </c>
      <c r="G237" s="1409" t="e">
        <f>INDEX('прил 1.1'!#REF!,MATCH($B237,'прил 1.1'!$B:$B,0))</f>
        <v>#REF!</v>
      </c>
      <c r="H237" s="1409"/>
      <c r="I237" s="1410" t="e">
        <f>INDEX('прил 1.1'!#REF!,MATCH('прил 1.4'!B237,'прил 1.1'!B:B,0))</f>
        <v>#REF!</v>
      </c>
      <c r="J237" s="1201"/>
      <c r="K237" s="1202"/>
      <c r="L237" s="1199"/>
      <c r="M237" s="1202"/>
      <c r="N237" s="1199"/>
      <c r="O237" s="1199"/>
      <c r="P237" s="1199"/>
      <c r="Q237" s="1203"/>
      <c r="R237" s="1409" t="e">
        <f t="shared" si="126"/>
        <v>#REF!</v>
      </c>
      <c r="S237" s="937" t="e">
        <f t="shared" si="127"/>
        <v>#REF!</v>
      </c>
      <c r="T237" s="1409" t="e">
        <f>INDEX('прил 1.1'!#REF!,MATCH('прил 1.4'!$B237,'прил 1.1'!$B:$B,0))</f>
        <v>#REF!</v>
      </c>
      <c r="U237" s="1409" t="e">
        <f>INDEX('прил 1.1'!#REF!,MATCH('прил 1.4'!$B237,'прил 1.1'!$B:$B,0))</f>
        <v>#REF!</v>
      </c>
      <c r="V237" s="1409"/>
      <c r="W237" s="1409" t="e">
        <f>INDEX('прил 1.1'!#REF!,MATCH('прил 1.4'!B237,'прил 1.1'!B:B,0))</f>
        <v>#REF!</v>
      </c>
      <c r="X237" s="1205"/>
      <c r="Y237" s="1205"/>
      <c r="Z237" s="1205"/>
      <c r="AA237" s="1205"/>
      <c r="AB237" s="1205"/>
      <c r="AC237" s="1205"/>
      <c r="AD237" s="1205"/>
      <c r="AE237" s="1205"/>
      <c r="AF237" s="1199" t="e">
        <f>INDEX('прил 1.1'!Q:Q,MATCH('прил 1.4'!B237,'прил 1.1'!B:B,0))-W237</f>
        <v>#REF!</v>
      </c>
      <c r="AG237" s="1409" t="e">
        <f t="shared" si="104"/>
        <v>#REF!</v>
      </c>
      <c r="AH237" s="937" t="e">
        <f t="shared" si="105"/>
        <v>#REF!</v>
      </c>
      <c r="AI237" s="1414"/>
      <c r="AJ237" s="1414"/>
      <c r="AK237" s="1415" t="e">
        <f>INDEX('прил 1.1'!#REF!,MATCH('прил 1.4'!$B237,'прил 1.1'!$B:$B,0))</f>
        <v>#REF!</v>
      </c>
      <c r="AL237" s="1416" t="e">
        <f>INDEX('прил 1.1'!#REF!,MATCH('прил 1.4'!$B237,'прил 1.1'!$B:$B,0))</f>
        <v>#REF!</v>
      </c>
      <c r="AM237" s="1409"/>
      <c r="AN237" s="1409" t="e">
        <f>INDEX('прил 1.1'!#REF!,MATCH('прил 1.4'!B237,'прил 1.1'!B:B,0))</f>
        <v>#REF!</v>
      </c>
      <c r="AO237" s="1206">
        <f t="shared" si="176"/>
        <v>0</v>
      </c>
      <c r="AP237" s="1200" t="e">
        <f t="shared" si="142"/>
        <v>#REF!</v>
      </c>
      <c r="AQ237" s="1227"/>
      <c r="AR237" s="1199" t="e">
        <f>INDEX('прил 1.3'!#REF!,MATCH('прил 1.4'!$B237,'прил 1.3'!$B:$B,0))</f>
        <v>#REF!</v>
      </c>
      <c r="AS237" s="1202"/>
      <c r="AT237" s="1199" t="e">
        <f>INDEX('прил 1.3'!#REF!,MATCH('прил 1.4'!$B237,'прил 1.3'!$B:$B,0))</f>
        <v>#REF!</v>
      </c>
      <c r="AU237" s="1202"/>
      <c r="AV237" s="1199" t="e">
        <f>INDEX('прил 1.3'!#REF!,MATCH('прил 1.4'!$B237,'прил 1.3'!$B:$B,0))</f>
        <v>#REF!</v>
      </c>
      <c r="AW237" s="1202"/>
      <c r="AX237" s="1199" t="e">
        <f>INDEX('прил 1.3'!#REF!,MATCH('прил 1.4'!$B237,'прил 1.3'!$B:$B,0))</f>
        <v>#REF!</v>
      </c>
      <c r="AY237" s="1409" t="e">
        <f t="shared" si="124"/>
        <v>#REF!</v>
      </c>
      <c r="AZ237" s="937" t="e">
        <f t="shared" si="125"/>
        <v>#REF!</v>
      </c>
      <c r="BA237" s="1417"/>
      <c r="BB237" s="1409"/>
      <c r="BC237" s="1409" t="e">
        <f>INDEX('прил 1.1'!#REF!,MATCH('прил 1.4'!B237,'прил 1.1'!B:B,0))</f>
        <v>#REF!</v>
      </c>
      <c r="BD237" s="1409"/>
      <c r="BE237" s="1409" t="e">
        <f>INDEX('прил 1.1'!#REF!,MATCH('прил 1.4'!B237,'прил 1.1'!B:B,0))</f>
        <v>#REF!</v>
      </c>
      <c r="BF237" s="1414"/>
      <c r="BG237" s="1409" t="e">
        <f>INDEX('прил 1.1'!#REF!,MATCH('прил 1.4'!B237,'прил 1.1'!B:B,0))</f>
        <v>#REF!</v>
      </c>
      <c r="BH237" s="950"/>
      <c r="BI237" s="1597">
        <f t="shared" si="178"/>
        <v>0</v>
      </c>
      <c r="BL237" s="917"/>
      <c r="BM237" s="918"/>
    </row>
    <row r="238" spans="1:65" s="934" customFormat="1" hidden="1">
      <c r="A238" s="939">
        <f t="shared" si="143"/>
        <v>40</v>
      </c>
      <c r="B238" s="782" t="e">
        <f>'прил 1.1'!#REF!</f>
        <v>#REF!</v>
      </c>
      <c r="C238" s="915" t="s">
        <v>1026</v>
      </c>
      <c r="D238" s="1409" t="e">
        <f>INDEX('прил 1.1'!K:K,MATCH('прил 1.4'!B238,'прил 1.1'!B:B,0))</f>
        <v>#REF!</v>
      </c>
      <c r="E238" s="1409" t="e">
        <f>INDEX('прил 1.1'!L:L,MATCH($B238,'прил 1.1'!$B:$B,0))</f>
        <v>#REF!</v>
      </c>
      <c r="F238" s="1409" t="e">
        <f>INDEX('прил 1.1'!Q:Q,MATCH('прил 1.4'!B238,'прил 1.1'!B:B,0))</f>
        <v>#REF!</v>
      </c>
      <c r="G238" s="1409" t="e">
        <f>INDEX('прил 1.1'!#REF!,MATCH($B238,'прил 1.1'!$B:$B,0))</f>
        <v>#REF!</v>
      </c>
      <c r="H238" s="1409">
        <v>0</v>
      </c>
      <c r="I238" s="1410" t="e">
        <f>INDEX('прил 1.1'!#REF!,MATCH('прил 1.4'!B238,'прил 1.1'!B:B,0))</f>
        <v>#REF!</v>
      </c>
      <c r="J238" s="1201"/>
      <c r="K238" s="1202"/>
      <c r="L238" s="1199"/>
      <c r="M238" s="1202"/>
      <c r="N238" s="1199"/>
      <c r="O238" s="1199"/>
      <c r="P238" s="1199"/>
      <c r="Q238" s="1203"/>
      <c r="R238" s="1409" t="e">
        <f t="shared" si="126"/>
        <v>#REF!</v>
      </c>
      <c r="S238" s="937" t="e">
        <f t="shared" si="127"/>
        <v>#REF!</v>
      </c>
      <c r="T238" s="1409" t="e">
        <f>INDEX('прил 1.1'!#REF!,MATCH('прил 1.4'!$B238,'прил 1.1'!$B:$B,0))</f>
        <v>#REF!</v>
      </c>
      <c r="U238" s="1409" t="e">
        <f>INDEX('прил 1.1'!#REF!,MATCH('прил 1.4'!$B238,'прил 1.1'!$B:$B,0))</f>
        <v>#REF!</v>
      </c>
      <c r="V238" s="1409">
        <v>0</v>
      </c>
      <c r="W238" s="1409" t="e">
        <f>INDEX('прил 1.1'!#REF!,MATCH('прил 1.4'!B238,'прил 1.1'!B:B,0))</f>
        <v>#REF!</v>
      </c>
      <c r="X238" s="1205"/>
      <c r="Y238" s="1205"/>
      <c r="Z238" s="1205"/>
      <c r="AA238" s="1205"/>
      <c r="AB238" s="1205"/>
      <c r="AC238" s="1205"/>
      <c r="AD238" s="1205"/>
      <c r="AE238" s="1205"/>
      <c r="AF238" s="1199" t="e">
        <f>INDEX('прил 1.1'!Q:Q,MATCH('прил 1.4'!B238,'прил 1.1'!B:B,0))-W238</f>
        <v>#REF!</v>
      </c>
      <c r="AG238" s="1409" t="e">
        <f t="shared" si="104"/>
        <v>#REF!</v>
      </c>
      <c r="AH238" s="937" t="e">
        <f t="shared" si="105"/>
        <v>#REF!</v>
      </c>
      <c r="AI238" s="1414"/>
      <c r="AJ238" s="1414"/>
      <c r="AK238" s="1415" t="e">
        <f>INDEX('прил 1.1'!#REF!,MATCH('прил 1.4'!$B238,'прил 1.1'!$B:$B,0))</f>
        <v>#REF!</v>
      </c>
      <c r="AL238" s="1416" t="e">
        <f>INDEX('прил 1.1'!#REF!,MATCH('прил 1.4'!$B238,'прил 1.1'!$B:$B,0))</f>
        <v>#REF!</v>
      </c>
      <c r="AM238" s="1409">
        <v>0</v>
      </c>
      <c r="AN238" s="1409" t="e">
        <f>INDEX('прил 1.1'!#REF!,MATCH('прил 1.4'!B238,'прил 1.1'!B:B,0))</f>
        <v>#REF!</v>
      </c>
      <c r="AO238" s="1206">
        <f t="shared" si="176"/>
        <v>0</v>
      </c>
      <c r="AP238" s="1200" t="e">
        <f t="shared" si="142"/>
        <v>#REF!</v>
      </c>
      <c r="AQ238" s="1227"/>
      <c r="AR238" s="1199" t="e">
        <f>INDEX('прил 1.3'!#REF!,MATCH('прил 1.4'!$B238,'прил 1.3'!$B:$B,0))</f>
        <v>#REF!</v>
      </c>
      <c r="AS238" s="1202"/>
      <c r="AT238" s="1199" t="e">
        <f>INDEX('прил 1.3'!#REF!,MATCH('прил 1.4'!$B238,'прил 1.3'!$B:$B,0))</f>
        <v>#REF!</v>
      </c>
      <c r="AU238" s="1202"/>
      <c r="AV238" s="1199" t="e">
        <f>INDEX('прил 1.3'!#REF!,MATCH('прил 1.4'!$B238,'прил 1.3'!$B:$B,0))</f>
        <v>#REF!</v>
      </c>
      <c r="AW238" s="1202"/>
      <c r="AX238" s="1199" t="e">
        <f>INDEX('прил 1.3'!#REF!,MATCH('прил 1.4'!$B238,'прил 1.3'!$B:$B,0))</f>
        <v>#REF!</v>
      </c>
      <c r="AY238" s="1409" t="e">
        <f t="shared" si="124"/>
        <v>#REF!</v>
      </c>
      <c r="AZ238" s="937" t="e">
        <f t="shared" si="125"/>
        <v>#REF!</v>
      </c>
      <c r="BA238" s="1417"/>
      <c r="BB238" s="1409">
        <v>0</v>
      </c>
      <c r="BC238" s="1409" t="e">
        <f>INDEX('прил 1.1'!#REF!,MATCH('прил 1.4'!B238,'прил 1.1'!B:B,0))</f>
        <v>#REF!</v>
      </c>
      <c r="BD238" s="1409">
        <v>0</v>
      </c>
      <c r="BE238" s="1409" t="e">
        <f>INDEX('прил 1.1'!#REF!,MATCH('прил 1.4'!B238,'прил 1.1'!B:B,0))</f>
        <v>#REF!</v>
      </c>
      <c r="BF238" s="1414"/>
      <c r="BG238" s="1409" t="e">
        <f>INDEX('прил 1.1'!#REF!,MATCH('прил 1.4'!B238,'прил 1.1'!B:B,0))</f>
        <v>#REF!</v>
      </c>
      <c r="BH238" s="950"/>
      <c r="BI238" s="1597">
        <f t="shared" si="178"/>
        <v>0</v>
      </c>
      <c r="BL238" s="917"/>
      <c r="BM238" s="918"/>
    </row>
    <row r="239" spans="1:65" s="934" customFormat="1" ht="75">
      <c r="A239" s="939">
        <f t="shared" si="143"/>
        <v>41</v>
      </c>
      <c r="B239" s="782" t="s">
        <v>1060</v>
      </c>
      <c r="C239" s="915" t="s">
        <v>1026</v>
      </c>
      <c r="D239" s="1409"/>
      <c r="E239" s="1409"/>
      <c r="F239" s="1409"/>
      <c r="G239" s="1409"/>
      <c r="H239" s="1409">
        <v>29.568268700000001</v>
      </c>
      <c r="I239" s="1410"/>
      <c r="J239" s="1201"/>
      <c r="K239" s="1202"/>
      <c r="L239" s="1199"/>
      <c r="M239" s="1202"/>
      <c r="N239" s="1199"/>
      <c r="O239" s="1199"/>
      <c r="P239" s="1199"/>
      <c r="Q239" s="1203"/>
      <c r="R239" s="1409">
        <f t="shared" si="126"/>
        <v>-29.568268700000001</v>
      </c>
      <c r="S239" s="937" t="str">
        <f t="shared" si="127"/>
        <v xml:space="preserve"> </v>
      </c>
      <c r="T239" s="1409"/>
      <c r="U239" s="1409"/>
      <c r="V239" s="1409">
        <v>22.779</v>
      </c>
      <c r="W239" s="1409"/>
      <c r="X239" s="1205"/>
      <c r="Y239" s="1205"/>
      <c r="Z239" s="1205"/>
      <c r="AA239" s="1205"/>
      <c r="AB239" s="1205">
        <f>V239/2</f>
        <v>11.3895</v>
      </c>
      <c r="AC239" s="1205"/>
      <c r="AD239" s="1205">
        <f>V239/2</f>
        <v>11.3895</v>
      </c>
      <c r="AE239" s="1205"/>
      <c r="AF239" s="1199"/>
      <c r="AG239" s="1409">
        <f t="shared" si="104"/>
        <v>-22.779</v>
      </c>
      <c r="AH239" s="937" t="str">
        <f t="shared" si="105"/>
        <v xml:space="preserve"> </v>
      </c>
      <c r="AI239" s="1414"/>
      <c r="AJ239" s="1414"/>
      <c r="AK239" s="1415"/>
      <c r="AL239" s="1416"/>
      <c r="AM239" s="1409">
        <v>29.568268700000001</v>
      </c>
      <c r="AN239" s="1409"/>
      <c r="AO239" s="1206">
        <f t="shared" si="176"/>
        <v>29.568268700000001</v>
      </c>
      <c r="AP239" s="1200">
        <f t="shared" si="142"/>
        <v>0</v>
      </c>
      <c r="AQ239" s="1227"/>
      <c r="AR239" s="1199"/>
      <c r="AS239" s="1202"/>
      <c r="AT239" s="1199"/>
      <c r="AU239" s="1202"/>
      <c r="AV239" s="1199"/>
      <c r="AW239" s="1202"/>
      <c r="AX239" s="1199"/>
      <c r="AY239" s="1409">
        <f t="shared" si="124"/>
        <v>-29.568268700000001</v>
      </c>
      <c r="AZ239" s="937" t="str">
        <f t="shared" si="125"/>
        <v xml:space="preserve"> </v>
      </c>
      <c r="BA239" s="1417"/>
      <c r="BB239" s="1409">
        <v>0</v>
      </c>
      <c r="BC239" s="1409"/>
      <c r="BD239" s="1409">
        <v>0</v>
      </c>
      <c r="BE239" s="1409"/>
      <c r="BF239" s="1414"/>
      <c r="BG239" s="1409"/>
      <c r="BH239" s="950"/>
      <c r="BI239" s="1597">
        <f t="shared" si="178"/>
        <v>0</v>
      </c>
      <c r="BJ239" s="1619">
        <v>0</v>
      </c>
      <c r="BL239" s="917">
        <f t="shared" ref="BL239:BL245" si="179">BJ239-H239</f>
        <v>-29.568268700000001</v>
      </c>
      <c r="BM239" s="918"/>
    </row>
    <row r="240" spans="1:65" s="934" customFormat="1" ht="30">
      <c r="A240" s="939">
        <f t="shared" si="143"/>
        <v>42</v>
      </c>
      <c r="B240" s="782" t="s">
        <v>1061</v>
      </c>
      <c r="C240" s="915" t="s">
        <v>1026</v>
      </c>
      <c r="D240" s="1409"/>
      <c r="E240" s="1409"/>
      <c r="F240" s="1409"/>
      <c r="G240" s="1409"/>
      <c r="H240" s="1409">
        <v>0.87999999999999989</v>
      </c>
      <c r="I240" s="1410"/>
      <c r="J240" s="1201"/>
      <c r="K240" s="1202"/>
      <c r="L240" s="1199"/>
      <c r="M240" s="1202"/>
      <c r="N240" s="1199"/>
      <c r="O240" s="1199"/>
      <c r="P240" s="1199"/>
      <c r="Q240" s="1203"/>
      <c r="R240" s="1409">
        <f t="shared" si="126"/>
        <v>-0.87999999999999989</v>
      </c>
      <c r="S240" s="937" t="str">
        <f t="shared" si="127"/>
        <v xml:space="preserve"> </v>
      </c>
      <c r="T240" s="1409"/>
      <c r="U240" s="1409"/>
      <c r="V240" s="1409">
        <v>1.0344</v>
      </c>
      <c r="W240" s="1409"/>
      <c r="X240" s="1205"/>
      <c r="Y240" s="1205"/>
      <c r="Z240" s="1205">
        <f>V240</f>
        <v>1.0344</v>
      </c>
      <c r="AA240" s="1205"/>
      <c r="AB240" s="1205"/>
      <c r="AC240" s="1205"/>
      <c r="AD240" s="1205"/>
      <c r="AE240" s="1205"/>
      <c r="AF240" s="1199"/>
      <c r="AG240" s="1409">
        <f t="shared" ref="AG240:AG303" si="180">W240-V240</f>
        <v>-1.0344</v>
      </c>
      <c r="AH240" s="937" t="str">
        <f t="shared" ref="AH240:AH303" si="181">IF(W240&gt;0,AG240/W240," ")</f>
        <v xml:space="preserve"> </v>
      </c>
      <c r="AI240" s="1414"/>
      <c r="AJ240" s="1414"/>
      <c r="AK240" s="1415"/>
      <c r="AL240" s="1416"/>
      <c r="AM240" s="1409">
        <v>0</v>
      </c>
      <c r="AN240" s="1409"/>
      <c r="AO240" s="1206">
        <f t="shared" si="176"/>
        <v>0</v>
      </c>
      <c r="AP240" s="1200">
        <f t="shared" si="142"/>
        <v>0</v>
      </c>
      <c r="AQ240" s="1227"/>
      <c r="AR240" s="1199"/>
      <c r="AS240" s="1202"/>
      <c r="AT240" s="1199"/>
      <c r="AU240" s="1202"/>
      <c r="AV240" s="1199"/>
      <c r="AW240" s="1202"/>
      <c r="AX240" s="1199"/>
      <c r="AY240" s="1409">
        <f t="shared" si="124"/>
        <v>0</v>
      </c>
      <c r="AZ240" s="937" t="str">
        <f t="shared" si="125"/>
        <v xml:space="preserve"> </v>
      </c>
      <c r="BA240" s="1417"/>
      <c r="BB240" s="1409">
        <v>0</v>
      </c>
      <c r="BC240" s="1409"/>
      <c r="BD240" s="1409">
        <v>0</v>
      </c>
      <c r="BE240" s="1409"/>
      <c r="BF240" s="1414"/>
      <c r="BG240" s="1409"/>
      <c r="BH240" s="950"/>
      <c r="BI240" s="1597">
        <f t="shared" si="178"/>
        <v>0</v>
      </c>
      <c r="BJ240" s="1619">
        <v>0</v>
      </c>
      <c r="BL240" s="917">
        <f t="shared" si="179"/>
        <v>-0.87999999999999989</v>
      </c>
      <c r="BM240" s="918"/>
    </row>
    <row r="241" spans="1:65" s="934" customFormat="1" ht="60">
      <c r="A241" s="939">
        <f t="shared" si="143"/>
        <v>43</v>
      </c>
      <c r="B241" s="782" t="s">
        <v>1062</v>
      </c>
      <c r="C241" s="915" t="s">
        <v>1026</v>
      </c>
      <c r="D241" s="1409"/>
      <c r="E241" s="1409"/>
      <c r="F241" s="1409"/>
      <c r="G241" s="1409"/>
      <c r="H241" s="1409">
        <v>0.17399999999999993</v>
      </c>
      <c r="I241" s="1410"/>
      <c r="J241" s="1201"/>
      <c r="K241" s="1202"/>
      <c r="L241" s="1199"/>
      <c r="M241" s="1202"/>
      <c r="N241" s="1199"/>
      <c r="O241" s="1199"/>
      <c r="P241" s="1199"/>
      <c r="Q241" s="1203"/>
      <c r="R241" s="1409">
        <f t="shared" si="126"/>
        <v>-0.17399999999999993</v>
      </c>
      <c r="S241" s="937" t="str">
        <f t="shared" si="127"/>
        <v xml:space="preserve"> </v>
      </c>
      <c r="T241" s="1409"/>
      <c r="U241" s="1409"/>
      <c r="V241" s="1409">
        <v>0.20449999999999999</v>
      </c>
      <c r="W241" s="1409"/>
      <c r="X241" s="1205"/>
      <c r="Y241" s="1205"/>
      <c r="Z241" s="1205">
        <f t="shared" ref="Z241:Z245" si="182">V241</f>
        <v>0.20449999999999999</v>
      </c>
      <c r="AA241" s="1205"/>
      <c r="AB241" s="1205"/>
      <c r="AC241" s="1205"/>
      <c r="AD241" s="1205"/>
      <c r="AE241" s="1205"/>
      <c r="AF241" s="1199"/>
      <c r="AG241" s="1409">
        <f t="shared" si="180"/>
        <v>-0.20449999999999999</v>
      </c>
      <c r="AH241" s="937" t="str">
        <f t="shared" si="181"/>
        <v xml:space="preserve"> </v>
      </c>
      <c r="AI241" s="1414"/>
      <c r="AJ241" s="1414"/>
      <c r="AK241" s="1415"/>
      <c r="AL241" s="1416"/>
      <c r="AM241" s="1409">
        <v>0</v>
      </c>
      <c r="AN241" s="1409"/>
      <c r="AO241" s="1206">
        <f t="shared" si="176"/>
        <v>0</v>
      </c>
      <c r="AP241" s="1200">
        <f t="shared" si="142"/>
        <v>0</v>
      </c>
      <c r="AQ241" s="1227"/>
      <c r="AR241" s="1199"/>
      <c r="AS241" s="1202"/>
      <c r="AT241" s="1199"/>
      <c r="AU241" s="1202"/>
      <c r="AV241" s="1199"/>
      <c r="AW241" s="1202"/>
      <c r="AX241" s="1199"/>
      <c r="AY241" s="1409">
        <f t="shared" si="124"/>
        <v>0</v>
      </c>
      <c r="AZ241" s="937" t="str">
        <f t="shared" si="125"/>
        <v xml:space="preserve"> </v>
      </c>
      <c r="BA241" s="1417"/>
      <c r="BB241" s="1409">
        <v>0</v>
      </c>
      <c r="BC241" s="1409"/>
      <c r="BD241" s="1409">
        <v>0</v>
      </c>
      <c r="BE241" s="1409"/>
      <c r="BF241" s="1414"/>
      <c r="BG241" s="1409"/>
      <c r="BH241" s="950"/>
      <c r="BI241" s="1597">
        <f t="shared" ref="BI241:BI251" si="183">V241-X241-Z241-AB241-AD241</f>
        <v>0</v>
      </c>
      <c r="BJ241" s="1619">
        <v>0</v>
      </c>
      <c r="BL241" s="917">
        <f t="shared" si="179"/>
        <v>-0.17399999999999993</v>
      </c>
      <c r="BM241" s="918"/>
    </row>
    <row r="242" spans="1:65" s="934" customFormat="1" ht="30">
      <c r="A242" s="939">
        <f t="shared" si="143"/>
        <v>44</v>
      </c>
      <c r="B242" s="782" t="s">
        <v>1063</v>
      </c>
      <c r="C242" s="915" t="s">
        <v>1026</v>
      </c>
      <c r="D242" s="1409"/>
      <c r="E242" s="1409"/>
      <c r="F242" s="1409"/>
      <c r="G242" s="1409"/>
      <c r="H242" s="1409">
        <v>0.90400000000000003</v>
      </c>
      <c r="I242" s="1410"/>
      <c r="J242" s="1201"/>
      <c r="K242" s="1202"/>
      <c r="L242" s="1199"/>
      <c r="M242" s="1202"/>
      <c r="N242" s="1199"/>
      <c r="O242" s="1199"/>
      <c r="P242" s="1199"/>
      <c r="Q242" s="1203"/>
      <c r="R242" s="1409">
        <f t="shared" si="126"/>
        <v>-0.90400000000000003</v>
      </c>
      <c r="S242" s="937" t="str">
        <f t="shared" si="127"/>
        <v xml:space="preserve"> </v>
      </c>
      <c r="T242" s="1409"/>
      <c r="U242" s="1409"/>
      <c r="V242" s="1409">
        <v>1.0626</v>
      </c>
      <c r="W242" s="1409"/>
      <c r="X242" s="1205"/>
      <c r="Y242" s="1205"/>
      <c r="Z242" s="1205">
        <f t="shared" si="182"/>
        <v>1.0626</v>
      </c>
      <c r="AA242" s="1205"/>
      <c r="AB242" s="1205"/>
      <c r="AC242" s="1205"/>
      <c r="AD242" s="1205"/>
      <c r="AE242" s="1205"/>
      <c r="AF242" s="1199"/>
      <c r="AG242" s="1409">
        <f t="shared" si="180"/>
        <v>-1.0626</v>
      </c>
      <c r="AH242" s="937" t="str">
        <f t="shared" si="181"/>
        <v xml:space="preserve"> </v>
      </c>
      <c r="AI242" s="1414"/>
      <c r="AJ242" s="1414"/>
      <c r="AK242" s="1415"/>
      <c r="AL242" s="1416"/>
      <c r="AM242" s="1409">
        <v>0</v>
      </c>
      <c r="AN242" s="1409"/>
      <c r="AO242" s="1206">
        <f t="shared" si="176"/>
        <v>0</v>
      </c>
      <c r="AP242" s="1200">
        <f t="shared" si="142"/>
        <v>0</v>
      </c>
      <c r="AQ242" s="1227"/>
      <c r="AR242" s="1199"/>
      <c r="AS242" s="1202"/>
      <c r="AT242" s="1199"/>
      <c r="AU242" s="1202"/>
      <c r="AV242" s="1199"/>
      <c r="AW242" s="1202"/>
      <c r="AX242" s="1199"/>
      <c r="AY242" s="1409">
        <f t="shared" si="124"/>
        <v>0</v>
      </c>
      <c r="AZ242" s="937" t="str">
        <f t="shared" si="125"/>
        <v xml:space="preserve"> </v>
      </c>
      <c r="BA242" s="1417"/>
      <c r="BB242" s="1409">
        <v>0</v>
      </c>
      <c r="BC242" s="1409"/>
      <c r="BD242" s="1409">
        <v>0</v>
      </c>
      <c r="BE242" s="1409"/>
      <c r="BF242" s="1414"/>
      <c r="BG242" s="1409"/>
      <c r="BH242" s="950"/>
      <c r="BI242" s="1597">
        <f t="shared" si="183"/>
        <v>0</v>
      </c>
      <c r="BJ242" s="1619">
        <v>0</v>
      </c>
      <c r="BL242" s="917">
        <f t="shared" si="179"/>
        <v>-0.90400000000000003</v>
      </c>
      <c r="BM242" s="918"/>
    </row>
    <row r="243" spans="1:65" s="934" customFormat="1" ht="45">
      <c r="A243" s="939">
        <f t="shared" si="143"/>
        <v>45</v>
      </c>
      <c r="B243" s="782" t="s">
        <v>1064</v>
      </c>
      <c r="C243" s="915" t="s">
        <v>1026</v>
      </c>
      <c r="D243" s="1409"/>
      <c r="E243" s="1409"/>
      <c r="F243" s="1409"/>
      <c r="G243" s="1409"/>
      <c r="H243" s="1409">
        <v>0.41649999999999998</v>
      </c>
      <c r="I243" s="1410"/>
      <c r="J243" s="1201"/>
      <c r="K243" s="1202"/>
      <c r="L243" s="1199"/>
      <c r="M243" s="1202"/>
      <c r="N243" s="1199"/>
      <c r="O243" s="1199"/>
      <c r="P243" s="1199"/>
      <c r="Q243" s="1203"/>
      <c r="R243" s="1409">
        <f t="shared" si="126"/>
        <v>-0.41649999999999998</v>
      </c>
      <c r="S243" s="937" t="str">
        <f t="shared" si="127"/>
        <v xml:space="preserve"> </v>
      </c>
      <c r="T243" s="1409"/>
      <c r="U243" s="1409"/>
      <c r="V243" s="1409">
        <v>0.48959999999999998</v>
      </c>
      <c r="W243" s="1409"/>
      <c r="X243" s="1205"/>
      <c r="Y243" s="1205"/>
      <c r="Z243" s="1205">
        <f t="shared" si="182"/>
        <v>0.48959999999999998</v>
      </c>
      <c r="AA243" s="1205"/>
      <c r="AB243" s="1205"/>
      <c r="AC243" s="1205"/>
      <c r="AD243" s="1205"/>
      <c r="AE243" s="1205"/>
      <c r="AF243" s="1199"/>
      <c r="AG243" s="1409">
        <f t="shared" si="180"/>
        <v>-0.48959999999999998</v>
      </c>
      <c r="AH243" s="937" t="str">
        <f t="shared" si="181"/>
        <v xml:space="preserve"> </v>
      </c>
      <c r="AI243" s="1414"/>
      <c r="AJ243" s="1414"/>
      <c r="AK243" s="1415"/>
      <c r="AL243" s="1416"/>
      <c r="AM243" s="1409">
        <v>0</v>
      </c>
      <c r="AN243" s="1409"/>
      <c r="AO243" s="1206">
        <f t="shared" si="176"/>
        <v>0</v>
      </c>
      <c r="AP243" s="1200">
        <f t="shared" si="142"/>
        <v>0</v>
      </c>
      <c r="AQ243" s="1227"/>
      <c r="AR243" s="1199"/>
      <c r="AS243" s="1202"/>
      <c r="AT243" s="1199"/>
      <c r="AU243" s="1202"/>
      <c r="AV243" s="1199"/>
      <c r="AW243" s="1202"/>
      <c r="AX243" s="1199"/>
      <c r="AY243" s="1409">
        <f t="shared" si="124"/>
        <v>0</v>
      </c>
      <c r="AZ243" s="937" t="str">
        <f t="shared" si="125"/>
        <v xml:space="preserve"> </v>
      </c>
      <c r="BA243" s="1417"/>
      <c r="BB243" s="1409">
        <v>0</v>
      </c>
      <c r="BC243" s="1409"/>
      <c r="BD243" s="1409">
        <v>0</v>
      </c>
      <c r="BE243" s="1409"/>
      <c r="BF243" s="1414"/>
      <c r="BG243" s="1409"/>
      <c r="BH243" s="950"/>
      <c r="BI243" s="1597">
        <f t="shared" si="183"/>
        <v>0</v>
      </c>
      <c r="BJ243" s="1619">
        <v>0</v>
      </c>
      <c r="BL243" s="917">
        <f t="shared" si="179"/>
        <v>-0.41649999999999998</v>
      </c>
      <c r="BM243" s="918"/>
    </row>
    <row r="244" spans="1:65" s="934" customFormat="1" ht="30">
      <c r="A244" s="939">
        <f t="shared" si="143"/>
        <v>46</v>
      </c>
      <c r="B244" s="782" t="s">
        <v>1065</v>
      </c>
      <c r="C244" s="915" t="s">
        <v>1026</v>
      </c>
      <c r="D244" s="1409"/>
      <c r="E244" s="1409"/>
      <c r="F244" s="1409"/>
      <c r="G244" s="1409"/>
      <c r="H244" s="1409">
        <v>0.64380000000000004</v>
      </c>
      <c r="I244" s="1410"/>
      <c r="J244" s="1201"/>
      <c r="K244" s="1202"/>
      <c r="L244" s="1199"/>
      <c r="M244" s="1202"/>
      <c r="N244" s="1199"/>
      <c r="O244" s="1199"/>
      <c r="P244" s="1199"/>
      <c r="Q244" s="1203"/>
      <c r="R244" s="1409">
        <f t="shared" si="126"/>
        <v>-0.64380000000000004</v>
      </c>
      <c r="S244" s="937" t="str">
        <f t="shared" si="127"/>
        <v xml:space="preserve"> </v>
      </c>
      <c r="T244" s="1409"/>
      <c r="U244" s="1409"/>
      <c r="V244" s="1409">
        <v>0.75680000000000003</v>
      </c>
      <c r="W244" s="1409"/>
      <c r="X244" s="1205"/>
      <c r="Y244" s="1205"/>
      <c r="Z244" s="1205">
        <f t="shared" si="182"/>
        <v>0.75680000000000003</v>
      </c>
      <c r="AA244" s="1205"/>
      <c r="AB244" s="1205"/>
      <c r="AC244" s="1205"/>
      <c r="AD244" s="1205"/>
      <c r="AE244" s="1205"/>
      <c r="AF244" s="1199"/>
      <c r="AG244" s="1409">
        <f t="shared" si="180"/>
        <v>-0.75680000000000003</v>
      </c>
      <c r="AH244" s="937" t="str">
        <f t="shared" si="181"/>
        <v xml:space="preserve"> </v>
      </c>
      <c r="AI244" s="1414"/>
      <c r="AJ244" s="1414"/>
      <c r="AK244" s="1415"/>
      <c r="AL244" s="1416"/>
      <c r="AM244" s="1409">
        <v>0</v>
      </c>
      <c r="AN244" s="1409"/>
      <c r="AO244" s="1206">
        <f t="shared" si="176"/>
        <v>0</v>
      </c>
      <c r="AP244" s="1200">
        <f t="shared" si="142"/>
        <v>0</v>
      </c>
      <c r="AQ244" s="1227"/>
      <c r="AR244" s="1199"/>
      <c r="AS244" s="1202"/>
      <c r="AT244" s="1199"/>
      <c r="AU244" s="1202"/>
      <c r="AV244" s="1199"/>
      <c r="AW244" s="1202"/>
      <c r="AX244" s="1199"/>
      <c r="AY244" s="1409">
        <f t="shared" si="124"/>
        <v>0</v>
      </c>
      <c r="AZ244" s="937" t="str">
        <f t="shared" si="125"/>
        <v xml:space="preserve"> </v>
      </c>
      <c r="BA244" s="1417"/>
      <c r="BB244" s="1409">
        <v>0</v>
      </c>
      <c r="BC244" s="1409"/>
      <c r="BD244" s="1409">
        <v>0</v>
      </c>
      <c r="BE244" s="1409"/>
      <c r="BF244" s="1414"/>
      <c r="BG244" s="1409"/>
      <c r="BH244" s="950"/>
      <c r="BI244" s="1597">
        <f t="shared" si="183"/>
        <v>0</v>
      </c>
      <c r="BJ244" s="1619">
        <v>0</v>
      </c>
      <c r="BL244" s="917">
        <f t="shared" si="179"/>
        <v>-0.64380000000000004</v>
      </c>
      <c r="BM244" s="918"/>
    </row>
    <row r="245" spans="1:65" s="934" customFormat="1" ht="30">
      <c r="A245" s="939">
        <f t="shared" si="143"/>
        <v>47</v>
      </c>
      <c r="B245" s="782" t="s">
        <v>1066</v>
      </c>
      <c r="C245" s="915" t="s">
        <v>1026</v>
      </c>
      <c r="D245" s="1409"/>
      <c r="E245" s="1409"/>
      <c r="F245" s="1409"/>
      <c r="G245" s="1409"/>
      <c r="H245" s="1409">
        <v>1.4616</v>
      </c>
      <c r="I245" s="1410"/>
      <c r="J245" s="1201"/>
      <c r="K245" s="1202"/>
      <c r="L245" s="1199"/>
      <c r="M245" s="1202"/>
      <c r="N245" s="1199"/>
      <c r="O245" s="1199"/>
      <c r="P245" s="1199"/>
      <c r="Q245" s="1203"/>
      <c r="R245" s="1409">
        <f t="shared" si="126"/>
        <v>-1.4616</v>
      </c>
      <c r="S245" s="937" t="str">
        <f t="shared" si="127"/>
        <v xml:space="preserve"> </v>
      </c>
      <c r="T245" s="1409"/>
      <c r="U245" s="1409"/>
      <c r="V245" s="1409">
        <v>1.718</v>
      </c>
      <c r="W245" s="1409"/>
      <c r="X245" s="1205"/>
      <c r="Y245" s="1205"/>
      <c r="Z245" s="1205">
        <f t="shared" si="182"/>
        <v>1.718</v>
      </c>
      <c r="AA245" s="1205"/>
      <c r="AB245" s="1205"/>
      <c r="AC245" s="1205"/>
      <c r="AD245" s="1205"/>
      <c r="AE245" s="1205"/>
      <c r="AF245" s="1199"/>
      <c r="AG245" s="1409">
        <f t="shared" si="180"/>
        <v>-1.718</v>
      </c>
      <c r="AH245" s="937" t="str">
        <f t="shared" si="181"/>
        <v xml:space="preserve"> </v>
      </c>
      <c r="AI245" s="1414"/>
      <c r="AJ245" s="1414"/>
      <c r="AK245" s="1415"/>
      <c r="AL245" s="1416"/>
      <c r="AM245" s="1409">
        <v>0</v>
      </c>
      <c r="AN245" s="1409"/>
      <c r="AO245" s="1206">
        <f t="shared" si="176"/>
        <v>0</v>
      </c>
      <c r="AP245" s="1200">
        <f t="shared" si="142"/>
        <v>0</v>
      </c>
      <c r="AQ245" s="1227"/>
      <c r="AR245" s="1199"/>
      <c r="AS245" s="1202"/>
      <c r="AT245" s="1199"/>
      <c r="AU245" s="1202"/>
      <c r="AV245" s="1199"/>
      <c r="AW245" s="1202"/>
      <c r="AX245" s="1199"/>
      <c r="AY245" s="1409">
        <f t="shared" si="124"/>
        <v>0</v>
      </c>
      <c r="AZ245" s="937" t="str">
        <f t="shared" si="125"/>
        <v xml:space="preserve"> </v>
      </c>
      <c r="BA245" s="1417"/>
      <c r="BB245" s="1409">
        <v>0</v>
      </c>
      <c r="BC245" s="1409"/>
      <c r="BD245" s="1409">
        <v>0</v>
      </c>
      <c r="BE245" s="1409"/>
      <c r="BF245" s="1414"/>
      <c r="BG245" s="1409"/>
      <c r="BH245" s="950"/>
      <c r="BI245" s="1597">
        <f t="shared" si="183"/>
        <v>0</v>
      </c>
      <c r="BJ245" s="1619">
        <v>0</v>
      </c>
      <c r="BL245" s="917">
        <f t="shared" si="179"/>
        <v>-1.4616</v>
      </c>
      <c r="BM245" s="918"/>
    </row>
    <row r="246" spans="1:65" s="934" customFormat="1" hidden="1">
      <c r="A246" s="938"/>
      <c r="B246" s="782"/>
      <c r="C246" s="915"/>
      <c r="D246" s="1199"/>
      <c r="E246" s="1199"/>
      <c r="F246" s="1199"/>
      <c r="G246" s="1199"/>
      <c r="H246" s="1199"/>
      <c r="I246" s="1200"/>
      <c r="J246" s="1201"/>
      <c r="K246" s="1202"/>
      <c r="L246" s="1199"/>
      <c r="M246" s="1202"/>
      <c r="N246" s="1199"/>
      <c r="O246" s="1199"/>
      <c r="P246" s="1199"/>
      <c r="Q246" s="1203"/>
      <c r="R246" s="1199">
        <f t="shared" si="126"/>
        <v>0</v>
      </c>
      <c r="S246" s="1204" t="str">
        <f t="shared" si="127"/>
        <v xml:space="preserve"> </v>
      </c>
      <c r="T246" s="1199"/>
      <c r="U246" s="1199"/>
      <c r="V246" s="1199"/>
      <c r="W246" s="1199"/>
      <c r="X246" s="1205"/>
      <c r="Y246" s="1205"/>
      <c r="Z246" s="1205"/>
      <c r="AA246" s="1205"/>
      <c r="AB246" s="1205"/>
      <c r="AC246" s="1205"/>
      <c r="AD246" s="1205"/>
      <c r="AE246" s="1205"/>
      <c r="AF246" s="1199"/>
      <c r="AG246" s="1199">
        <f t="shared" si="180"/>
        <v>0</v>
      </c>
      <c r="AH246" s="1204" t="str">
        <f t="shared" si="181"/>
        <v xml:space="preserve"> </v>
      </c>
      <c r="AI246" s="1202"/>
      <c r="AJ246" s="1202"/>
      <c r="AK246" s="1201"/>
      <c r="AL246" s="1203"/>
      <c r="AM246" s="1199"/>
      <c r="AN246" s="1199"/>
      <c r="AO246" s="1206">
        <f t="shared" ref="AO246:AO290" si="184">AM246</f>
        <v>0</v>
      </c>
      <c r="AP246" s="1200"/>
      <c r="AQ246" s="1227"/>
      <c r="AR246" s="1199"/>
      <c r="AS246" s="1202"/>
      <c r="AT246" s="1199"/>
      <c r="AU246" s="1202"/>
      <c r="AV246" s="1199"/>
      <c r="AW246" s="1202"/>
      <c r="AX246" s="1199"/>
      <c r="AY246" s="1199">
        <f t="shared" si="124"/>
        <v>0</v>
      </c>
      <c r="AZ246" s="937" t="str">
        <f t="shared" si="125"/>
        <v xml:space="preserve"> </v>
      </c>
      <c r="BA246" s="1207"/>
      <c r="BB246" s="1199"/>
      <c r="BC246" s="1199"/>
      <c r="BD246" s="1199"/>
      <c r="BE246" s="1199"/>
      <c r="BF246" s="1202"/>
      <c r="BG246" s="1199"/>
      <c r="BH246" s="950"/>
      <c r="BI246" s="1597">
        <f t="shared" si="183"/>
        <v>0</v>
      </c>
      <c r="BL246" s="917"/>
      <c r="BM246" s="918"/>
    </row>
    <row r="247" spans="1:65" s="727" customFormat="1" ht="28.5">
      <c r="A247" s="723" t="s">
        <v>214</v>
      </c>
      <c r="B247" s="704" t="s">
        <v>70</v>
      </c>
      <c r="C247" s="602"/>
      <c r="D247" s="1407" t="e">
        <f t="shared" ref="D247:Q247" si="185">D248+D252+D255+D287+D300</f>
        <v>#REF!</v>
      </c>
      <c r="E247" s="1407" t="e">
        <f t="shared" si="185"/>
        <v>#REF!</v>
      </c>
      <c r="F247" s="1407" t="e">
        <f t="shared" si="185"/>
        <v>#REF!</v>
      </c>
      <c r="G247" s="1407" t="e">
        <f t="shared" si="185"/>
        <v>#REF!</v>
      </c>
      <c r="H247" s="1407">
        <f t="shared" si="185"/>
        <v>44.747</v>
      </c>
      <c r="I247" s="1407" t="e">
        <f t="shared" si="185"/>
        <v>#REF!</v>
      </c>
      <c r="J247" s="1195">
        <f t="shared" si="185"/>
        <v>0</v>
      </c>
      <c r="K247" s="1195" t="e">
        <f t="shared" si="185"/>
        <v>#REF!</v>
      </c>
      <c r="L247" s="1195">
        <f t="shared" si="185"/>
        <v>0</v>
      </c>
      <c r="M247" s="1195" t="e">
        <f t="shared" si="185"/>
        <v>#REF!</v>
      </c>
      <c r="N247" s="1195">
        <f t="shared" si="185"/>
        <v>0</v>
      </c>
      <c r="O247" s="1195" t="e">
        <f t="shared" si="185"/>
        <v>#REF!</v>
      </c>
      <c r="P247" s="1195">
        <f t="shared" si="185"/>
        <v>0</v>
      </c>
      <c r="Q247" s="1195" t="e">
        <f t="shared" si="185"/>
        <v>#REF!</v>
      </c>
      <c r="R247" s="1412" t="e">
        <f t="shared" si="126"/>
        <v>#REF!</v>
      </c>
      <c r="S247" s="971" t="e">
        <f t="shared" si="127"/>
        <v>#REF!</v>
      </c>
      <c r="T247" s="1407" t="e">
        <f t="shared" ref="T247:AF247" si="186">T248+T252+T255+T287+T300</f>
        <v>#REF!</v>
      </c>
      <c r="U247" s="1407" t="e">
        <f t="shared" si="186"/>
        <v>#REF!</v>
      </c>
      <c r="V247" s="1407">
        <f t="shared" si="186"/>
        <v>56.097700000000003</v>
      </c>
      <c r="W247" s="1407" t="e">
        <f t="shared" si="186"/>
        <v>#REF!</v>
      </c>
      <c r="X247" s="1195">
        <f t="shared" si="186"/>
        <v>9.4036000000000008</v>
      </c>
      <c r="Y247" s="1195" t="e">
        <f t="shared" si="186"/>
        <v>#REF!</v>
      </c>
      <c r="Z247" s="1195">
        <f t="shared" si="186"/>
        <v>7.7378999999999998</v>
      </c>
      <c r="AA247" s="1195" t="e">
        <f t="shared" si="186"/>
        <v>#REF!</v>
      </c>
      <c r="AB247" s="1195">
        <f t="shared" si="186"/>
        <v>12.107199999999999</v>
      </c>
      <c r="AC247" s="1195" t="e">
        <f t="shared" si="186"/>
        <v>#REF!</v>
      </c>
      <c r="AD247" s="1195">
        <f t="shared" si="186"/>
        <v>26.849</v>
      </c>
      <c r="AE247" s="1195" t="e">
        <f t="shared" si="186"/>
        <v>#REF!</v>
      </c>
      <c r="AF247" s="1195" t="e">
        <f t="shared" si="186"/>
        <v>#REF!</v>
      </c>
      <c r="AG247" s="1412" t="e">
        <f t="shared" si="180"/>
        <v>#REF!</v>
      </c>
      <c r="AH247" s="971" t="e">
        <f t="shared" si="181"/>
        <v>#REF!</v>
      </c>
      <c r="AI247" s="1407">
        <f t="shared" ref="AI247:AX247" si="187">AI248+AI252+AI255+AI287+AI300</f>
        <v>0</v>
      </c>
      <c r="AJ247" s="1407">
        <f t="shared" si="187"/>
        <v>0</v>
      </c>
      <c r="AK247" s="1407" t="e">
        <f t="shared" si="187"/>
        <v>#REF!</v>
      </c>
      <c r="AL247" s="1407" t="e">
        <f t="shared" si="187"/>
        <v>#REF!</v>
      </c>
      <c r="AM247" s="1407">
        <f t="shared" si="187"/>
        <v>41.9315</v>
      </c>
      <c r="AN247" s="1407" t="e">
        <f t="shared" si="187"/>
        <v>#REF!</v>
      </c>
      <c r="AO247" s="1195">
        <f t="shared" si="187"/>
        <v>41.9315</v>
      </c>
      <c r="AP247" s="1195" t="e">
        <f t="shared" si="187"/>
        <v>#REF!</v>
      </c>
      <c r="AQ247" s="1195">
        <f t="shared" si="187"/>
        <v>0</v>
      </c>
      <c r="AR247" s="1195" t="e">
        <f t="shared" si="187"/>
        <v>#REF!</v>
      </c>
      <c r="AS247" s="1195">
        <f t="shared" si="187"/>
        <v>0</v>
      </c>
      <c r="AT247" s="1195" t="e">
        <f t="shared" si="187"/>
        <v>#REF!</v>
      </c>
      <c r="AU247" s="1195">
        <f t="shared" si="187"/>
        <v>0</v>
      </c>
      <c r="AV247" s="1195" t="e">
        <f t="shared" si="187"/>
        <v>#REF!</v>
      </c>
      <c r="AW247" s="1195">
        <f t="shared" si="187"/>
        <v>0</v>
      </c>
      <c r="AX247" s="1195" t="e">
        <f t="shared" si="187"/>
        <v>#REF!</v>
      </c>
      <c r="AY247" s="1412" t="e">
        <f t="shared" si="124"/>
        <v>#REF!</v>
      </c>
      <c r="AZ247" s="971" t="e">
        <f t="shared" si="125"/>
        <v>#REF!</v>
      </c>
      <c r="BA247" s="1407">
        <f>BA248+BA252+BA255+BA287+BA300</f>
        <v>0</v>
      </c>
      <c r="BB247" s="1407"/>
      <c r="BC247" s="1407" t="e">
        <f>BC248+BC252+BC255+BC287+BC300</f>
        <v>#REF!</v>
      </c>
      <c r="BD247" s="1407">
        <f>BD248+BD252+BD255+BD287+BD300</f>
        <v>0</v>
      </c>
      <c r="BE247" s="1407" t="e">
        <f>BE248+BE252+BE255+BE287+BE300</f>
        <v>#REF!</v>
      </c>
      <c r="BF247" s="1407">
        <f>BF248+BF252+BF255+BF287+BF300</f>
        <v>0</v>
      </c>
      <c r="BG247" s="1407" t="e">
        <f>BG248+BG252+BG255+BG287+BG300</f>
        <v>#REF!</v>
      </c>
      <c r="BH247" s="602"/>
      <c r="BI247" s="1597">
        <f t="shared" si="183"/>
        <v>0</v>
      </c>
      <c r="BJ247" s="1619" t="e">
        <v>#N/A</v>
      </c>
      <c r="BL247" s="917" t="e">
        <f>BJ247-H247</f>
        <v>#N/A</v>
      </c>
      <c r="BM247" s="778"/>
    </row>
    <row r="248" spans="1:65" s="727" customFormat="1" hidden="1">
      <c r="A248" s="723">
        <v>1</v>
      </c>
      <c r="B248" s="704" t="s">
        <v>71</v>
      </c>
      <c r="C248" s="602"/>
      <c r="D248" s="1407" t="e">
        <f>SUM(D249:D251)</f>
        <v>#REF!</v>
      </c>
      <c r="E248" s="1407" t="e">
        <f t="shared" ref="E248:I248" si="188">SUM(E249:E251)</f>
        <v>#REF!</v>
      </c>
      <c r="F248" s="1407" t="e">
        <f t="shared" ref="F248:H248" si="189">SUM(F249:F251)</f>
        <v>#REF!</v>
      </c>
      <c r="G248" s="1407" t="e">
        <f t="shared" si="189"/>
        <v>#REF!</v>
      </c>
      <c r="H248" s="1407">
        <f t="shared" si="189"/>
        <v>0</v>
      </c>
      <c r="I248" s="1407" t="e">
        <f t="shared" si="188"/>
        <v>#REF!</v>
      </c>
      <c r="J248" s="1195">
        <f t="shared" ref="J248:AF248" si="190">SUM(J249:J251)</f>
        <v>0</v>
      </c>
      <c r="K248" s="1195" t="e">
        <f t="shared" si="190"/>
        <v>#REF!</v>
      </c>
      <c r="L248" s="1195">
        <f t="shared" si="190"/>
        <v>0</v>
      </c>
      <c r="M248" s="1195" t="e">
        <f t="shared" si="190"/>
        <v>#REF!</v>
      </c>
      <c r="N248" s="1195">
        <f t="shared" si="190"/>
        <v>0</v>
      </c>
      <c r="O248" s="1195" t="e">
        <f t="shared" si="190"/>
        <v>#REF!</v>
      </c>
      <c r="P248" s="1195">
        <f t="shared" si="190"/>
        <v>0</v>
      </c>
      <c r="Q248" s="1195" t="e">
        <f t="shared" si="190"/>
        <v>#REF!</v>
      </c>
      <c r="R248" s="1412" t="e">
        <f t="shared" si="126"/>
        <v>#REF!</v>
      </c>
      <c r="S248" s="971" t="e">
        <f t="shared" si="127"/>
        <v>#REF!</v>
      </c>
      <c r="T248" s="1407" t="e">
        <f t="shared" si="190"/>
        <v>#REF!</v>
      </c>
      <c r="U248" s="1407" t="e">
        <f t="shared" si="190"/>
        <v>#REF!</v>
      </c>
      <c r="V248" s="1407">
        <f t="shared" si="190"/>
        <v>0</v>
      </c>
      <c r="W248" s="1407" t="e">
        <f t="shared" si="190"/>
        <v>#REF!</v>
      </c>
      <c r="X248" s="1195">
        <f t="shared" si="190"/>
        <v>0</v>
      </c>
      <c r="Y248" s="1195" t="e">
        <f t="shared" si="190"/>
        <v>#REF!</v>
      </c>
      <c r="Z248" s="1195">
        <f t="shared" si="190"/>
        <v>0</v>
      </c>
      <c r="AA248" s="1195" t="e">
        <f t="shared" si="190"/>
        <v>#REF!</v>
      </c>
      <c r="AB248" s="1195">
        <f t="shared" si="190"/>
        <v>0</v>
      </c>
      <c r="AC248" s="1195" t="e">
        <f t="shared" si="190"/>
        <v>#REF!</v>
      </c>
      <c r="AD248" s="1195">
        <f t="shared" si="190"/>
        <v>0</v>
      </c>
      <c r="AE248" s="1195" t="e">
        <f t="shared" si="190"/>
        <v>#REF!</v>
      </c>
      <c r="AF248" s="1195" t="e">
        <f t="shared" si="190"/>
        <v>#REF!</v>
      </c>
      <c r="AG248" s="1412" t="e">
        <f t="shared" si="180"/>
        <v>#REF!</v>
      </c>
      <c r="AH248" s="971" t="e">
        <f t="shared" si="181"/>
        <v>#REF!</v>
      </c>
      <c r="AI248" s="1407">
        <f t="shared" ref="AI248:AM248" si="191">SUM(AI249:AI251)</f>
        <v>0</v>
      </c>
      <c r="AJ248" s="1407">
        <f t="shared" si="191"/>
        <v>0</v>
      </c>
      <c r="AK248" s="1407" t="e">
        <f t="shared" si="191"/>
        <v>#REF!</v>
      </c>
      <c r="AL248" s="1407" t="e">
        <f t="shared" si="191"/>
        <v>#REF!</v>
      </c>
      <c r="AM248" s="1407">
        <f t="shared" si="191"/>
        <v>0</v>
      </c>
      <c r="AN248" s="1407" t="e">
        <f>SUM(AN249:AN251)</f>
        <v>#REF!</v>
      </c>
      <c r="AO248" s="1195">
        <f t="shared" ref="AO248:BG248" si="192">SUM(AO249:AO251)</f>
        <v>0</v>
      </c>
      <c r="AP248" s="1195" t="e">
        <f t="shared" si="192"/>
        <v>#REF!</v>
      </c>
      <c r="AQ248" s="1195">
        <f t="shared" si="192"/>
        <v>0</v>
      </c>
      <c r="AR248" s="1195" t="e">
        <f t="shared" si="192"/>
        <v>#REF!</v>
      </c>
      <c r="AS248" s="1195">
        <f t="shared" si="192"/>
        <v>0</v>
      </c>
      <c r="AT248" s="1195" t="e">
        <f t="shared" si="192"/>
        <v>#REF!</v>
      </c>
      <c r="AU248" s="1195">
        <f t="shared" si="192"/>
        <v>0</v>
      </c>
      <c r="AV248" s="1195" t="e">
        <f t="shared" si="192"/>
        <v>#REF!</v>
      </c>
      <c r="AW248" s="1195">
        <f t="shared" si="192"/>
        <v>0</v>
      </c>
      <c r="AX248" s="1195" t="e">
        <f t="shared" si="192"/>
        <v>#REF!</v>
      </c>
      <c r="AY248" s="1412" t="e">
        <f t="shared" si="124"/>
        <v>#REF!</v>
      </c>
      <c r="AZ248" s="971" t="e">
        <f t="shared" si="125"/>
        <v>#REF!</v>
      </c>
      <c r="BA248" s="1407">
        <f t="shared" si="192"/>
        <v>0</v>
      </c>
      <c r="BB248" s="1407">
        <f t="shared" si="192"/>
        <v>0</v>
      </c>
      <c r="BC248" s="1407" t="e">
        <f t="shared" si="192"/>
        <v>#REF!</v>
      </c>
      <c r="BD248" s="1407">
        <f t="shared" si="192"/>
        <v>0</v>
      </c>
      <c r="BE248" s="1407" t="e">
        <f t="shared" si="192"/>
        <v>#REF!</v>
      </c>
      <c r="BF248" s="1407">
        <f t="shared" si="192"/>
        <v>0</v>
      </c>
      <c r="BG248" s="1407" t="e">
        <f t="shared" si="192"/>
        <v>#REF!</v>
      </c>
      <c r="BH248" s="602"/>
      <c r="BI248" s="1597">
        <f t="shared" si="183"/>
        <v>0</v>
      </c>
      <c r="BJ248" s="726"/>
      <c r="BL248" s="793"/>
      <c r="BM248" s="778"/>
    </row>
    <row r="249" spans="1:65" s="934" customFormat="1" ht="47.25" hidden="1">
      <c r="A249" s="938">
        <v>1</v>
      </c>
      <c r="B249" s="782" t="e">
        <f>'прил 1.1'!#REF!</f>
        <v>#REF!</v>
      </c>
      <c r="C249" s="915" t="s">
        <v>1026</v>
      </c>
      <c r="D249" s="1409" t="e">
        <f>INDEX('прил 1.1'!K:K,MATCH('прил 1.4'!B249,'прил 1.1'!B:B,0))</f>
        <v>#REF!</v>
      </c>
      <c r="E249" s="1409" t="e">
        <f>INDEX('прил 1.1'!L:L,MATCH($B249,'прил 1.1'!$B:$B,0))</f>
        <v>#REF!</v>
      </c>
      <c r="F249" s="1409" t="e">
        <f>INDEX('прил 1.1'!Q:Q,MATCH('прил 1.4'!B249,'прил 1.1'!B:B,0))</f>
        <v>#REF!</v>
      </c>
      <c r="G249" s="1409" t="e">
        <f>INDEX('прил 1.1'!#REF!,MATCH($B249,'прил 1.1'!$B:$B,0))</f>
        <v>#REF!</v>
      </c>
      <c r="H249" s="1409">
        <v>0</v>
      </c>
      <c r="I249" s="1410" t="e">
        <f>INDEX('прил 1.1'!#REF!,MATCH('прил 1.4'!B249,'прил 1.1'!B:B,0))</f>
        <v>#REF!</v>
      </c>
      <c r="J249" s="1201"/>
      <c r="K249" s="1200" t="e">
        <f>INDEX('прил 14'!N:N,MATCH('прил 1.4'!$B249,'прил 14'!$B:$B,0))</f>
        <v>#REF!</v>
      </c>
      <c r="L249" s="1390"/>
      <c r="M249" s="1200" t="e">
        <f>INDEX('прил 14'!O:O,MATCH('прил 1.4'!$B249,'прил 14'!$B:$B,0))</f>
        <v>#REF!</v>
      </c>
      <c r="N249" s="1390"/>
      <c r="O249" s="1200" t="e">
        <f>INDEX('прил 14'!P:P,MATCH('прил 1.4'!$B249,'прил 14'!$B:$B,0))</f>
        <v>#REF!</v>
      </c>
      <c r="P249" s="1199"/>
      <c r="Q249" s="1200" t="e">
        <f>INDEX('прил 14'!Q:Q,MATCH('прил 1.4'!$B249,'прил 14'!$B:$B,0))</f>
        <v>#REF!</v>
      </c>
      <c r="R249" s="1409" t="e">
        <f t="shared" si="126"/>
        <v>#REF!</v>
      </c>
      <c r="S249" s="937" t="e">
        <f t="shared" si="127"/>
        <v>#REF!</v>
      </c>
      <c r="T249" s="1409" t="e">
        <f>INDEX('прил 1.1'!#REF!,MATCH('прил 1.4'!$B249,'прил 1.1'!$B:$B,0))</f>
        <v>#REF!</v>
      </c>
      <c r="U249" s="1409" t="e">
        <f>INDEX('прил 1.1'!#REF!,MATCH('прил 1.4'!$B249,'прил 1.1'!$B:$B,0))</f>
        <v>#REF!</v>
      </c>
      <c r="V249" s="1409"/>
      <c r="W249" s="1409" t="e">
        <f>INDEX('прил 1.1'!#REF!,MATCH('прил 1.4'!B249,'прил 1.1'!B:B,0))</f>
        <v>#REF!</v>
      </c>
      <c r="X249" s="1205"/>
      <c r="Y249" s="1200" t="e">
        <f>INDEX('прил 14'!W:W,MATCH('прил 1.4'!$B249,'прил 14'!$B:$B,0))</f>
        <v>#REF!</v>
      </c>
      <c r="Z249" s="1388"/>
      <c r="AA249" s="1200" t="e">
        <f>INDEX('прил 14'!X:X,MATCH('прил 1.4'!$B249,'прил 14'!$B:$B,0))</f>
        <v>#REF!</v>
      </c>
      <c r="AB249" s="1388"/>
      <c r="AC249" s="1200" t="e">
        <f>INDEX('прил 14'!Y:Y,MATCH('прил 1.4'!$B249,'прил 14'!$B:$B,0))</f>
        <v>#REF!</v>
      </c>
      <c r="AD249" s="1202"/>
      <c r="AE249" s="1200" t="e">
        <f>INDEX('прил 14'!Z:Z,MATCH('прил 1.4'!$B249,'прил 14'!$B:$B,0))</f>
        <v>#REF!</v>
      </c>
      <c r="AF249" s="1199" t="e">
        <f>INDEX('прил 1.1'!Q:Q,MATCH('прил 1.4'!B249,'прил 1.1'!B:B,0))-W249</f>
        <v>#REF!</v>
      </c>
      <c r="AG249" s="1409" t="e">
        <f t="shared" si="180"/>
        <v>#REF!</v>
      </c>
      <c r="AH249" s="937" t="e">
        <f t="shared" si="181"/>
        <v>#REF!</v>
      </c>
      <c r="AI249" s="1414"/>
      <c r="AJ249" s="1414"/>
      <c r="AK249" s="1415" t="e">
        <f>INDEX('прил 1.1'!#REF!,MATCH('прил 1.4'!$B249,'прил 1.1'!$B:$B,0))</f>
        <v>#REF!</v>
      </c>
      <c r="AL249" s="1416" t="e">
        <f>INDEX('прил 1.1'!#REF!,MATCH('прил 1.4'!$B249,'прил 1.1'!$B:$B,0))</f>
        <v>#REF!</v>
      </c>
      <c r="AM249" s="1409">
        <v>0</v>
      </c>
      <c r="AN249" s="1409" t="e">
        <f>INDEX('прил 1.1'!#REF!,MATCH('прил 1.4'!B249,'прил 1.1'!B:B,0))</f>
        <v>#REF!</v>
      </c>
      <c r="AO249" s="1206">
        <f t="shared" si="184"/>
        <v>0</v>
      </c>
      <c r="AP249" s="1200" t="e">
        <f>AN249</f>
        <v>#REF!</v>
      </c>
      <c r="AQ249" s="1227"/>
      <c r="AR249" s="1200" t="e">
        <f>INDEX('прил 14'!H:H,MATCH('прил 1.4'!$B249,'прил 14'!$B:$B,0))</f>
        <v>#REF!</v>
      </c>
      <c r="AT249" s="1200" t="e">
        <f>INDEX('прил 14'!I:I,MATCH('прил 1.4'!$B249,'прил 14'!$B:$B,0))</f>
        <v>#REF!</v>
      </c>
      <c r="AV249" s="1200" t="e">
        <f>INDEX('прил 14'!J:J,MATCH('прил 1.4'!$B249,'прил 14'!$B:$B,0))</f>
        <v>#REF!</v>
      </c>
      <c r="AW249" s="1202"/>
      <c r="AX249" s="1200" t="e">
        <f>INDEX('прил 14'!K:K,MATCH('прил 1.4'!$B249,'прил 14'!$B:$B,0))</f>
        <v>#REF!</v>
      </c>
      <c r="AY249" s="1409" t="e">
        <f t="shared" si="124"/>
        <v>#REF!</v>
      </c>
      <c r="AZ249" s="937" t="e">
        <f t="shared" si="125"/>
        <v>#REF!</v>
      </c>
      <c r="BA249" s="1417"/>
      <c r="BB249" s="1409">
        <v>0</v>
      </c>
      <c r="BC249" s="1409" t="e">
        <f>INDEX('прил 1.1'!#REF!,MATCH('прил 1.4'!B249,'прил 1.1'!B:B,0))</f>
        <v>#REF!</v>
      </c>
      <c r="BD249" s="1409">
        <v>0</v>
      </c>
      <c r="BE249" s="1409" t="e">
        <f>INDEX('прил 1.1'!#REF!,MATCH('прил 1.4'!B249,'прил 1.1'!B:B,0))</f>
        <v>#REF!</v>
      </c>
      <c r="BF249" s="1414"/>
      <c r="BG249" s="1409" t="e">
        <f>INDEX('прил 1.1'!#REF!,MATCH('прил 1.4'!B249,'прил 1.1'!B:B,0))</f>
        <v>#REF!</v>
      </c>
      <c r="BH249" s="950" t="s">
        <v>1189</v>
      </c>
      <c r="BI249" s="1597">
        <f t="shared" si="183"/>
        <v>0</v>
      </c>
      <c r="BL249" s="917"/>
      <c r="BM249" s="918"/>
    </row>
    <row r="250" spans="1:65" s="976" customFormat="1" hidden="1" outlineLevel="1">
      <c r="A250" s="977"/>
      <c r="B250" s="782"/>
      <c r="C250" s="915"/>
      <c r="D250" s="1210"/>
      <c r="E250" s="1210"/>
      <c r="F250" s="1210"/>
      <c r="G250" s="1210"/>
      <c r="H250" s="1210"/>
      <c r="I250" s="1210"/>
      <c r="J250" s="1210"/>
      <c r="K250" s="1210"/>
      <c r="L250" s="1210"/>
      <c r="M250" s="1210"/>
      <c r="N250" s="1210"/>
      <c r="O250" s="1210"/>
      <c r="P250" s="1210"/>
      <c r="Q250" s="1210"/>
      <c r="R250" s="1210">
        <f t="shared" si="126"/>
        <v>0</v>
      </c>
      <c r="S250" s="1211" t="str">
        <f t="shared" si="127"/>
        <v xml:space="preserve"> </v>
      </c>
      <c r="T250" s="1210"/>
      <c r="U250" s="1210"/>
      <c r="V250" s="1210"/>
      <c r="W250" s="1210"/>
      <c r="X250" s="1210"/>
      <c r="Y250" s="1210"/>
      <c r="Z250" s="1210"/>
      <c r="AA250" s="1210"/>
      <c r="AB250" s="1210"/>
      <c r="AC250" s="1210"/>
      <c r="AD250" s="1210"/>
      <c r="AE250" s="1210"/>
      <c r="AF250" s="1210"/>
      <c r="AG250" s="1210">
        <f t="shared" si="180"/>
        <v>0</v>
      </c>
      <c r="AH250" s="1211" t="str">
        <f t="shared" si="181"/>
        <v xml:space="preserve"> </v>
      </c>
      <c r="AI250" s="1210"/>
      <c r="AJ250" s="1210"/>
      <c r="AK250" s="1210"/>
      <c r="AL250" s="1210"/>
      <c r="AM250" s="1232"/>
      <c r="AN250" s="1210"/>
      <c r="AO250" s="1208">
        <f t="shared" si="184"/>
        <v>0</v>
      </c>
      <c r="AP250" s="1210"/>
      <c r="AQ250" s="1232"/>
      <c r="AR250" s="1210"/>
      <c r="AS250" s="1232"/>
      <c r="AT250" s="1210"/>
      <c r="AU250" s="1232"/>
      <c r="AV250" s="1210"/>
      <c r="AW250" s="1232"/>
      <c r="AX250" s="1210"/>
      <c r="AY250" s="1210">
        <f t="shared" si="124"/>
        <v>0</v>
      </c>
      <c r="AZ250" s="930" t="str">
        <f t="shared" si="125"/>
        <v xml:space="preserve"> </v>
      </c>
      <c r="BA250" s="1210"/>
      <c r="BB250" s="1232"/>
      <c r="BC250" s="1210"/>
      <c r="BD250" s="1232"/>
      <c r="BE250" s="1210"/>
      <c r="BF250" s="1208"/>
      <c r="BG250" s="1215"/>
      <c r="BH250" s="990"/>
      <c r="BI250" s="1597">
        <f t="shared" si="183"/>
        <v>0</v>
      </c>
      <c r="BJ250" s="916"/>
      <c r="BL250" s="917"/>
      <c r="BM250" s="918"/>
    </row>
    <row r="251" spans="1:65" s="987" customFormat="1" hidden="1" outlineLevel="1">
      <c r="A251" s="977"/>
      <c r="B251" s="988"/>
      <c r="C251" s="989"/>
      <c r="D251" s="1207"/>
      <c r="E251" s="1207"/>
      <c r="F251" s="1207"/>
      <c r="G251" s="1207"/>
      <c r="H251" s="1207"/>
      <c r="I251" s="1207"/>
      <c r="J251" s="1207"/>
      <c r="K251" s="1207"/>
      <c r="L251" s="1207"/>
      <c r="M251" s="1207"/>
      <c r="N251" s="1207"/>
      <c r="O251" s="1207"/>
      <c r="P251" s="1207"/>
      <c r="Q251" s="1207"/>
      <c r="R251" s="1210">
        <f t="shared" si="126"/>
        <v>0</v>
      </c>
      <c r="S251" s="1211" t="str">
        <f t="shared" si="127"/>
        <v xml:space="preserve"> </v>
      </c>
      <c r="T251" s="1207"/>
      <c r="U251" s="1207"/>
      <c r="V251" s="1207"/>
      <c r="W251" s="1207"/>
      <c r="X251" s="1207"/>
      <c r="Y251" s="1207"/>
      <c r="Z251" s="1207"/>
      <c r="AA251" s="1207"/>
      <c r="AB251" s="1207"/>
      <c r="AC251" s="1207"/>
      <c r="AD251" s="1207"/>
      <c r="AE251" s="1207"/>
      <c r="AF251" s="1207"/>
      <c r="AG251" s="1210">
        <f t="shared" si="180"/>
        <v>0</v>
      </c>
      <c r="AH251" s="1211" t="str">
        <f t="shared" si="181"/>
        <v xml:space="preserve"> </v>
      </c>
      <c r="AI251" s="1207"/>
      <c r="AJ251" s="1207"/>
      <c r="AK251" s="1207"/>
      <c r="AL251" s="1207"/>
      <c r="AM251" s="1231"/>
      <c r="AN251" s="1207"/>
      <c r="AO251" s="1208">
        <f t="shared" si="184"/>
        <v>0</v>
      </c>
      <c r="AP251" s="1207"/>
      <c r="AQ251" s="1231"/>
      <c r="AR251" s="1207"/>
      <c r="AS251" s="1231"/>
      <c r="AT251" s="1207"/>
      <c r="AU251" s="1231"/>
      <c r="AV251" s="1207"/>
      <c r="AW251" s="1231"/>
      <c r="AX251" s="1207"/>
      <c r="AY251" s="1210">
        <f t="shared" ref="AY251:AY314" si="193">AN251-AM251</f>
        <v>0</v>
      </c>
      <c r="AZ251" s="930" t="str">
        <f t="shared" ref="AZ251:AZ314" si="194">IF(AP251&gt;0,AY251/AP251," ")</f>
        <v xml:space="preserve"> </v>
      </c>
      <c r="BA251" s="1207"/>
      <c r="BB251" s="1231"/>
      <c r="BC251" s="1207"/>
      <c r="BD251" s="1231"/>
      <c r="BE251" s="1207"/>
      <c r="BF251" s="1207"/>
      <c r="BG251" s="1217"/>
      <c r="BH251" s="992"/>
      <c r="BI251" s="1597">
        <f t="shared" si="183"/>
        <v>0</v>
      </c>
      <c r="BJ251" s="923"/>
      <c r="BL251" s="917"/>
      <c r="BM251" s="918"/>
    </row>
    <row r="252" spans="1:65" s="727" customFormat="1" ht="28.5" hidden="1" collapsed="1">
      <c r="A252" s="723">
        <v>2</v>
      </c>
      <c r="B252" s="704" t="s">
        <v>90</v>
      </c>
      <c r="C252" s="602"/>
      <c r="D252" s="1407">
        <f t="shared" ref="D252:Q252" si="195">SUM(D253:D254)</f>
        <v>0</v>
      </c>
      <c r="E252" s="1407">
        <f t="shared" si="195"/>
        <v>0</v>
      </c>
      <c r="F252" s="1407">
        <f t="shared" si="195"/>
        <v>0</v>
      </c>
      <c r="G252" s="1407">
        <f t="shared" si="195"/>
        <v>0</v>
      </c>
      <c r="H252" s="1407">
        <f t="shared" si="195"/>
        <v>0</v>
      </c>
      <c r="I252" s="1407">
        <f t="shared" si="195"/>
        <v>0</v>
      </c>
      <c r="J252" s="1195">
        <f t="shared" si="195"/>
        <v>0</v>
      </c>
      <c r="K252" s="1195">
        <f t="shared" si="195"/>
        <v>0</v>
      </c>
      <c r="L252" s="1195">
        <f t="shared" si="195"/>
        <v>0</v>
      </c>
      <c r="M252" s="1195">
        <f t="shared" si="195"/>
        <v>0</v>
      </c>
      <c r="N252" s="1195">
        <f t="shared" si="195"/>
        <v>0</v>
      </c>
      <c r="O252" s="1195">
        <f t="shared" si="195"/>
        <v>0</v>
      </c>
      <c r="P252" s="1195">
        <f t="shared" si="195"/>
        <v>0</v>
      </c>
      <c r="Q252" s="1195">
        <f t="shared" si="195"/>
        <v>0</v>
      </c>
      <c r="R252" s="1412">
        <f t="shared" si="126"/>
        <v>0</v>
      </c>
      <c r="S252" s="971" t="str">
        <f t="shared" si="127"/>
        <v xml:space="preserve"> </v>
      </c>
      <c r="T252" s="1407">
        <f>SUM(T253:T254)</f>
        <v>0</v>
      </c>
      <c r="U252" s="1407">
        <f>SUM(U253:U254)</f>
        <v>0</v>
      </c>
      <c r="V252" s="1407"/>
      <c r="W252" s="1407" t="e">
        <f>INDEX('прил 1.1'!#REF!,MATCH('прил 1.4'!B252,'прил 1.1'!B:B,0))</f>
        <v>#REF!</v>
      </c>
      <c r="X252" s="1195">
        <f>SUM(X253:X254)</f>
        <v>0</v>
      </c>
      <c r="Y252" s="1195">
        <f>SUM(W253:W254)</f>
        <v>0</v>
      </c>
      <c r="Z252" s="1195">
        <f>SUM(Z253:Z254)</f>
        <v>0</v>
      </c>
      <c r="AA252" s="1195">
        <f>SUM(X253:X254)</f>
        <v>0</v>
      </c>
      <c r="AB252" s="1195">
        <f>SUM(AB253:AB254)</f>
        <v>0</v>
      </c>
      <c r="AC252" s="1195">
        <f>SUM(Y253:Y254)</f>
        <v>0</v>
      </c>
      <c r="AD252" s="1195">
        <f>SUM(AD253:AD254)</f>
        <v>0</v>
      </c>
      <c r="AE252" s="1195">
        <f>SUM(Z253:Z254)</f>
        <v>0</v>
      </c>
      <c r="AF252" s="1195">
        <f>SUM(AF253:AF254)</f>
        <v>0</v>
      </c>
      <c r="AG252" s="1412" t="e">
        <f t="shared" si="180"/>
        <v>#REF!</v>
      </c>
      <c r="AH252" s="971" t="e">
        <f t="shared" si="181"/>
        <v>#REF!</v>
      </c>
      <c r="AI252" s="1407">
        <f t="shared" ref="AI252:AL252" si="196">SUM(AI253:AI254)</f>
        <v>0</v>
      </c>
      <c r="AJ252" s="1407">
        <f t="shared" si="196"/>
        <v>0</v>
      </c>
      <c r="AK252" s="1407">
        <f t="shared" si="196"/>
        <v>0</v>
      </c>
      <c r="AL252" s="1407">
        <f t="shared" si="196"/>
        <v>0</v>
      </c>
      <c r="AM252" s="1407">
        <v>0</v>
      </c>
      <c r="AN252" s="1407" t="e">
        <f t="shared" ref="AN252" si="197">AP252</f>
        <v>#REF!</v>
      </c>
      <c r="AO252" s="1195">
        <f t="shared" si="184"/>
        <v>0</v>
      </c>
      <c r="AP252" s="1195" t="e">
        <f t="shared" ref="AP252" si="198">SUM(AR252,AT252,AV252,AX252)</f>
        <v>#REF!</v>
      </c>
      <c r="AQ252" s="1195"/>
      <c r="AR252" s="1195" t="e">
        <f>INDEX('прил 1.3'!#REF!,MATCH('прил 1.4'!$B252,'прил 1.3'!$B:$B,0))</f>
        <v>#REF!</v>
      </c>
      <c r="AS252" s="1195"/>
      <c r="AT252" s="1195" t="e">
        <f>INDEX('прил 1.3'!#REF!,MATCH('прил 1.4'!$B252,'прил 1.3'!$B:$B,0))</f>
        <v>#REF!</v>
      </c>
      <c r="AU252" s="1195"/>
      <c r="AV252" s="1195" t="e">
        <f>INDEX('прил 1.3'!#REF!,MATCH('прил 1.4'!$B252,'прил 1.3'!$B:$B,0))</f>
        <v>#REF!</v>
      </c>
      <c r="AW252" s="1195"/>
      <c r="AX252" s="1195" t="e">
        <f>INDEX('прил 1.3'!#REF!,MATCH('прил 1.4'!$B252,'прил 1.3'!$B:$B,0))</f>
        <v>#REF!</v>
      </c>
      <c r="AY252" s="1412" t="e">
        <f t="shared" si="193"/>
        <v>#REF!</v>
      </c>
      <c r="AZ252" s="971" t="e">
        <f t="shared" si="194"/>
        <v>#REF!</v>
      </c>
      <c r="BA252" s="1407"/>
      <c r="BB252" s="1407">
        <v>0</v>
      </c>
      <c r="BC252" s="1407" t="e">
        <f>INDEX('прил 1.1'!#REF!,MATCH('прил 1.4'!B252,'прил 1.1'!B:B,0))</f>
        <v>#REF!</v>
      </c>
      <c r="BD252" s="1407">
        <v>0</v>
      </c>
      <c r="BE252" s="1407" t="e">
        <f>INDEX('прил 1.1'!#REF!,MATCH('прил 1.4'!B252,'прил 1.1'!B:B,0))</f>
        <v>#REF!</v>
      </c>
      <c r="BF252" s="1407"/>
      <c r="BG252" s="1407">
        <f>SUM(BG253:BG254)</f>
        <v>0</v>
      </c>
      <c r="BH252" s="602"/>
      <c r="BI252" s="1597">
        <f t="shared" ref="BI252:BI263" si="199">V252-X252-Z252-AB252-AD252</f>
        <v>0</v>
      </c>
      <c r="BJ252" s="726"/>
      <c r="BL252" s="793"/>
      <c r="BM252" s="778"/>
    </row>
    <row r="253" spans="1:65" s="934" customFormat="1" hidden="1" outlineLevel="1">
      <c r="A253" s="977"/>
      <c r="B253" s="920"/>
      <c r="C253" s="989"/>
      <c r="D253" s="1207"/>
      <c r="E253" s="1207"/>
      <c r="F253" s="1207"/>
      <c r="G253" s="1207"/>
      <c r="H253" s="1207"/>
      <c r="I253" s="1207"/>
      <c r="J253" s="1207"/>
      <c r="K253" s="1207"/>
      <c r="L253" s="1207"/>
      <c r="M253" s="1207"/>
      <c r="N253" s="1207"/>
      <c r="O253" s="1207"/>
      <c r="P253" s="1207"/>
      <c r="Q253" s="1207"/>
      <c r="R253" s="1210">
        <f t="shared" ref="R253:R316" si="200">I253-H253</f>
        <v>0</v>
      </c>
      <c r="S253" s="1211" t="str">
        <f t="shared" ref="S253:S316" si="201">IF(I253&gt;0,R253/I253," ")</f>
        <v xml:space="preserve"> </v>
      </c>
      <c r="T253" s="1207"/>
      <c r="U253" s="1207"/>
      <c r="V253" s="1207"/>
      <c r="W253" s="1207"/>
      <c r="X253" s="1207"/>
      <c r="Y253" s="1207"/>
      <c r="Z253" s="1207"/>
      <c r="AA253" s="1207"/>
      <c r="AB253" s="1207"/>
      <c r="AC253" s="1207"/>
      <c r="AD253" s="1207"/>
      <c r="AE253" s="1207"/>
      <c r="AF253" s="1207"/>
      <c r="AG253" s="1210">
        <f t="shared" si="180"/>
        <v>0</v>
      </c>
      <c r="AH253" s="1211" t="str">
        <f t="shared" si="181"/>
        <v xml:space="preserve"> </v>
      </c>
      <c r="AI253" s="1207"/>
      <c r="AJ253" s="1207"/>
      <c r="AK253" s="1207"/>
      <c r="AL253" s="1207"/>
      <c r="AM253" s="1205"/>
      <c r="AN253" s="1207"/>
      <c r="AO253" s="1208">
        <f t="shared" si="184"/>
        <v>0</v>
      </c>
      <c r="AP253" s="1207"/>
      <c r="AQ253" s="1205"/>
      <c r="AR253" s="1207"/>
      <c r="AS253" s="1205"/>
      <c r="AT253" s="1207"/>
      <c r="AU253" s="1205"/>
      <c r="AV253" s="1207"/>
      <c r="AW253" s="1205"/>
      <c r="AX253" s="1207"/>
      <c r="AY253" s="1210">
        <f t="shared" si="193"/>
        <v>0</v>
      </c>
      <c r="AZ253" s="930" t="str">
        <f t="shared" si="194"/>
        <v xml:space="preserve"> </v>
      </c>
      <c r="BA253" s="1207"/>
      <c r="BB253" s="1205"/>
      <c r="BC253" s="1207"/>
      <c r="BD253" s="1205"/>
      <c r="BE253" s="1207"/>
      <c r="BF253" s="1207"/>
      <c r="BG253" s="1207"/>
      <c r="BH253" s="991"/>
      <c r="BI253" s="1597">
        <f t="shared" si="199"/>
        <v>0</v>
      </c>
      <c r="BJ253" s="923"/>
      <c r="BL253" s="917"/>
      <c r="BM253" s="918"/>
    </row>
    <row r="254" spans="1:65" s="934" customFormat="1" hidden="1" outlineLevel="1">
      <c r="A254" s="977"/>
      <c r="B254" s="920"/>
      <c r="C254" s="989"/>
      <c r="D254" s="1207"/>
      <c r="E254" s="1207"/>
      <c r="F254" s="1207"/>
      <c r="G254" s="1207"/>
      <c r="H254" s="1207"/>
      <c r="I254" s="1207"/>
      <c r="J254" s="1207"/>
      <c r="K254" s="1207"/>
      <c r="L254" s="1207"/>
      <c r="M254" s="1207"/>
      <c r="N254" s="1207"/>
      <c r="O254" s="1207"/>
      <c r="P254" s="1207"/>
      <c r="Q254" s="1207"/>
      <c r="R254" s="1210">
        <f t="shared" si="200"/>
        <v>0</v>
      </c>
      <c r="S254" s="1211" t="str">
        <f t="shared" si="201"/>
        <v xml:space="preserve"> </v>
      </c>
      <c r="T254" s="1207"/>
      <c r="U254" s="1207"/>
      <c r="V254" s="1207"/>
      <c r="W254" s="1207"/>
      <c r="X254" s="1207"/>
      <c r="Y254" s="1207"/>
      <c r="Z254" s="1207"/>
      <c r="AA254" s="1207"/>
      <c r="AB254" s="1207"/>
      <c r="AC254" s="1207"/>
      <c r="AD254" s="1207"/>
      <c r="AE254" s="1207"/>
      <c r="AF254" s="1207"/>
      <c r="AG254" s="1210">
        <f t="shared" si="180"/>
        <v>0</v>
      </c>
      <c r="AH254" s="1211" t="str">
        <f t="shared" si="181"/>
        <v xml:space="preserve"> </v>
      </c>
      <c r="AI254" s="1207"/>
      <c r="AJ254" s="1207"/>
      <c r="AK254" s="1207"/>
      <c r="AL254" s="1207"/>
      <c r="AM254" s="1205"/>
      <c r="AN254" s="1207"/>
      <c r="AO254" s="1208">
        <f t="shared" si="184"/>
        <v>0</v>
      </c>
      <c r="AP254" s="1207"/>
      <c r="AQ254" s="1205"/>
      <c r="AR254" s="1207"/>
      <c r="AS254" s="1205"/>
      <c r="AT254" s="1207"/>
      <c r="AU254" s="1205"/>
      <c r="AV254" s="1207"/>
      <c r="AW254" s="1205"/>
      <c r="AX254" s="1207"/>
      <c r="AY254" s="1210">
        <f t="shared" si="193"/>
        <v>0</v>
      </c>
      <c r="AZ254" s="930" t="str">
        <f t="shared" si="194"/>
        <v xml:space="preserve"> </v>
      </c>
      <c r="BA254" s="1207"/>
      <c r="BB254" s="1205"/>
      <c r="BC254" s="1207"/>
      <c r="BD254" s="1205"/>
      <c r="BE254" s="1207"/>
      <c r="BF254" s="1207"/>
      <c r="BG254" s="1207"/>
      <c r="BH254" s="991"/>
      <c r="BI254" s="1597">
        <f t="shared" si="199"/>
        <v>0</v>
      </c>
      <c r="BJ254" s="923"/>
      <c r="BL254" s="917"/>
      <c r="BM254" s="918"/>
    </row>
    <row r="255" spans="1:65" s="727" customFormat="1" collapsed="1">
      <c r="A255" s="723">
        <v>3</v>
      </c>
      <c r="B255" s="704" t="s">
        <v>72</v>
      </c>
      <c r="C255" s="602"/>
      <c r="D255" s="1407" t="e">
        <f t="shared" ref="D255:Q255" si="202">SUM(D256:D286)</f>
        <v>#REF!</v>
      </c>
      <c r="E255" s="1407" t="e">
        <f t="shared" si="202"/>
        <v>#REF!</v>
      </c>
      <c r="F255" s="1407" t="e">
        <f t="shared" si="202"/>
        <v>#REF!</v>
      </c>
      <c r="G255" s="1407" t="e">
        <f t="shared" si="202"/>
        <v>#REF!</v>
      </c>
      <c r="H255" s="1407">
        <f t="shared" si="202"/>
        <v>21.999999999999996</v>
      </c>
      <c r="I255" s="1407" t="e">
        <f t="shared" si="202"/>
        <v>#REF!</v>
      </c>
      <c r="J255" s="1195">
        <f t="shared" si="202"/>
        <v>0</v>
      </c>
      <c r="K255" s="1195" t="e">
        <f t="shared" si="202"/>
        <v>#REF!</v>
      </c>
      <c r="L255" s="1195">
        <f t="shared" si="202"/>
        <v>0</v>
      </c>
      <c r="M255" s="1195" t="e">
        <f t="shared" si="202"/>
        <v>#REF!</v>
      </c>
      <c r="N255" s="1195">
        <f t="shared" si="202"/>
        <v>0</v>
      </c>
      <c r="O255" s="1195" t="e">
        <f t="shared" si="202"/>
        <v>#REF!</v>
      </c>
      <c r="P255" s="1195">
        <f t="shared" si="202"/>
        <v>0</v>
      </c>
      <c r="Q255" s="1195" t="e">
        <f t="shared" si="202"/>
        <v>#REF!</v>
      </c>
      <c r="R255" s="1412" t="e">
        <f t="shared" si="200"/>
        <v>#REF!</v>
      </c>
      <c r="S255" s="971" t="e">
        <f t="shared" si="201"/>
        <v>#REF!</v>
      </c>
      <c r="T255" s="1407" t="e">
        <f t="shared" ref="T255:AF255" si="203">SUM(T256:T286)</f>
        <v>#REF!</v>
      </c>
      <c r="U255" s="1407" t="e">
        <f t="shared" si="203"/>
        <v>#REF!</v>
      </c>
      <c r="V255" s="1407">
        <f t="shared" si="203"/>
        <v>29.3597</v>
      </c>
      <c r="W255" s="1407" t="e">
        <f t="shared" si="203"/>
        <v>#REF!</v>
      </c>
      <c r="X255" s="1195">
        <f t="shared" si="203"/>
        <v>0</v>
      </c>
      <c r="Y255" s="1195" t="e">
        <f t="shared" si="203"/>
        <v>#REF!</v>
      </c>
      <c r="Z255" s="1195">
        <f t="shared" si="203"/>
        <v>4.7016999999999998</v>
      </c>
      <c r="AA255" s="1195" t="e">
        <f t="shared" si="203"/>
        <v>#REF!</v>
      </c>
      <c r="AB255" s="1195">
        <f t="shared" si="203"/>
        <v>0</v>
      </c>
      <c r="AC255" s="1195" t="e">
        <f t="shared" si="203"/>
        <v>#REF!</v>
      </c>
      <c r="AD255" s="1195">
        <f t="shared" si="203"/>
        <v>24.658000000000001</v>
      </c>
      <c r="AE255" s="1195" t="e">
        <f t="shared" si="203"/>
        <v>#REF!</v>
      </c>
      <c r="AF255" s="1195" t="e">
        <f t="shared" si="203"/>
        <v>#REF!</v>
      </c>
      <c r="AG255" s="1412" t="e">
        <f t="shared" si="180"/>
        <v>#REF!</v>
      </c>
      <c r="AH255" s="971" t="e">
        <f t="shared" si="181"/>
        <v>#REF!</v>
      </c>
      <c r="AI255" s="1407">
        <f t="shared" ref="AI255:AX255" si="204">SUM(AI256:AI286)</f>
        <v>0</v>
      </c>
      <c r="AJ255" s="1407">
        <f t="shared" si="204"/>
        <v>0</v>
      </c>
      <c r="AK255" s="1407" t="e">
        <f t="shared" si="204"/>
        <v>#REF!</v>
      </c>
      <c r="AL255" s="1407" t="e">
        <f t="shared" si="204"/>
        <v>#REF!</v>
      </c>
      <c r="AM255" s="1407">
        <f t="shared" si="204"/>
        <v>19.8</v>
      </c>
      <c r="AN255" s="1407" t="e">
        <f t="shared" si="204"/>
        <v>#REF!</v>
      </c>
      <c r="AO255" s="1195">
        <f t="shared" si="204"/>
        <v>19.8</v>
      </c>
      <c r="AP255" s="1195" t="e">
        <f t="shared" si="204"/>
        <v>#REF!</v>
      </c>
      <c r="AQ255" s="1195">
        <f t="shared" si="204"/>
        <v>0</v>
      </c>
      <c r="AR255" s="1195" t="e">
        <f t="shared" si="204"/>
        <v>#REF!</v>
      </c>
      <c r="AS255" s="1195">
        <f t="shared" si="204"/>
        <v>0</v>
      </c>
      <c r="AT255" s="1195" t="e">
        <f t="shared" si="204"/>
        <v>#REF!</v>
      </c>
      <c r="AU255" s="1195">
        <f t="shared" si="204"/>
        <v>0</v>
      </c>
      <c r="AV255" s="1195" t="e">
        <f t="shared" si="204"/>
        <v>#REF!</v>
      </c>
      <c r="AW255" s="1195">
        <f t="shared" si="204"/>
        <v>0</v>
      </c>
      <c r="AX255" s="1195" t="e">
        <f t="shared" si="204"/>
        <v>#REF!</v>
      </c>
      <c r="AY255" s="1412" t="e">
        <f t="shared" si="193"/>
        <v>#REF!</v>
      </c>
      <c r="AZ255" s="971" t="e">
        <f t="shared" si="194"/>
        <v>#REF!</v>
      </c>
      <c r="BA255" s="1407">
        <f t="shared" ref="BA255:BG255" si="205">SUM(BA256:BA286)</f>
        <v>0</v>
      </c>
      <c r="BB255" s="1407">
        <f t="shared" si="205"/>
        <v>0</v>
      </c>
      <c r="BC255" s="1407" t="e">
        <f t="shared" si="205"/>
        <v>#REF!</v>
      </c>
      <c r="BD255" s="1407">
        <f t="shared" si="205"/>
        <v>0</v>
      </c>
      <c r="BE255" s="1407" t="e">
        <f t="shared" si="205"/>
        <v>#REF!</v>
      </c>
      <c r="BF255" s="1407">
        <f t="shared" si="205"/>
        <v>0</v>
      </c>
      <c r="BG255" s="1407" t="e">
        <f t="shared" si="205"/>
        <v>#REF!</v>
      </c>
      <c r="BH255" s="602"/>
      <c r="BI255" s="1597">
        <f t="shared" si="199"/>
        <v>0</v>
      </c>
      <c r="BJ255" s="1619" t="e">
        <v>#N/A</v>
      </c>
      <c r="BL255" s="917" t="e">
        <f>BJ255-H255</f>
        <v>#N/A</v>
      </c>
      <c r="BM255" s="778"/>
    </row>
    <row r="256" spans="1:65" s="934" customFormat="1" hidden="1">
      <c r="A256" s="938">
        <v>1</v>
      </c>
      <c r="B256" s="782" t="e">
        <f>'прил 1.1'!#REF!</f>
        <v>#REF!</v>
      </c>
      <c r="C256" s="915" t="s">
        <v>1026</v>
      </c>
      <c r="D256" s="1409" t="e">
        <f>INDEX('прил 1.1'!K:K,MATCH('прил 1.4'!B256,'прил 1.1'!B:B,0))</f>
        <v>#REF!</v>
      </c>
      <c r="E256" s="1409" t="e">
        <f>INDEX('прил 1.1'!L:L,MATCH($B256,'прил 1.1'!$B:$B,0))</f>
        <v>#REF!</v>
      </c>
      <c r="F256" s="1409" t="e">
        <f>INDEX('прил 1.1'!Q:Q,MATCH('прил 1.4'!B256,'прил 1.1'!B:B,0))</f>
        <v>#REF!</v>
      </c>
      <c r="G256" s="1409" t="e">
        <f>INDEX('прил 1.1'!#REF!,MATCH($B256,'прил 1.1'!$B:$B,0))</f>
        <v>#REF!</v>
      </c>
      <c r="H256" s="1409">
        <v>0</v>
      </c>
      <c r="I256" s="1410" t="e">
        <f>INDEX('прил 1.1'!#REF!,MATCH('прил 1.4'!B256,'прил 1.1'!B:B,0))</f>
        <v>#REF!</v>
      </c>
      <c r="J256" s="1201"/>
      <c r="K256" s="1202"/>
      <c r="L256" s="1199"/>
      <c r="M256" s="1202"/>
      <c r="N256" s="1199"/>
      <c r="O256" s="1199"/>
      <c r="P256" s="1199"/>
      <c r="Q256" s="1203"/>
      <c r="R256" s="1409" t="e">
        <f t="shared" si="200"/>
        <v>#REF!</v>
      </c>
      <c r="S256" s="937" t="e">
        <f t="shared" si="201"/>
        <v>#REF!</v>
      </c>
      <c r="T256" s="1409" t="e">
        <f>INDEX('прил 1.1'!#REF!,MATCH('прил 1.4'!$B256,'прил 1.1'!$B:$B,0))</f>
        <v>#REF!</v>
      </c>
      <c r="U256" s="1409" t="e">
        <f>INDEX('прил 1.1'!#REF!,MATCH('прил 1.4'!$B256,'прил 1.1'!$B:$B,0))</f>
        <v>#REF!</v>
      </c>
      <c r="V256" s="1409">
        <v>0</v>
      </c>
      <c r="W256" s="1409">
        <f t="shared" ref="W256" si="206">Y256+AA256+AC256+AE256</f>
        <v>0</v>
      </c>
      <c r="X256" s="1205"/>
      <c r="Y256" s="1205"/>
      <c r="Z256" s="1205"/>
      <c r="AA256" s="1205"/>
      <c r="AB256" s="1205"/>
      <c r="AC256" s="1205"/>
      <c r="AD256" s="1205"/>
      <c r="AE256" s="1205"/>
      <c r="AF256" s="1199" t="e">
        <f>INDEX('прил 1.1'!Q:Q,MATCH('прил 1.4'!B256,'прил 1.1'!B:B,0))-W256</f>
        <v>#REF!</v>
      </c>
      <c r="AG256" s="1409">
        <f t="shared" si="180"/>
        <v>0</v>
      </c>
      <c r="AH256" s="937" t="str">
        <f t="shared" si="181"/>
        <v xml:space="preserve"> </v>
      </c>
      <c r="AI256" s="1414"/>
      <c r="AJ256" s="1414"/>
      <c r="AK256" s="1415" t="e">
        <f>INDEX('прил 1.1'!#REF!,MATCH('прил 1.4'!$B256,'прил 1.1'!$B:$B,0))</f>
        <v>#REF!</v>
      </c>
      <c r="AL256" s="1416" t="e">
        <f>INDEX('прил 1.1'!#REF!,MATCH('прил 1.4'!$B256,'прил 1.1'!$B:$B,0))</f>
        <v>#REF!</v>
      </c>
      <c r="AM256" s="1409">
        <v>0</v>
      </c>
      <c r="AN256" s="1409" t="e">
        <f>INDEX('прил 1.1'!#REF!,MATCH('прил 1.4'!B256,'прил 1.1'!B:B,0))</f>
        <v>#REF!</v>
      </c>
      <c r="AO256" s="1206">
        <f t="shared" si="184"/>
        <v>0</v>
      </c>
      <c r="AP256" s="1200" t="e">
        <f t="shared" ref="AP256:AP285" si="207">AN256</f>
        <v>#REF!</v>
      </c>
      <c r="AQ256" s="1227"/>
      <c r="AR256" s="1199" t="e">
        <f>INDEX('прил 1.3'!#REF!,MATCH('прил 1.4'!$B256,'прил 1.3'!$B:$B,0))</f>
        <v>#REF!</v>
      </c>
      <c r="AS256" s="1202"/>
      <c r="AT256" s="1199" t="e">
        <f>INDEX('прил 1.3'!#REF!,MATCH('прил 1.4'!$B256,'прил 1.3'!$B:$B,0))</f>
        <v>#REF!</v>
      </c>
      <c r="AU256" s="1202"/>
      <c r="AV256" s="1199" t="e">
        <f>INDEX('прил 1.3'!#REF!,MATCH('прил 1.4'!$B256,'прил 1.3'!$B:$B,0))</f>
        <v>#REF!</v>
      </c>
      <c r="AW256" s="1202"/>
      <c r="AX256" s="1199" t="e">
        <f>INDEX('прил 1.3'!#REF!,MATCH('прил 1.4'!$B256,'прил 1.3'!$B:$B,0))</f>
        <v>#REF!</v>
      </c>
      <c r="AY256" s="1409" t="e">
        <f t="shared" si="193"/>
        <v>#REF!</v>
      </c>
      <c r="AZ256" s="937" t="e">
        <f t="shared" si="194"/>
        <v>#REF!</v>
      </c>
      <c r="BA256" s="1417"/>
      <c r="BB256" s="1409">
        <v>0</v>
      </c>
      <c r="BC256" s="1409" t="e">
        <f>INDEX('прил 1.1'!#REF!,MATCH('прил 1.4'!B256,'прил 1.1'!B:B,0))</f>
        <v>#REF!</v>
      </c>
      <c r="BD256" s="1409">
        <v>0</v>
      </c>
      <c r="BE256" s="1409" t="e">
        <f>INDEX('прил 1.1'!#REF!,MATCH('прил 1.4'!B256,'прил 1.1'!B:B,0))</f>
        <v>#REF!</v>
      </c>
      <c r="BF256" s="1414"/>
      <c r="BG256" s="1409" t="e">
        <f>INDEX('прил 1.1'!#REF!,MATCH('прил 1.4'!B256,'прил 1.1'!B:B,0))</f>
        <v>#REF!</v>
      </c>
      <c r="BH256" s="950"/>
      <c r="BI256" s="1597">
        <f t="shared" si="199"/>
        <v>0</v>
      </c>
      <c r="BL256" s="917"/>
      <c r="BM256" s="918"/>
    </row>
    <row r="257" spans="1:65" s="934" customFormat="1" hidden="1">
      <c r="A257" s="939">
        <f t="shared" ref="A257:A286" si="208">A256+1</f>
        <v>2</v>
      </c>
      <c r="B257" s="782" t="e">
        <f>'прил 1.1'!#REF!</f>
        <v>#REF!</v>
      </c>
      <c r="C257" s="915" t="s">
        <v>1026</v>
      </c>
      <c r="D257" s="1409" t="e">
        <f>INDEX('прил 1.1'!K:K,MATCH('прил 1.4'!B257,'прил 1.1'!B:B,0))</f>
        <v>#REF!</v>
      </c>
      <c r="E257" s="1409" t="e">
        <f>INDEX('прил 1.1'!L:L,MATCH($B257,'прил 1.1'!$B:$B,0))</f>
        <v>#REF!</v>
      </c>
      <c r="F257" s="1409" t="e">
        <f>INDEX('прил 1.1'!Q:Q,MATCH('прил 1.4'!B257,'прил 1.1'!B:B,0))</f>
        <v>#REF!</v>
      </c>
      <c r="G257" s="1409" t="e">
        <f>INDEX('прил 1.1'!#REF!,MATCH($B257,'прил 1.1'!$B:$B,0))</f>
        <v>#REF!</v>
      </c>
      <c r="H257" s="1409">
        <v>0</v>
      </c>
      <c r="I257" s="1410" t="e">
        <f>INDEX('прил 1.1'!#REF!,MATCH('прил 1.4'!B257,'прил 1.1'!B:B,0))</f>
        <v>#REF!</v>
      </c>
      <c r="J257" s="1201"/>
      <c r="K257" s="1202"/>
      <c r="L257" s="1199"/>
      <c r="M257" s="1202"/>
      <c r="N257" s="1199"/>
      <c r="O257" s="1199"/>
      <c r="P257" s="1199"/>
      <c r="Q257" s="1203"/>
      <c r="R257" s="1409" t="e">
        <f t="shared" si="200"/>
        <v>#REF!</v>
      </c>
      <c r="S257" s="937" t="e">
        <f t="shared" si="201"/>
        <v>#REF!</v>
      </c>
      <c r="T257" s="1409" t="e">
        <f>INDEX('прил 1.1'!#REF!,MATCH('прил 1.4'!$B257,'прил 1.1'!$B:$B,0))</f>
        <v>#REF!</v>
      </c>
      <c r="U257" s="1409" t="e">
        <f>INDEX('прил 1.1'!#REF!,MATCH('прил 1.4'!$B257,'прил 1.1'!$B:$B,0))</f>
        <v>#REF!</v>
      </c>
      <c r="V257" s="1409">
        <v>0</v>
      </c>
      <c r="W257" s="1409" t="e">
        <f>INDEX('прил 1.1'!#REF!,MATCH('прил 1.4'!B257,'прил 1.1'!B:B,0))</f>
        <v>#REF!</v>
      </c>
      <c r="X257" s="1205"/>
      <c r="Y257" s="1205"/>
      <c r="Z257" s="1205"/>
      <c r="AA257" s="1205"/>
      <c r="AB257" s="1205"/>
      <c r="AC257" s="1205"/>
      <c r="AD257" s="1205"/>
      <c r="AE257" s="1205"/>
      <c r="AF257" s="1199" t="e">
        <f>INDEX('прил 1.1'!Q:Q,MATCH('прил 1.4'!B257,'прил 1.1'!B:B,0))-W257</f>
        <v>#REF!</v>
      </c>
      <c r="AG257" s="1409" t="e">
        <f t="shared" si="180"/>
        <v>#REF!</v>
      </c>
      <c r="AH257" s="937" t="e">
        <f t="shared" si="181"/>
        <v>#REF!</v>
      </c>
      <c r="AI257" s="1414"/>
      <c r="AJ257" s="1414"/>
      <c r="AK257" s="1415" t="e">
        <f>INDEX('прил 1.1'!#REF!,MATCH('прил 1.4'!$B257,'прил 1.1'!$B:$B,0))</f>
        <v>#REF!</v>
      </c>
      <c r="AL257" s="1416" t="e">
        <f>INDEX('прил 1.1'!#REF!,MATCH('прил 1.4'!$B257,'прил 1.1'!$B:$B,0))</f>
        <v>#REF!</v>
      </c>
      <c r="AM257" s="1409">
        <v>0</v>
      </c>
      <c r="AN257" s="1409" t="e">
        <f>INDEX('прил 1.1'!#REF!,MATCH('прил 1.4'!B257,'прил 1.1'!B:B,0))</f>
        <v>#REF!</v>
      </c>
      <c r="AO257" s="1206">
        <f t="shared" si="184"/>
        <v>0</v>
      </c>
      <c r="AP257" s="1200" t="e">
        <f t="shared" si="207"/>
        <v>#REF!</v>
      </c>
      <c r="AQ257" s="1227"/>
      <c r="AR257" s="1199" t="e">
        <f>INDEX('прил 1.3'!#REF!,MATCH('прил 1.4'!$B257,'прил 1.3'!$B:$B,0))</f>
        <v>#REF!</v>
      </c>
      <c r="AS257" s="1202"/>
      <c r="AT257" s="1199" t="e">
        <f>INDEX('прил 1.3'!#REF!,MATCH('прил 1.4'!$B257,'прил 1.3'!$B:$B,0))</f>
        <v>#REF!</v>
      </c>
      <c r="AU257" s="1202"/>
      <c r="AV257" s="1199" t="e">
        <f>INDEX('прил 1.3'!#REF!,MATCH('прил 1.4'!$B257,'прил 1.3'!$B:$B,0))</f>
        <v>#REF!</v>
      </c>
      <c r="AW257" s="1202"/>
      <c r="AX257" s="1199" t="e">
        <f>INDEX('прил 1.3'!#REF!,MATCH('прил 1.4'!$B257,'прил 1.3'!$B:$B,0))</f>
        <v>#REF!</v>
      </c>
      <c r="AY257" s="1409" t="e">
        <f t="shared" si="193"/>
        <v>#REF!</v>
      </c>
      <c r="AZ257" s="937" t="e">
        <f t="shared" si="194"/>
        <v>#REF!</v>
      </c>
      <c r="BA257" s="1417"/>
      <c r="BB257" s="1409">
        <v>0</v>
      </c>
      <c r="BC257" s="1409" t="e">
        <f>INDEX('прил 1.1'!#REF!,MATCH('прил 1.4'!B257,'прил 1.1'!B:B,0))</f>
        <v>#REF!</v>
      </c>
      <c r="BD257" s="1409">
        <v>0</v>
      </c>
      <c r="BE257" s="1409" t="e">
        <f>INDEX('прил 1.1'!#REF!,MATCH('прил 1.4'!B257,'прил 1.1'!B:B,0))</f>
        <v>#REF!</v>
      </c>
      <c r="BF257" s="1414"/>
      <c r="BG257" s="1409" t="e">
        <f>INDEX('прил 1.1'!#REF!,MATCH('прил 1.4'!B257,'прил 1.1'!B:B,0))</f>
        <v>#REF!</v>
      </c>
      <c r="BH257" s="950"/>
      <c r="BI257" s="1597">
        <f t="shared" si="199"/>
        <v>0</v>
      </c>
      <c r="BL257" s="917"/>
      <c r="BM257" s="918"/>
    </row>
    <row r="258" spans="1:65" s="934" customFormat="1" hidden="1">
      <c r="A258" s="939">
        <f t="shared" si="208"/>
        <v>3</v>
      </c>
      <c r="B258" s="782" t="e">
        <f>'прил 1.1'!#REF!</f>
        <v>#REF!</v>
      </c>
      <c r="C258" s="915" t="s">
        <v>1026</v>
      </c>
      <c r="D258" s="1409" t="e">
        <f>INDEX('прил 1.1'!K:K,MATCH('прил 1.4'!B258,'прил 1.1'!B:B,0))</f>
        <v>#REF!</v>
      </c>
      <c r="E258" s="1409" t="e">
        <f>INDEX('прил 1.1'!L:L,MATCH($B258,'прил 1.1'!$B:$B,0))</f>
        <v>#REF!</v>
      </c>
      <c r="F258" s="1409" t="e">
        <f>INDEX('прил 1.1'!Q:Q,MATCH('прил 1.4'!B258,'прил 1.1'!B:B,0))</f>
        <v>#REF!</v>
      </c>
      <c r="G258" s="1409" t="e">
        <f>INDEX('прил 1.1'!#REF!,MATCH($B258,'прил 1.1'!$B:$B,0))</f>
        <v>#REF!</v>
      </c>
      <c r="H258" s="1409">
        <v>0</v>
      </c>
      <c r="I258" s="1410" t="e">
        <f>INDEX('прил 1.1'!#REF!,MATCH('прил 1.4'!B258,'прил 1.1'!B:B,0))</f>
        <v>#REF!</v>
      </c>
      <c r="J258" s="1201"/>
      <c r="K258" s="1202"/>
      <c r="L258" s="1199"/>
      <c r="M258" s="1202"/>
      <c r="N258" s="1199"/>
      <c r="O258" s="1199"/>
      <c r="P258" s="1199"/>
      <c r="Q258" s="1203"/>
      <c r="R258" s="1409" t="e">
        <f t="shared" si="200"/>
        <v>#REF!</v>
      </c>
      <c r="S258" s="937" t="e">
        <f t="shared" si="201"/>
        <v>#REF!</v>
      </c>
      <c r="T258" s="1409" t="e">
        <f>INDEX('прил 1.1'!#REF!,MATCH('прил 1.4'!$B258,'прил 1.1'!$B:$B,0))</f>
        <v>#REF!</v>
      </c>
      <c r="U258" s="1409" t="e">
        <f>INDEX('прил 1.1'!#REF!,MATCH('прил 1.4'!$B258,'прил 1.1'!$B:$B,0))</f>
        <v>#REF!</v>
      </c>
      <c r="V258" s="1409">
        <v>0</v>
      </c>
      <c r="W258" s="1409" t="e">
        <f>INDEX('прил 1.1'!#REF!,MATCH('прил 1.4'!B258,'прил 1.1'!B:B,0))</f>
        <v>#REF!</v>
      </c>
      <c r="X258" s="1205"/>
      <c r="Y258" s="1205"/>
      <c r="Z258" s="1205"/>
      <c r="AA258" s="1205"/>
      <c r="AB258" s="1205"/>
      <c r="AC258" s="1205"/>
      <c r="AD258" s="1205"/>
      <c r="AE258" s="1205"/>
      <c r="AF258" s="1199" t="e">
        <f>INDEX('прил 1.1'!Q:Q,MATCH('прил 1.4'!B258,'прил 1.1'!B:B,0))-W258</f>
        <v>#REF!</v>
      </c>
      <c r="AG258" s="1409" t="e">
        <f t="shared" si="180"/>
        <v>#REF!</v>
      </c>
      <c r="AH258" s="937" t="e">
        <f t="shared" si="181"/>
        <v>#REF!</v>
      </c>
      <c r="AI258" s="1414"/>
      <c r="AJ258" s="1414"/>
      <c r="AK258" s="1415" t="e">
        <f>INDEX('прил 1.1'!#REF!,MATCH('прил 1.4'!$B258,'прил 1.1'!$B:$B,0))</f>
        <v>#REF!</v>
      </c>
      <c r="AL258" s="1416" t="e">
        <f>INDEX('прил 1.1'!#REF!,MATCH('прил 1.4'!$B258,'прил 1.1'!$B:$B,0))</f>
        <v>#REF!</v>
      </c>
      <c r="AM258" s="1409">
        <v>0</v>
      </c>
      <c r="AN258" s="1409" t="e">
        <f>INDEX('прил 1.1'!#REF!,MATCH('прил 1.4'!B258,'прил 1.1'!B:B,0))</f>
        <v>#REF!</v>
      </c>
      <c r="AO258" s="1206">
        <f t="shared" si="184"/>
        <v>0</v>
      </c>
      <c r="AP258" s="1200" t="e">
        <f t="shared" si="207"/>
        <v>#REF!</v>
      </c>
      <c r="AQ258" s="1227"/>
      <c r="AR258" s="1199" t="e">
        <f>INDEX('прил 1.3'!#REF!,MATCH('прил 1.4'!$B258,'прил 1.3'!$B:$B,0))</f>
        <v>#REF!</v>
      </c>
      <c r="AS258" s="1202"/>
      <c r="AT258" s="1199" t="e">
        <f>INDEX('прил 1.3'!#REF!,MATCH('прил 1.4'!$B258,'прил 1.3'!$B:$B,0))</f>
        <v>#REF!</v>
      </c>
      <c r="AU258" s="1202"/>
      <c r="AV258" s="1199" t="e">
        <f>INDEX('прил 1.3'!#REF!,MATCH('прил 1.4'!$B258,'прил 1.3'!$B:$B,0))</f>
        <v>#REF!</v>
      </c>
      <c r="AW258" s="1202"/>
      <c r="AX258" s="1199" t="e">
        <f>INDEX('прил 1.3'!#REF!,MATCH('прил 1.4'!$B258,'прил 1.3'!$B:$B,0))</f>
        <v>#REF!</v>
      </c>
      <c r="AY258" s="1409" t="e">
        <f t="shared" si="193"/>
        <v>#REF!</v>
      </c>
      <c r="AZ258" s="937" t="e">
        <f t="shared" si="194"/>
        <v>#REF!</v>
      </c>
      <c r="BA258" s="1417"/>
      <c r="BB258" s="1409">
        <v>0</v>
      </c>
      <c r="BC258" s="1409" t="e">
        <f>INDEX('прил 1.1'!#REF!,MATCH('прил 1.4'!B258,'прил 1.1'!B:B,0))</f>
        <v>#REF!</v>
      </c>
      <c r="BD258" s="1409">
        <v>0</v>
      </c>
      <c r="BE258" s="1409" t="e">
        <f>INDEX('прил 1.1'!#REF!,MATCH('прил 1.4'!B258,'прил 1.1'!B:B,0))</f>
        <v>#REF!</v>
      </c>
      <c r="BF258" s="1414"/>
      <c r="BG258" s="1409" t="e">
        <f>INDEX('прил 1.1'!#REF!,MATCH('прил 1.4'!B258,'прил 1.1'!B:B,0))</f>
        <v>#REF!</v>
      </c>
      <c r="BH258" s="950"/>
      <c r="BI258" s="1597">
        <f t="shared" si="199"/>
        <v>0</v>
      </c>
      <c r="BL258" s="917"/>
      <c r="BM258" s="918"/>
    </row>
    <row r="259" spans="1:65" s="934" customFormat="1" hidden="1">
      <c r="A259" s="939">
        <f t="shared" si="208"/>
        <v>4</v>
      </c>
      <c r="B259" s="782" t="e">
        <f>'прил 1.1'!#REF!</f>
        <v>#REF!</v>
      </c>
      <c r="C259" s="915" t="s">
        <v>1026</v>
      </c>
      <c r="D259" s="1409" t="e">
        <f>INDEX('прил 1.1'!K:K,MATCH('прил 1.4'!B259,'прил 1.1'!B:B,0))</f>
        <v>#REF!</v>
      </c>
      <c r="E259" s="1409" t="e">
        <f>INDEX('прил 1.1'!L:L,MATCH($B259,'прил 1.1'!$B:$B,0))</f>
        <v>#REF!</v>
      </c>
      <c r="F259" s="1409" t="e">
        <f>INDEX('прил 1.1'!Q:Q,MATCH('прил 1.4'!B259,'прил 1.1'!B:B,0))</f>
        <v>#REF!</v>
      </c>
      <c r="G259" s="1409" t="e">
        <f>INDEX('прил 1.1'!#REF!,MATCH($B259,'прил 1.1'!$B:$B,0))</f>
        <v>#REF!</v>
      </c>
      <c r="H259" s="1409">
        <v>0</v>
      </c>
      <c r="I259" s="1410" t="e">
        <f>INDEX('прил 1.1'!#REF!,MATCH('прил 1.4'!B259,'прил 1.1'!B:B,0))</f>
        <v>#REF!</v>
      </c>
      <c r="J259" s="1201"/>
      <c r="K259" s="1202"/>
      <c r="L259" s="1199"/>
      <c r="M259" s="1202"/>
      <c r="N259" s="1199"/>
      <c r="O259" s="1199"/>
      <c r="P259" s="1199"/>
      <c r="Q259" s="1203"/>
      <c r="R259" s="1409" t="e">
        <f t="shared" si="200"/>
        <v>#REF!</v>
      </c>
      <c r="S259" s="937" t="e">
        <f t="shared" si="201"/>
        <v>#REF!</v>
      </c>
      <c r="T259" s="1409" t="e">
        <f>INDEX('прил 1.1'!#REF!,MATCH('прил 1.4'!$B259,'прил 1.1'!$B:$B,0))</f>
        <v>#REF!</v>
      </c>
      <c r="U259" s="1409" t="e">
        <f>INDEX('прил 1.1'!#REF!,MATCH('прил 1.4'!$B259,'прил 1.1'!$B:$B,0))</f>
        <v>#REF!</v>
      </c>
      <c r="V259" s="1409">
        <v>0</v>
      </c>
      <c r="W259" s="1409" t="e">
        <f>INDEX('прил 1.1'!#REF!,MATCH('прил 1.4'!B259,'прил 1.1'!B:B,0))</f>
        <v>#REF!</v>
      </c>
      <c r="X259" s="1205"/>
      <c r="Y259" s="1205"/>
      <c r="Z259" s="1205"/>
      <c r="AA259" s="1205"/>
      <c r="AB259" s="1205"/>
      <c r="AC259" s="1205"/>
      <c r="AD259" s="1205"/>
      <c r="AE259" s="1205"/>
      <c r="AF259" s="1199" t="e">
        <f>INDEX('прил 1.1'!Q:Q,MATCH('прил 1.4'!B259,'прил 1.1'!B:B,0))-W259</f>
        <v>#REF!</v>
      </c>
      <c r="AG259" s="1409" t="e">
        <f t="shared" si="180"/>
        <v>#REF!</v>
      </c>
      <c r="AH259" s="937" t="e">
        <f t="shared" si="181"/>
        <v>#REF!</v>
      </c>
      <c r="AI259" s="1414"/>
      <c r="AJ259" s="1414"/>
      <c r="AK259" s="1415" t="e">
        <f>INDEX('прил 1.1'!#REF!,MATCH('прил 1.4'!$B259,'прил 1.1'!$B:$B,0))</f>
        <v>#REF!</v>
      </c>
      <c r="AL259" s="1416" t="e">
        <f>INDEX('прил 1.1'!#REF!,MATCH('прил 1.4'!$B259,'прил 1.1'!$B:$B,0))</f>
        <v>#REF!</v>
      </c>
      <c r="AM259" s="1409">
        <v>0</v>
      </c>
      <c r="AN259" s="1409" t="e">
        <f>INDEX('прил 1.1'!#REF!,MATCH('прил 1.4'!B259,'прил 1.1'!B:B,0))</f>
        <v>#REF!</v>
      </c>
      <c r="AO259" s="1206">
        <f t="shared" si="184"/>
        <v>0</v>
      </c>
      <c r="AP259" s="1200" t="e">
        <f t="shared" si="207"/>
        <v>#REF!</v>
      </c>
      <c r="AQ259" s="1227"/>
      <c r="AR259" s="1199" t="e">
        <f>INDEX('прил 1.3'!#REF!,MATCH('прил 1.4'!$B259,'прил 1.3'!$B:$B,0))</f>
        <v>#REF!</v>
      </c>
      <c r="AS259" s="1202"/>
      <c r="AT259" s="1199" t="e">
        <f>INDEX('прил 1.3'!#REF!,MATCH('прил 1.4'!$B259,'прил 1.3'!$B:$B,0))</f>
        <v>#REF!</v>
      </c>
      <c r="AU259" s="1202"/>
      <c r="AV259" s="1199" t="e">
        <f>INDEX('прил 1.3'!#REF!,MATCH('прил 1.4'!$B259,'прил 1.3'!$B:$B,0))</f>
        <v>#REF!</v>
      </c>
      <c r="AW259" s="1202"/>
      <c r="AX259" s="1199" t="e">
        <f>INDEX('прил 1.3'!#REF!,MATCH('прил 1.4'!$B259,'прил 1.3'!$B:$B,0))</f>
        <v>#REF!</v>
      </c>
      <c r="AY259" s="1409" t="e">
        <f t="shared" si="193"/>
        <v>#REF!</v>
      </c>
      <c r="AZ259" s="937" t="e">
        <f t="shared" si="194"/>
        <v>#REF!</v>
      </c>
      <c r="BA259" s="1417"/>
      <c r="BB259" s="1409">
        <v>0</v>
      </c>
      <c r="BC259" s="1409" t="e">
        <f>INDEX('прил 1.1'!#REF!,MATCH('прил 1.4'!B259,'прил 1.1'!B:B,0))</f>
        <v>#REF!</v>
      </c>
      <c r="BD259" s="1409">
        <v>0</v>
      </c>
      <c r="BE259" s="1409" t="e">
        <f>INDEX('прил 1.1'!#REF!,MATCH('прил 1.4'!B259,'прил 1.1'!B:B,0))</f>
        <v>#REF!</v>
      </c>
      <c r="BF259" s="1414"/>
      <c r="BG259" s="1409" t="e">
        <f>INDEX('прил 1.1'!#REF!,MATCH('прил 1.4'!B259,'прил 1.1'!B:B,0))</f>
        <v>#REF!</v>
      </c>
      <c r="BH259" s="950"/>
      <c r="BI259" s="1597">
        <f t="shared" si="199"/>
        <v>0</v>
      </c>
      <c r="BL259" s="917"/>
      <c r="BM259" s="918"/>
    </row>
    <row r="260" spans="1:65" s="934" customFormat="1" hidden="1">
      <c r="A260" s="939">
        <f t="shared" si="208"/>
        <v>5</v>
      </c>
      <c r="B260" s="782" t="e">
        <f>'прил 1.1'!#REF!</f>
        <v>#REF!</v>
      </c>
      <c r="C260" s="915" t="s">
        <v>1026</v>
      </c>
      <c r="D260" s="1409" t="e">
        <f>INDEX('прил 1.1'!K:K,MATCH('прил 1.4'!B260,'прил 1.1'!B:B,0))</f>
        <v>#REF!</v>
      </c>
      <c r="E260" s="1409" t="e">
        <f>INDEX('прил 1.1'!L:L,MATCH($B260,'прил 1.1'!$B:$B,0))</f>
        <v>#REF!</v>
      </c>
      <c r="F260" s="1409" t="e">
        <f>INDEX('прил 1.1'!Q:Q,MATCH('прил 1.4'!B260,'прил 1.1'!B:B,0))</f>
        <v>#REF!</v>
      </c>
      <c r="G260" s="1409" t="e">
        <f>INDEX('прил 1.1'!#REF!,MATCH($B260,'прил 1.1'!$B:$B,0))</f>
        <v>#REF!</v>
      </c>
      <c r="H260" s="1409">
        <v>0</v>
      </c>
      <c r="I260" s="1410" t="e">
        <f>INDEX('прил 1.1'!#REF!,MATCH('прил 1.4'!B260,'прил 1.1'!B:B,0))</f>
        <v>#REF!</v>
      </c>
      <c r="J260" s="1201"/>
      <c r="K260" s="1202"/>
      <c r="L260" s="1199"/>
      <c r="M260" s="1202"/>
      <c r="N260" s="1199"/>
      <c r="O260" s="1199"/>
      <c r="P260" s="1199"/>
      <c r="Q260" s="1203"/>
      <c r="R260" s="1409" t="e">
        <f t="shared" si="200"/>
        <v>#REF!</v>
      </c>
      <c r="S260" s="937" t="e">
        <f t="shared" si="201"/>
        <v>#REF!</v>
      </c>
      <c r="T260" s="1409" t="e">
        <f>INDEX('прил 1.1'!#REF!,MATCH('прил 1.4'!$B260,'прил 1.1'!$B:$B,0))</f>
        <v>#REF!</v>
      </c>
      <c r="U260" s="1409" t="e">
        <f>INDEX('прил 1.1'!#REF!,MATCH('прил 1.4'!$B260,'прил 1.1'!$B:$B,0))</f>
        <v>#REF!</v>
      </c>
      <c r="V260" s="1409">
        <v>0</v>
      </c>
      <c r="W260" s="1409" t="e">
        <f>INDEX('прил 1.1'!#REF!,MATCH('прил 1.4'!B260,'прил 1.1'!B:B,0))</f>
        <v>#REF!</v>
      </c>
      <c r="X260" s="1205"/>
      <c r="Y260" s="1205"/>
      <c r="Z260" s="1205"/>
      <c r="AA260" s="1205"/>
      <c r="AB260" s="1205"/>
      <c r="AC260" s="1205"/>
      <c r="AD260" s="1205"/>
      <c r="AE260" s="1205"/>
      <c r="AF260" s="1199" t="e">
        <f>INDEX('прил 1.1'!Q:Q,MATCH('прил 1.4'!B260,'прил 1.1'!B:B,0))-W260</f>
        <v>#REF!</v>
      </c>
      <c r="AG260" s="1409" t="e">
        <f t="shared" si="180"/>
        <v>#REF!</v>
      </c>
      <c r="AH260" s="937" t="e">
        <f t="shared" si="181"/>
        <v>#REF!</v>
      </c>
      <c r="AI260" s="1414"/>
      <c r="AJ260" s="1414"/>
      <c r="AK260" s="1415" t="e">
        <f>INDEX('прил 1.1'!#REF!,MATCH('прил 1.4'!$B260,'прил 1.1'!$B:$B,0))</f>
        <v>#REF!</v>
      </c>
      <c r="AL260" s="1416" t="e">
        <f>INDEX('прил 1.1'!#REF!,MATCH('прил 1.4'!$B260,'прил 1.1'!$B:$B,0))</f>
        <v>#REF!</v>
      </c>
      <c r="AM260" s="1409">
        <v>0</v>
      </c>
      <c r="AN260" s="1409" t="e">
        <f>INDEX('прил 1.1'!#REF!,MATCH('прил 1.4'!B260,'прил 1.1'!B:B,0))</f>
        <v>#REF!</v>
      </c>
      <c r="AO260" s="1206">
        <f t="shared" si="184"/>
        <v>0</v>
      </c>
      <c r="AP260" s="1200" t="e">
        <f t="shared" si="207"/>
        <v>#REF!</v>
      </c>
      <c r="AQ260" s="1227"/>
      <c r="AR260" s="1199" t="e">
        <f>INDEX('прил 1.3'!#REF!,MATCH('прил 1.4'!$B260,'прил 1.3'!$B:$B,0))</f>
        <v>#REF!</v>
      </c>
      <c r="AS260" s="1202"/>
      <c r="AT260" s="1199" t="e">
        <f>INDEX('прил 1.3'!#REF!,MATCH('прил 1.4'!$B260,'прил 1.3'!$B:$B,0))</f>
        <v>#REF!</v>
      </c>
      <c r="AU260" s="1202"/>
      <c r="AV260" s="1199" t="e">
        <f>INDEX('прил 1.3'!#REF!,MATCH('прил 1.4'!$B260,'прил 1.3'!$B:$B,0))</f>
        <v>#REF!</v>
      </c>
      <c r="AW260" s="1202"/>
      <c r="AX260" s="1199" t="e">
        <f>INDEX('прил 1.3'!#REF!,MATCH('прил 1.4'!$B260,'прил 1.3'!$B:$B,0))</f>
        <v>#REF!</v>
      </c>
      <c r="AY260" s="1409" t="e">
        <f t="shared" si="193"/>
        <v>#REF!</v>
      </c>
      <c r="AZ260" s="937" t="e">
        <f t="shared" si="194"/>
        <v>#REF!</v>
      </c>
      <c r="BA260" s="1417"/>
      <c r="BB260" s="1409">
        <v>0</v>
      </c>
      <c r="BC260" s="1409" t="e">
        <f>INDEX('прил 1.1'!#REF!,MATCH('прил 1.4'!B260,'прил 1.1'!B:B,0))</f>
        <v>#REF!</v>
      </c>
      <c r="BD260" s="1409">
        <v>0</v>
      </c>
      <c r="BE260" s="1409" t="e">
        <f>INDEX('прил 1.1'!#REF!,MATCH('прил 1.4'!B260,'прил 1.1'!B:B,0))</f>
        <v>#REF!</v>
      </c>
      <c r="BF260" s="1414"/>
      <c r="BG260" s="1409" t="e">
        <f>INDEX('прил 1.1'!#REF!,MATCH('прил 1.4'!B260,'прил 1.1'!B:B,0))</f>
        <v>#REF!</v>
      </c>
      <c r="BH260" s="950"/>
      <c r="BI260" s="1597">
        <f t="shared" si="199"/>
        <v>0</v>
      </c>
      <c r="BL260" s="917"/>
      <c r="BM260" s="918"/>
    </row>
    <row r="261" spans="1:65" s="934" customFormat="1" hidden="1">
      <c r="A261" s="939">
        <f t="shared" si="208"/>
        <v>6</v>
      </c>
      <c r="B261" s="782" t="e">
        <f>'прил 1.1'!#REF!</f>
        <v>#REF!</v>
      </c>
      <c r="C261" s="915" t="s">
        <v>1026</v>
      </c>
      <c r="D261" s="1409" t="e">
        <f>INDEX('прил 1.1'!K:K,MATCH('прил 1.4'!B261,'прил 1.1'!B:B,0))</f>
        <v>#REF!</v>
      </c>
      <c r="E261" s="1409" t="e">
        <f>INDEX('прил 1.1'!L:L,MATCH($B261,'прил 1.1'!$B:$B,0))</f>
        <v>#REF!</v>
      </c>
      <c r="F261" s="1409" t="e">
        <f>INDEX('прил 1.1'!Q:Q,MATCH('прил 1.4'!B261,'прил 1.1'!B:B,0))</f>
        <v>#REF!</v>
      </c>
      <c r="G261" s="1409" t="e">
        <f>INDEX('прил 1.1'!#REF!,MATCH($B261,'прил 1.1'!$B:$B,0))</f>
        <v>#REF!</v>
      </c>
      <c r="H261" s="1409">
        <v>0</v>
      </c>
      <c r="I261" s="1410" t="e">
        <f>INDEX('прил 1.1'!#REF!,MATCH('прил 1.4'!B261,'прил 1.1'!B:B,0))</f>
        <v>#REF!</v>
      </c>
      <c r="J261" s="1201"/>
      <c r="K261" s="1200" t="e">
        <f>INDEX('прил 14'!N:N,MATCH('прил 1.4'!$B261,'прил 14'!$B:$B,0))</f>
        <v>#REF!</v>
      </c>
      <c r="L261" s="1390"/>
      <c r="M261" s="1200" t="e">
        <f>INDEX('прил 14'!O:O,MATCH('прил 1.4'!$B261,'прил 14'!$B:$B,0))</f>
        <v>#REF!</v>
      </c>
      <c r="N261" s="1390"/>
      <c r="O261" s="1200" t="e">
        <f>INDEX('прил 14'!P:P,MATCH('прил 1.4'!$B261,'прил 14'!$B:$B,0))</f>
        <v>#REF!</v>
      </c>
      <c r="P261" s="1199"/>
      <c r="Q261" s="1200" t="e">
        <f>INDEX('прил 14'!Q:Q,MATCH('прил 1.4'!$B261,'прил 14'!$B:$B,0))</f>
        <v>#REF!</v>
      </c>
      <c r="R261" s="1409" t="e">
        <f t="shared" si="200"/>
        <v>#REF!</v>
      </c>
      <c r="S261" s="937" t="e">
        <f t="shared" si="201"/>
        <v>#REF!</v>
      </c>
      <c r="T261" s="1409" t="e">
        <f>INDEX('прил 1.1'!#REF!,MATCH('прил 1.4'!$B261,'прил 1.1'!$B:$B,0))</f>
        <v>#REF!</v>
      </c>
      <c r="U261" s="1409" t="e">
        <f>INDEX('прил 1.1'!#REF!,MATCH('прил 1.4'!$B261,'прил 1.1'!$B:$B,0))</f>
        <v>#REF!</v>
      </c>
      <c r="V261" s="1409">
        <v>0</v>
      </c>
      <c r="W261" s="1409" t="e">
        <f>INDEX('прил 1.1'!#REF!,MATCH('прил 1.4'!B261,'прил 1.1'!B:B,0))</f>
        <v>#REF!</v>
      </c>
      <c r="X261" s="1205"/>
      <c r="Y261" s="1200" t="e">
        <f>INDEX('прил 14'!W:W,MATCH('прил 1.4'!$B261,'прил 14'!$B:$B,0))</f>
        <v>#REF!</v>
      </c>
      <c r="Z261" s="1388"/>
      <c r="AA261" s="1200" t="e">
        <f>INDEX('прил 14'!X:X,MATCH('прил 1.4'!$B261,'прил 14'!$B:$B,0))</f>
        <v>#REF!</v>
      </c>
      <c r="AB261" s="1388"/>
      <c r="AC261" s="1200" t="e">
        <f>INDEX('прил 14'!Y:Y,MATCH('прил 1.4'!$B261,'прил 14'!$B:$B,0))</f>
        <v>#REF!</v>
      </c>
      <c r="AD261" s="1202"/>
      <c r="AE261" s="1200" t="e">
        <f>INDEX('прил 14'!Z:Z,MATCH('прил 1.4'!$B261,'прил 14'!$B:$B,0))</f>
        <v>#REF!</v>
      </c>
      <c r="AF261" s="1199" t="e">
        <f>INDEX('прил 1.1'!Q:Q,MATCH('прил 1.4'!B261,'прил 1.1'!B:B,0))-W261</f>
        <v>#REF!</v>
      </c>
      <c r="AG261" s="1409" t="e">
        <f t="shared" si="180"/>
        <v>#REF!</v>
      </c>
      <c r="AH261" s="937" t="e">
        <f t="shared" si="181"/>
        <v>#REF!</v>
      </c>
      <c r="AI261" s="1414"/>
      <c r="AJ261" s="1414"/>
      <c r="AK261" s="1415" t="e">
        <f>INDEX('прил 1.1'!#REF!,MATCH('прил 1.4'!$B261,'прил 1.1'!$B:$B,0))</f>
        <v>#REF!</v>
      </c>
      <c r="AL261" s="1416" t="e">
        <f>INDEX('прил 1.1'!#REF!,MATCH('прил 1.4'!$B261,'прил 1.1'!$B:$B,0))</f>
        <v>#REF!</v>
      </c>
      <c r="AM261" s="1409">
        <v>0</v>
      </c>
      <c r="AN261" s="1409" t="e">
        <f>INDEX('прил 1.1'!#REF!,MATCH('прил 1.4'!B261,'прил 1.1'!B:B,0))</f>
        <v>#REF!</v>
      </c>
      <c r="AO261" s="1206">
        <f t="shared" si="184"/>
        <v>0</v>
      </c>
      <c r="AP261" s="1200" t="e">
        <f t="shared" si="207"/>
        <v>#REF!</v>
      </c>
      <c r="AQ261" s="1227"/>
      <c r="AR261" s="1199" t="e">
        <f>INDEX('прил 1.3'!#REF!,MATCH('прил 1.4'!$B261,'прил 1.3'!$B:$B,0))</f>
        <v>#REF!</v>
      </c>
      <c r="AS261" s="1202"/>
      <c r="AT261" s="1199" t="e">
        <f>INDEX('прил 1.3'!#REF!,MATCH('прил 1.4'!$B261,'прил 1.3'!$B:$B,0))</f>
        <v>#REF!</v>
      </c>
      <c r="AU261" s="1202"/>
      <c r="AV261" s="1199" t="e">
        <f>INDEX('прил 1.3'!#REF!,MATCH('прил 1.4'!$B261,'прил 1.3'!$B:$B,0))</f>
        <v>#REF!</v>
      </c>
      <c r="AW261" s="1202"/>
      <c r="AX261" s="1199" t="e">
        <f>INDEX('прил 1.3'!#REF!,MATCH('прил 1.4'!$B261,'прил 1.3'!$B:$B,0))</f>
        <v>#REF!</v>
      </c>
      <c r="AY261" s="1409" t="e">
        <f t="shared" si="193"/>
        <v>#REF!</v>
      </c>
      <c r="AZ261" s="937" t="e">
        <f t="shared" si="194"/>
        <v>#REF!</v>
      </c>
      <c r="BA261" s="1417"/>
      <c r="BB261" s="1409">
        <v>0</v>
      </c>
      <c r="BC261" s="1409" t="e">
        <f>INDEX('прил 1.1'!#REF!,MATCH('прил 1.4'!B261,'прил 1.1'!B:B,0))</f>
        <v>#REF!</v>
      </c>
      <c r="BD261" s="1409">
        <v>0</v>
      </c>
      <c r="BE261" s="1409" t="e">
        <f>INDEX('прил 1.1'!#REF!,MATCH('прил 1.4'!B261,'прил 1.1'!B:B,0))</f>
        <v>#REF!</v>
      </c>
      <c r="BF261" s="1414"/>
      <c r="BG261" s="1409" t="e">
        <f>INDEX('прил 1.1'!#REF!,MATCH('прил 1.4'!B261,'прил 1.1'!B:B,0))</f>
        <v>#REF!</v>
      </c>
      <c r="BH261" s="950"/>
      <c r="BI261" s="1597">
        <f t="shared" si="199"/>
        <v>0</v>
      </c>
      <c r="BL261" s="917"/>
      <c r="BM261" s="918"/>
    </row>
    <row r="262" spans="1:65" s="934" customFormat="1" hidden="1">
      <c r="A262" s="939">
        <f t="shared" si="208"/>
        <v>7</v>
      </c>
      <c r="B262" s="782" t="e">
        <f>'прил 1.1'!#REF!</f>
        <v>#REF!</v>
      </c>
      <c r="C262" s="915" t="s">
        <v>1026</v>
      </c>
      <c r="D262" s="1409" t="e">
        <f>INDEX('прил 1.1'!K:K,MATCH('прил 1.4'!B262,'прил 1.1'!B:B,0))</f>
        <v>#REF!</v>
      </c>
      <c r="E262" s="1409" t="e">
        <f>INDEX('прил 1.1'!L:L,MATCH($B262,'прил 1.1'!$B:$B,0))</f>
        <v>#REF!</v>
      </c>
      <c r="F262" s="1409" t="e">
        <f>INDEX('прил 1.1'!Q:Q,MATCH('прил 1.4'!B262,'прил 1.1'!B:B,0))</f>
        <v>#REF!</v>
      </c>
      <c r="G262" s="1409" t="e">
        <f>INDEX('прил 1.1'!#REF!,MATCH($B262,'прил 1.1'!$B:$B,0))</f>
        <v>#REF!</v>
      </c>
      <c r="H262" s="1409">
        <v>0</v>
      </c>
      <c r="I262" s="1410" t="e">
        <f>INDEX('прил 1.1'!#REF!,MATCH('прил 1.4'!B262,'прил 1.1'!B:B,0))</f>
        <v>#REF!</v>
      </c>
      <c r="J262" s="1201"/>
      <c r="K262" s="1200" t="e">
        <f>INDEX('прил 14'!N:N,MATCH('прил 1.4'!$B262,'прил 14'!$B:$B,0))</f>
        <v>#REF!</v>
      </c>
      <c r="L262" s="1390"/>
      <c r="M262" s="1200" t="e">
        <f>INDEX('прил 14'!O:O,MATCH('прил 1.4'!$B262,'прил 14'!$B:$B,0))</f>
        <v>#REF!</v>
      </c>
      <c r="N262" s="1390"/>
      <c r="O262" s="1200" t="e">
        <f>INDEX('прил 14'!P:P,MATCH('прил 1.4'!$B262,'прил 14'!$B:$B,0))</f>
        <v>#REF!</v>
      </c>
      <c r="P262" s="1199"/>
      <c r="Q262" s="1200" t="e">
        <f>INDEX('прил 14'!Q:Q,MATCH('прил 1.4'!$B262,'прил 14'!$B:$B,0))</f>
        <v>#REF!</v>
      </c>
      <c r="R262" s="1409" t="e">
        <f t="shared" si="200"/>
        <v>#REF!</v>
      </c>
      <c r="S262" s="937" t="e">
        <f t="shared" si="201"/>
        <v>#REF!</v>
      </c>
      <c r="T262" s="1409" t="e">
        <f>INDEX('прил 1.1'!#REF!,MATCH('прил 1.4'!$B262,'прил 1.1'!$B:$B,0))</f>
        <v>#REF!</v>
      </c>
      <c r="U262" s="1409" t="e">
        <f>INDEX('прил 1.1'!#REF!,MATCH('прил 1.4'!$B262,'прил 1.1'!$B:$B,0))</f>
        <v>#REF!</v>
      </c>
      <c r="V262" s="1409">
        <v>0</v>
      </c>
      <c r="W262" s="1409" t="e">
        <f>INDEX('прил 1.1'!#REF!,MATCH('прил 1.4'!B262,'прил 1.1'!B:B,0))</f>
        <v>#REF!</v>
      </c>
      <c r="X262" s="1205"/>
      <c r="Y262" s="1200" t="e">
        <f>INDEX('прил 14'!W:W,MATCH('прил 1.4'!$B262,'прил 14'!$B:$B,0))</f>
        <v>#REF!</v>
      </c>
      <c r="Z262" s="1388"/>
      <c r="AA262" s="1200" t="e">
        <f>INDEX('прил 14'!X:X,MATCH('прил 1.4'!$B262,'прил 14'!$B:$B,0))</f>
        <v>#REF!</v>
      </c>
      <c r="AB262" s="1388"/>
      <c r="AC262" s="1200" t="e">
        <f>INDEX('прил 14'!Y:Y,MATCH('прил 1.4'!$B262,'прил 14'!$B:$B,0))</f>
        <v>#REF!</v>
      </c>
      <c r="AD262" s="1202"/>
      <c r="AE262" s="1200" t="e">
        <f>INDEX('прил 14'!Z:Z,MATCH('прил 1.4'!$B262,'прил 14'!$B:$B,0))</f>
        <v>#REF!</v>
      </c>
      <c r="AF262" s="1199" t="e">
        <f>INDEX('прил 1.1'!Q:Q,MATCH('прил 1.4'!B262,'прил 1.1'!B:B,0))-W262</f>
        <v>#REF!</v>
      </c>
      <c r="AG262" s="1409" t="e">
        <f t="shared" si="180"/>
        <v>#REF!</v>
      </c>
      <c r="AH262" s="937" t="e">
        <f t="shared" si="181"/>
        <v>#REF!</v>
      </c>
      <c r="AI262" s="1414"/>
      <c r="AJ262" s="1414"/>
      <c r="AK262" s="1415" t="e">
        <f>INDEX('прил 1.1'!#REF!,MATCH('прил 1.4'!$B262,'прил 1.1'!$B:$B,0))</f>
        <v>#REF!</v>
      </c>
      <c r="AL262" s="1416" t="e">
        <f>INDEX('прил 1.1'!#REF!,MATCH('прил 1.4'!$B262,'прил 1.1'!$B:$B,0))</f>
        <v>#REF!</v>
      </c>
      <c r="AM262" s="1409">
        <v>0</v>
      </c>
      <c r="AN262" s="1409" t="e">
        <f>INDEX('прил 1.1'!#REF!,MATCH('прил 1.4'!B262,'прил 1.1'!B:B,0))</f>
        <v>#REF!</v>
      </c>
      <c r="AO262" s="1206">
        <f t="shared" si="184"/>
        <v>0</v>
      </c>
      <c r="AP262" s="1200" t="e">
        <f t="shared" si="207"/>
        <v>#REF!</v>
      </c>
      <c r="AQ262" s="1227"/>
      <c r="AR262" s="1199" t="e">
        <f>INDEX('прил 1.3'!#REF!,MATCH('прил 1.4'!$B262,'прил 1.3'!$B:$B,0))</f>
        <v>#REF!</v>
      </c>
      <c r="AS262" s="1202"/>
      <c r="AT262" s="1199" t="e">
        <f>INDEX('прил 1.3'!#REF!,MATCH('прил 1.4'!$B262,'прил 1.3'!$B:$B,0))</f>
        <v>#REF!</v>
      </c>
      <c r="AU262" s="1202"/>
      <c r="AV262" s="1199" t="e">
        <f>INDEX('прил 1.3'!#REF!,MATCH('прил 1.4'!$B262,'прил 1.3'!$B:$B,0))</f>
        <v>#REF!</v>
      </c>
      <c r="AW262" s="1202"/>
      <c r="AX262" s="1199" t="e">
        <f>INDEX('прил 1.3'!#REF!,MATCH('прил 1.4'!$B262,'прил 1.3'!$B:$B,0))</f>
        <v>#REF!</v>
      </c>
      <c r="AY262" s="1409" t="e">
        <f t="shared" si="193"/>
        <v>#REF!</v>
      </c>
      <c r="AZ262" s="937" t="e">
        <f t="shared" si="194"/>
        <v>#REF!</v>
      </c>
      <c r="BA262" s="1417"/>
      <c r="BB262" s="1409">
        <v>0</v>
      </c>
      <c r="BC262" s="1409" t="e">
        <f>INDEX('прил 1.1'!#REF!,MATCH('прил 1.4'!B262,'прил 1.1'!B:B,0))</f>
        <v>#REF!</v>
      </c>
      <c r="BD262" s="1409">
        <v>0</v>
      </c>
      <c r="BE262" s="1409" t="e">
        <f>INDEX('прил 1.1'!#REF!,MATCH('прил 1.4'!B262,'прил 1.1'!B:B,0))</f>
        <v>#REF!</v>
      </c>
      <c r="BF262" s="1414"/>
      <c r="BG262" s="1409" t="e">
        <f>INDEX('прил 1.1'!#REF!,MATCH('прил 1.4'!B262,'прил 1.1'!B:B,0))</f>
        <v>#REF!</v>
      </c>
      <c r="BH262" s="950"/>
      <c r="BI262" s="1597">
        <f t="shared" si="199"/>
        <v>0</v>
      </c>
      <c r="BL262" s="917"/>
      <c r="BM262" s="918"/>
    </row>
    <row r="263" spans="1:65" s="934" customFormat="1" hidden="1">
      <c r="A263" s="939">
        <f t="shared" si="208"/>
        <v>8</v>
      </c>
      <c r="B263" s="782" t="e">
        <f>'прил 1.1'!#REF!</f>
        <v>#REF!</v>
      </c>
      <c r="C263" s="915" t="s">
        <v>1026</v>
      </c>
      <c r="D263" s="1409" t="e">
        <f>INDEX('прил 1.1'!K:K,MATCH('прил 1.4'!B263,'прил 1.1'!B:B,0))</f>
        <v>#REF!</v>
      </c>
      <c r="E263" s="1409" t="e">
        <f>INDEX('прил 1.1'!L:L,MATCH($B263,'прил 1.1'!$B:$B,0))</f>
        <v>#REF!</v>
      </c>
      <c r="F263" s="1409" t="e">
        <f>INDEX('прил 1.1'!Q:Q,MATCH('прил 1.4'!B263,'прил 1.1'!B:B,0))</f>
        <v>#REF!</v>
      </c>
      <c r="G263" s="1409" t="e">
        <f>INDEX('прил 1.1'!#REF!,MATCH($B263,'прил 1.1'!$B:$B,0))</f>
        <v>#REF!</v>
      </c>
      <c r="H263" s="1409">
        <v>0</v>
      </c>
      <c r="I263" s="1410" t="e">
        <f>INDEX('прил 1.1'!#REF!,MATCH('прил 1.4'!B263,'прил 1.1'!B:B,0))</f>
        <v>#REF!</v>
      </c>
      <c r="J263" s="1201"/>
      <c r="K263" s="1200" t="e">
        <f>INDEX('прил 14'!N:N,MATCH('прил 1.4'!$B263,'прил 14'!$B:$B,0))</f>
        <v>#REF!</v>
      </c>
      <c r="L263" s="1390"/>
      <c r="M263" s="1200" t="e">
        <f>INDEX('прил 14'!O:O,MATCH('прил 1.4'!$B263,'прил 14'!$B:$B,0))</f>
        <v>#REF!</v>
      </c>
      <c r="N263" s="1390"/>
      <c r="O263" s="1200" t="e">
        <f>INDEX('прил 14'!P:P,MATCH('прил 1.4'!$B263,'прил 14'!$B:$B,0))</f>
        <v>#REF!</v>
      </c>
      <c r="P263" s="1199"/>
      <c r="Q263" s="1200" t="e">
        <f>INDEX('прил 14'!Q:Q,MATCH('прил 1.4'!$B263,'прил 14'!$B:$B,0))</f>
        <v>#REF!</v>
      </c>
      <c r="R263" s="1409" t="e">
        <f t="shared" si="200"/>
        <v>#REF!</v>
      </c>
      <c r="S263" s="937" t="e">
        <f t="shared" si="201"/>
        <v>#REF!</v>
      </c>
      <c r="T263" s="1409" t="e">
        <f>INDEX('прил 1.1'!#REF!,MATCH('прил 1.4'!$B263,'прил 1.1'!$B:$B,0))</f>
        <v>#REF!</v>
      </c>
      <c r="U263" s="1409" t="e">
        <f>INDEX('прил 1.1'!#REF!,MATCH('прил 1.4'!$B263,'прил 1.1'!$B:$B,0))</f>
        <v>#REF!</v>
      </c>
      <c r="V263" s="1409">
        <v>0</v>
      </c>
      <c r="W263" s="1409" t="e">
        <f>INDEX('прил 1.1'!#REF!,MATCH('прил 1.4'!B263,'прил 1.1'!B:B,0))</f>
        <v>#REF!</v>
      </c>
      <c r="X263" s="1205"/>
      <c r="Y263" s="1200" t="e">
        <f>INDEX('прил 14'!W:W,MATCH('прил 1.4'!$B263,'прил 14'!$B:$B,0))</f>
        <v>#REF!</v>
      </c>
      <c r="Z263" s="1388"/>
      <c r="AA263" s="1200" t="e">
        <f>INDEX('прил 14'!X:X,MATCH('прил 1.4'!$B263,'прил 14'!$B:$B,0))</f>
        <v>#REF!</v>
      </c>
      <c r="AB263" s="1388"/>
      <c r="AC263" s="1200" t="e">
        <f>INDEX('прил 14'!Y:Y,MATCH('прил 1.4'!$B263,'прил 14'!$B:$B,0))</f>
        <v>#REF!</v>
      </c>
      <c r="AD263" s="1202"/>
      <c r="AE263" s="1200" t="e">
        <f>INDEX('прил 14'!Z:Z,MATCH('прил 1.4'!$B263,'прил 14'!$B:$B,0))</f>
        <v>#REF!</v>
      </c>
      <c r="AF263" s="1199" t="e">
        <f>INDEX('прил 1.1'!Q:Q,MATCH('прил 1.4'!B263,'прил 1.1'!B:B,0))-W263</f>
        <v>#REF!</v>
      </c>
      <c r="AG263" s="1409" t="e">
        <f t="shared" si="180"/>
        <v>#REF!</v>
      </c>
      <c r="AH263" s="937" t="e">
        <f t="shared" si="181"/>
        <v>#REF!</v>
      </c>
      <c r="AI263" s="1414"/>
      <c r="AJ263" s="1414"/>
      <c r="AK263" s="1415" t="e">
        <f>INDEX('прил 1.1'!#REF!,MATCH('прил 1.4'!$B263,'прил 1.1'!$B:$B,0))</f>
        <v>#REF!</v>
      </c>
      <c r="AL263" s="1416" t="e">
        <f>INDEX('прил 1.1'!#REF!,MATCH('прил 1.4'!$B263,'прил 1.1'!$B:$B,0))</f>
        <v>#REF!</v>
      </c>
      <c r="AM263" s="1409">
        <v>0</v>
      </c>
      <c r="AN263" s="1409" t="e">
        <f>INDEX('прил 1.1'!#REF!,MATCH('прил 1.4'!B263,'прил 1.1'!B:B,0))</f>
        <v>#REF!</v>
      </c>
      <c r="AO263" s="1206">
        <f t="shared" si="184"/>
        <v>0</v>
      </c>
      <c r="AP263" s="1200" t="e">
        <f t="shared" si="207"/>
        <v>#REF!</v>
      </c>
      <c r="AQ263" s="1227"/>
      <c r="AR263" s="1199" t="e">
        <f>INDEX('прил 1.3'!#REF!,MATCH('прил 1.4'!$B263,'прил 1.3'!$B:$B,0))</f>
        <v>#REF!</v>
      </c>
      <c r="AS263" s="1202"/>
      <c r="AT263" s="1199" t="e">
        <f>INDEX('прил 1.3'!#REF!,MATCH('прил 1.4'!$B263,'прил 1.3'!$B:$B,0))</f>
        <v>#REF!</v>
      </c>
      <c r="AU263" s="1202"/>
      <c r="AV263" s="1199" t="e">
        <f>INDEX('прил 1.3'!#REF!,MATCH('прил 1.4'!$B263,'прил 1.3'!$B:$B,0))</f>
        <v>#REF!</v>
      </c>
      <c r="AW263" s="1202"/>
      <c r="AX263" s="1199" t="e">
        <f>INDEX('прил 1.3'!#REF!,MATCH('прил 1.4'!$B263,'прил 1.3'!$B:$B,0))</f>
        <v>#REF!</v>
      </c>
      <c r="AY263" s="1409" t="e">
        <f t="shared" si="193"/>
        <v>#REF!</v>
      </c>
      <c r="AZ263" s="937" t="e">
        <f t="shared" si="194"/>
        <v>#REF!</v>
      </c>
      <c r="BA263" s="1417"/>
      <c r="BB263" s="1409">
        <v>0</v>
      </c>
      <c r="BC263" s="1409" t="e">
        <f>INDEX('прил 1.1'!#REF!,MATCH('прил 1.4'!B263,'прил 1.1'!B:B,0))</f>
        <v>#REF!</v>
      </c>
      <c r="BD263" s="1409">
        <v>0</v>
      </c>
      <c r="BE263" s="1409" t="e">
        <f>INDEX('прил 1.1'!#REF!,MATCH('прил 1.4'!B263,'прил 1.1'!B:B,0))</f>
        <v>#REF!</v>
      </c>
      <c r="BF263" s="1414"/>
      <c r="BG263" s="1409" t="e">
        <f>INDEX('прил 1.1'!#REF!,MATCH('прил 1.4'!B263,'прил 1.1'!B:B,0))</f>
        <v>#REF!</v>
      </c>
      <c r="BH263" s="950"/>
      <c r="BI263" s="1597">
        <f t="shared" si="199"/>
        <v>0</v>
      </c>
      <c r="BL263" s="917"/>
      <c r="BM263" s="918"/>
    </row>
    <row r="264" spans="1:65" s="934" customFormat="1" hidden="1">
      <c r="A264" s="939">
        <f t="shared" si="208"/>
        <v>9</v>
      </c>
      <c r="B264" s="782" t="e">
        <f>'прил 1.1'!#REF!</f>
        <v>#REF!</v>
      </c>
      <c r="C264" s="915" t="s">
        <v>1026</v>
      </c>
      <c r="D264" s="1409" t="e">
        <f>INDEX('прил 1.1'!K:K,MATCH('прил 1.4'!B264,'прил 1.1'!B:B,0))</f>
        <v>#REF!</v>
      </c>
      <c r="E264" s="1409" t="e">
        <f>INDEX('прил 1.1'!L:L,MATCH($B264,'прил 1.1'!$B:$B,0))</f>
        <v>#REF!</v>
      </c>
      <c r="F264" s="1409" t="e">
        <f>INDEX('прил 1.1'!Q:Q,MATCH('прил 1.4'!B264,'прил 1.1'!B:B,0))</f>
        <v>#REF!</v>
      </c>
      <c r="G264" s="1409" t="e">
        <f>INDEX('прил 1.1'!#REF!,MATCH($B264,'прил 1.1'!$B:$B,0))</f>
        <v>#REF!</v>
      </c>
      <c r="H264" s="1409">
        <v>0</v>
      </c>
      <c r="I264" s="1410" t="e">
        <f>INDEX('прил 1.1'!#REF!,MATCH('прил 1.4'!B264,'прил 1.1'!B:B,0))</f>
        <v>#REF!</v>
      </c>
      <c r="J264" s="1201"/>
      <c r="K264" s="1202"/>
      <c r="L264" s="1199"/>
      <c r="M264" s="1202"/>
      <c r="N264" s="1199"/>
      <c r="O264" s="1199"/>
      <c r="P264" s="1199"/>
      <c r="Q264" s="1203"/>
      <c r="R264" s="1409" t="e">
        <f t="shared" si="200"/>
        <v>#REF!</v>
      </c>
      <c r="S264" s="937" t="e">
        <f t="shared" si="201"/>
        <v>#REF!</v>
      </c>
      <c r="T264" s="1409" t="e">
        <f>INDEX('прил 1.1'!#REF!,MATCH('прил 1.4'!$B264,'прил 1.1'!$B:$B,0))</f>
        <v>#REF!</v>
      </c>
      <c r="U264" s="1409" t="e">
        <f>INDEX('прил 1.1'!#REF!,MATCH('прил 1.4'!$B264,'прил 1.1'!$B:$B,0))</f>
        <v>#REF!</v>
      </c>
      <c r="V264" s="1409">
        <v>0</v>
      </c>
      <c r="W264" s="1409" t="e">
        <f>INDEX('прил 1.1'!#REF!,MATCH('прил 1.4'!B264,'прил 1.1'!B:B,0))</f>
        <v>#REF!</v>
      </c>
      <c r="X264" s="1205"/>
      <c r="Y264" s="1205"/>
      <c r="Z264" s="1205"/>
      <c r="AA264" s="1205"/>
      <c r="AB264" s="1205"/>
      <c r="AC264" s="1205"/>
      <c r="AD264" s="1205"/>
      <c r="AE264" s="1205"/>
      <c r="AF264" s="1199" t="e">
        <f>INDEX('прил 1.1'!Q:Q,MATCH('прил 1.4'!B264,'прил 1.1'!B:B,0))-W264</f>
        <v>#REF!</v>
      </c>
      <c r="AG264" s="1409" t="e">
        <f t="shared" si="180"/>
        <v>#REF!</v>
      </c>
      <c r="AH264" s="937" t="e">
        <f t="shared" si="181"/>
        <v>#REF!</v>
      </c>
      <c r="AI264" s="1414"/>
      <c r="AJ264" s="1414"/>
      <c r="AK264" s="1415" t="e">
        <f>INDEX('прил 1.1'!#REF!,MATCH('прил 1.4'!$B264,'прил 1.1'!$B:$B,0))</f>
        <v>#REF!</v>
      </c>
      <c r="AL264" s="1416" t="e">
        <f>INDEX('прил 1.1'!#REF!,MATCH('прил 1.4'!$B264,'прил 1.1'!$B:$B,0))</f>
        <v>#REF!</v>
      </c>
      <c r="AM264" s="1409">
        <v>0</v>
      </c>
      <c r="AN264" s="1409" t="e">
        <f>INDEX('прил 1.1'!#REF!,MATCH('прил 1.4'!B264,'прил 1.1'!B:B,0))</f>
        <v>#REF!</v>
      </c>
      <c r="AO264" s="1206">
        <f t="shared" si="184"/>
        <v>0</v>
      </c>
      <c r="AP264" s="1200" t="e">
        <f t="shared" si="207"/>
        <v>#REF!</v>
      </c>
      <c r="AQ264" s="1227"/>
      <c r="AR264" s="1199" t="e">
        <f>INDEX('прил 1.3'!#REF!,MATCH('прил 1.4'!$B264,'прил 1.3'!$B:$B,0))</f>
        <v>#REF!</v>
      </c>
      <c r="AS264" s="1202"/>
      <c r="AT264" s="1199" t="e">
        <f>INDEX('прил 1.3'!#REF!,MATCH('прил 1.4'!$B264,'прил 1.3'!$B:$B,0))</f>
        <v>#REF!</v>
      </c>
      <c r="AU264" s="1202"/>
      <c r="AV264" s="1199" t="e">
        <f>INDEX('прил 1.3'!#REF!,MATCH('прил 1.4'!$B264,'прил 1.3'!$B:$B,0))</f>
        <v>#REF!</v>
      </c>
      <c r="AW264" s="1202"/>
      <c r="AX264" s="1199" t="e">
        <f>INDEX('прил 1.3'!#REF!,MATCH('прил 1.4'!$B264,'прил 1.3'!$B:$B,0))</f>
        <v>#REF!</v>
      </c>
      <c r="AY264" s="1409" t="e">
        <f t="shared" si="193"/>
        <v>#REF!</v>
      </c>
      <c r="AZ264" s="937" t="e">
        <f t="shared" si="194"/>
        <v>#REF!</v>
      </c>
      <c r="BA264" s="1417"/>
      <c r="BB264" s="1409">
        <v>0</v>
      </c>
      <c r="BC264" s="1409" t="e">
        <f>INDEX('прил 1.1'!#REF!,MATCH('прил 1.4'!B264,'прил 1.1'!B:B,0))</f>
        <v>#REF!</v>
      </c>
      <c r="BD264" s="1409">
        <v>0</v>
      </c>
      <c r="BE264" s="1409" t="e">
        <f>INDEX('прил 1.1'!#REF!,MATCH('прил 1.4'!B264,'прил 1.1'!B:B,0))</f>
        <v>#REF!</v>
      </c>
      <c r="BF264" s="1414"/>
      <c r="BG264" s="1409" t="e">
        <f>INDEX('прил 1.1'!#REF!,MATCH('прил 1.4'!B264,'прил 1.1'!B:B,0))</f>
        <v>#REF!</v>
      </c>
      <c r="BH264" s="950"/>
      <c r="BI264" s="1597">
        <f t="shared" ref="BI264:BI273" si="209">V264-X264-Z264-AB264-AD264</f>
        <v>0</v>
      </c>
      <c r="BL264" s="917"/>
      <c r="BM264" s="918"/>
    </row>
    <row r="265" spans="1:65" s="934" customFormat="1">
      <c r="A265" s="939">
        <f t="shared" si="208"/>
        <v>10</v>
      </c>
      <c r="B265" s="782" t="e">
        <f>'прил 1.1'!#REF!</f>
        <v>#REF!</v>
      </c>
      <c r="C265" s="915" t="s">
        <v>1026</v>
      </c>
      <c r="D265" s="1409" t="e">
        <f>INDEX('прил 1.1'!K:K,MATCH('прил 1.4'!B265,'прил 1.1'!B:B,0))</f>
        <v>#REF!</v>
      </c>
      <c r="E265" s="1409" t="e">
        <f>INDEX('прил 1.1'!L:L,MATCH($B265,'прил 1.1'!$B:$B,0))</f>
        <v>#REF!</v>
      </c>
      <c r="F265" s="1409" t="e">
        <f>INDEX('прил 1.1'!Q:Q,MATCH('прил 1.4'!B265,'прил 1.1'!B:B,0))</f>
        <v>#REF!</v>
      </c>
      <c r="G265" s="1409" t="e">
        <f>INDEX('прил 1.1'!#REF!,MATCH($B265,'прил 1.1'!$B:$B,0))</f>
        <v>#REF!</v>
      </c>
      <c r="H265" s="1409">
        <v>9</v>
      </c>
      <c r="I265" s="1410" t="e">
        <f>INDEX('прил 1.1'!#REF!,MATCH('прил 1.4'!B265,'прил 1.1'!B:B,0))</f>
        <v>#REF!</v>
      </c>
      <c r="J265" s="1201"/>
      <c r="K265" s="1200" t="e">
        <f>INDEX('прил 14'!N:N,MATCH('прил 1.4'!$B265,'прил 14'!$B:$B,0))</f>
        <v>#REF!</v>
      </c>
      <c r="L265" s="1390"/>
      <c r="M265" s="1200" t="e">
        <f>INDEX('прил 14'!O:O,MATCH('прил 1.4'!$B265,'прил 14'!$B:$B,0))</f>
        <v>#REF!</v>
      </c>
      <c r="N265" s="1390"/>
      <c r="O265" s="1200" t="e">
        <f>INDEX('прил 14'!P:P,MATCH('прил 1.4'!$B265,'прил 14'!$B:$B,0))</f>
        <v>#REF!</v>
      </c>
      <c r="P265" s="1199"/>
      <c r="Q265" s="1200" t="e">
        <f>INDEX('прил 14'!Q:Q,MATCH('прил 1.4'!$B265,'прил 14'!$B:$B,0))</f>
        <v>#REF!</v>
      </c>
      <c r="R265" s="1409" t="e">
        <f t="shared" si="200"/>
        <v>#REF!</v>
      </c>
      <c r="S265" s="937" t="e">
        <f t="shared" si="201"/>
        <v>#REF!</v>
      </c>
      <c r="T265" s="1409" t="e">
        <f>INDEX('прил 1.1'!#REF!,MATCH('прил 1.4'!$B265,'прил 1.1'!$B:$B,0))</f>
        <v>#REF!</v>
      </c>
      <c r="U265" s="1409" t="e">
        <f>INDEX('прил 1.1'!#REF!,MATCH('прил 1.4'!$B265,'прил 1.1'!$B:$B,0))</f>
        <v>#REF!</v>
      </c>
      <c r="V265" s="1409">
        <v>10.579000000000001</v>
      </c>
      <c r="W265" s="1409" t="e">
        <f>INDEX('прил 1.1'!#REF!,MATCH('прил 1.4'!B265,'прил 1.1'!B:B,0))</f>
        <v>#REF!</v>
      </c>
      <c r="X265" s="1205"/>
      <c r="Y265" s="1200" t="e">
        <f>INDEX('прил 14'!W:W,MATCH('прил 1.4'!$B265,'прил 14'!$B:$B,0))</f>
        <v>#REF!</v>
      </c>
      <c r="Z265" s="1388"/>
      <c r="AA265" s="1200" t="e">
        <f>INDEX('прил 14'!X:X,MATCH('прил 1.4'!$B265,'прил 14'!$B:$B,0))</f>
        <v>#REF!</v>
      </c>
      <c r="AB265" s="1388"/>
      <c r="AC265" s="1200" t="e">
        <f>INDEX('прил 14'!Y:Y,MATCH('прил 1.4'!$B265,'прил 14'!$B:$B,0))</f>
        <v>#REF!</v>
      </c>
      <c r="AD265" s="1202">
        <f>V265</f>
        <v>10.579000000000001</v>
      </c>
      <c r="AE265" s="1200" t="e">
        <f>INDEX('прил 14'!Z:Z,MATCH('прил 1.4'!$B265,'прил 14'!$B:$B,0))</f>
        <v>#REF!</v>
      </c>
      <c r="AF265" s="1199" t="e">
        <f>INDEX('прил 1.1'!Q:Q,MATCH('прил 1.4'!B265,'прил 1.1'!B:B,0))-W265</f>
        <v>#REF!</v>
      </c>
      <c r="AG265" s="1409" t="e">
        <f t="shared" si="180"/>
        <v>#REF!</v>
      </c>
      <c r="AH265" s="937" t="e">
        <f t="shared" si="181"/>
        <v>#REF!</v>
      </c>
      <c r="AI265" s="1414"/>
      <c r="AJ265" s="1414"/>
      <c r="AK265" s="1415" t="e">
        <f>INDEX('прил 1.1'!#REF!,MATCH('прил 1.4'!$B265,'прил 1.1'!$B:$B,0))</f>
        <v>#REF!</v>
      </c>
      <c r="AL265" s="1416" t="e">
        <f>INDEX('прил 1.1'!#REF!,MATCH('прил 1.4'!$B265,'прил 1.1'!$B:$B,0))</f>
        <v>#REF!</v>
      </c>
      <c r="AM265" s="1409">
        <v>9.9</v>
      </c>
      <c r="AN265" s="1409" t="e">
        <f>INDEX('прил 1.1'!#REF!,MATCH('прил 1.4'!B265,'прил 1.1'!B:B,0))</f>
        <v>#REF!</v>
      </c>
      <c r="AO265" s="1206">
        <f t="shared" si="184"/>
        <v>9.9</v>
      </c>
      <c r="AP265" s="1200" t="e">
        <f t="shared" si="207"/>
        <v>#REF!</v>
      </c>
      <c r="AQ265" s="1227"/>
      <c r="AR265" s="1200" t="e">
        <f>INDEX('прил 14'!H:H,MATCH('прил 1.4'!$B265,'прил 14'!$B:$B,0))</f>
        <v>#REF!</v>
      </c>
      <c r="AT265" s="1200" t="e">
        <f>INDEX('прил 14'!I:I,MATCH('прил 1.4'!$B265,'прил 14'!$B:$B,0))</f>
        <v>#REF!</v>
      </c>
      <c r="AV265" s="1200" t="e">
        <f>INDEX('прил 14'!J:J,MATCH('прил 1.4'!$B265,'прил 14'!$B:$B,0))</f>
        <v>#REF!</v>
      </c>
      <c r="AW265" s="1202"/>
      <c r="AX265" s="1200" t="e">
        <f>INDEX('прил 14'!K:K,MATCH('прил 1.4'!$B265,'прил 14'!$B:$B,0))</f>
        <v>#REF!</v>
      </c>
      <c r="AY265" s="1409" t="e">
        <f t="shared" si="193"/>
        <v>#REF!</v>
      </c>
      <c r="AZ265" s="937" t="e">
        <f t="shared" si="194"/>
        <v>#REF!</v>
      </c>
      <c r="BA265" s="1417"/>
      <c r="BB265" s="1409">
        <v>0</v>
      </c>
      <c r="BC265" s="1409" t="e">
        <f>INDEX('прил 1.1'!#REF!,MATCH('прил 1.4'!B265,'прил 1.1'!B:B,0))</f>
        <v>#REF!</v>
      </c>
      <c r="BD265" s="1409">
        <v>0</v>
      </c>
      <c r="BE265" s="1409" t="e">
        <f>INDEX('прил 1.1'!#REF!,MATCH('прил 1.4'!B265,'прил 1.1'!B:B,0))</f>
        <v>#REF!</v>
      </c>
      <c r="BF265" s="1414"/>
      <c r="BG265" s="1409" t="e">
        <f>INDEX('прил 1.1'!#REF!,MATCH('прил 1.4'!B265,'прил 1.1'!B:B,0))</f>
        <v>#REF!</v>
      </c>
      <c r="BH265" s="950"/>
      <c r="BI265" s="1597">
        <f t="shared" si="209"/>
        <v>0</v>
      </c>
      <c r="BJ265" s="1619">
        <v>0</v>
      </c>
      <c r="BL265" s="917">
        <f>BJ265-H265</f>
        <v>-9</v>
      </c>
      <c r="BM265" s="918"/>
    </row>
    <row r="266" spans="1:65" s="934" customFormat="1" hidden="1">
      <c r="A266" s="939">
        <f t="shared" si="208"/>
        <v>11</v>
      </c>
      <c r="B266" s="782" t="e">
        <f>'прил 1.1'!#REF!</f>
        <v>#REF!</v>
      </c>
      <c r="C266" s="915" t="s">
        <v>1026</v>
      </c>
      <c r="D266" s="1409" t="e">
        <f>INDEX('прил 1.1'!K:K,MATCH('прил 1.4'!B266,'прил 1.1'!B:B,0))</f>
        <v>#REF!</v>
      </c>
      <c r="E266" s="1409" t="e">
        <f>INDEX('прил 1.1'!L:L,MATCH($B266,'прил 1.1'!$B:$B,0))</f>
        <v>#REF!</v>
      </c>
      <c r="F266" s="1409" t="e">
        <f>INDEX('прил 1.1'!Q:Q,MATCH('прил 1.4'!B266,'прил 1.1'!B:B,0))</f>
        <v>#REF!</v>
      </c>
      <c r="G266" s="1409" t="e">
        <f>INDEX('прил 1.1'!#REF!,MATCH($B266,'прил 1.1'!$B:$B,0))</f>
        <v>#REF!</v>
      </c>
      <c r="H266" s="1409">
        <v>0</v>
      </c>
      <c r="I266" s="1410" t="e">
        <f>INDEX('прил 1.1'!#REF!,MATCH('прил 1.4'!B266,'прил 1.1'!B:B,0))</f>
        <v>#REF!</v>
      </c>
      <c r="J266" s="1201"/>
      <c r="K266" s="1200" t="e">
        <f>INDEX('прил 14'!N:N,MATCH('прил 1.4'!$B266,'прил 14'!$B:$B,0))</f>
        <v>#REF!</v>
      </c>
      <c r="L266" s="1390"/>
      <c r="M266" s="1200" t="e">
        <f>INDEX('прил 14'!O:O,MATCH('прил 1.4'!$B266,'прил 14'!$B:$B,0))</f>
        <v>#REF!</v>
      </c>
      <c r="N266" s="1390"/>
      <c r="O266" s="1200" t="e">
        <f>INDEX('прил 14'!P:P,MATCH('прил 1.4'!$B266,'прил 14'!$B:$B,0))</f>
        <v>#REF!</v>
      </c>
      <c r="P266" s="1199"/>
      <c r="Q266" s="1200" t="e">
        <f>INDEX('прил 14'!Q:Q,MATCH('прил 1.4'!$B266,'прил 14'!$B:$B,0))</f>
        <v>#REF!</v>
      </c>
      <c r="R266" s="1409" t="e">
        <f t="shared" si="200"/>
        <v>#REF!</v>
      </c>
      <c r="S266" s="937" t="e">
        <f t="shared" si="201"/>
        <v>#REF!</v>
      </c>
      <c r="T266" s="1409" t="e">
        <f>INDEX('прил 1.1'!#REF!,MATCH('прил 1.4'!$B266,'прил 1.1'!$B:$B,0))</f>
        <v>#REF!</v>
      </c>
      <c r="U266" s="1409" t="e">
        <f>INDEX('прил 1.1'!#REF!,MATCH('прил 1.4'!$B266,'прил 1.1'!$B:$B,0))</f>
        <v>#REF!</v>
      </c>
      <c r="V266" s="1409">
        <v>0</v>
      </c>
      <c r="W266" s="1409" t="e">
        <f>INDEX('прил 1.1'!#REF!,MATCH('прил 1.4'!B266,'прил 1.1'!B:B,0))</f>
        <v>#REF!</v>
      </c>
      <c r="X266" s="1205"/>
      <c r="Y266" s="1200" t="e">
        <f>INDEX('прил 14'!W:W,MATCH('прил 1.4'!$B266,'прил 14'!$B:$B,0))</f>
        <v>#REF!</v>
      </c>
      <c r="Z266" s="1388"/>
      <c r="AA266" s="1200" t="e">
        <f>INDEX('прил 14'!X:X,MATCH('прил 1.4'!$B266,'прил 14'!$B:$B,0))</f>
        <v>#REF!</v>
      </c>
      <c r="AB266" s="1388"/>
      <c r="AC266" s="1200" t="e">
        <f>INDEX('прил 14'!Y:Y,MATCH('прил 1.4'!$B266,'прил 14'!$B:$B,0))</f>
        <v>#REF!</v>
      </c>
      <c r="AD266" s="1202"/>
      <c r="AE266" s="1200" t="e">
        <f>INDEX('прил 14'!Z:Z,MATCH('прил 1.4'!$B266,'прил 14'!$B:$B,0))</f>
        <v>#REF!</v>
      </c>
      <c r="AF266" s="1199" t="e">
        <f>INDEX('прил 1.1'!Q:Q,MATCH('прил 1.4'!B266,'прил 1.1'!B:B,0))-W266</f>
        <v>#REF!</v>
      </c>
      <c r="AG266" s="1409" t="e">
        <f t="shared" si="180"/>
        <v>#REF!</v>
      </c>
      <c r="AH266" s="937" t="e">
        <f t="shared" si="181"/>
        <v>#REF!</v>
      </c>
      <c r="AI266" s="1414"/>
      <c r="AJ266" s="1414"/>
      <c r="AK266" s="1415" t="e">
        <f>INDEX('прил 1.1'!#REF!,MATCH('прил 1.4'!$B266,'прил 1.1'!$B:$B,0))</f>
        <v>#REF!</v>
      </c>
      <c r="AL266" s="1416" t="e">
        <f>INDEX('прил 1.1'!#REF!,MATCH('прил 1.4'!$B266,'прил 1.1'!$B:$B,0))</f>
        <v>#REF!</v>
      </c>
      <c r="AM266" s="1409">
        <v>0</v>
      </c>
      <c r="AN266" s="1409" t="e">
        <f>INDEX('прил 1.1'!#REF!,MATCH('прил 1.4'!B266,'прил 1.1'!B:B,0))</f>
        <v>#REF!</v>
      </c>
      <c r="AO266" s="1206">
        <f t="shared" si="184"/>
        <v>0</v>
      </c>
      <c r="AP266" s="1200" t="e">
        <f t="shared" si="207"/>
        <v>#REF!</v>
      </c>
      <c r="AQ266" s="1227"/>
      <c r="AR266" s="1199" t="e">
        <f>INDEX('прил 1.3'!#REF!,MATCH('прил 1.4'!$B266,'прил 1.3'!$B:$B,0))</f>
        <v>#REF!</v>
      </c>
      <c r="AS266" s="1202"/>
      <c r="AT266" s="1199" t="e">
        <f>INDEX('прил 1.3'!#REF!,MATCH('прил 1.4'!$B266,'прил 1.3'!$B:$B,0))</f>
        <v>#REF!</v>
      </c>
      <c r="AU266" s="1202"/>
      <c r="AV266" s="1199" t="e">
        <f>INDEX('прил 1.3'!#REF!,MATCH('прил 1.4'!$B266,'прил 1.3'!$B:$B,0))</f>
        <v>#REF!</v>
      </c>
      <c r="AW266" s="1202"/>
      <c r="AX266" s="1199" t="e">
        <f>INDEX('прил 1.3'!#REF!,MATCH('прил 1.4'!$B266,'прил 1.3'!$B:$B,0))</f>
        <v>#REF!</v>
      </c>
      <c r="AY266" s="1409" t="e">
        <f t="shared" si="193"/>
        <v>#REF!</v>
      </c>
      <c r="AZ266" s="937" t="e">
        <f t="shared" si="194"/>
        <v>#REF!</v>
      </c>
      <c r="BA266" s="1417"/>
      <c r="BB266" s="1409">
        <v>0</v>
      </c>
      <c r="BC266" s="1409" t="e">
        <f>INDEX('прил 1.1'!#REF!,MATCH('прил 1.4'!B266,'прил 1.1'!B:B,0))</f>
        <v>#REF!</v>
      </c>
      <c r="BD266" s="1409">
        <v>0</v>
      </c>
      <c r="BE266" s="1409" t="e">
        <f>INDEX('прил 1.1'!#REF!,MATCH('прил 1.4'!B266,'прил 1.1'!B:B,0))</f>
        <v>#REF!</v>
      </c>
      <c r="BF266" s="1414"/>
      <c r="BG266" s="1409" t="e">
        <f>INDEX('прил 1.1'!#REF!,MATCH('прил 1.4'!B266,'прил 1.1'!B:B,0))</f>
        <v>#REF!</v>
      </c>
      <c r="BH266" s="950"/>
      <c r="BI266" s="1597">
        <f t="shared" si="209"/>
        <v>0</v>
      </c>
      <c r="BL266" s="917"/>
      <c r="BM266" s="918"/>
    </row>
    <row r="267" spans="1:65" s="934" customFormat="1" hidden="1">
      <c r="A267" s="939">
        <f t="shared" si="208"/>
        <v>12</v>
      </c>
      <c r="B267" s="782" t="e">
        <f>'прил 1.1'!#REF!</f>
        <v>#REF!</v>
      </c>
      <c r="C267" s="915" t="s">
        <v>1026</v>
      </c>
      <c r="D267" s="1409" t="e">
        <f>INDEX('прил 1.1'!K:K,MATCH('прил 1.4'!B267,'прил 1.1'!B:B,0))</f>
        <v>#REF!</v>
      </c>
      <c r="E267" s="1409" t="e">
        <f>INDEX('прил 1.1'!L:L,MATCH($B267,'прил 1.1'!$B:$B,0))</f>
        <v>#REF!</v>
      </c>
      <c r="F267" s="1409" t="e">
        <f>INDEX('прил 1.1'!Q:Q,MATCH('прил 1.4'!B267,'прил 1.1'!B:B,0))</f>
        <v>#REF!</v>
      </c>
      <c r="G267" s="1409" t="e">
        <f>INDEX('прил 1.1'!#REF!,MATCH($B267,'прил 1.1'!$B:$B,0))</f>
        <v>#REF!</v>
      </c>
      <c r="H267" s="1409">
        <v>0</v>
      </c>
      <c r="I267" s="1410" t="e">
        <f>INDEX('прил 1.1'!#REF!,MATCH('прил 1.4'!B267,'прил 1.1'!B:B,0))</f>
        <v>#REF!</v>
      </c>
      <c r="J267" s="1201"/>
      <c r="K267" s="1202"/>
      <c r="L267" s="1199"/>
      <c r="M267" s="1202"/>
      <c r="N267" s="1199"/>
      <c r="O267" s="1199"/>
      <c r="P267" s="1199"/>
      <c r="Q267" s="1203"/>
      <c r="R267" s="1409" t="e">
        <f t="shared" si="200"/>
        <v>#REF!</v>
      </c>
      <c r="S267" s="937" t="e">
        <f t="shared" si="201"/>
        <v>#REF!</v>
      </c>
      <c r="T267" s="1409" t="e">
        <f>INDEX('прил 1.1'!#REF!,MATCH('прил 1.4'!$B267,'прил 1.1'!$B:$B,0))</f>
        <v>#REF!</v>
      </c>
      <c r="U267" s="1409" t="e">
        <f>INDEX('прил 1.1'!#REF!,MATCH('прил 1.4'!$B267,'прил 1.1'!$B:$B,0))</f>
        <v>#REF!</v>
      </c>
      <c r="V267" s="1409">
        <v>0</v>
      </c>
      <c r="W267" s="1409" t="e">
        <f>INDEX('прил 1.1'!#REF!,MATCH('прил 1.4'!B267,'прил 1.1'!B:B,0))</f>
        <v>#REF!</v>
      </c>
      <c r="X267" s="1205"/>
      <c r="Y267" s="1205"/>
      <c r="Z267" s="1205"/>
      <c r="AA267" s="1205"/>
      <c r="AB267" s="1205"/>
      <c r="AC267" s="1205"/>
      <c r="AD267" s="1205"/>
      <c r="AE267" s="1205"/>
      <c r="AF267" s="1199" t="e">
        <f>INDEX('прил 1.1'!Q:Q,MATCH('прил 1.4'!B267,'прил 1.1'!B:B,0))-W267</f>
        <v>#REF!</v>
      </c>
      <c r="AG267" s="1409" t="e">
        <f t="shared" si="180"/>
        <v>#REF!</v>
      </c>
      <c r="AH267" s="937" t="e">
        <f t="shared" si="181"/>
        <v>#REF!</v>
      </c>
      <c r="AI267" s="1414"/>
      <c r="AJ267" s="1414"/>
      <c r="AK267" s="1415" t="e">
        <f>INDEX('прил 1.1'!#REF!,MATCH('прил 1.4'!$B267,'прил 1.1'!$B:$B,0))</f>
        <v>#REF!</v>
      </c>
      <c r="AL267" s="1416" t="e">
        <f>INDEX('прил 1.1'!#REF!,MATCH('прил 1.4'!$B267,'прил 1.1'!$B:$B,0))</f>
        <v>#REF!</v>
      </c>
      <c r="AM267" s="1409">
        <v>0</v>
      </c>
      <c r="AN267" s="1409" t="e">
        <f>INDEX('прил 1.1'!#REF!,MATCH('прил 1.4'!B267,'прил 1.1'!B:B,0))</f>
        <v>#REF!</v>
      </c>
      <c r="AO267" s="1206">
        <f t="shared" si="184"/>
        <v>0</v>
      </c>
      <c r="AP267" s="1200" t="e">
        <f t="shared" si="207"/>
        <v>#REF!</v>
      </c>
      <c r="AQ267" s="1227"/>
      <c r="AR267" s="1199" t="e">
        <f>INDEX('прил 1.3'!#REF!,MATCH('прил 1.4'!$B267,'прил 1.3'!$B:$B,0))</f>
        <v>#REF!</v>
      </c>
      <c r="AS267" s="1202"/>
      <c r="AT267" s="1199" t="e">
        <f>INDEX('прил 1.3'!#REF!,MATCH('прил 1.4'!$B267,'прил 1.3'!$B:$B,0))</f>
        <v>#REF!</v>
      </c>
      <c r="AU267" s="1202"/>
      <c r="AV267" s="1199" t="e">
        <f>INDEX('прил 1.3'!#REF!,MATCH('прил 1.4'!$B267,'прил 1.3'!$B:$B,0))</f>
        <v>#REF!</v>
      </c>
      <c r="AW267" s="1202"/>
      <c r="AX267" s="1199" t="e">
        <f>INDEX('прил 1.3'!#REF!,MATCH('прил 1.4'!$B267,'прил 1.3'!$B:$B,0))</f>
        <v>#REF!</v>
      </c>
      <c r="AY267" s="1409" t="e">
        <f t="shared" si="193"/>
        <v>#REF!</v>
      </c>
      <c r="AZ267" s="937" t="e">
        <f t="shared" si="194"/>
        <v>#REF!</v>
      </c>
      <c r="BA267" s="1417"/>
      <c r="BB267" s="1409">
        <v>0</v>
      </c>
      <c r="BC267" s="1409" t="e">
        <f>INDEX('прил 1.1'!#REF!,MATCH('прил 1.4'!B267,'прил 1.1'!B:B,0))</f>
        <v>#REF!</v>
      </c>
      <c r="BD267" s="1409">
        <v>0</v>
      </c>
      <c r="BE267" s="1409" t="e">
        <f>INDEX('прил 1.1'!#REF!,MATCH('прил 1.4'!B267,'прил 1.1'!B:B,0))</f>
        <v>#REF!</v>
      </c>
      <c r="BF267" s="1414"/>
      <c r="BG267" s="1409" t="e">
        <f>INDEX('прил 1.1'!#REF!,MATCH('прил 1.4'!B267,'прил 1.1'!B:B,0))</f>
        <v>#REF!</v>
      </c>
      <c r="BH267" s="950"/>
      <c r="BI267" s="1597">
        <f t="shared" si="209"/>
        <v>0</v>
      </c>
      <c r="BL267" s="917"/>
      <c r="BM267" s="918"/>
    </row>
    <row r="268" spans="1:65" s="934" customFormat="1" hidden="1">
      <c r="A268" s="939">
        <f t="shared" si="208"/>
        <v>13</v>
      </c>
      <c r="B268" s="782" t="e">
        <f>'прил 1.1'!#REF!</f>
        <v>#REF!</v>
      </c>
      <c r="C268" s="915" t="s">
        <v>1026</v>
      </c>
      <c r="D268" s="1409" t="e">
        <f>INDEX('прил 1.1'!K:K,MATCH('прил 1.4'!B268,'прил 1.1'!B:B,0))</f>
        <v>#REF!</v>
      </c>
      <c r="E268" s="1409" t="e">
        <f>INDEX('прил 1.1'!L:L,MATCH($B268,'прил 1.1'!$B:$B,0))</f>
        <v>#REF!</v>
      </c>
      <c r="F268" s="1409" t="e">
        <f>INDEX('прил 1.1'!Q:Q,MATCH('прил 1.4'!B268,'прил 1.1'!B:B,0))</f>
        <v>#REF!</v>
      </c>
      <c r="G268" s="1409" t="e">
        <f>INDEX('прил 1.1'!#REF!,MATCH($B268,'прил 1.1'!$B:$B,0))</f>
        <v>#REF!</v>
      </c>
      <c r="H268" s="1409">
        <v>0</v>
      </c>
      <c r="I268" s="1410" t="e">
        <f>INDEX('прил 1.1'!#REF!,MATCH('прил 1.4'!B268,'прил 1.1'!B:B,0))</f>
        <v>#REF!</v>
      </c>
      <c r="J268" s="1201"/>
      <c r="K268" s="1202"/>
      <c r="L268" s="1199"/>
      <c r="M268" s="1202"/>
      <c r="N268" s="1199"/>
      <c r="O268" s="1199"/>
      <c r="P268" s="1199"/>
      <c r="Q268" s="1203"/>
      <c r="R268" s="1409" t="e">
        <f t="shared" si="200"/>
        <v>#REF!</v>
      </c>
      <c r="S268" s="937" t="e">
        <f t="shared" si="201"/>
        <v>#REF!</v>
      </c>
      <c r="T268" s="1409" t="e">
        <f>INDEX('прил 1.1'!#REF!,MATCH('прил 1.4'!$B268,'прил 1.1'!$B:$B,0))</f>
        <v>#REF!</v>
      </c>
      <c r="U268" s="1409" t="e">
        <f>INDEX('прил 1.1'!#REF!,MATCH('прил 1.4'!$B268,'прил 1.1'!$B:$B,0))</f>
        <v>#REF!</v>
      </c>
      <c r="V268" s="1409">
        <v>0</v>
      </c>
      <c r="W268" s="1409" t="e">
        <f>INDEX('прил 1.1'!#REF!,MATCH('прил 1.4'!B268,'прил 1.1'!B:B,0))</f>
        <v>#REF!</v>
      </c>
      <c r="X268" s="1205"/>
      <c r="Y268" s="1205"/>
      <c r="Z268" s="1205"/>
      <c r="AA268" s="1205"/>
      <c r="AB268" s="1205"/>
      <c r="AC268" s="1205"/>
      <c r="AD268" s="1205"/>
      <c r="AE268" s="1205"/>
      <c r="AF268" s="1199" t="e">
        <f>INDEX('прил 1.1'!Q:Q,MATCH('прил 1.4'!B268,'прил 1.1'!B:B,0))-W268</f>
        <v>#REF!</v>
      </c>
      <c r="AG268" s="1409" t="e">
        <f t="shared" si="180"/>
        <v>#REF!</v>
      </c>
      <c r="AH268" s="937" t="e">
        <f t="shared" si="181"/>
        <v>#REF!</v>
      </c>
      <c r="AI268" s="1414"/>
      <c r="AJ268" s="1414"/>
      <c r="AK268" s="1415" t="e">
        <f>INDEX('прил 1.1'!#REF!,MATCH('прил 1.4'!$B268,'прил 1.1'!$B:$B,0))</f>
        <v>#REF!</v>
      </c>
      <c r="AL268" s="1416" t="e">
        <f>INDEX('прил 1.1'!#REF!,MATCH('прил 1.4'!$B268,'прил 1.1'!$B:$B,0))</f>
        <v>#REF!</v>
      </c>
      <c r="AM268" s="1409">
        <v>0</v>
      </c>
      <c r="AN268" s="1409" t="e">
        <f>INDEX('прил 1.1'!#REF!,MATCH('прил 1.4'!B268,'прил 1.1'!B:B,0))</f>
        <v>#REF!</v>
      </c>
      <c r="AO268" s="1206">
        <f t="shared" si="184"/>
        <v>0</v>
      </c>
      <c r="AP268" s="1200" t="e">
        <f t="shared" si="207"/>
        <v>#REF!</v>
      </c>
      <c r="AQ268" s="1227"/>
      <c r="AR268" s="1199" t="e">
        <f>INDEX('прил 1.3'!#REF!,MATCH('прил 1.4'!$B268,'прил 1.3'!$B:$B,0))</f>
        <v>#REF!</v>
      </c>
      <c r="AS268" s="1202"/>
      <c r="AT268" s="1199" t="e">
        <f>INDEX('прил 1.3'!#REF!,MATCH('прил 1.4'!$B268,'прил 1.3'!$B:$B,0))</f>
        <v>#REF!</v>
      </c>
      <c r="AU268" s="1202"/>
      <c r="AV268" s="1199" t="e">
        <f>INDEX('прил 1.3'!#REF!,MATCH('прил 1.4'!$B268,'прил 1.3'!$B:$B,0))</f>
        <v>#REF!</v>
      </c>
      <c r="AW268" s="1202"/>
      <c r="AX268" s="1199" t="e">
        <f>INDEX('прил 1.3'!#REF!,MATCH('прил 1.4'!$B268,'прил 1.3'!$B:$B,0))</f>
        <v>#REF!</v>
      </c>
      <c r="AY268" s="1409" t="e">
        <f t="shared" si="193"/>
        <v>#REF!</v>
      </c>
      <c r="AZ268" s="937" t="e">
        <f t="shared" si="194"/>
        <v>#REF!</v>
      </c>
      <c r="BA268" s="1417"/>
      <c r="BB268" s="1409">
        <v>0</v>
      </c>
      <c r="BC268" s="1409" t="e">
        <f>INDEX('прил 1.1'!#REF!,MATCH('прил 1.4'!B268,'прил 1.1'!B:B,0))</f>
        <v>#REF!</v>
      </c>
      <c r="BD268" s="1409">
        <v>0</v>
      </c>
      <c r="BE268" s="1409" t="e">
        <f>INDEX('прил 1.1'!#REF!,MATCH('прил 1.4'!B268,'прил 1.1'!B:B,0))</f>
        <v>#REF!</v>
      </c>
      <c r="BF268" s="1414"/>
      <c r="BG268" s="1409" t="e">
        <f>INDEX('прил 1.1'!#REF!,MATCH('прил 1.4'!B268,'прил 1.1'!B:B,0))</f>
        <v>#REF!</v>
      </c>
      <c r="BH268" s="950"/>
      <c r="BI268" s="1597">
        <f t="shared" si="209"/>
        <v>0</v>
      </c>
      <c r="BL268" s="917"/>
      <c r="BM268" s="918"/>
    </row>
    <row r="269" spans="1:65" s="934" customFormat="1">
      <c r="A269" s="939">
        <f t="shared" si="208"/>
        <v>14</v>
      </c>
      <c r="B269" s="782" t="e">
        <f>'прил 1.1'!#REF!</f>
        <v>#REF!</v>
      </c>
      <c r="C269" s="915" t="s">
        <v>1026</v>
      </c>
      <c r="D269" s="1409" t="e">
        <f>INDEX('прил 1.1'!K:K,MATCH('прил 1.4'!B269,'прил 1.1'!B:B,0))</f>
        <v>#REF!</v>
      </c>
      <c r="E269" s="1409" t="e">
        <f>INDEX('прил 1.1'!L:L,MATCH($B269,'прил 1.1'!$B:$B,0))</f>
        <v>#REF!</v>
      </c>
      <c r="F269" s="1409" t="e">
        <f>INDEX('прил 1.1'!Q:Q,MATCH('прил 1.4'!B269,'прил 1.1'!B:B,0))</f>
        <v>#REF!</v>
      </c>
      <c r="G269" s="1409" t="e">
        <f>INDEX('прил 1.1'!#REF!,MATCH($B269,'прил 1.1'!$B:$B,0))</f>
        <v>#REF!</v>
      </c>
      <c r="H269" s="1409">
        <v>9</v>
      </c>
      <c r="I269" s="1410" t="e">
        <f>INDEX('прил 1.1'!#REF!,MATCH('прил 1.4'!B269,'прил 1.1'!B:B,0))</f>
        <v>#REF!</v>
      </c>
      <c r="J269" s="1201"/>
      <c r="K269" s="1200" t="e">
        <f>INDEX('прил 14'!N:N,MATCH('прил 1.4'!$B269,'прил 14'!$B:$B,0))</f>
        <v>#REF!</v>
      </c>
      <c r="L269" s="1390"/>
      <c r="M269" s="1200" t="e">
        <f>INDEX('прил 14'!O:O,MATCH('прил 1.4'!$B269,'прил 14'!$B:$B,0))</f>
        <v>#REF!</v>
      </c>
      <c r="N269" s="1390"/>
      <c r="O269" s="1200" t="e">
        <f>INDEX('прил 14'!P:P,MATCH('прил 1.4'!$B269,'прил 14'!$B:$B,0))</f>
        <v>#REF!</v>
      </c>
      <c r="P269" s="1199"/>
      <c r="Q269" s="1200" t="e">
        <f>INDEX('прил 14'!Q:Q,MATCH('прил 1.4'!$B269,'прил 14'!$B:$B,0))</f>
        <v>#REF!</v>
      </c>
      <c r="R269" s="1409" t="e">
        <f t="shared" si="200"/>
        <v>#REF!</v>
      </c>
      <c r="S269" s="937" t="e">
        <f t="shared" si="201"/>
        <v>#REF!</v>
      </c>
      <c r="T269" s="1409" t="e">
        <f>INDEX('прил 1.1'!#REF!,MATCH('прил 1.4'!$B269,'прил 1.1'!$B:$B,0))</f>
        <v>#REF!</v>
      </c>
      <c r="U269" s="1409" t="e">
        <f>INDEX('прил 1.1'!#REF!,MATCH('прил 1.4'!$B269,'прил 1.1'!$B:$B,0))</f>
        <v>#REF!</v>
      </c>
      <c r="V269" s="1409">
        <v>10.579000000000001</v>
      </c>
      <c r="W269" s="1409" t="e">
        <f>INDEX('прил 1.1'!#REF!,MATCH('прил 1.4'!B269,'прил 1.1'!B:B,0))</f>
        <v>#REF!</v>
      </c>
      <c r="X269" s="1205"/>
      <c r="Y269" s="1200" t="e">
        <f>INDEX('прил 14'!W:W,MATCH('прил 1.4'!$B269,'прил 14'!$B:$B,0))</f>
        <v>#REF!</v>
      </c>
      <c r="Z269" s="1388"/>
      <c r="AA269" s="1200" t="e">
        <f>INDEX('прил 14'!X:X,MATCH('прил 1.4'!$B269,'прил 14'!$B:$B,0))</f>
        <v>#REF!</v>
      </c>
      <c r="AB269" s="1388"/>
      <c r="AC269" s="1200" t="e">
        <f>INDEX('прил 14'!Y:Y,MATCH('прил 1.4'!$B269,'прил 14'!$B:$B,0))</f>
        <v>#REF!</v>
      </c>
      <c r="AD269" s="1202">
        <f>V269</f>
        <v>10.579000000000001</v>
      </c>
      <c r="AE269" s="1200" t="e">
        <f>INDEX('прил 14'!Z:Z,MATCH('прил 1.4'!$B269,'прил 14'!$B:$B,0))</f>
        <v>#REF!</v>
      </c>
      <c r="AF269" s="1199" t="e">
        <f>INDEX('прил 1.1'!Q:Q,MATCH('прил 1.4'!B269,'прил 1.1'!B:B,0))-W269</f>
        <v>#REF!</v>
      </c>
      <c r="AG269" s="1409" t="e">
        <f t="shared" si="180"/>
        <v>#REF!</v>
      </c>
      <c r="AH269" s="937" t="e">
        <f t="shared" si="181"/>
        <v>#REF!</v>
      </c>
      <c r="AI269" s="1414"/>
      <c r="AJ269" s="1414"/>
      <c r="AK269" s="1415" t="e">
        <f>INDEX('прил 1.1'!#REF!,MATCH('прил 1.4'!$B269,'прил 1.1'!$B:$B,0))</f>
        <v>#REF!</v>
      </c>
      <c r="AL269" s="1416" t="e">
        <f>INDEX('прил 1.1'!#REF!,MATCH('прил 1.4'!$B269,'прил 1.1'!$B:$B,0))</f>
        <v>#REF!</v>
      </c>
      <c r="AM269" s="1409">
        <v>9.9</v>
      </c>
      <c r="AN269" s="1409" t="e">
        <f>INDEX('прил 1.1'!#REF!,MATCH('прил 1.4'!B269,'прил 1.1'!B:B,0))</f>
        <v>#REF!</v>
      </c>
      <c r="AO269" s="1206">
        <f t="shared" si="184"/>
        <v>9.9</v>
      </c>
      <c r="AP269" s="1200" t="e">
        <f t="shared" si="207"/>
        <v>#REF!</v>
      </c>
      <c r="AQ269" s="1227"/>
      <c r="AR269" s="1200" t="e">
        <f>INDEX('прил 14'!H:H,MATCH('прил 1.4'!$B269,'прил 14'!$B:$B,0))</f>
        <v>#REF!</v>
      </c>
      <c r="AT269" s="1200" t="e">
        <f>INDEX('прил 14'!I:I,MATCH('прил 1.4'!$B269,'прил 14'!$B:$B,0))</f>
        <v>#REF!</v>
      </c>
      <c r="AV269" s="1200" t="e">
        <f>INDEX('прил 14'!J:J,MATCH('прил 1.4'!$B269,'прил 14'!$B:$B,0))</f>
        <v>#REF!</v>
      </c>
      <c r="AW269" s="1202"/>
      <c r="AX269" s="1200" t="e">
        <f>INDEX('прил 14'!K:K,MATCH('прил 1.4'!$B269,'прил 14'!$B:$B,0))</f>
        <v>#REF!</v>
      </c>
      <c r="AY269" s="1409" t="e">
        <f t="shared" si="193"/>
        <v>#REF!</v>
      </c>
      <c r="AZ269" s="937" t="e">
        <f t="shared" si="194"/>
        <v>#REF!</v>
      </c>
      <c r="BA269" s="1417"/>
      <c r="BB269" s="1409">
        <v>0</v>
      </c>
      <c r="BC269" s="1409" t="e">
        <f>INDEX('прил 1.1'!#REF!,MATCH('прил 1.4'!B269,'прил 1.1'!B:B,0))</f>
        <v>#REF!</v>
      </c>
      <c r="BD269" s="1409">
        <v>0</v>
      </c>
      <c r="BE269" s="1409" t="e">
        <f>INDEX('прил 1.1'!#REF!,MATCH('прил 1.4'!B269,'прил 1.1'!B:B,0))</f>
        <v>#REF!</v>
      </c>
      <c r="BF269" s="1414"/>
      <c r="BG269" s="1409" t="e">
        <f>INDEX('прил 1.1'!#REF!,MATCH('прил 1.4'!B269,'прил 1.1'!B:B,0))</f>
        <v>#REF!</v>
      </c>
      <c r="BH269" s="950"/>
      <c r="BI269" s="1597">
        <f t="shared" si="209"/>
        <v>0</v>
      </c>
      <c r="BJ269" s="1619">
        <v>0</v>
      </c>
      <c r="BL269" s="917">
        <f>BJ269-H269</f>
        <v>-9</v>
      </c>
      <c r="BM269" s="918"/>
    </row>
    <row r="270" spans="1:65" s="934" customFormat="1" ht="31.5">
      <c r="A270" s="939">
        <f t="shared" si="208"/>
        <v>15</v>
      </c>
      <c r="B270" s="782" t="e">
        <f>'прил 1.1'!#REF!</f>
        <v>#REF!</v>
      </c>
      <c r="C270" s="915" t="s">
        <v>1026</v>
      </c>
      <c r="D270" s="1409" t="e">
        <f>INDEX('прил 1.1'!K:K,MATCH('прил 1.4'!B270,'прил 1.1'!B:B,0))</f>
        <v>#REF!</v>
      </c>
      <c r="E270" s="1409" t="e">
        <f>INDEX('прил 1.1'!L:L,MATCH($B270,'прил 1.1'!$B:$B,0))</f>
        <v>#REF!</v>
      </c>
      <c r="F270" s="1409" t="e">
        <f>INDEX('прил 1.1'!Q:Q,MATCH('прил 1.4'!B270,'прил 1.1'!B:B,0))</f>
        <v>#REF!</v>
      </c>
      <c r="G270" s="1409" t="e">
        <f>INDEX('прил 1.1'!#REF!,MATCH($B270,'прил 1.1'!$B:$B,0))</f>
        <v>#REF!</v>
      </c>
      <c r="H270" s="1409">
        <v>0</v>
      </c>
      <c r="I270" s="1410" t="e">
        <f>INDEX('прил 1.1'!#REF!,MATCH('прил 1.4'!B270,'прил 1.1'!B:B,0))</f>
        <v>#REF!</v>
      </c>
      <c r="J270" s="1201"/>
      <c r="K270" s="1200" t="e">
        <f>INDEX('прил 14'!N:N,MATCH('прил 1.4'!$B270,'прил 14'!$B:$B,0))</f>
        <v>#REF!</v>
      </c>
      <c r="L270" s="1390"/>
      <c r="M270" s="1200" t="e">
        <f>INDEX('прил 14'!O:O,MATCH('прил 1.4'!$B270,'прил 14'!$B:$B,0))</f>
        <v>#REF!</v>
      </c>
      <c r="N270" s="1390"/>
      <c r="O270" s="1200" t="e">
        <f>INDEX('прил 14'!P:P,MATCH('прил 1.4'!$B270,'прил 14'!$B:$B,0))</f>
        <v>#REF!</v>
      </c>
      <c r="P270" s="1199"/>
      <c r="Q270" s="1200" t="e">
        <f>INDEX('прил 14'!Q:Q,MATCH('прил 1.4'!$B270,'прил 14'!$B:$B,0))</f>
        <v>#REF!</v>
      </c>
      <c r="R270" s="1409" t="e">
        <f t="shared" si="200"/>
        <v>#REF!</v>
      </c>
      <c r="S270" s="937" t="e">
        <f t="shared" si="201"/>
        <v>#REF!</v>
      </c>
      <c r="T270" s="1409" t="e">
        <f>INDEX('прил 1.1'!#REF!,MATCH('прил 1.4'!$B270,'прил 1.1'!$B:$B,0))</f>
        <v>#REF!</v>
      </c>
      <c r="U270" s="1409" t="e">
        <f>INDEX('прил 1.1'!#REF!,MATCH('прил 1.4'!$B270,'прил 1.1'!$B:$B,0))</f>
        <v>#REF!</v>
      </c>
      <c r="V270" s="1409">
        <v>3.5</v>
      </c>
      <c r="W270" s="1409" t="e">
        <f>INDEX('прил 1.1'!#REF!,MATCH('прил 1.4'!B270,'прил 1.1'!B:B,0))</f>
        <v>#REF!</v>
      </c>
      <c r="X270" s="1205"/>
      <c r="Y270" s="1200" t="e">
        <f>INDEX('прил 14'!W:W,MATCH('прил 1.4'!$B270,'прил 14'!$B:$B,0))</f>
        <v>#REF!</v>
      </c>
      <c r="Z270" s="1388"/>
      <c r="AA270" s="1200" t="e">
        <f>INDEX('прил 14'!X:X,MATCH('прил 1.4'!$B270,'прил 14'!$B:$B,0))</f>
        <v>#REF!</v>
      </c>
      <c r="AB270" s="1388"/>
      <c r="AC270" s="1200" t="e">
        <f>INDEX('прил 14'!Y:Y,MATCH('прил 1.4'!$B270,'прил 14'!$B:$B,0))</f>
        <v>#REF!</v>
      </c>
      <c r="AD270" s="1202">
        <f>V270</f>
        <v>3.5</v>
      </c>
      <c r="AE270" s="1200" t="e">
        <f>INDEX('прил 14'!Z:Z,MATCH('прил 1.4'!$B270,'прил 14'!$B:$B,0))</f>
        <v>#REF!</v>
      </c>
      <c r="AF270" s="1199" t="e">
        <f>INDEX('прил 1.1'!Q:Q,MATCH('прил 1.4'!B270,'прил 1.1'!B:B,0))-W270</f>
        <v>#REF!</v>
      </c>
      <c r="AG270" s="1409" t="e">
        <f t="shared" si="180"/>
        <v>#REF!</v>
      </c>
      <c r="AH270" s="937" t="e">
        <f t="shared" si="181"/>
        <v>#REF!</v>
      </c>
      <c r="AI270" s="1414"/>
      <c r="AJ270" s="1414"/>
      <c r="AK270" s="1415" t="e">
        <f>INDEX('прил 1.1'!#REF!,MATCH('прил 1.4'!$B270,'прил 1.1'!$B:$B,0))</f>
        <v>#REF!</v>
      </c>
      <c r="AL270" s="1416" t="e">
        <f>INDEX('прил 1.1'!#REF!,MATCH('прил 1.4'!$B270,'прил 1.1'!$B:$B,0))</f>
        <v>#REF!</v>
      </c>
      <c r="AM270" s="1409">
        <v>0</v>
      </c>
      <c r="AN270" s="1409" t="e">
        <f>INDEX('прил 1.1'!#REF!,MATCH('прил 1.4'!B270,'прил 1.1'!B:B,0))</f>
        <v>#REF!</v>
      </c>
      <c r="AO270" s="1206">
        <f t="shared" si="184"/>
        <v>0</v>
      </c>
      <c r="AP270" s="1200" t="e">
        <f t="shared" si="207"/>
        <v>#REF!</v>
      </c>
      <c r="AQ270" s="1227"/>
      <c r="AR270" s="1200" t="e">
        <f>INDEX('прил 14'!H:H,MATCH('прил 1.4'!$B270,'прил 14'!$B:$B,0))</f>
        <v>#REF!</v>
      </c>
      <c r="AT270" s="1200" t="e">
        <f>INDEX('прил 14'!I:I,MATCH('прил 1.4'!$B270,'прил 14'!$B:$B,0))</f>
        <v>#REF!</v>
      </c>
      <c r="AV270" s="1200" t="e">
        <f>INDEX('прил 14'!J:J,MATCH('прил 1.4'!$B270,'прил 14'!$B:$B,0))</f>
        <v>#REF!</v>
      </c>
      <c r="AW270" s="1202"/>
      <c r="AX270" s="1200" t="e">
        <f>INDEX('прил 14'!K:K,MATCH('прил 1.4'!$B270,'прил 14'!$B:$B,0))</f>
        <v>#REF!</v>
      </c>
      <c r="AY270" s="1409" t="e">
        <f t="shared" si="193"/>
        <v>#REF!</v>
      </c>
      <c r="AZ270" s="937" t="e">
        <f t="shared" si="194"/>
        <v>#REF!</v>
      </c>
      <c r="BA270" s="1417"/>
      <c r="BB270" s="1409">
        <v>0</v>
      </c>
      <c r="BC270" s="1409" t="e">
        <f>INDEX('прил 1.1'!#REF!,MATCH('прил 1.4'!B270,'прил 1.1'!B:B,0))</f>
        <v>#REF!</v>
      </c>
      <c r="BD270" s="1409">
        <v>0</v>
      </c>
      <c r="BE270" s="1409" t="e">
        <f>INDEX('прил 1.1'!#REF!,MATCH('прил 1.4'!B270,'прил 1.1'!B:B,0))</f>
        <v>#REF!</v>
      </c>
      <c r="BF270" s="1414"/>
      <c r="BG270" s="1409" t="e">
        <f>INDEX('прил 1.1'!#REF!,MATCH('прил 1.4'!B270,'прил 1.1'!B:B,0))</f>
        <v>#REF!</v>
      </c>
      <c r="BH270" s="950" t="s">
        <v>1272</v>
      </c>
      <c r="BI270" s="1597">
        <f t="shared" si="209"/>
        <v>0</v>
      </c>
      <c r="BJ270" s="1619">
        <v>0</v>
      </c>
      <c r="BL270" s="917"/>
      <c r="BM270" s="918"/>
    </row>
    <row r="271" spans="1:65" s="934" customFormat="1" ht="47.25" hidden="1">
      <c r="A271" s="939">
        <f t="shared" si="208"/>
        <v>16</v>
      </c>
      <c r="B271" s="782" t="e">
        <f>'прил 1.1'!#REF!</f>
        <v>#REF!</v>
      </c>
      <c r="C271" s="915" t="s">
        <v>1026</v>
      </c>
      <c r="D271" s="1409" t="e">
        <f>INDEX('прил 1.1'!K:K,MATCH('прил 1.4'!B271,'прил 1.1'!B:B,0))</f>
        <v>#REF!</v>
      </c>
      <c r="E271" s="1409" t="e">
        <f>INDEX('прил 1.1'!L:L,MATCH($B271,'прил 1.1'!$B:$B,0))</f>
        <v>#REF!</v>
      </c>
      <c r="F271" s="1409" t="e">
        <f>INDEX('прил 1.1'!Q:Q,MATCH('прил 1.4'!B271,'прил 1.1'!B:B,0))</f>
        <v>#REF!</v>
      </c>
      <c r="G271" s="1409" t="e">
        <f>INDEX('прил 1.1'!#REF!,MATCH($B271,'прил 1.1'!$B:$B,0))</f>
        <v>#REF!</v>
      </c>
      <c r="H271" s="1409">
        <v>0</v>
      </c>
      <c r="I271" s="1410" t="e">
        <f>INDEX('прил 1.1'!#REF!,MATCH('прил 1.4'!B271,'прил 1.1'!B:B,0))</f>
        <v>#REF!</v>
      </c>
      <c r="J271" s="1201"/>
      <c r="K271" s="1200" t="e">
        <f>INDEX('прил 14'!N:N,MATCH('прил 1.4'!$B271,'прил 14'!$B:$B,0))</f>
        <v>#REF!</v>
      </c>
      <c r="L271" s="1390"/>
      <c r="M271" s="1200" t="e">
        <f>INDEX('прил 14'!O:O,MATCH('прил 1.4'!$B271,'прил 14'!$B:$B,0))</f>
        <v>#REF!</v>
      </c>
      <c r="N271" s="1390"/>
      <c r="O271" s="1200" t="e">
        <f>INDEX('прил 14'!P:P,MATCH('прил 1.4'!$B271,'прил 14'!$B:$B,0))</f>
        <v>#REF!</v>
      </c>
      <c r="P271" s="1199"/>
      <c r="Q271" s="1200" t="e">
        <f>INDEX('прил 14'!Q:Q,MATCH('прил 1.4'!$B271,'прил 14'!$B:$B,0))</f>
        <v>#REF!</v>
      </c>
      <c r="R271" s="1409" t="e">
        <f t="shared" si="200"/>
        <v>#REF!</v>
      </c>
      <c r="S271" s="937" t="e">
        <f t="shared" si="201"/>
        <v>#REF!</v>
      </c>
      <c r="T271" s="1409" t="e">
        <f>INDEX('прил 1.1'!#REF!,MATCH('прил 1.4'!$B271,'прил 1.1'!$B:$B,0))</f>
        <v>#REF!</v>
      </c>
      <c r="U271" s="1409" t="e">
        <f>INDEX('прил 1.1'!#REF!,MATCH('прил 1.4'!$B271,'прил 1.1'!$B:$B,0))</f>
        <v>#REF!</v>
      </c>
      <c r="V271" s="1409">
        <v>0</v>
      </c>
      <c r="W271" s="1409" t="e">
        <f>INDEX('прил 1.1'!#REF!,MATCH('прил 1.4'!B271,'прил 1.1'!B:B,0))</f>
        <v>#REF!</v>
      </c>
      <c r="X271" s="1205"/>
      <c r="Y271" s="1200" t="e">
        <f>INDEX('прил 14'!W:W,MATCH('прил 1.4'!$B271,'прил 14'!$B:$B,0))</f>
        <v>#REF!</v>
      </c>
      <c r="Z271" s="1388"/>
      <c r="AA271" s="1200" t="e">
        <f>INDEX('прил 14'!X:X,MATCH('прил 1.4'!$B271,'прил 14'!$B:$B,0))</f>
        <v>#REF!</v>
      </c>
      <c r="AB271" s="1388"/>
      <c r="AC271" s="1200" t="e">
        <f>INDEX('прил 14'!Y:Y,MATCH('прил 1.4'!$B271,'прил 14'!$B:$B,0))</f>
        <v>#REF!</v>
      </c>
      <c r="AD271" s="1202"/>
      <c r="AE271" s="1200" t="e">
        <f>INDEX('прил 14'!Z:Z,MATCH('прил 1.4'!$B271,'прил 14'!$B:$B,0))</f>
        <v>#REF!</v>
      </c>
      <c r="AF271" s="1199" t="e">
        <f>INDEX('прил 1.1'!Q:Q,MATCH('прил 1.4'!B271,'прил 1.1'!B:B,0))-W271</f>
        <v>#REF!</v>
      </c>
      <c r="AG271" s="1409" t="e">
        <f t="shared" si="180"/>
        <v>#REF!</v>
      </c>
      <c r="AH271" s="937" t="e">
        <f t="shared" si="181"/>
        <v>#REF!</v>
      </c>
      <c r="AI271" s="1414"/>
      <c r="AJ271" s="1414"/>
      <c r="AK271" s="1415" t="e">
        <f>INDEX('прил 1.1'!#REF!,MATCH('прил 1.4'!$B271,'прил 1.1'!$B:$B,0))</f>
        <v>#REF!</v>
      </c>
      <c r="AL271" s="1416" t="e">
        <f>INDEX('прил 1.1'!#REF!,MATCH('прил 1.4'!$B271,'прил 1.1'!$B:$B,0))</f>
        <v>#REF!</v>
      </c>
      <c r="AM271" s="1409">
        <v>0</v>
      </c>
      <c r="AN271" s="1409" t="e">
        <f>INDEX('прил 1.1'!#REF!,MATCH('прил 1.4'!B271,'прил 1.1'!B:B,0))</f>
        <v>#REF!</v>
      </c>
      <c r="AO271" s="1206">
        <f t="shared" si="184"/>
        <v>0</v>
      </c>
      <c r="AP271" s="1200" t="e">
        <f t="shared" si="207"/>
        <v>#REF!</v>
      </c>
      <c r="AQ271" s="1227"/>
      <c r="AR271" s="1200" t="e">
        <f>INDEX('прил 14'!H:H,MATCH('прил 1.4'!$B271,'прил 14'!$B:$B,0))</f>
        <v>#REF!</v>
      </c>
      <c r="AT271" s="1200" t="e">
        <f>INDEX('прил 14'!I:I,MATCH('прил 1.4'!$B271,'прил 14'!$B:$B,0))</f>
        <v>#REF!</v>
      </c>
      <c r="AV271" s="1200" t="e">
        <f>INDEX('прил 14'!J:J,MATCH('прил 1.4'!$B271,'прил 14'!$B:$B,0))</f>
        <v>#REF!</v>
      </c>
      <c r="AW271" s="1202"/>
      <c r="AX271" s="1200" t="e">
        <f>INDEX('прил 14'!K:K,MATCH('прил 1.4'!$B271,'прил 14'!$B:$B,0))</f>
        <v>#REF!</v>
      </c>
      <c r="AY271" s="1409" t="e">
        <f t="shared" si="193"/>
        <v>#REF!</v>
      </c>
      <c r="AZ271" s="937" t="e">
        <f t="shared" si="194"/>
        <v>#REF!</v>
      </c>
      <c r="BA271" s="1417"/>
      <c r="BB271" s="1409">
        <v>0</v>
      </c>
      <c r="BC271" s="1409" t="e">
        <f>INDEX('прил 1.1'!#REF!,MATCH('прил 1.4'!B271,'прил 1.1'!B:B,0))</f>
        <v>#REF!</v>
      </c>
      <c r="BD271" s="1409">
        <v>0</v>
      </c>
      <c r="BE271" s="1409" t="e">
        <f>INDEX('прил 1.1'!#REF!,MATCH('прил 1.4'!B271,'прил 1.1'!B:B,0))</f>
        <v>#REF!</v>
      </c>
      <c r="BF271" s="1414"/>
      <c r="BG271" s="1409" t="e">
        <f>INDEX('прил 1.1'!#REF!,MATCH('прил 1.4'!B271,'прил 1.1'!B:B,0))</f>
        <v>#REF!</v>
      </c>
      <c r="BH271" s="950" t="s">
        <v>1189</v>
      </c>
      <c r="BI271" s="1597">
        <f t="shared" si="209"/>
        <v>0</v>
      </c>
      <c r="BL271" s="917"/>
      <c r="BM271" s="918"/>
    </row>
    <row r="272" spans="1:65" s="934" customFormat="1" ht="47.25" hidden="1">
      <c r="A272" s="939">
        <f t="shared" si="208"/>
        <v>17</v>
      </c>
      <c r="B272" s="782" t="e">
        <f>'прил 1.1'!#REF!</f>
        <v>#REF!</v>
      </c>
      <c r="C272" s="915" t="s">
        <v>1026</v>
      </c>
      <c r="D272" s="1409" t="e">
        <f>INDEX('прил 1.1'!K:K,MATCH('прил 1.4'!B272,'прил 1.1'!B:B,0))</f>
        <v>#REF!</v>
      </c>
      <c r="E272" s="1409" t="e">
        <f>INDEX('прил 1.1'!L:L,MATCH($B272,'прил 1.1'!$B:$B,0))</f>
        <v>#REF!</v>
      </c>
      <c r="F272" s="1409" t="e">
        <f>INDEX('прил 1.1'!Q:Q,MATCH('прил 1.4'!B272,'прил 1.1'!B:B,0))</f>
        <v>#REF!</v>
      </c>
      <c r="G272" s="1409" t="e">
        <f>INDEX('прил 1.1'!#REF!,MATCH($B272,'прил 1.1'!$B:$B,0))</f>
        <v>#REF!</v>
      </c>
      <c r="H272" s="1409">
        <v>0</v>
      </c>
      <c r="I272" s="1410" t="e">
        <f>INDEX('прил 1.1'!#REF!,MATCH('прил 1.4'!B272,'прил 1.1'!B:B,0))</f>
        <v>#REF!</v>
      </c>
      <c r="J272" s="1201"/>
      <c r="K272" s="1200" t="e">
        <f>INDEX('прил 14'!N:N,MATCH('прил 1.4'!$B272,'прил 14'!$B:$B,0))</f>
        <v>#REF!</v>
      </c>
      <c r="L272" s="1390"/>
      <c r="M272" s="1200" t="e">
        <f>INDEX('прил 14'!O:O,MATCH('прил 1.4'!$B272,'прил 14'!$B:$B,0))</f>
        <v>#REF!</v>
      </c>
      <c r="N272" s="1390"/>
      <c r="O272" s="1200" t="e">
        <f>INDEX('прил 14'!P:P,MATCH('прил 1.4'!$B272,'прил 14'!$B:$B,0))</f>
        <v>#REF!</v>
      </c>
      <c r="P272" s="1199"/>
      <c r="Q272" s="1200" t="e">
        <f>INDEX('прил 14'!Q:Q,MATCH('прил 1.4'!$B272,'прил 14'!$B:$B,0))</f>
        <v>#REF!</v>
      </c>
      <c r="R272" s="1409" t="e">
        <f t="shared" si="200"/>
        <v>#REF!</v>
      </c>
      <c r="S272" s="937" t="e">
        <f t="shared" si="201"/>
        <v>#REF!</v>
      </c>
      <c r="T272" s="1409" t="e">
        <f>INDEX('прил 1.1'!#REF!,MATCH('прил 1.4'!$B272,'прил 1.1'!$B:$B,0))</f>
        <v>#REF!</v>
      </c>
      <c r="U272" s="1409" t="e">
        <f>INDEX('прил 1.1'!#REF!,MATCH('прил 1.4'!$B272,'прил 1.1'!$B:$B,0))</f>
        <v>#REF!</v>
      </c>
      <c r="V272" s="1409">
        <v>0</v>
      </c>
      <c r="W272" s="1409" t="e">
        <f>INDEX('прил 1.1'!#REF!,MATCH('прил 1.4'!B272,'прил 1.1'!B:B,0))</f>
        <v>#REF!</v>
      </c>
      <c r="X272" s="1205"/>
      <c r="Y272" s="1200" t="e">
        <f>INDEX('прил 14'!W:W,MATCH('прил 1.4'!$B272,'прил 14'!$B:$B,0))</f>
        <v>#REF!</v>
      </c>
      <c r="Z272" s="1388"/>
      <c r="AA272" s="1200" t="e">
        <f>INDEX('прил 14'!X:X,MATCH('прил 1.4'!$B272,'прил 14'!$B:$B,0))</f>
        <v>#REF!</v>
      </c>
      <c r="AB272" s="1388"/>
      <c r="AC272" s="1200" t="e">
        <f>INDEX('прил 14'!Y:Y,MATCH('прил 1.4'!$B272,'прил 14'!$B:$B,0))</f>
        <v>#REF!</v>
      </c>
      <c r="AD272" s="1202"/>
      <c r="AE272" s="1200" t="e">
        <f>INDEX('прил 14'!Z:Z,MATCH('прил 1.4'!$B272,'прил 14'!$B:$B,0))</f>
        <v>#REF!</v>
      </c>
      <c r="AF272" s="1199" t="e">
        <f>INDEX('прил 1.1'!Q:Q,MATCH('прил 1.4'!B272,'прил 1.1'!B:B,0))-W272</f>
        <v>#REF!</v>
      </c>
      <c r="AG272" s="1409" t="e">
        <f t="shared" si="180"/>
        <v>#REF!</v>
      </c>
      <c r="AH272" s="937" t="e">
        <f t="shared" si="181"/>
        <v>#REF!</v>
      </c>
      <c r="AI272" s="1414"/>
      <c r="AJ272" s="1414"/>
      <c r="AK272" s="1415" t="e">
        <f>INDEX('прил 1.1'!#REF!,MATCH('прил 1.4'!$B272,'прил 1.1'!$B:$B,0))</f>
        <v>#REF!</v>
      </c>
      <c r="AL272" s="1416" t="e">
        <f>INDEX('прил 1.1'!#REF!,MATCH('прил 1.4'!$B272,'прил 1.1'!$B:$B,0))</f>
        <v>#REF!</v>
      </c>
      <c r="AM272" s="1409">
        <v>0</v>
      </c>
      <c r="AN272" s="1409" t="e">
        <f>INDEX('прил 1.1'!#REF!,MATCH('прил 1.4'!B272,'прил 1.1'!B:B,0))</f>
        <v>#REF!</v>
      </c>
      <c r="AO272" s="1206">
        <f t="shared" si="184"/>
        <v>0</v>
      </c>
      <c r="AP272" s="1200" t="e">
        <f t="shared" si="207"/>
        <v>#REF!</v>
      </c>
      <c r="AQ272" s="1227"/>
      <c r="AR272" s="1200" t="e">
        <f>INDEX('прил 14'!H:H,MATCH('прил 1.4'!$B272,'прил 14'!$B:$B,0))</f>
        <v>#REF!</v>
      </c>
      <c r="AT272" s="1200" t="e">
        <f>INDEX('прил 14'!I:I,MATCH('прил 1.4'!$B272,'прил 14'!$B:$B,0))</f>
        <v>#REF!</v>
      </c>
      <c r="AV272" s="1200" t="e">
        <f>INDEX('прил 14'!J:J,MATCH('прил 1.4'!$B272,'прил 14'!$B:$B,0))</f>
        <v>#REF!</v>
      </c>
      <c r="AW272" s="1202"/>
      <c r="AX272" s="1200" t="e">
        <f>INDEX('прил 14'!K:K,MATCH('прил 1.4'!$B272,'прил 14'!$B:$B,0))</f>
        <v>#REF!</v>
      </c>
      <c r="AY272" s="1409" t="e">
        <f t="shared" si="193"/>
        <v>#REF!</v>
      </c>
      <c r="AZ272" s="937" t="e">
        <f t="shared" si="194"/>
        <v>#REF!</v>
      </c>
      <c r="BA272" s="1417"/>
      <c r="BB272" s="1409">
        <v>0</v>
      </c>
      <c r="BC272" s="1409" t="e">
        <f>INDEX('прил 1.1'!#REF!,MATCH('прил 1.4'!B272,'прил 1.1'!B:B,0))</f>
        <v>#REF!</v>
      </c>
      <c r="BD272" s="1409">
        <v>0</v>
      </c>
      <c r="BE272" s="1409" t="e">
        <f>INDEX('прил 1.1'!#REF!,MATCH('прил 1.4'!B272,'прил 1.1'!B:B,0))</f>
        <v>#REF!</v>
      </c>
      <c r="BF272" s="1414"/>
      <c r="BG272" s="1409" t="e">
        <f>INDEX('прил 1.1'!#REF!,MATCH('прил 1.4'!B272,'прил 1.1'!B:B,0))</f>
        <v>#REF!</v>
      </c>
      <c r="BH272" s="950" t="s">
        <v>1189</v>
      </c>
      <c r="BI272" s="1597">
        <f t="shared" si="209"/>
        <v>0</v>
      </c>
      <c r="BL272" s="917"/>
      <c r="BM272" s="918"/>
    </row>
    <row r="273" spans="1:65" s="934" customFormat="1" ht="47.25" hidden="1">
      <c r="A273" s="939">
        <f t="shared" si="208"/>
        <v>18</v>
      </c>
      <c r="B273" s="782" t="e">
        <f>'прил 1.1'!#REF!</f>
        <v>#REF!</v>
      </c>
      <c r="C273" s="915" t="s">
        <v>1026</v>
      </c>
      <c r="D273" s="1409" t="e">
        <f>INDEX('прил 1.1'!K:K,MATCH('прил 1.4'!B273,'прил 1.1'!B:B,0))</f>
        <v>#REF!</v>
      </c>
      <c r="E273" s="1409" t="e">
        <f>INDEX('прил 1.1'!L:L,MATCH($B273,'прил 1.1'!$B:$B,0))</f>
        <v>#REF!</v>
      </c>
      <c r="F273" s="1409" t="e">
        <f>INDEX('прил 1.1'!Q:Q,MATCH('прил 1.4'!B273,'прил 1.1'!B:B,0))</f>
        <v>#REF!</v>
      </c>
      <c r="G273" s="1409" t="e">
        <f>INDEX('прил 1.1'!#REF!,MATCH($B273,'прил 1.1'!$B:$B,0))</f>
        <v>#REF!</v>
      </c>
      <c r="H273" s="1409">
        <v>0</v>
      </c>
      <c r="I273" s="1410" t="e">
        <f>INDEX('прил 1.1'!#REF!,MATCH('прил 1.4'!B273,'прил 1.1'!B:B,0))</f>
        <v>#REF!</v>
      </c>
      <c r="J273" s="1201"/>
      <c r="K273" s="1200" t="e">
        <f>INDEX('прил 14'!N:N,MATCH('прил 1.4'!$B273,'прил 14'!$B:$B,0))</f>
        <v>#REF!</v>
      </c>
      <c r="L273" s="1390"/>
      <c r="M273" s="1200" t="e">
        <f>INDEX('прил 14'!O:O,MATCH('прил 1.4'!$B273,'прил 14'!$B:$B,0))</f>
        <v>#REF!</v>
      </c>
      <c r="N273" s="1390"/>
      <c r="O273" s="1200" t="e">
        <f>INDEX('прил 14'!P:P,MATCH('прил 1.4'!$B273,'прил 14'!$B:$B,0))</f>
        <v>#REF!</v>
      </c>
      <c r="P273" s="1199"/>
      <c r="Q273" s="1200" t="e">
        <f>INDEX('прил 14'!Q:Q,MATCH('прил 1.4'!$B273,'прил 14'!$B:$B,0))</f>
        <v>#REF!</v>
      </c>
      <c r="R273" s="1409" t="e">
        <f t="shared" si="200"/>
        <v>#REF!</v>
      </c>
      <c r="S273" s="937" t="e">
        <f t="shared" si="201"/>
        <v>#REF!</v>
      </c>
      <c r="T273" s="1409" t="e">
        <f>INDEX('прил 1.1'!#REF!,MATCH('прил 1.4'!$B273,'прил 1.1'!$B:$B,0))</f>
        <v>#REF!</v>
      </c>
      <c r="U273" s="1409" t="e">
        <f>INDEX('прил 1.1'!#REF!,MATCH('прил 1.4'!$B273,'прил 1.1'!$B:$B,0))</f>
        <v>#REF!</v>
      </c>
      <c r="V273" s="1409">
        <v>0</v>
      </c>
      <c r="W273" s="1409" t="e">
        <f>INDEX('прил 1.1'!#REF!,MATCH('прил 1.4'!B273,'прил 1.1'!B:B,0))</f>
        <v>#REF!</v>
      </c>
      <c r="X273" s="1205"/>
      <c r="Y273" s="1200" t="e">
        <f>INDEX('прил 14'!W:W,MATCH('прил 1.4'!$B273,'прил 14'!$B:$B,0))</f>
        <v>#REF!</v>
      </c>
      <c r="Z273" s="1388"/>
      <c r="AA273" s="1200" t="e">
        <f>INDEX('прил 14'!X:X,MATCH('прил 1.4'!$B273,'прил 14'!$B:$B,0))</f>
        <v>#REF!</v>
      </c>
      <c r="AB273" s="1388"/>
      <c r="AC273" s="1200" t="e">
        <f>INDEX('прил 14'!Y:Y,MATCH('прил 1.4'!$B273,'прил 14'!$B:$B,0))</f>
        <v>#REF!</v>
      </c>
      <c r="AD273" s="1202"/>
      <c r="AE273" s="1200" t="e">
        <f>INDEX('прил 14'!Z:Z,MATCH('прил 1.4'!$B273,'прил 14'!$B:$B,0))</f>
        <v>#REF!</v>
      </c>
      <c r="AF273" s="1199" t="e">
        <f>INDEX('прил 1.1'!Q:Q,MATCH('прил 1.4'!B273,'прил 1.1'!B:B,0))-W273</f>
        <v>#REF!</v>
      </c>
      <c r="AG273" s="1409" t="e">
        <f t="shared" si="180"/>
        <v>#REF!</v>
      </c>
      <c r="AH273" s="937" t="e">
        <f t="shared" si="181"/>
        <v>#REF!</v>
      </c>
      <c r="AI273" s="1414"/>
      <c r="AJ273" s="1414"/>
      <c r="AK273" s="1415" t="e">
        <f>INDEX('прил 1.1'!#REF!,MATCH('прил 1.4'!$B273,'прил 1.1'!$B:$B,0))</f>
        <v>#REF!</v>
      </c>
      <c r="AL273" s="1416" t="e">
        <f>INDEX('прил 1.1'!#REF!,MATCH('прил 1.4'!$B273,'прил 1.1'!$B:$B,0))</f>
        <v>#REF!</v>
      </c>
      <c r="AM273" s="1409">
        <v>0</v>
      </c>
      <c r="AN273" s="1409" t="e">
        <f>INDEX('прил 1.1'!#REF!,MATCH('прил 1.4'!B273,'прил 1.1'!B:B,0))</f>
        <v>#REF!</v>
      </c>
      <c r="AO273" s="1206">
        <f t="shared" si="184"/>
        <v>0</v>
      </c>
      <c r="AP273" s="1200" t="e">
        <f t="shared" si="207"/>
        <v>#REF!</v>
      </c>
      <c r="AQ273" s="1227"/>
      <c r="AR273" s="1200" t="e">
        <f>INDEX('прил 14'!H:H,MATCH('прил 1.4'!$B273,'прил 14'!$B:$B,0))</f>
        <v>#REF!</v>
      </c>
      <c r="AT273" s="1200" t="e">
        <f>INDEX('прил 14'!I:I,MATCH('прил 1.4'!$B273,'прил 14'!$B:$B,0))</f>
        <v>#REF!</v>
      </c>
      <c r="AV273" s="1200" t="e">
        <f>INDEX('прил 14'!J:J,MATCH('прил 1.4'!$B273,'прил 14'!$B:$B,0))</f>
        <v>#REF!</v>
      </c>
      <c r="AW273" s="1202"/>
      <c r="AX273" s="1200" t="e">
        <f>INDEX('прил 14'!K:K,MATCH('прил 1.4'!$B273,'прил 14'!$B:$B,0))</f>
        <v>#REF!</v>
      </c>
      <c r="AY273" s="1409" t="e">
        <f t="shared" si="193"/>
        <v>#REF!</v>
      </c>
      <c r="AZ273" s="937" t="e">
        <f t="shared" si="194"/>
        <v>#REF!</v>
      </c>
      <c r="BA273" s="1417"/>
      <c r="BB273" s="1409">
        <v>0</v>
      </c>
      <c r="BC273" s="1409" t="e">
        <f>INDEX('прил 1.1'!#REF!,MATCH('прил 1.4'!B273,'прил 1.1'!B:B,0))</f>
        <v>#REF!</v>
      </c>
      <c r="BD273" s="1409">
        <v>0</v>
      </c>
      <c r="BE273" s="1409" t="e">
        <f>INDEX('прил 1.1'!#REF!,MATCH('прил 1.4'!B273,'прил 1.1'!B:B,0))</f>
        <v>#REF!</v>
      </c>
      <c r="BF273" s="1414"/>
      <c r="BG273" s="1409" t="e">
        <f>INDEX('прил 1.1'!#REF!,MATCH('прил 1.4'!B273,'прил 1.1'!B:B,0))</f>
        <v>#REF!</v>
      </c>
      <c r="BH273" s="950" t="s">
        <v>1189</v>
      </c>
      <c r="BI273" s="1597">
        <f t="shared" si="209"/>
        <v>0</v>
      </c>
      <c r="BL273" s="917"/>
      <c r="BM273" s="918"/>
    </row>
    <row r="274" spans="1:65" s="934" customFormat="1" hidden="1">
      <c r="A274" s="939">
        <f t="shared" si="208"/>
        <v>19</v>
      </c>
      <c r="B274" s="782" t="e">
        <f>'прил 1.1'!#REF!</f>
        <v>#REF!</v>
      </c>
      <c r="C274" s="915" t="s">
        <v>1026</v>
      </c>
      <c r="D274" s="1409" t="e">
        <f>INDEX('прил 1.1'!K:K,MATCH('прил 1.4'!B274,'прил 1.1'!B:B,0))</f>
        <v>#REF!</v>
      </c>
      <c r="E274" s="1409" t="e">
        <f>INDEX('прил 1.1'!L:L,MATCH($B274,'прил 1.1'!$B:$B,0))</f>
        <v>#REF!</v>
      </c>
      <c r="F274" s="1409" t="e">
        <f>INDEX('прил 1.1'!Q:Q,MATCH('прил 1.4'!B274,'прил 1.1'!B:B,0))</f>
        <v>#REF!</v>
      </c>
      <c r="G274" s="1409" t="e">
        <f>INDEX('прил 1.1'!#REF!,MATCH($B274,'прил 1.1'!$B:$B,0))</f>
        <v>#REF!</v>
      </c>
      <c r="H274" s="1409">
        <v>0</v>
      </c>
      <c r="I274" s="1410" t="e">
        <f>INDEX('прил 1.1'!#REF!,MATCH('прил 1.4'!B274,'прил 1.1'!B:B,0))</f>
        <v>#REF!</v>
      </c>
      <c r="J274" s="1201"/>
      <c r="K274" s="1202"/>
      <c r="L274" s="1199"/>
      <c r="M274" s="1202"/>
      <c r="N274" s="1199"/>
      <c r="O274" s="1199"/>
      <c r="P274" s="1199"/>
      <c r="Q274" s="1203"/>
      <c r="R274" s="1409" t="e">
        <f t="shared" si="200"/>
        <v>#REF!</v>
      </c>
      <c r="S274" s="937" t="e">
        <f t="shared" si="201"/>
        <v>#REF!</v>
      </c>
      <c r="T274" s="1409" t="e">
        <f>INDEX('прил 1.1'!#REF!,MATCH('прил 1.4'!$B274,'прил 1.1'!$B:$B,0))</f>
        <v>#REF!</v>
      </c>
      <c r="U274" s="1409" t="e">
        <f>INDEX('прил 1.1'!#REF!,MATCH('прил 1.4'!$B274,'прил 1.1'!$B:$B,0))</f>
        <v>#REF!</v>
      </c>
      <c r="V274" s="1409">
        <v>0</v>
      </c>
      <c r="W274" s="1409" t="e">
        <f>INDEX('прил 1.1'!#REF!,MATCH('прил 1.4'!B274,'прил 1.1'!B:B,0))</f>
        <v>#REF!</v>
      </c>
      <c r="X274" s="1205"/>
      <c r="Y274" s="1205"/>
      <c r="Z274" s="1205"/>
      <c r="AA274" s="1205"/>
      <c r="AB274" s="1205"/>
      <c r="AC274" s="1205"/>
      <c r="AD274" s="1205"/>
      <c r="AE274" s="1205"/>
      <c r="AF274" s="1199" t="e">
        <f>INDEX('прил 1.1'!Q:Q,MATCH('прил 1.4'!B274,'прил 1.1'!B:B,0))-W274</f>
        <v>#REF!</v>
      </c>
      <c r="AG274" s="1409" t="e">
        <f t="shared" si="180"/>
        <v>#REF!</v>
      </c>
      <c r="AH274" s="937" t="e">
        <f t="shared" si="181"/>
        <v>#REF!</v>
      </c>
      <c r="AI274" s="1414"/>
      <c r="AJ274" s="1414"/>
      <c r="AK274" s="1415" t="e">
        <f>INDEX('прил 1.1'!#REF!,MATCH('прил 1.4'!$B274,'прил 1.1'!$B:$B,0))</f>
        <v>#REF!</v>
      </c>
      <c r="AL274" s="1416" t="e">
        <f>INDEX('прил 1.1'!#REF!,MATCH('прил 1.4'!$B274,'прил 1.1'!$B:$B,0))</f>
        <v>#REF!</v>
      </c>
      <c r="AM274" s="1409">
        <v>0</v>
      </c>
      <c r="AN274" s="1409" t="e">
        <f>INDEX('прил 1.1'!#REF!,MATCH('прил 1.4'!B274,'прил 1.1'!B:B,0))</f>
        <v>#REF!</v>
      </c>
      <c r="AO274" s="1206">
        <f t="shared" si="184"/>
        <v>0</v>
      </c>
      <c r="AP274" s="1200" t="e">
        <f t="shared" si="207"/>
        <v>#REF!</v>
      </c>
      <c r="AQ274" s="1227"/>
      <c r="AR274" s="1199" t="e">
        <f>INDEX('прил 1.3'!#REF!,MATCH('прил 1.4'!$B274,'прил 1.3'!$B:$B,0))</f>
        <v>#REF!</v>
      </c>
      <c r="AS274" s="1202"/>
      <c r="AT274" s="1199" t="e">
        <f>INDEX('прил 1.3'!#REF!,MATCH('прил 1.4'!$B274,'прил 1.3'!$B:$B,0))</f>
        <v>#REF!</v>
      </c>
      <c r="AU274" s="1202"/>
      <c r="AV274" s="1199" t="e">
        <f>INDEX('прил 1.3'!#REF!,MATCH('прил 1.4'!$B274,'прил 1.3'!$B:$B,0))</f>
        <v>#REF!</v>
      </c>
      <c r="AW274" s="1202"/>
      <c r="AX274" s="1199" t="e">
        <f>INDEX('прил 1.3'!#REF!,MATCH('прил 1.4'!$B274,'прил 1.3'!$B:$B,0))</f>
        <v>#REF!</v>
      </c>
      <c r="AY274" s="1409" t="e">
        <f t="shared" si="193"/>
        <v>#REF!</v>
      </c>
      <c r="AZ274" s="937" t="e">
        <f t="shared" si="194"/>
        <v>#REF!</v>
      </c>
      <c r="BA274" s="1417"/>
      <c r="BB274" s="1409">
        <v>0</v>
      </c>
      <c r="BC274" s="1409" t="e">
        <f>INDEX('прил 1.1'!#REF!,MATCH('прил 1.4'!B274,'прил 1.1'!B:B,0))</f>
        <v>#REF!</v>
      </c>
      <c r="BD274" s="1409">
        <v>0</v>
      </c>
      <c r="BE274" s="1409" t="e">
        <f>INDEX('прил 1.1'!#REF!,MATCH('прил 1.4'!B274,'прил 1.1'!B:B,0))</f>
        <v>#REF!</v>
      </c>
      <c r="BF274" s="1414"/>
      <c r="BG274" s="1409" t="e">
        <f>INDEX('прил 1.1'!#REF!,MATCH('прил 1.4'!B274,'прил 1.1'!B:B,0))</f>
        <v>#REF!</v>
      </c>
      <c r="BH274" s="950"/>
      <c r="BI274" s="1597">
        <f t="shared" ref="BI274:BI287" si="210">V274-X274-Z274-AB274-AD274</f>
        <v>0</v>
      </c>
      <c r="BL274" s="917"/>
      <c r="BM274" s="918"/>
    </row>
    <row r="275" spans="1:65" s="934" customFormat="1" hidden="1">
      <c r="A275" s="939">
        <f t="shared" si="208"/>
        <v>20</v>
      </c>
      <c r="B275" s="782" t="e">
        <f>'прил 1.1'!#REF!</f>
        <v>#REF!</v>
      </c>
      <c r="C275" s="915" t="s">
        <v>1026</v>
      </c>
      <c r="D275" s="1409" t="e">
        <f>INDEX('прил 1.1'!K:K,MATCH('прил 1.4'!B275,'прил 1.1'!B:B,0))</f>
        <v>#REF!</v>
      </c>
      <c r="E275" s="1409" t="e">
        <f>INDEX('прил 1.1'!L:L,MATCH($B275,'прил 1.1'!$B:$B,0))</f>
        <v>#REF!</v>
      </c>
      <c r="F275" s="1409" t="e">
        <f>INDEX('прил 1.1'!Q:Q,MATCH('прил 1.4'!B275,'прил 1.1'!B:B,0))</f>
        <v>#REF!</v>
      </c>
      <c r="G275" s="1409" t="e">
        <f>INDEX('прил 1.1'!#REF!,MATCH($B275,'прил 1.1'!$B:$B,0))</f>
        <v>#REF!</v>
      </c>
      <c r="H275" s="1409">
        <v>0</v>
      </c>
      <c r="I275" s="1410" t="e">
        <f>INDEX('прил 1.1'!#REF!,MATCH('прил 1.4'!B275,'прил 1.1'!B:B,0))</f>
        <v>#REF!</v>
      </c>
      <c r="J275" s="1201"/>
      <c r="K275" s="1202"/>
      <c r="L275" s="1199"/>
      <c r="M275" s="1202"/>
      <c r="N275" s="1199"/>
      <c r="O275" s="1199"/>
      <c r="P275" s="1199"/>
      <c r="Q275" s="1203"/>
      <c r="R275" s="1409" t="e">
        <f t="shared" si="200"/>
        <v>#REF!</v>
      </c>
      <c r="S275" s="937" t="e">
        <f t="shared" si="201"/>
        <v>#REF!</v>
      </c>
      <c r="T275" s="1409" t="e">
        <f>INDEX('прил 1.1'!#REF!,MATCH('прил 1.4'!$B275,'прил 1.1'!$B:$B,0))</f>
        <v>#REF!</v>
      </c>
      <c r="U275" s="1409" t="e">
        <f>INDEX('прил 1.1'!#REF!,MATCH('прил 1.4'!$B275,'прил 1.1'!$B:$B,0))</f>
        <v>#REF!</v>
      </c>
      <c r="V275" s="1409">
        <v>0</v>
      </c>
      <c r="W275" s="1409" t="e">
        <f>INDEX('прил 1.1'!#REF!,MATCH('прил 1.4'!B275,'прил 1.1'!B:B,0))</f>
        <v>#REF!</v>
      </c>
      <c r="X275" s="1205"/>
      <c r="Y275" s="1205"/>
      <c r="Z275" s="1205"/>
      <c r="AA275" s="1205"/>
      <c r="AB275" s="1205"/>
      <c r="AC275" s="1205"/>
      <c r="AD275" s="1205"/>
      <c r="AE275" s="1205"/>
      <c r="AF275" s="1199" t="e">
        <f>INDEX('прил 1.1'!Q:Q,MATCH('прил 1.4'!B275,'прил 1.1'!B:B,0))-W275</f>
        <v>#REF!</v>
      </c>
      <c r="AG275" s="1409" t="e">
        <f t="shared" si="180"/>
        <v>#REF!</v>
      </c>
      <c r="AH275" s="937" t="e">
        <f t="shared" si="181"/>
        <v>#REF!</v>
      </c>
      <c r="AI275" s="1414"/>
      <c r="AJ275" s="1414"/>
      <c r="AK275" s="1415" t="e">
        <f>INDEX('прил 1.1'!#REF!,MATCH('прил 1.4'!$B275,'прил 1.1'!$B:$B,0))</f>
        <v>#REF!</v>
      </c>
      <c r="AL275" s="1416" t="e">
        <f>INDEX('прил 1.1'!#REF!,MATCH('прил 1.4'!$B275,'прил 1.1'!$B:$B,0))</f>
        <v>#REF!</v>
      </c>
      <c r="AM275" s="1409">
        <v>0</v>
      </c>
      <c r="AN275" s="1409" t="e">
        <f>INDEX('прил 1.1'!#REF!,MATCH('прил 1.4'!B275,'прил 1.1'!B:B,0))</f>
        <v>#REF!</v>
      </c>
      <c r="AO275" s="1206">
        <f t="shared" si="184"/>
        <v>0</v>
      </c>
      <c r="AP275" s="1200" t="e">
        <f t="shared" si="207"/>
        <v>#REF!</v>
      </c>
      <c r="AQ275" s="1227"/>
      <c r="AR275" s="1199" t="e">
        <f>INDEX('прил 1.3'!#REF!,MATCH('прил 1.4'!$B275,'прил 1.3'!$B:$B,0))</f>
        <v>#REF!</v>
      </c>
      <c r="AS275" s="1202"/>
      <c r="AT275" s="1199" t="e">
        <f>INDEX('прил 1.3'!#REF!,MATCH('прил 1.4'!$B275,'прил 1.3'!$B:$B,0))</f>
        <v>#REF!</v>
      </c>
      <c r="AU275" s="1202"/>
      <c r="AV275" s="1199" t="e">
        <f>INDEX('прил 1.3'!#REF!,MATCH('прил 1.4'!$B275,'прил 1.3'!$B:$B,0))</f>
        <v>#REF!</v>
      </c>
      <c r="AW275" s="1202"/>
      <c r="AX275" s="1199" t="e">
        <f>INDEX('прил 1.3'!#REF!,MATCH('прил 1.4'!$B275,'прил 1.3'!$B:$B,0))</f>
        <v>#REF!</v>
      </c>
      <c r="AY275" s="1409" t="e">
        <f t="shared" si="193"/>
        <v>#REF!</v>
      </c>
      <c r="AZ275" s="937" t="e">
        <f t="shared" si="194"/>
        <v>#REF!</v>
      </c>
      <c r="BA275" s="1417"/>
      <c r="BB275" s="1409">
        <v>0</v>
      </c>
      <c r="BC275" s="1409" t="e">
        <f>INDEX('прил 1.1'!#REF!,MATCH('прил 1.4'!B275,'прил 1.1'!B:B,0))</f>
        <v>#REF!</v>
      </c>
      <c r="BD275" s="1409">
        <v>0</v>
      </c>
      <c r="BE275" s="1409" t="e">
        <f>INDEX('прил 1.1'!#REF!,MATCH('прил 1.4'!B275,'прил 1.1'!B:B,0))</f>
        <v>#REF!</v>
      </c>
      <c r="BF275" s="1414"/>
      <c r="BG275" s="1409" t="e">
        <f>INDEX('прил 1.1'!#REF!,MATCH('прил 1.4'!B275,'прил 1.1'!B:B,0))</f>
        <v>#REF!</v>
      </c>
      <c r="BH275" s="950"/>
      <c r="BI275" s="1597">
        <f t="shared" si="210"/>
        <v>0</v>
      </c>
      <c r="BL275" s="917"/>
      <c r="BM275" s="918"/>
    </row>
    <row r="276" spans="1:65" s="934" customFormat="1" hidden="1">
      <c r="A276" s="939">
        <f t="shared" si="208"/>
        <v>21</v>
      </c>
      <c r="B276" s="782" t="e">
        <f>'прил 1.1'!#REF!</f>
        <v>#REF!</v>
      </c>
      <c r="C276" s="915" t="s">
        <v>1026</v>
      </c>
      <c r="D276" s="1409" t="e">
        <f>INDEX('прил 1.1'!K:K,MATCH('прил 1.4'!B276,'прил 1.1'!B:B,0))</f>
        <v>#REF!</v>
      </c>
      <c r="E276" s="1409" t="e">
        <f>INDEX('прил 1.1'!L:L,MATCH($B276,'прил 1.1'!$B:$B,0))</f>
        <v>#REF!</v>
      </c>
      <c r="F276" s="1409" t="e">
        <f>INDEX('прил 1.1'!Q:Q,MATCH('прил 1.4'!B276,'прил 1.1'!B:B,0))</f>
        <v>#REF!</v>
      </c>
      <c r="G276" s="1409" t="e">
        <f>INDEX('прил 1.1'!#REF!,MATCH($B276,'прил 1.1'!$B:$B,0))</f>
        <v>#REF!</v>
      </c>
      <c r="H276" s="1409">
        <v>0</v>
      </c>
      <c r="I276" s="1410" t="e">
        <f>INDEX('прил 1.1'!#REF!,MATCH('прил 1.4'!B276,'прил 1.1'!B:B,0))</f>
        <v>#REF!</v>
      </c>
      <c r="J276" s="1201"/>
      <c r="K276" s="1202"/>
      <c r="L276" s="1199"/>
      <c r="M276" s="1202"/>
      <c r="N276" s="1199"/>
      <c r="O276" s="1199"/>
      <c r="P276" s="1199"/>
      <c r="Q276" s="1203"/>
      <c r="R276" s="1409" t="e">
        <f t="shared" si="200"/>
        <v>#REF!</v>
      </c>
      <c r="S276" s="937" t="e">
        <f t="shared" si="201"/>
        <v>#REF!</v>
      </c>
      <c r="T276" s="1409" t="e">
        <f>INDEX('прил 1.1'!#REF!,MATCH('прил 1.4'!$B276,'прил 1.1'!$B:$B,0))</f>
        <v>#REF!</v>
      </c>
      <c r="U276" s="1409" t="e">
        <f>INDEX('прил 1.1'!#REF!,MATCH('прил 1.4'!$B276,'прил 1.1'!$B:$B,0))</f>
        <v>#REF!</v>
      </c>
      <c r="V276" s="1409">
        <v>0</v>
      </c>
      <c r="W276" s="1409" t="e">
        <f>INDEX('прил 1.1'!#REF!,MATCH('прил 1.4'!B276,'прил 1.1'!B:B,0))</f>
        <v>#REF!</v>
      </c>
      <c r="X276" s="1205"/>
      <c r="Y276" s="1205"/>
      <c r="Z276" s="1205"/>
      <c r="AA276" s="1205"/>
      <c r="AB276" s="1205"/>
      <c r="AC276" s="1205"/>
      <c r="AD276" s="1205"/>
      <c r="AE276" s="1205"/>
      <c r="AF276" s="1199" t="e">
        <f>INDEX('прил 1.1'!Q:Q,MATCH('прил 1.4'!B276,'прил 1.1'!B:B,0))-W276</f>
        <v>#REF!</v>
      </c>
      <c r="AG276" s="1409" t="e">
        <f t="shared" si="180"/>
        <v>#REF!</v>
      </c>
      <c r="AH276" s="937" t="e">
        <f t="shared" si="181"/>
        <v>#REF!</v>
      </c>
      <c r="AI276" s="1414"/>
      <c r="AJ276" s="1414"/>
      <c r="AK276" s="1415" t="e">
        <f>INDEX('прил 1.1'!#REF!,MATCH('прил 1.4'!$B276,'прил 1.1'!$B:$B,0))</f>
        <v>#REF!</v>
      </c>
      <c r="AL276" s="1416" t="e">
        <f>INDEX('прил 1.1'!#REF!,MATCH('прил 1.4'!$B276,'прил 1.1'!$B:$B,0))</f>
        <v>#REF!</v>
      </c>
      <c r="AM276" s="1409">
        <v>0</v>
      </c>
      <c r="AN276" s="1409" t="e">
        <f>INDEX('прил 1.1'!#REF!,MATCH('прил 1.4'!B276,'прил 1.1'!B:B,0))</f>
        <v>#REF!</v>
      </c>
      <c r="AO276" s="1206">
        <f t="shared" si="184"/>
        <v>0</v>
      </c>
      <c r="AP276" s="1200" t="e">
        <f t="shared" si="207"/>
        <v>#REF!</v>
      </c>
      <c r="AQ276" s="1227"/>
      <c r="AR276" s="1199" t="e">
        <f>INDEX('прил 1.3'!#REF!,MATCH('прил 1.4'!$B276,'прил 1.3'!$B:$B,0))</f>
        <v>#REF!</v>
      </c>
      <c r="AS276" s="1202"/>
      <c r="AT276" s="1199" t="e">
        <f>INDEX('прил 1.3'!#REF!,MATCH('прил 1.4'!$B276,'прил 1.3'!$B:$B,0))</f>
        <v>#REF!</v>
      </c>
      <c r="AU276" s="1202"/>
      <c r="AV276" s="1199" t="e">
        <f>INDEX('прил 1.3'!#REF!,MATCH('прил 1.4'!$B276,'прил 1.3'!$B:$B,0))</f>
        <v>#REF!</v>
      </c>
      <c r="AW276" s="1202"/>
      <c r="AX276" s="1199" t="e">
        <f>INDEX('прил 1.3'!#REF!,MATCH('прил 1.4'!$B276,'прил 1.3'!$B:$B,0))</f>
        <v>#REF!</v>
      </c>
      <c r="AY276" s="1409" t="e">
        <f t="shared" si="193"/>
        <v>#REF!</v>
      </c>
      <c r="AZ276" s="937" t="e">
        <f t="shared" si="194"/>
        <v>#REF!</v>
      </c>
      <c r="BA276" s="1417"/>
      <c r="BB276" s="1409">
        <v>0</v>
      </c>
      <c r="BC276" s="1409" t="e">
        <f>INDEX('прил 1.1'!#REF!,MATCH('прил 1.4'!B276,'прил 1.1'!B:B,0))</f>
        <v>#REF!</v>
      </c>
      <c r="BD276" s="1409">
        <v>0</v>
      </c>
      <c r="BE276" s="1409" t="e">
        <f>INDEX('прил 1.1'!#REF!,MATCH('прил 1.4'!B276,'прил 1.1'!B:B,0))</f>
        <v>#REF!</v>
      </c>
      <c r="BF276" s="1414"/>
      <c r="BG276" s="1409" t="e">
        <f>INDEX('прил 1.1'!#REF!,MATCH('прил 1.4'!B276,'прил 1.1'!B:B,0))</f>
        <v>#REF!</v>
      </c>
      <c r="BH276" s="950"/>
      <c r="BI276" s="1597">
        <f t="shared" si="210"/>
        <v>0</v>
      </c>
      <c r="BL276" s="917"/>
      <c r="BM276" s="918"/>
    </row>
    <row r="277" spans="1:65" s="934" customFormat="1" hidden="1">
      <c r="A277" s="939">
        <f t="shared" si="208"/>
        <v>22</v>
      </c>
      <c r="B277" s="782" t="e">
        <f>'прил 1.1'!#REF!</f>
        <v>#REF!</v>
      </c>
      <c r="C277" s="915" t="s">
        <v>1026</v>
      </c>
      <c r="D277" s="1409" t="e">
        <f>INDEX('прил 1.1'!K:K,MATCH('прил 1.4'!B277,'прил 1.1'!B:B,0))</f>
        <v>#REF!</v>
      </c>
      <c r="E277" s="1409" t="e">
        <f>INDEX('прил 1.1'!L:L,MATCH($B277,'прил 1.1'!$B:$B,0))</f>
        <v>#REF!</v>
      </c>
      <c r="F277" s="1409" t="e">
        <f>INDEX('прил 1.1'!Q:Q,MATCH('прил 1.4'!B277,'прил 1.1'!B:B,0))</f>
        <v>#REF!</v>
      </c>
      <c r="G277" s="1409" t="e">
        <f>INDEX('прил 1.1'!#REF!,MATCH($B277,'прил 1.1'!$B:$B,0))</f>
        <v>#REF!</v>
      </c>
      <c r="H277" s="1409">
        <v>0</v>
      </c>
      <c r="I277" s="1410" t="e">
        <f>INDEX('прил 1.1'!#REF!,MATCH('прил 1.4'!B277,'прил 1.1'!B:B,0))</f>
        <v>#REF!</v>
      </c>
      <c r="J277" s="1201"/>
      <c r="K277" s="1202"/>
      <c r="L277" s="1199"/>
      <c r="M277" s="1202"/>
      <c r="N277" s="1199"/>
      <c r="O277" s="1199"/>
      <c r="P277" s="1199"/>
      <c r="Q277" s="1203"/>
      <c r="R277" s="1409" t="e">
        <f t="shared" si="200"/>
        <v>#REF!</v>
      </c>
      <c r="S277" s="937" t="e">
        <f t="shared" si="201"/>
        <v>#REF!</v>
      </c>
      <c r="T277" s="1409" t="e">
        <f>INDEX('прил 1.1'!#REF!,MATCH('прил 1.4'!$B277,'прил 1.1'!$B:$B,0))</f>
        <v>#REF!</v>
      </c>
      <c r="U277" s="1409" t="e">
        <f>INDEX('прил 1.1'!#REF!,MATCH('прил 1.4'!$B277,'прил 1.1'!$B:$B,0))</f>
        <v>#REF!</v>
      </c>
      <c r="V277" s="1409">
        <v>0</v>
      </c>
      <c r="W277" s="1409" t="e">
        <f>INDEX('прил 1.1'!#REF!,MATCH('прил 1.4'!B277,'прил 1.1'!B:B,0))</f>
        <v>#REF!</v>
      </c>
      <c r="X277" s="1205"/>
      <c r="Y277" s="1205"/>
      <c r="Z277" s="1205"/>
      <c r="AA277" s="1205"/>
      <c r="AB277" s="1205"/>
      <c r="AC277" s="1205"/>
      <c r="AD277" s="1205"/>
      <c r="AE277" s="1205"/>
      <c r="AF277" s="1199" t="e">
        <f>INDEX('прил 1.1'!Q:Q,MATCH('прил 1.4'!B277,'прил 1.1'!B:B,0))-W277</f>
        <v>#REF!</v>
      </c>
      <c r="AG277" s="1409" t="e">
        <f t="shared" si="180"/>
        <v>#REF!</v>
      </c>
      <c r="AH277" s="937" t="e">
        <f t="shared" si="181"/>
        <v>#REF!</v>
      </c>
      <c r="AI277" s="1414"/>
      <c r="AJ277" s="1414"/>
      <c r="AK277" s="1415" t="e">
        <f>INDEX('прил 1.1'!#REF!,MATCH('прил 1.4'!$B277,'прил 1.1'!$B:$B,0))</f>
        <v>#REF!</v>
      </c>
      <c r="AL277" s="1416" t="e">
        <f>INDEX('прил 1.1'!#REF!,MATCH('прил 1.4'!$B277,'прил 1.1'!$B:$B,0))</f>
        <v>#REF!</v>
      </c>
      <c r="AM277" s="1409">
        <v>0</v>
      </c>
      <c r="AN277" s="1409" t="e">
        <f>INDEX('прил 1.1'!#REF!,MATCH('прил 1.4'!B277,'прил 1.1'!B:B,0))</f>
        <v>#REF!</v>
      </c>
      <c r="AO277" s="1206">
        <f t="shared" si="184"/>
        <v>0</v>
      </c>
      <c r="AP277" s="1200" t="e">
        <f t="shared" si="207"/>
        <v>#REF!</v>
      </c>
      <c r="AQ277" s="1227"/>
      <c r="AR277" s="1199" t="e">
        <f>INDEX('прил 1.3'!#REF!,MATCH('прил 1.4'!$B277,'прил 1.3'!$B:$B,0))</f>
        <v>#REF!</v>
      </c>
      <c r="AS277" s="1202"/>
      <c r="AT277" s="1199" t="e">
        <f>INDEX('прил 1.3'!#REF!,MATCH('прил 1.4'!$B277,'прил 1.3'!$B:$B,0))</f>
        <v>#REF!</v>
      </c>
      <c r="AU277" s="1202"/>
      <c r="AV277" s="1199" t="e">
        <f>INDEX('прил 1.3'!#REF!,MATCH('прил 1.4'!$B277,'прил 1.3'!$B:$B,0))</f>
        <v>#REF!</v>
      </c>
      <c r="AW277" s="1202"/>
      <c r="AX277" s="1199" t="e">
        <f>INDEX('прил 1.3'!#REF!,MATCH('прил 1.4'!$B277,'прил 1.3'!$B:$B,0))</f>
        <v>#REF!</v>
      </c>
      <c r="AY277" s="1409" t="e">
        <f t="shared" si="193"/>
        <v>#REF!</v>
      </c>
      <c r="AZ277" s="937" t="e">
        <f t="shared" si="194"/>
        <v>#REF!</v>
      </c>
      <c r="BA277" s="1417"/>
      <c r="BB277" s="1409">
        <v>0</v>
      </c>
      <c r="BC277" s="1409" t="e">
        <f>INDEX('прил 1.1'!#REF!,MATCH('прил 1.4'!B277,'прил 1.1'!B:B,0))</f>
        <v>#REF!</v>
      </c>
      <c r="BD277" s="1409">
        <v>0</v>
      </c>
      <c r="BE277" s="1409" t="e">
        <f>INDEX('прил 1.1'!#REF!,MATCH('прил 1.4'!B277,'прил 1.1'!B:B,0))</f>
        <v>#REF!</v>
      </c>
      <c r="BF277" s="1414"/>
      <c r="BG277" s="1409" t="e">
        <f>INDEX('прил 1.1'!#REF!,MATCH('прил 1.4'!B277,'прил 1.1'!B:B,0))</f>
        <v>#REF!</v>
      </c>
      <c r="BH277" s="950"/>
      <c r="BI277" s="1597">
        <f t="shared" si="210"/>
        <v>0</v>
      </c>
      <c r="BL277" s="917"/>
      <c r="BM277" s="918"/>
    </row>
    <row r="278" spans="1:65" s="934" customFormat="1" hidden="1">
      <c r="A278" s="939">
        <f t="shared" si="208"/>
        <v>23</v>
      </c>
      <c r="B278" s="782" t="e">
        <f>'прил 1.1'!#REF!</f>
        <v>#REF!</v>
      </c>
      <c r="C278" s="915" t="s">
        <v>1026</v>
      </c>
      <c r="D278" s="1409" t="e">
        <f>INDEX('прил 1.1'!K:K,MATCH('прил 1.4'!B278,'прил 1.1'!B:B,0))</f>
        <v>#REF!</v>
      </c>
      <c r="E278" s="1409" t="e">
        <f>INDEX('прил 1.1'!L:L,MATCH($B278,'прил 1.1'!$B:$B,0))</f>
        <v>#REF!</v>
      </c>
      <c r="F278" s="1409" t="e">
        <f>INDEX('прил 1.1'!Q:Q,MATCH('прил 1.4'!B278,'прил 1.1'!B:B,0))</f>
        <v>#REF!</v>
      </c>
      <c r="G278" s="1409" t="e">
        <f>INDEX('прил 1.1'!#REF!,MATCH($B278,'прил 1.1'!$B:$B,0))</f>
        <v>#REF!</v>
      </c>
      <c r="H278" s="1409"/>
      <c r="I278" s="1410" t="e">
        <f>INDEX('прил 1.1'!#REF!,MATCH('прил 1.4'!B278,'прил 1.1'!B:B,0))</f>
        <v>#REF!</v>
      </c>
      <c r="J278" s="1201"/>
      <c r="K278" s="1202"/>
      <c r="L278" s="1199"/>
      <c r="M278" s="1202"/>
      <c r="N278" s="1199"/>
      <c r="O278" s="1199"/>
      <c r="P278" s="1199"/>
      <c r="Q278" s="1203"/>
      <c r="R278" s="1409" t="e">
        <f t="shared" si="200"/>
        <v>#REF!</v>
      </c>
      <c r="S278" s="937" t="e">
        <f t="shared" si="201"/>
        <v>#REF!</v>
      </c>
      <c r="T278" s="1409" t="e">
        <f>INDEX('прил 1.1'!#REF!,MATCH('прил 1.4'!$B278,'прил 1.1'!$B:$B,0))</f>
        <v>#REF!</v>
      </c>
      <c r="U278" s="1409" t="e">
        <f>INDEX('прил 1.1'!#REF!,MATCH('прил 1.4'!$B278,'прил 1.1'!$B:$B,0))</f>
        <v>#REF!</v>
      </c>
      <c r="V278" s="1409"/>
      <c r="W278" s="1409" t="e">
        <f>INDEX('прил 1.1'!#REF!,MATCH('прил 1.4'!B278,'прил 1.1'!B:B,0))</f>
        <v>#REF!</v>
      </c>
      <c r="X278" s="1205"/>
      <c r="Y278" s="1205"/>
      <c r="Z278" s="1205"/>
      <c r="AA278" s="1205"/>
      <c r="AB278" s="1205"/>
      <c r="AC278" s="1205"/>
      <c r="AD278" s="1205"/>
      <c r="AE278" s="1205"/>
      <c r="AF278" s="1199" t="e">
        <f>INDEX('прил 1.1'!Q:Q,MATCH('прил 1.4'!B278,'прил 1.1'!B:B,0))-W278</f>
        <v>#REF!</v>
      </c>
      <c r="AG278" s="1409" t="e">
        <f t="shared" si="180"/>
        <v>#REF!</v>
      </c>
      <c r="AH278" s="937" t="e">
        <f t="shared" si="181"/>
        <v>#REF!</v>
      </c>
      <c r="AI278" s="1414"/>
      <c r="AJ278" s="1414"/>
      <c r="AK278" s="1415" t="e">
        <f>INDEX('прил 1.1'!#REF!,MATCH('прил 1.4'!$B278,'прил 1.1'!$B:$B,0))</f>
        <v>#REF!</v>
      </c>
      <c r="AL278" s="1416" t="e">
        <f>INDEX('прил 1.1'!#REF!,MATCH('прил 1.4'!$B278,'прил 1.1'!$B:$B,0))</f>
        <v>#REF!</v>
      </c>
      <c r="AM278" s="1409"/>
      <c r="AN278" s="1409" t="e">
        <f>INDEX('прил 1.1'!#REF!,MATCH('прил 1.4'!B278,'прил 1.1'!B:B,0))</f>
        <v>#REF!</v>
      </c>
      <c r="AO278" s="1206">
        <f t="shared" si="184"/>
        <v>0</v>
      </c>
      <c r="AP278" s="1200" t="e">
        <f t="shared" si="207"/>
        <v>#REF!</v>
      </c>
      <c r="AQ278" s="1227"/>
      <c r="AR278" s="1199" t="e">
        <f>INDEX('прил 1.3'!#REF!,MATCH('прил 1.4'!$B278,'прил 1.3'!$B:$B,0))</f>
        <v>#REF!</v>
      </c>
      <c r="AS278" s="1202"/>
      <c r="AT278" s="1199" t="e">
        <f>INDEX('прил 1.3'!#REF!,MATCH('прил 1.4'!$B278,'прил 1.3'!$B:$B,0))</f>
        <v>#REF!</v>
      </c>
      <c r="AU278" s="1202"/>
      <c r="AV278" s="1199" t="e">
        <f>INDEX('прил 1.3'!#REF!,MATCH('прил 1.4'!$B278,'прил 1.3'!$B:$B,0))</f>
        <v>#REF!</v>
      </c>
      <c r="AW278" s="1202"/>
      <c r="AX278" s="1199" t="e">
        <f>INDEX('прил 1.3'!#REF!,MATCH('прил 1.4'!$B278,'прил 1.3'!$B:$B,0))</f>
        <v>#REF!</v>
      </c>
      <c r="AY278" s="1409" t="e">
        <f t="shared" si="193"/>
        <v>#REF!</v>
      </c>
      <c r="AZ278" s="937" t="e">
        <f t="shared" si="194"/>
        <v>#REF!</v>
      </c>
      <c r="BA278" s="1417"/>
      <c r="BB278" s="1409"/>
      <c r="BC278" s="1409" t="e">
        <f>INDEX('прил 1.1'!#REF!,MATCH('прил 1.4'!B278,'прил 1.1'!B:B,0))</f>
        <v>#REF!</v>
      </c>
      <c r="BD278" s="1409"/>
      <c r="BE278" s="1409" t="e">
        <f>INDEX('прил 1.1'!#REF!,MATCH('прил 1.4'!B278,'прил 1.1'!B:B,0))</f>
        <v>#REF!</v>
      </c>
      <c r="BF278" s="1414"/>
      <c r="BG278" s="1409" t="e">
        <f>INDEX('прил 1.1'!#REF!,MATCH('прил 1.4'!B278,'прил 1.1'!B:B,0))</f>
        <v>#REF!</v>
      </c>
      <c r="BH278" s="950"/>
      <c r="BI278" s="1597">
        <f t="shared" si="210"/>
        <v>0</v>
      </c>
      <c r="BL278" s="917"/>
      <c r="BM278" s="918"/>
    </row>
    <row r="279" spans="1:65" s="934" customFormat="1" hidden="1">
      <c r="A279" s="939">
        <f t="shared" si="208"/>
        <v>24</v>
      </c>
      <c r="B279" s="782" t="e">
        <f>'прил 1.1'!#REF!</f>
        <v>#REF!</v>
      </c>
      <c r="C279" s="915" t="s">
        <v>1026</v>
      </c>
      <c r="D279" s="1409" t="e">
        <f>INDEX('прил 1.1'!K:K,MATCH('прил 1.4'!B279,'прил 1.1'!B:B,0))</f>
        <v>#REF!</v>
      </c>
      <c r="E279" s="1409" t="e">
        <f>INDEX('прил 1.1'!L:L,MATCH($B279,'прил 1.1'!$B:$B,0))</f>
        <v>#REF!</v>
      </c>
      <c r="F279" s="1409" t="e">
        <f>INDEX('прил 1.1'!Q:Q,MATCH('прил 1.4'!B279,'прил 1.1'!B:B,0))</f>
        <v>#REF!</v>
      </c>
      <c r="G279" s="1409" t="e">
        <f>INDEX('прил 1.1'!#REF!,MATCH($B279,'прил 1.1'!$B:$B,0))</f>
        <v>#REF!</v>
      </c>
      <c r="H279" s="1409"/>
      <c r="I279" s="1410" t="e">
        <f>INDEX('прил 1.1'!#REF!,MATCH('прил 1.4'!B279,'прил 1.1'!B:B,0))</f>
        <v>#REF!</v>
      </c>
      <c r="J279" s="1201"/>
      <c r="K279" s="1202"/>
      <c r="L279" s="1199"/>
      <c r="M279" s="1202"/>
      <c r="N279" s="1199"/>
      <c r="O279" s="1199"/>
      <c r="P279" s="1199"/>
      <c r="Q279" s="1203"/>
      <c r="R279" s="1409" t="e">
        <f t="shared" si="200"/>
        <v>#REF!</v>
      </c>
      <c r="S279" s="937" t="e">
        <f t="shared" si="201"/>
        <v>#REF!</v>
      </c>
      <c r="T279" s="1409" t="e">
        <f>INDEX('прил 1.1'!#REF!,MATCH('прил 1.4'!$B279,'прил 1.1'!$B:$B,0))</f>
        <v>#REF!</v>
      </c>
      <c r="U279" s="1409" t="e">
        <f>INDEX('прил 1.1'!#REF!,MATCH('прил 1.4'!$B279,'прил 1.1'!$B:$B,0))</f>
        <v>#REF!</v>
      </c>
      <c r="V279" s="1409"/>
      <c r="W279" s="1409" t="e">
        <f>INDEX('прил 1.1'!#REF!,MATCH('прил 1.4'!B279,'прил 1.1'!B:B,0))</f>
        <v>#REF!</v>
      </c>
      <c r="X279" s="1205"/>
      <c r="Y279" s="1205"/>
      <c r="Z279" s="1205"/>
      <c r="AA279" s="1205"/>
      <c r="AB279" s="1205"/>
      <c r="AC279" s="1205"/>
      <c r="AD279" s="1205"/>
      <c r="AE279" s="1205"/>
      <c r="AF279" s="1199" t="e">
        <f>INDEX('прил 1.1'!Q:Q,MATCH('прил 1.4'!B279,'прил 1.1'!B:B,0))-W279</f>
        <v>#REF!</v>
      </c>
      <c r="AG279" s="1409" t="e">
        <f t="shared" si="180"/>
        <v>#REF!</v>
      </c>
      <c r="AH279" s="937" t="e">
        <f t="shared" si="181"/>
        <v>#REF!</v>
      </c>
      <c r="AI279" s="1414"/>
      <c r="AJ279" s="1414"/>
      <c r="AK279" s="1415" t="e">
        <f>INDEX('прил 1.1'!#REF!,MATCH('прил 1.4'!$B279,'прил 1.1'!$B:$B,0))</f>
        <v>#REF!</v>
      </c>
      <c r="AL279" s="1416" t="e">
        <f>INDEX('прил 1.1'!#REF!,MATCH('прил 1.4'!$B279,'прил 1.1'!$B:$B,0))</f>
        <v>#REF!</v>
      </c>
      <c r="AM279" s="1409"/>
      <c r="AN279" s="1409" t="e">
        <f>INDEX('прил 1.1'!#REF!,MATCH('прил 1.4'!B279,'прил 1.1'!B:B,0))</f>
        <v>#REF!</v>
      </c>
      <c r="AO279" s="1206">
        <f t="shared" si="184"/>
        <v>0</v>
      </c>
      <c r="AP279" s="1200" t="e">
        <f t="shared" si="207"/>
        <v>#REF!</v>
      </c>
      <c r="AQ279" s="1227"/>
      <c r="AR279" s="1199" t="e">
        <f>INDEX('прил 1.3'!#REF!,MATCH('прил 1.4'!$B279,'прил 1.3'!$B:$B,0))</f>
        <v>#REF!</v>
      </c>
      <c r="AS279" s="1202"/>
      <c r="AT279" s="1199" t="e">
        <f>INDEX('прил 1.3'!#REF!,MATCH('прил 1.4'!$B279,'прил 1.3'!$B:$B,0))</f>
        <v>#REF!</v>
      </c>
      <c r="AU279" s="1202"/>
      <c r="AV279" s="1199" t="e">
        <f>INDEX('прил 1.3'!#REF!,MATCH('прил 1.4'!$B279,'прил 1.3'!$B:$B,0))</f>
        <v>#REF!</v>
      </c>
      <c r="AW279" s="1202"/>
      <c r="AX279" s="1199" t="e">
        <f>INDEX('прил 1.3'!#REF!,MATCH('прил 1.4'!$B279,'прил 1.3'!$B:$B,0))</f>
        <v>#REF!</v>
      </c>
      <c r="AY279" s="1409" t="e">
        <f t="shared" si="193"/>
        <v>#REF!</v>
      </c>
      <c r="AZ279" s="937" t="e">
        <f t="shared" si="194"/>
        <v>#REF!</v>
      </c>
      <c r="BA279" s="1417"/>
      <c r="BB279" s="1409"/>
      <c r="BC279" s="1409" t="e">
        <f>INDEX('прил 1.1'!#REF!,MATCH('прил 1.4'!B279,'прил 1.1'!B:B,0))</f>
        <v>#REF!</v>
      </c>
      <c r="BD279" s="1409"/>
      <c r="BE279" s="1409" t="e">
        <f>INDEX('прил 1.1'!#REF!,MATCH('прил 1.4'!B279,'прил 1.1'!B:B,0))</f>
        <v>#REF!</v>
      </c>
      <c r="BF279" s="1414"/>
      <c r="BG279" s="1409" t="e">
        <f>INDEX('прил 1.1'!#REF!,MATCH('прил 1.4'!B279,'прил 1.1'!B:B,0))</f>
        <v>#REF!</v>
      </c>
      <c r="BH279" s="950"/>
      <c r="BI279" s="1597">
        <f t="shared" si="210"/>
        <v>0</v>
      </c>
      <c r="BL279" s="917"/>
      <c r="BM279" s="918"/>
    </row>
    <row r="280" spans="1:65" s="934" customFormat="1" hidden="1">
      <c r="A280" s="939">
        <f t="shared" si="208"/>
        <v>25</v>
      </c>
      <c r="B280" s="782" t="e">
        <f>'прил 1.1'!#REF!</f>
        <v>#REF!</v>
      </c>
      <c r="C280" s="915" t="s">
        <v>1026</v>
      </c>
      <c r="D280" s="1409" t="e">
        <f>INDEX('прил 1.1'!K:K,MATCH('прил 1.4'!B280,'прил 1.1'!B:B,0))</f>
        <v>#REF!</v>
      </c>
      <c r="E280" s="1409" t="e">
        <f>INDEX('прил 1.1'!L:L,MATCH($B280,'прил 1.1'!$B:$B,0))</f>
        <v>#REF!</v>
      </c>
      <c r="F280" s="1409" t="e">
        <f>INDEX('прил 1.1'!Q:Q,MATCH('прил 1.4'!B280,'прил 1.1'!B:B,0))</f>
        <v>#REF!</v>
      </c>
      <c r="G280" s="1409" t="e">
        <f>INDEX('прил 1.1'!#REF!,MATCH($B280,'прил 1.1'!$B:$B,0))</f>
        <v>#REF!</v>
      </c>
      <c r="H280" s="1409"/>
      <c r="I280" s="1410" t="e">
        <f>INDEX('прил 1.1'!#REF!,MATCH('прил 1.4'!B280,'прил 1.1'!B:B,0))</f>
        <v>#REF!</v>
      </c>
      <c r="J280" s="1201"/>
      <c r="K280" s="1202"/>
      <c r="L280" s="1199"/>
      <c r="M280" s="1202"/>
      <c r="N280" s="1199"/>
      <c r="O280" s="1199"/>
      <c r="P280" s="1199"/>
      <c r="Q280" s="1203"/>
      <c r="R280" s="1409" t="e">
        <f t="shared" si="200"/>
        <v>#REF!</v>
      </c>
      <c r="S280" s="937" t="e">
        <f t="shared" si="201"/>
        <v>#REF!</v>
      </c>
      <c r="T280" s="1409" t="e">
        <f>INDEX('прил 1.1'!#REF!,MATCH('прил 1.4'!$B280,'прил 1.1'!$B:$B,0))</f>
        <v>#REF!</v>
      </c>
      <c r="U280" s="1409" t="e">
        <f>INDEX('прил 1.1'!#REF!,MATCH('прил 1.4'!$B280,'прил 1.1'!$B:$B,0))</f>
        <v>#REF!</v>
      </c>
      <c r="V280" s="1409"/>
      <c r="W280" s="1409" t="e">
        <f>INDEX('прил 1.1'!#REF!,MATCH('прил 1.4'!B280,'прил 1.1'!B:B,0))</f>
        <v>#REF!</v>
      </c>
      <c r="X280" s="1205"/>
      <c r="Y280" s="1205"/>
      <c r="Z280" s="1205"/>
      <c r="AA280" s="1205"/>
      <c r="AB280" s="1205"/>
      <c r="AC280" s="1205"/>
      <c r="AD280" s="1205"/>
      <c r="AE280" s="1205"/>
      <c r="AF280" s="1199" t="e">
        <f>INDEX('прил 1.1'!Q:Q,MATCH('прил 1.4'!B280,'прил 1.1'!B:B,0))-W280</f>
        <v>#REF!</v>
      </c>
      <c r="AG280" s="1409" t="e">
        <f t="shared" si="180"/>
        <v>#REF!</v>
      </c>
      <c r="AH280" s="937" t="e">
        <f t="shared" si="181"/>
        <v>#REF!</v>
      </c>
      <c r="AI280" s="1414"/>
      <c r="AJ280" s="1414"/>
      <c r="AK280" s="1415" t="e">
        <f>INDEX('прил 1.1'!#REF!,MATCH('прил 1.4'!$B280,'прил 1.1'!$B:$B,0))</f>
        <v>#REF!</v>
      </c>
      <c r="AL280" s="1416" t="e">
        <f>INDEX('прил 1.1'!#REF!,MATCH('прил 1.4'!$B280,'прил 1.1'!$B:$B,0))</f>
        <v>#REF!</v>
      </c>
      <c r="AM280" s="1409"/>
      <c r="AN280" s="1409" t="e">
        <f>INDEX('прил 1.1'!#REF!,MATCH('прил 1.4'!B280,'прил 1.1'!B:B,0))</f>
        <v>#REF!</v>
      </c>
      <c r="AO280" s="1206">
        <f t="shared" si="184"/>
        <v>0</v>
      </c>
      <c r="AP280" s="1200" t="e">
        <f t="shared" si="207"/>
        <v>#REF!</v>
      </c>
      <c r="AQ280" s="1227"/>
      <c r="AR280" s="1199" t="e">
        <f>INDEX('прил 1.3'!#REF!,MATCH('прил 1.4'!$B280,'прил 1.3'!$B:$B,0))</f>
        <v>#REF!</v>
      </c>
      <c r="AS280" s="1202"/>
      <c r="AT280" s="1199" t="e">
        <f>INDEX('прил 1.3'!#REF!,MATCH('прил 1.4'!$B280,'прил 1.3'!$B:$B,0))</f>
        <v>#REF!</v>
      </c>
      <c r="AU280" s="1202"/>
      <c r="AV280" s="1199" t="e">
        <f>INDEX('прил 1.3'!#REF!,MATCH('прил 1.4'!$B280,'прил 1.3'!$B:$B,0))</f>
        <v>#REF!</v>
      </c>
      <c r="AW280" s="1202"/>
      <c r="AX280" s="1199" t="e">
        <f>INDEX('прил 1.3'!#REF!,MATCH('прил 1.4'!$B280,'прил 1.3'!$B:$B,0))</f>
        <v>#REF!</v>
      </c>
      <c r="AY280" s="1409" t="e">
        <f t="shared" si="193"/>
        <v>#REF!</v>
      </c>
      <c r="AZ280" s="937" t="e">
        <f t="shared" si="194"/>
        <v>#REF!</v>
      </c>
      <c r="BA280" s="1417"/>
      <c r="BB280" s="1409"/>
      <c r="BC280" s="1409" t="e">
        <f>INDEX('прил 1.1'!#REF!,MATCH('прил 1.4'!B280,'прил 1.1'!B:B,0))</f>
        <v>#REF!</v>
      </c>
      <c r="BD280" s="1409"/>
      <c r="BE280" s="1409" t="e">
        <f>INDEX('прил 1.1'!#REF!,MATCH('прил 1.4'!B280,'прил 1.1'!B:B,0))</f>
        <v>#REF!</v>
      </c>
      <c r="BF280" s="1414"/>
      <c r="BG280" s="1409" t="e">
        <f>INDEX('прил 1.1'!#REF!,MATCH('прил 1.4'!B280,'прил 1.1'!B:B,0))</f>
        <v>#REF!</v>
      </c>
      <c r="BH280" s="950"/>
      <c r="BI280" s="1597">
        <f t="shared" si="210"/>
        <v>0</v>
      </c>
      <c r="BL280" s="917"/>
      <c r="BM280" s="918"/>
    </row>
    <row r="281" spans="1:65" s="934" customFormat="1" hidden="1">
      <c r="A281" s="939">
        <f t="shared" si="208"/>
        <v>26</v>
      </c>
      <c r="B281" s="782" t="s">
        <v>1203</v>
      </c>
      <c r="C281" s="915" t="s">
        <v>1026</v>
      </c>
      <c r="D281" s="1409" t="e">
        <f>INDEX('прил 1.1'!K:K,MATCH('прил 1.4'!B281,'прил 1.1'!B:B,0))</f>
        <v>#N/A</v>
      </c>
      <c r="E281" s="1409" t="e">
        <f>INDEX('прил 1.1'!L:L,MATCH($B281,'прил 1.1'!$B:$B,0))</f>
        <v>#N/A</v>
      </c>
      <c r="F281" s="1409" t="e">
        <f>INDEX('прил 1.1'!Q:Q,MATCH('прил 1.4'!B281,'прил 1.1'!B:B,0))</f>
        <v>#N/A</v>
      </c>
      <c r="G281" s="1409" t="e">
        <f>INDEX('прил 1.1'!#REF!,MATCH($B281,'прил 1.1'!$B:$B,0))</f>
        <v>#REF!</v>
      </c>
      <c r="H281" s="1409"/>
      <c r="I281" s="1410" t="e">
        <f>INDEX('прил 1.1'!#REF!,MATCH('прил 1.4'!B281,'прил 1.1'!B:B,0))</f>
        <v>#REF!</v>
      </c>
      <c r="J281" s="1201"/>
      <c r="K281" s="1202"/>
      <c r="L281" s="1199"/>
      <c r="M281" s="1202"/>
      <c r="N281" s="1199"/>
      <c r="O281" s="1199"/>
      <c r="P281" s="1199"/>
      <c r="Q281" s="1203"/>
      <c r="R281" s="1409" t="e">
        <f t="shared" si="200"/>
        <v>#REF!</v>
      </c>
      <c r="S281" s="937" t="e">
        <f t="shared" si="201"/>
        <v>#REF!</v>
      </c>
      <c r="T281" s="1409" t="e">
        <f>INDEX('прил 1.1'!#REF!,MATCH('прил 1.4'!$B281,'прил 1.1'!$B:$B,0))</f>
        <v>#REF!</v>
      </c>
      <c r="U281" s="1409" t="e">
        <f>INDEX('прил 1.1'!#REF!,MATCH('прил 1.4'!$B281,'прил 1.1'!$B:$B,0))</f>
        <v>#REF!</v>
      </c>
      <c r="V281" s="1409"/>
      <c r="W281" s="1409" t="e">
        <f>INDEX('прил 1.1'!#REF!,MATCH('прил 1.4'!B281,'прил 1.1'!B:B,0))</f>
        <v>#REF!</v>
      </c>
      <c r="X281" s="1205"/>
      <c r="Y281" s="1205"/>
      <c r="Z281" s="1205"/>
      <c r="AA281" s="1205"/>
      <c r="AB281" s="1205"/>
      <c r="AC281" s="1205"/>
      <c r="AD281" s="1205"/>
      <c r="AE281" s="1205"/>
      <c r="AF281" s="1199" t="e">
        <f>INDEX('прил 1.1'!Q:Q,MATCH('прил 1.4'!B281,'прил 1.1'!B:B,0))-W281</f>
        <v>#N/A</v>
      </c>
      <c r="AG281" s="1409" t="e">
        <f t="shared" si="180"/>
        <v>#REF!</v>
      </c>
      <c r="AH281" s="937" t="e">
        <f t="shared" si="181"/>
        <v>#REF!</v>
      </c>
      <c r="AI281" s="1414"/>
      <c r="AJ281" s="1414"/>
      <c r="AK281" s="1415" t="e">
        <f>INDEX('прил 1.1'!#REF!,MATCH('прил 1.4'!$B281,'прил 1.1'!$B:$B,0))</f>
        <v>#REF!</v>
      </c>
      <c r="AL281" s="1416" t="e">
        <f>INDEX('прил 1.1'!#REF!,MATCH('прил 1.4'!$B281,'прил 1.1'!$B:$B,0))</f>
        <v>#REF!</v>
      </c>
      <c r="AM281" s="1409"/>
      <c r="AN281" s="1409" t="e">
        <f>INDEX('прил 1.1'!#REF!,MATCH('прил 1.4'!B281,'прил 1.1'!B:B,0))</f>
        <v>#REF!</v>
      </c>
      <c r="AO281" s="1206">
        <f t="shared" si="184"/>
        <v>0</v>
      </c>
      <c r="AP281" s="1200" t="e">
        <f t="shared" si="207"/>
        <v>#REF!</v>
      </c>
      <c r="AQ281" s="1227"/>
      <c r="AR281" s="1199" t="e">
        <f>INDEX('прил 1.3'!#REF!,MATCH('прил 1.4'!$B281,'прил 1.3'!$B:$B,0))</f>
        <v>#REF!</v>
      </c>
      <c r="AS281" s="1202"/>
      <c r="AT281" s="1199" t="e">
        <f>INDEX('прил 1.3'!#REF!,MATCH('прил 1.4'!$B281,'прил 1.3'!$B:$B,0))</f>
        <v>#REF!</v>
      </c>
      <c r="AU281" s="1202"/>
      <c r="AV281" s="1199" t="e">
        <f>INDEX('прил 1.3'!#REF!,MATCH('прил 1.4'!$B281,'прил 1.3'!$B:$B,0))</f>
        <v>#REF!</v>
      </c>
      <c r="AW281" s="1202"/>
      <c r="AX281" s="1199" t="e">
        <f>INDEX('прил 1.3'!#REF!,MATCH('прил 1.4'!$B281,'прил 1.3'!$B:$B,0))</f>
        <v>#REF!</v>
      </c>
      <c r="AY281" s="1409" t="e">
        <f t="shared" si="193"/>
        <v>#REF!</v>
      </c>
      <c r="AZ281" s="937" t="e">
        <f t="shared" si="194"/>
        <v>#REF!</v>
      </c>
      <c r="BA281" s="1417"/>
      <c r="BB281" s="1409"/>
      <c r="BC281" s="1409" t="e">
        <f>INDEX('прил 1.1'!#REF!,MATCH('прил 1.4'!B281,'прил 1.1'!B:B,0))</f>
        <v>#REF!</v>
      </c>
      <c r="BD281" s="1409"/>
      <c r="BE281" s="1409" t="e">
        <f>INDEX('прил 1.1'!#REF!,MATCH('прил 1.4'!B281,'прил 1.1'!B:B,0))</f>
        <v>#REF!</v>
      </c>
      <c r="BF281" s="1414"/>
      <c r="BG281" s="1409" t="e">
        <f>INDEX('прил 1.1'!#REF!,MATCH('прил 1.4'!B281,'прил 1.1'!B:B,0))</f>
        <v>#REF!</v>
      </c>
      <c r="BH281" s="950"/>
      <c r="BI281" s="1597">
        <f t="shared" si="210"/>
        <v>0</v>
      </c>
      <c r="BL281" s="917"/>
      <c r="BM281" s="918"/>
    </row>
    <row r="282" spans="1:65" s="934" customFormat="1" ht="30" hidden="1">
      <c r="A282" s="939">
        <f t="shared" si="208"/>
        <v>27</v>
      </c>
      <c r="B282" s="782" t="s">
        <v>1204</v>
      </c>
      <c r="C282" s="915" t="s">
        <v>1026</v>
      </c>
      <c r="D282" s="1409" t="e">
        <f>INDEX('прил 1.1'!K:K,MATCH('прил 1.4'!B282,'прил 1.1'!B:B,0))</f>
        <v>#N/A</v>
      </c>
      <c r="E282" s="1409" t="e">
        <f>INDEX('прил 1.1'!L:L,MATCH($B282,'прил 1.1'!$B:$B,0))</f>
        <v>#N/A</v>
      </c>
      <c r="F282" s="1409" t="e">
        <f>INDEX('прил 1.1'!Q:Q,MATCH('прил 1.4'!B282,'прил 1.1'!B:B,0))</f>
        <v>#N/A</v>
      </c>
      <c r="G282" s="1409" t="e">
        <f>INDEX('прил 1.1'!#REF!,MATCH($B282,'прил 1.1'!$B:$B,0))</f>
        <v>#REF!</v>
      </c>
      <c r="H282" s="1409"/>
      <c r="I282" s="1410" t="e">
        <f>INDEX('прил 1.1'!#REF!,MATCH('прил 1.4'!B282,'прил 1.1'!B:B,0))</f>
        <v>#REF!</v>
      </c>
      <c r="J282" s="1201"/>
      <c r="K282" s="1202"/>
      <c r="L282" s="1199"/>
      <c r="M282" s="1202"/>
      <c r="N282" s="1199"/>
      <c r="O282" s="1199"/>
      <c r="P282" s="1199"/>
      <c r="Q282" s="1203"/>
      <c r="R282" s="1409" t="e">
        <f t="shared" si="200"/>
        <v>#REF!</v>
      </c>
      <c r="S282" s="937" t="e">
        <f t="shared" si="201"/>
        <v>#REF!</v>
      </c>
      <c r="T282" s="1409" t="e">
        <f>INDEX('прил 1.1'!#REF!,MATCH('прил 1.4'!$B282,'прил 1.1'!$B:$B,0))</f>
        <v>#REF!</v>
      </c>
      <c r="U282" s="1409" t="e">
        <f>INDEX('прил 1.1'!#REF!,MATCH('прил 1.4'!$B282,'прил 1.1'!$B:$B,0))</f>
        <v>#REF!</v>
      </c>
      <c r="V282" s="1409"/>
      <c r="W282" s="1409" t="e">
        <f>INDEX('прил 1.1'!#REF!,MATCH('прил 1.4'!B282,'прил 1.1'!B:B,0))</f>
        <v>#REF!</v>
      </c>
      <c r="X282" s="1205"/>
      <c r="Y282" s="1205"/>
      <c r="Z282" s="1205"/>
      <c r="AA282" s="1205"/>
      <c r="AB282" s="1205"/>
      <c r="AC282" s="1205"/>
      <c r="AD282" s="1205"/>
      <c r="AE282" s="1205"/>
      <c r="AF282" s="1199" t="e">
        <f>INDEX('прил 1.1'!Q:Q,MATCH('прил 1.4'!B282,'прил 1.1'!B:B,0))-W282</f>
        <v>#N/A</v>
      </c>
      <c r="AG282" s="1409" t="e">
        <f t="shared" si="180"/>
        <v>#REF!</v>
      </c>
      <c r="AH282" s="937" t="e">
        <f t="shared" si="181"/>
        <v>#REF!</v>
      </c>
      <c r="AI282" s="1414"/>
      <c r="AJ282" s="1414"/>
      <c r="AK282" s="1415" t="e">
        <f>INDEX('прил 1.1'!#REF!,MATCH('прил 1.4'!$B282,'прил 1.1'!$B:$B,0))</f>
        <v>#REF!</v>
      </c>
      <c r="AL282" s="1416" t="e">
        <f>INDEX('прил 1.1'!#REF!,MATCH('прил 1.4'!$B282,'прил 1.1'!$B:$B,0))</f>
        <v>#REF!</v>
      </c>
      <c r="AM282" s="1409"/>
      <c r="AN282" s="1409" t="e">
        <f>INDEX('прил 1.1'!#REF!,MATCH('прил 1.4'!B282,'прил 1.1'!B:B,0))</f>
        <v>#REF!</v>
      </c>
      <c r="AO282" s="1206">
        <f t="shared" si="184"/>
        <v>0</v>
      </c>
      <c r="AP282" s="1200" t="e">
        <f t="shared" si="207"/>
        <v>#REF!</v>
      </c>
      <c r="AQ282" s="1227"/>
      <c r="AR282" s="1199" t="e">
        <f>INDEX('прил 1.3'!#REF!,MATCH('прил 1.4'!$B282,'прил 1.3'!$B:$B,0))</f>
        <v>#REF!</v>
      </c>
      <c r="AS282" s="1202"/>
      <c r="AT282" s="1199" t="e">
        <f>INDEX('прил 1.3'!#REF!,MATCH('прил 1.4'!$B282,'прил 1.3'!$B:$B,0))</f>
        <v>#REF!</v>
      </c>
      <c r="AU282" s="1202"/>
      <c r="AV282" s="1199" t="e">
        <f>INDEX('прил 1.3'!#REF!,MATCH('прил 1.4'!$B282,'прил 1.3'!$B:$B,0))</f>
        <v>#REF!</v>
      </c>
      <c r="AW282" s="1202"/>
      <c r="AX282" s="1199" t="e">
        <f>INDEX('прил 1.3'!#REF!,MATCH('прил 1.4'!$B282,'прил 1.3'!$B:$B,0))</f>
        <v>#REF!</v>
      </c>
      <c r="AY282" s="1409" t="e">
        <f t="shared" si="193"/>
        <v>#REF!</v>
      </c>
      <c r="AZ282" s="937" t="e">
        <f t="shared" si="194"/>
        <v>#REF!</v>
      </c>
      <c r="BA282" s="1417"/>
      <c r="BB282" s="1409"/>
      <c r="BC282" s="1409" t="e">
        <f>INDEX('прил 1.1'!#REF!,MATCH('прил 1.4'!B282,'прил 1.1'!B:B,0))</f>
        <v>#REF!</v>
      </c>
      <c r="BD282" s="1409"/>
      <c r="BE282" s="1409" t="e">
        <f>INDEX('прил 1.1'!#REF!,MATCH('прил 1.4'!B282,'прил 1.1'!B:B,0))</f>
        <v>#REF!</v>
      </c>
      <c r="BF282" s="1414"/>
      <c r="BG282" s="1409" t="e">
        <f>INDEX('прил 1.1'!#REF!,MATCH('прил 1.4'!B282,'прил 1.1'!B:B,0))</f>
        <v>#REF!</v>
      </c>
      <c r="BH282" s="950"/>
      <c r="BI282" s="1597">
        <f t="shared" si="210"/>
        <v>0</v>
      </c>
      <c r="BL282" s="917"/>
      <c r="BM282" s="918"/>
    </row>
    <row r="283" spans="1:65" s="934" customFormat="1">
      <c r="A283" s="939">
        <f t="shared" si="208"/>
        <v>28</v>
      </c>
      <c r="B283" s="782" t="s">
        <v>1067</v>
      </c>
      <c r="C283" s="915" t="s">
        <v>1026</v>
      </c>
      <c r="D283" s="1409"/>
      <c r="E283" s="1409"/>
      <c r="F283" s="1409"/>
      <c r="G283" s="1409"/>
      <c r="H283" s="1409">
        <v>0.9</v>
      </c>
      <c r="I283" s="1410"/>
      <c r="J283" s="1201"/>
      <c r="K283" s="1202"/>
      <c r="L283" s="1199"/>
      <c r="M283" s="1202"/>
      <c r="N283" s="1199"/>
      <c r="O283" s="1199"/>
      <c r="P283" s="1199"/>
      <c r="Q283" s="1203"/>
      <c r="R283" s="1409">
        <f t="shared" si="200"/>
        <v>-0.9</v>
      </c>
      <c r="S283" s="937" t="str">
        <f t="shared" si="201"/>
        <v xml:space="preserve"> </v>
      </c>
      <c r="T283" s="1409"/>
      <c r="U283" s="1409"/>
      <c r="V283" s="1409">
        <v>1.0579000000000001</v>
      </c>
      <c r="W283" s="1409"/>
      <c r="X283" s="1205"/>
      <c r="Y283" s="1200"/>
      <c r="Z283" s="1595">
        <f>V283</f>
        <v>1.0579000000000001</v>
      </c>
      <c r="AA283" s="1200"/>
      <c r="AB283" s="1388"/>
      <c r="AC283" s="1200"/>
      <c r="AD283" s="1202"/>
      <c r="AE283" s="1200"/>
      <c r="AF283" s="1199"/>
      <c r="AG283" s="1409">
        <f t="shared" si="180"/>
        <v>-1.0579000000000001</v>
      </c>
      <c r="AH283" s="937" t="str">
        <f t="shared" si="181"/>
        <v xml:space="preserve"> </v>
      </c>
      <c r="AI283" s="1414"/>
      <c r="AJ283" s="1414"/>
      <c r="AK283" s="1415"/>
      <c r="AL283" s="1416"/>
      <c r="AM283" s="1409">
        <v>0</v>
      </c>
      <c r="AN283" s="1409"/>
      <c r="AO283" s="1206"/>
      <c r="AP283" s="1200">
        <f t="shared" si="207"/>
        <v>0</v>
      </c>
      <c r="AQ283" s="1227"/>
      <c r="AR283" s="1199"/>
      <c r="AS283" s="1202"/>
      <c r="AT283" s="1199"/>
      <c r="AU283" s="1202"/>
      <c r="AV283" s="1199"/>
      <c r="AW283" s="1202"/>
      <c r="AX283" s="1199"/>
      <c r="AY283" s="1409">
        <f t="shared" si="193"/>
        <v>0</v>
      </c>
      <c r="AZ283" s="937" t="str">
        <f t="shared" si="194"/>
        <v xml:space="preserve"> </v>
      </c>
      <c r="BA283" s="1417"/>
      <c r="BB283" s="1409">
        <v>0</v>
      </c>
      <c r="BC283" s="1409"/>
      <c r="BD283" s="1409"/>
      <c r="BE283" s="1409"/>
      <c r="BF283" s="1414"/>
      <c r="BG283" s="1409"/>
      <c r="BH283" s="950"/>
      <c r="BI283" s="1597">
        <f t="shared" si="210"/>
        <v>0</v>
      </c>
      <c r="BJ283" s="1619">
        <v>0</v>
      </c>
      <c r="BL283" s="917">
        <f t="shared" ref="BL283:BL287" si="211">BJ283-H283</f>
        <v>-0.9</v>
      </c>
      <c r="BM283" s="918"/>
    </row>
    <row r="284" spans="1:65" s="934" customFormat="1" ht="30">
      <c r="A284" s="939">
        <f t="shared" si="208"/>
        <v>29</v>
      </c>
      <c r="B284" s="782" t="s">
        <v>1068</v>
      </c>
      <c r="C284" s="915" t="s">
        <v>1026</v>
      </c>
      <c r="D284" s="1409"/>
      <c r="E284" s="1409"/>
      <c r="F284" s="1409"/>
      <c r="G284" s="1409"/>
      <c r="H284" s="1409">
        <v>1</v>
      </c>
      <c r="I284" s="1410"/>
      <c r="J284" s="1201"/>
      <c r="K284" s="1202"/>
      <c r="L284" s="1199"/>
      <c r="M284" s="1202"/>
      <c r="N284" s="1199"/>
      <c r="O284" s="1199"/>
      <c r="P284" s="1199"/>
      <c r="Q284" s="1203"/>
      <c r="R284" s="1409">
        <f t="shared" si="200"/>
        <v>-1</v>
      </c>
      <c r="S284" s="937" t="str">
        <f t="shared" si="201"/>
        <v xml:space="preserve"> </v>
      </c>
      <c r="T284" s="1409"/>
      <c r="U284" s="1409"/>
      <c r="V284" s="1409">
        <v>1.1754</v>
      </c>
      <c r="W284" s="1409"/>
      <c r="X284" s="1205"/>
      <c r="Y284" s="1200"/>
      <c r="Z284" s="1595">
        <f t="shared" ref="Z284:Z286" si="212">V284</f>
        <v>1.1754</v>
      </c>
      <c r="AA284" s="1200"/>
      <c r="AB284" s="1388"/>
      <c r="AC284" s="1200"/>
      <c r="AD284" s="1202"/>
      <c r="AE284" s="1200"/>
      <c r="AF284" s="1199"/>
      <c r="AG284" s="1409">
        <f t="shared" si="180"/>
        <v>-1.1754</v>
      </c>
      <c r="AH284" s="937" t="str">
        <f t="shared" si="181"/>
        <v xml:space="preserve"> </v>
      </c>
      <c r="AI284" s="1414"/>
      <c r="AJ284" s="1414"/>
      <c r="AK284" s="1415"/>
      <c r="AL284" s="1416"/>
      <c r="AM284" s="1409">
        <v>0</v>
      </c>
      <c r="AN284" s="1409"/>
      <c r="AO284" s="1206"/>
      <c r="AP284" s="1200">
        <f t="shared" si="207"/>
        <v>0</v>
      </c>
      <c r="AQ284" s="1227"/>
      <c r="AR284" s="1199"/>
      <c r="AS284" s="1202"/>
      <c r="AT284" s="1199"/>
      <c r="AU284" s="1202"/>
      <c r="AV284" s="1199"/>
      <c r="AW284" s="1202"/>
      <c r="AX284" s="1199"/>
      <c r="AY284" s="1409">
        <f t="shared" si="193"/>
        <v>0</v>
      </c>
      <c r="AZ284" s="937" t="str">
        <f t="shared" si="194"/>
        <v xml:space="preserve"> </v>
      </c>
      <c r="BA284" s="1417"/>
      <c r="BB284" s="1409">
        <v>0</v>
      </c>
      <c r="BC284" s="1409"/>
      <c r="BD284" s="1409"/>
      <c r="BE284" s="1409"/>
      <c r="BF284" s="1414"/>
      <c r="BG284" s="1409"/>
      <c r="BH284" s="950"/>
      <c r="BI284" s="1597">
        <f t="shared" si="210"/>
        <v>0</v>
      </c>
      <c r="BJ284" s="1619">
        <v>0</v>
      </c>
      <c r="BL284" s="917">
        <f t="shared" si="211"/>
        <v>-1</v>
      </c>
      <c r="BM284" s="918"/>
    </row>
    <row r="285" spans="1:65" s="934" customFormat="1" ht="30">
      <c r="A285" s="939">
        <f t="shared" si="208"/>
        <v>30</v>
      </c>
      <c r="B285" s="782" t="s">
        <v>1069</v>
      </c>
      <c r="C285" s="915" t="s">
        <v>1026</v>
      </c>
      <c r="D285" s="1409"/>
      <c r="E285" s="1409"/>
      <c r="F285" s="1409"/>
      <c r="G285" s="1409"/>
      <c r="H285" s="1409">
        <v>0.9</v>
      </c>
      <c r="I285" s="1410"/>
      <c r="J285" s="1201"/>
      <c r="K285" s="1202"/>
      <c r="L285" s="1199"/>
      <c r="M285" s="1202"/>
      <c r="N285" s="1199"/>
      <c r="O285" s="1199"/>
      <c r="P285" s="1199"/>
      <c r="Q285" s="1203"/>
      <c r="R285" s="1409">
        <f t="shared" si="200"/>
        <v>-0.9</v>
      </c>
      <c r="S285" s="937" t="str">
        <f t="shared" si="201"/>
        <v xml:space="preserve"> </v>
      </c>
      <c r="T285" s="1409"/>
      <c r="U285" s="1409"/>
      <c r="V285" s="1409">
        <v>1.0579000000000001</v>
      </c>
      <c r="W285" s="1409"/>
      <c r="X285" s="1205"/>
      <c r="Y285" s="1200"/>
      <c r="Z285" s="1595">
        <f t="shared" si="212"/>
        <v>1.0579000000000001</v>
      </c>
      <c r="AA285" s="1200"/>
      <c r="AB285" s="1388"/>
      <c r="AC285" s="1200"/>
      <c r="AD285" s="1202"/>
      <c r="AE285" s="1200"/>
      <c r="AF285" s="1199"/>
      <c r="AG285" s="1409">
        <f t="shared" si="180"/>
        <v>-1.0579000000000001</v>
      </c>
      <c r="AH285" s="937" t="str">
        <f t="shared" si="181"/>
        <v xml:space="preserve"> </v>
      </c>
      <c r="AI285" s="1414"/>
      <c r="AJ285" s="1414"/>
      <c r="AK285" s="1415"/>
      <c r="AL285" s="1416"/>
      <c r="AM285" s="1409">
        <v>0</v>
      </c>
      <c r="AN285" s="1409"/>
      <c r="AO285" s="1206"/>
      <c r="AP285" s="1200">
        <f t="shared" si="207"/>
        <v>0</v>
      </c>
      <c r="AQ285" s="1227"/>
      <c r="AR285" s="1199"/>
      <c r="AS285" s="1202"/>
      <c r="AT285" s="1199"/>
      <c r="AU285" s="1202"/>
      <c r="AV285" s="1199"/>
      <c r="AW285" s="1202"/>
      <c r="AX285" s="1199"/>
      <c r="AY285" s="1409">
        <f t="shared" si="193"/>
        <v>0</v>
      </c>
      <c r="AZ285" s="937" t="str">
        <f t="shared" si="194"/>
        <v xml:space="preserve"> </v>
      </c>
      <c r="BA285" s="1417"/>
      <c r="BB285" s="1409">
        <v>0</v>
      </c>
      <c r="BC285" s="1409"/>
      <c r="BD285" s="1409"/>
      <c r="BE285" s="1409"/>
      <c r="BF285" s="1414"/>
      <c r="BG285" s="1409"/>
      <c r="BH285" s="950"/>
      <c r="BI285" s="1597">
        <f t="shared" si="210"/>
        <v>0</v>
      </c>
      <c r="BJ285" s="1619">
        <v>0</v>
      </c>
      <c r="BL285" s="917">
        <f t="shared" si="211"/>
        <v>-0.9</v>
      </c>
      <c r="BM285" s="918"/>
    </row>
    <row r="286" spans="1:65" s="934" customFormat="1" ht="30">
      <c r="A286" s="939">
        <f t="shared" si="208"/>
        <v>31</v>
      </c>
      <c r="B286" s="782" t="s">
        <v>1070</v>
      </c>
      <c r="C286" s="915" t="s">
        <v>1026</v>
      </c>
      <c r="D286" s="1409"/>
      <c r="E286" s="1409"/>
      <c r="F286" s="1409"/>
      <c r="G286" s="1409"/>
      <c r="H286" s="1409">
        <v>1.2</v>
      </c>
      <c r="I286" s="1410"/>
      <c r="J286" s="1201"/>
      <c r="K286" s="1202"/>
      <c r="L286" s="1199"/>
      <c r="M286" s="1202"/>
      <c r="N286" s="1199"/>
      <c r="O286" s="1199"/>
      <c r="P286" s="1199"/>
      <c r="Q286" s="1203"/>
      <c r="R286" s="1409">
        <f t="shared" si="200"/>
        <v>-1.2</v>
      </c>
      <c r="S286" s="937" t="str">
        <f t="shared" si="201"/>
        <v xml:space="preserve"> </v>
      </c>
      <c r="T286" s="1409"/>
      <c r="U286" s="1409"/>
      <c r="V286" s="1409">
        <v>1.4105000000000001</v>
      </c>
      <c r="W286" s="1409"/>
      <c r="X286" s="1205"/>
      <c r="Y286" s="1205"/>
      <c r="Z286" s="1595">
        <f t="shared" si="212"/>
        <v>1.4105000000000001</v>
      </c>
      <c r="AA286" s="1205"/>
      <c r="AB286" s="1205"/>
      <c r="AC286" s="1205"/>
      <c r="AD286" s="1205"/>
      <c r="AE286" s="1205"/>
      <c r="AF286" s="1199"/>
      <c r="AG286" s="1409">
        <f t="shared" si="180"/>
        <v>-1.4105000000000001</v>
      </c>
      <c r="AH286" s="937" t="str">
        <f t="shared" si="181"/>
        <v xml:space="preserve"> </v>
      </c>
      <c r="AI286" s="1414"/>
      <c r="AJ286" s="1414"/>
      <c r="AK286" s="1415"/>
      <c r="AL286" s="1416"/>
      <c r="AM286" s="1409">
        <v>0</v>
      </c>
      <c r="AN286" s="1409"/>
      <c r="AO286" s="1206"/>
      <c r="AP286" s="1200">
        <f>AN286</f>
        <v>0</v>
      </c>
      <c r="AQ286" s="1227"/>
      <c r="AR286" s="1199"/>
      <c r="AS286" s="1202"/>
      <c r="AT286" s="1199"/>
      <c r="AU286" s="1202"/>
      <c r="AV286" s="1199"/>
      <c r="AW286" s="1202"/>
      <c r="AX286" s="1199"/>
      <c r="AY286" s="1409">
        <f t="shared" si="193"/>
        <v>0</v>
      </c>
      <c r="AZ286" s="937" t="str">
        <f t="shared" si="194"/>
        <v xml:space="preserve"> </v>
      </c>
      <c r="BA286" s="1417"/>
      <c r="BB286" s="1409">
        <v>0</v>
      </c>
      <c r="BC286" s="1409"/>
      <c r="BD286" s="1409"/>
      <c r="BE286" s="1409"/>
      <c r="BF286" s="1414"/>
      <c r="BG286" s="1409"/>
      <c r="BH286" s="950"/>
      <c r="BI286" s="1597">
        <f t="shared" si="210"/>
        <v>0</v>
      </c>
      <c r="BJ286" s="1619">
        <v>0</v>
      </c>
      <c r="BL286" s="917">
        <f t="shared" si="211"/>
        <v>-1.2</v>
      </c>
      <c r="BM286" s="918"/>
    </row>
    <row r="287" spans="1:65" s="727" customFormat="1">
      <c r="A287" s="723">
        <v>4</v>
      </c>
      <c r="B287" s="704" t="s">
        <v>73</v>
      </c>
      <c r="C287" s="602"/>
      <c r="D287" s="1407" t="e">
        <f t="shared" ref="D287:G287" si="213">SUM(D288:D299)</f>
        <v>#REF!</v>
      </c>
      <c r="E287" s="1407" t="e">
        <f t="shared" si="213"/>
        <v>#REF!</v>
      </c>
      <c r="F287" s="1407" t="e">
        <f t="shared" si="213"/>
        <v>#REF!</v>
      </c>
      <c r="G287" s="1407" t="e">
        <f t="shared" si="213"/>
        <v>#REF!</v>
      </c>
      <c r="H287" s="1407">
        <f>SUM(H288:H299)</f>
        <v>12.514000000000001</v>
      </c>
      <c r="I287" s="1407" t="e">
        <f t="shared" ref="I287:W287" si="214">SUM(I288:I299)</f>
        <v>#REF!</v>
      </c>
      <c r="J287" s="1195">
        <f t="shared" si="214"/>
        <v>0</v>
      </c>
      <c r="K287" s="1195" t="e">
        <f t="shared" si="214"/>
        <v>#REF!</v>
      </c>
      <c r="L287" s="1195">
        <f t="shared" si="214"/>
        <v>0</v>
      </c>
      <c r="M287" s="1195" t="e">
        <f t="shared" si="214"/>
        <v>#REF!</v>
      </c>
      <c r="N287" s="1195">
        <f t="shared" si="214"/>
        <v>0</v>
      </c>
      <c r="O287" s="1195" t="e">
        <f t="shared" si="214"/>
        <v>#REF!</v>
      </c>
      <c r="P287" s="1195">
        <f t="shared" si="214"/>
        <v>0</v>
      </c>
      <c r="Q287" s="1195" t="e">
        <f t="shared" si="214"/>
        <v>#REF!</v>
      </c>
      <c r="R287" s="1412" t="e">
        <f t="shared" si="200"/>
        <v>#REF!</v>
      </c>
      <c r="S287" s="971" t="e">
        <f t="shared" si="201"/>
        <v>#REF!</v>
      </c>
      <c r="T287" s="1407" t="e">
        <f t="shared" si="214"/>
        <v>#REF!</v>
      </c>
      <c r="U287" s="1407" t="e">
        <f t="shared" si="214"/>
        <v>#REF!</v>
      </c>
      <c r="V287" s="1407">
        <f t="shared" si="214"/>
        <v>14.709599999999998</v>
      </c>
      <c r="W287" s="1407" t="e">
        <f t="shared" si="214"/>
        <v>#REF!</v>
      </c>
      <c r="X287" s="1195">
        <f t="shared" ref="X287" si="215">SUM(X288:X299)</f>
        <v>0</v>
      </c>
      <c r="Y287" s="1195" t="e">
        <f t="shared" ref="Y287" si="216">SUM(Y288:Y299)</f>
        <v>#REF!</v>
      </c>
      <c r="Z287" s="1195">
        <f t="shared" ref="Z287" si="217">SUM(Z288:Z299)</f>
        <v>0.41139999999999999</v>
      </c>
      <c r="AA287" s="1195" t="e">
        <f t="shared" ref="AA287" si="218">SUM(AA288:AA299)</f>
        <v>#REF!</v>
      </c>
      <c r="AB287" s="1195">
        <f t="shared" ref="AB287" si="219">SUM(AB288:AB299)</f>
        <v>12.107199999999999</v>
      </c>
      <c r="AC287" s="1195" t="e">
        <f t="shared" ref="AC287" si="220">SUM(AC288:AC299)</f>
        <v>#REF!</v>
      </c>
      <c r="AD287" s="1195">
        <f t="shared" ref="AD287" si="221">SUM(AD288:AD299)</f>
        <v>2.1909999999999998</v>
      </c>
      <c r="AE287" s="1195" t="e">
        <f t="shared" ref="AE287" si="222">SUM(AE288:AE299)</f>
        <v>#REF!</v>
      </c>
      <c r="AF287" s="1195" t="e">
        <f t="shared" ref="AF287" si="223">SUM(AF288:AF299)</f>
        <v>#REF!</v>
      </c>
      <c r="AG287" s="1412" t="e">
        <f t="shared" si="180"/>
        <v>#REF!</v>
      </c>
      <c r="AH287" s="971" t="e">
        <f t="shared" si="181"/>
        <v>#REF!</v>
      </c>
      <c r="AI287" s="1407">
        <f t="shared" ref="AI287" si="224">SUM(AI288:AI299)</f>
        <v>0</v>
      </c>
      <c r="AJ287" s="1407">
        <f t="shared" ref="AJ287" si="225">SUM(AJ288:AJ299)</f>
        <v>0</v>
      </c>
      <c r="AK287" s="1407" t="e">
        <f t="shared" ref="AK287:AL287" si="226">SUM(AK288:AK299)</f>
        <v>#REF!</v>
      </c>
      <c r="AL287" s="1407" t="e">
        <f t="shared" si="226"/>
        <v>#REF!</v>
      </c>
      <c r="AM287" s="1407">
        <f t="shared" ref="AM287" si="227">SUM(AM288:AM299)</f>
        <v>11.456</v>
      </c>
      <c r="AN287" s="1407" t="e">
        <f t="shared" ref="AN287" si="228">SUM(AN288:AN299)</f>
        <v>#REF!</v>
      </c>
      <c r="AO287" s="1195">
        <f t="shared" si="184"/>
        <v>11.456</v>
      </c>
      <c r="AP287" s="1195" t="e">
        <f t="shared" ref="AP287" si="229">SUM(AP288:AP299)</f>
        <v>#REF!</v>
      </c>
      <c r="AQ287" s="1195">
        <f t="shared" ref="AQ287" si="230">SUM(AQ288:AQ299)</f>
        <v>0</v>
      </c>
      <c r="AR287" s="1195" t="e">
        <f t="shared" ref="AR287" si="231">SUM(AR288:AR299)</f>
        <v>#REF!</v>
      </c>
      <c r="AS287" s="1195">
        <f t="shared" ref="AS287" si="232">SUM(AS288:AS299)</f>
        <v>0</v>
      </c>
      <c r="AT287" s="1195" t="e">
        <f t="shared" ref="AT287" si="233">SUM(AT288:AT299)</f>
        <v>#REF!</v>
      </c>
      <c r="AU287" s="1195">
        <f t="shared" ref="AU287" si="234">SUM(AU288:AU299)</f>
        <v>0</v>
      </c>
      <c r="AV287" s="1195" t="e">
        <f t="shared" ref="AV287" si="235">SUM(AV288:AV299)</f>
        <v>#REF!</v>
      </c>
      <c r="AW287" s="1195">
        <f t="shared" ref="AW287" si="236">SUM(AW288:AW299)</f>
        <v>0</v>
      </c>
      <c r="AX287" s="1195" t="e">
        <f t="shared" ref="AX287" si="237">SUM(AX288:AX299)</f>
        <v>#REF!</v>
      </c>
      <c r="AY287" s="1412" t="e">
        <f t="shared" si="193"/>
        <v>#REF!</v>
      </c>
      <c r="AZ287" s="971" t="e">
        <f t="shared" si="194"/>
        <v>#REF!</v>
      </c>
      <c r="BA287" s="1407">
        <f t="shared" ref="BA287" si="238">SUM(BA288:BA299)</f>
        <v>0</v>
      </c>
      <c r="BB287" s="1407"/>
      <c r="BC287" s="1407" t="e">
        <f t="shared" ref="BC287" si="239">SUM(BC288:BC299)</f>
        <v>#REF!</v>
      </c>
      <c r="BD287" s="1407">
        <f t="shared" ref="BD287" si="240">SUM(BD288:BD299)</f>
        <v>0</v>
      </c>
      <c r="BE287" s="1407" t="e">
        <f t="shared" ref="BE287" si="241">SUM(BE288:BE299)</f>
        <v>#REF!</v>
      </c>
      <c r="BF287" s="1407">
        <f t="shared" ref="BF287" si="242">SUM(BF288:BF299)</f>
        <v>0</v>
      </c>
      <c r="BG287" s="1407" t="e">
        <f t="shared" ref="BG287" si="243">SUM(BG288:BG299)</f>
        <v>#REF!</v>
      </c>
      <c r="BH287" s="602"/>
      <c r="BI287" s="1597">
        <f t="shared" si="210"/>
        <v>0</v>
      </c>
      <c r="BJ287" s="1619" t="e">
        <v>#N/A</v>
      </c>
      <c r="BL287" s="917" t="e">
        <f t="shared" si="211"/>
        <v>#N/A</v>
      </c>
      <c r="BM287" s="778"/>
    </row>
    <row r="288" spans="1:65" s="934" customFormat="1" hidden="1">
      <c r="A288" s="938">
        <v>1</v>
      </c>
      <c r="B288" s="782" t="e">
        <f>'прил 1.1'!#REF!</f>
        <v>#REF!</v>
      </c>
      <c r="C288" s="915" t="s">
        <v>1026</v>
      </c>
      <c r="D288" s="1409" t="e">
        <f>INDEX('прил 1.1'!K:K,MATCH('прил 1.4'!B288,'прил 1.1'!B:B,0))</f>
        <v>#REF!</v>
      </c>
      <c r="E288" s="1409" t="e">
        <f>INDEX('прил 1.1'!L:L,MATCH($B288,'прил 1.1'!$B:$B,0))</f>
        <v>#REF!</v>
      </c>
      <c r="F288" s="1409" t="e">
        <f>INDEX('прил 1.1'!Q:Q,MATCH('прил 1.4'!B288,'прил 1.1'!B:B,0))</f>
        <v>#REF!</v>
      </c>
      <c r="G288" s="1409" t="e">
        <f>INDEX('прил 1.1'!#REF!,MATCH($B288,'прил 1.1'!$B:$B,0))</f>
        <v>#REF!</v>
      </c>
      <c r="H288" s="1409">
        <v>0</v>
      </c>
      <c r="I288" s="1410" t="e">
        <f>INDEX('прил 1.1'!#REF!,MATCH('прил 1.4'!B288,'прил 1.1'!B:B,0))</f>
        <v>#REF!</v>
      </c>
      <c r="J288" s="1201"/>
      <c r="K288" s="1202"/>
      <c r="L288" s="1199"/>
      <c r="M288" s="1202"/>
      <c r="N288" s="1199"/>
      <c r="O288" s="1199"/>
      <c r="P288" s="1199"/>
      <c r="Q288" s="1203"/>
      <c r="R288" s="1409" t="e">
        <f t="shared" si="200"/>
        <v>#REF!</v>
      </c>
      <c r="S288" s="937" t="e">
        <f t="shared" si="201"/>
        <v>#REF!</v>
      </c>
      <c r="T288" s="1409" t="e">
        <f>INDEX('прил 1.1'!#REF!,MATCH('прил 1.4'!$B288,'прил 1.1'!$B:$B,0))</f>
        <v>#REF!</v>
      </c>
      <c r="U288" s="1409" t="e">
        <f>INDEX('прил 1.1'!#REF!,MATCH('прил 1.4'!$B288,'прил 1.1'!$B:$B,0))</f>
        <v>#REF!</v>
      </c>
      <c r="V288" s="1409">
        <v>0</v>
      </c>
      <c r="W288" s="1409" t="e">
        <f>INDEX('прил 1.1'!#REF!,MATCH('прил 1.4'!B288,'прил 1.1'!B:B,0))</f>
        <v>#REF!</v>
      </c>
      <c r="X288" s="1205"/>
      <c r="Y288" s="1205"/>
      <c r="Z288" s="1205"/>
      <c r="AA288" s="1205"/>
      <c r="AB288" s="1205"/>
      <c r="AC288" s="1205"/>
      <c r="AD288" s="1205">
        <v>0</v>
      </c>
      <c r="AE288" s="1205"/>
      <c r="AF288" s="1199" t="e">
        <f>INDEX('прил 1.1'!Q:Q,MATCH('прил 1.4'!B288,'прил 1.1'!B:B,0))-W288</f>
        <v>#REF!</v>
      </c>
      <c r="AG288" s="1409" t="e">
        <f t="shared" si="180"/>
        <v>#REF!</v>
      </c>
      <c r="AH288" s="937" t="e">
        <f t="shared" si="181"/>
        <v>#REF!</v>
      </c>
      <c r="AI288" s="1414"/>
      <c r="AJ288" s="1414"/>
      <c r="AK288" s="1415" t="e">
        <f>INDEX('прил 1.1'!#REF!,MATCH('прил 1.4'!$B288,'прил 1.1'!$B:$B,0))</f>
        <v>#REF!</v>
      </c>
      <c r="AL288" s="1416" t="e">
        <f>INDEX('прил 1.1'!#REF!,MATCH('прил 1.4'!$B288,'прил 1.1'!$B:$B,0))</f>
        <v>#REF!</v>
      </c>
      <c r="AM288" s="1409">
        <v>0</v>
      </c>
      <c r="AN288" s="1409" t="e">
        <f>INDEX('прил 1.1'!#REF!,MATCH('прил 1.4'!B288,'прил 1.1'!B:B,0))</f>
        <v>#REF!</v>
      </c>
      <c r="AO288" s="1206">
        <f t="shared" si="184"/>
        <v>0</v>
      </c>
      <c r="AP288" s="1200" t="e">
        <f t="shared" ref="AP288:AP299" si="244">AN288</f>
        <v>#REF!</v>
      </c>
      <c r="AQ288" s="1227"/>
      <c r="AR288" s="1199" t="e">
        <f>INDEX('прил 1.3'!#REF!,MATCH('прил 1.4'!$B288,'прил 1.3'!$B:$B,0))</f>
        <v>#REF!</v>
      </c>
      <c r="AS288" s="1202"/>
      <c r="AT288" s="1199" t="e">
        <f>INDEX('прил 1.3'!#REF!,MATCH('прил 1.4'!$B288,'прил 1.3'!$B:$B,0))</f>
        <v>#REF!</v>
      </c>
      <c r="AU288" s="1202"/>
      <c r="AV288" s="1199" t="e">
        <f>INDEX('прил 1.3'!#REF!,MATCH('прил 1.4'!$B288,'прил 1.3'!$B:$B,0))</f>
        <v>#REF!</v>
      </c>
      <c r="AW288" s="1202"/>
      <c r="AX288" s="1199"/>
      <c r="AY288" s="1409" t="e">
        <f t="shared" si="193"/>
        <v>#REF!</v>
      </c>
      <c r="AZ288" s="937" t="e">
        <f t="shared" si="194"/>
        <v>#REF!</v>
      </c>
      <c r="BA288" s="1417"/>
      <c r="BB288" s="1409">
        <v>0</v>
      </c>
      <c r="BC288" s="1409" t="e">
        <f>INDEX('прил 1.1'!#REF!,MATCH('прил 1.4'!B288,'прил 1.1'!B:B,0))</f>
        <v>#REF!</v>
      </c>
      <c r="BD288" s="1409">
        <v>0</v>
      </c>
      <c r="BE288" s="1409" t="e">
        <f>INDEX('прил 1.1'!#REF!,MATCH('прил 1.4'!B288,'прил 1.1'!B:B,0))</f>
        <v>#REF!</v>
      </c>
      <c r="BF288" s="1414"/>
      <c r="BG288" s="1409" t="e">
        <f>INDEX('прил 1.1'!#REF!,MATCH('прил 1.4'!B288,'прил 1.1'!B:B,0))</f>
        <v>#REF!</v>
      </c>
      <c r="BH288" s="950"/>
      <c r="BI288" s="1597">
        <f t="shared" ref="BI288:BI293" si="245">V288-X288-Z288-AB288-AD288</f>
        <v>0</v>
      </c>
      <c r="BL288" s="917"/>
      <c r="BM288" s="918"/>
    </row>
    <row r="289" spans="1:65" s="934" customFormat="1" ht="47.25" hidden="1">
      <c r="A289" s="939">
        <f t="shared" ref="A289:A299" si="246">A288+1</f>
        <v>2</v>
      </c>
      <c r="B289" s="782" t="e">
        <f>'прил 1.1'!#REF!</f>
        <v>#REF!</v>
      </c>
      <c r="C289" s="915" t="s">
        <v>1026</v>
      </c>
      <c r="D289" s="1409" t="e">
        <f>INDEX('прил 1.1'!K:K,MATCH('прил 1.4'!B289,'прил 1.1'!B:B,0))</f>
        <v>#REF!</v>
      </c>
      <c r="E289" s="1409" t="e">
        <f>INDEX('прил 1.1'!L:L,MATCH($B289,'прил 1.1'!$B:$B,0))</f>
        <v>#REF!</v>
      </c>
      <c r="F289" s="1409" t="e">
        <f>INDEX('прил 1.1'!Q:Q,MATCH('прил 1.4'!B289,'прил 1.1'!B:B,0))</f>
        <v>#REF!</v>
      </c>
      <c r="G289" s="1409" t="e">
        <f>INDEX('прил 1.1'!#REF!,MATCH($B289,'прил 1.1'!$B:$B,0))</f>
        <v>#REF!</v>
      </c>
      <c r="H289" s="1409">
        <v>0</v>
      </c>
      <c r="I289" s="1410" t="e">
        <f>INDEX('прил 1.1'!#REF!,MATCH('прил 1.4'!B289,'прил 1.1'!B:B,0))</f>
        <v>#REF!</v>
      </c>
      <c r="J289" s="1201"/>
      <c r="K289" s="1200" t="e">
        <f>INDEX('прил 14'!N:N,MATCH('прил 1.4'!$B289,'прил 14'!$B:$B,0))</f>
        <v>#REF!</v>
      </c>
      <c r="L289" s="1390"/>
      <c r="M289" s="1200" t="e">
        <f>INDEX('прил 14'!O:O,MATCH('прил 1.4'!$B289,'прил 14'!$B:$B,0))</f>
        <v>#REF!</v>
      </c>
      <c r="N289" s="1390"/>
      <c r="O289" s="1200" t="e">
        <f>INDEX('прил 14'!P:P,MATCH('прил 1.4'!$B289,'прил 14'!$B:$B,0))</f>
        <v>#REF!</v>
      </c>
      <c r="P289" s="1199"/>
      <c r="Q289" s="1200" t="e">
        <f>INDEX('прил 14'!Q:Q,MATCH('прил 1.4'!$B289,'прил 14'!$B:$B,0))</f>
        <v>#REF!</v>
      </c>
      <c r="R289" s="1409" t="e">
        <f t="shared" si="200"/>
        <v>#REF!</v>
      </c>
      <c r="S289" s="937" t="e">
        <f t="shared" si="201"/>
        <v>#REF!</v>
      </c>
      <c r="T289" s="1409" t="e">
        <f>INDEX('прил 1.1'!#REF!,MATCH('прил 1.4'!$B289,'прил 1.1'!$B:$B,0))</f>
        <v>#REF!</v>
      </c>
      <c r="U289" s="1409" t="e">
        <f>INDEX('прил 1.1'!#REF!,MATCH('прил 1.4'!$B289,'прил 1.1'!$B:$B,0))</f>
        <v>#REF!</v>
      </c>
      <c r="V289" s="1409">
        <v>0</v>
      </c>
      <c r="W289" s="1409" t="e">
        <f>INDEX('прил 1.1'!#REF!,MATCH('прил 1.4'!B289,'прил 1.1'!B:B,0))</f>
        <v>#REF!</v>
      </c>
      <c r="X289" s="1205"/>
      <c r="Y289" s="1200" t="e">
        <f>INDEX('прил 14'!W:W,MATCH('прил 1.4'!$B289,'прил 14'!$B:$B,0))</f>
        <v>#REF!</v>
      </c>
      <c r="Z289" s="1388"/>
      <c r="AA289" s="1200" t="e">
        <f>INDEX('прил 14'!X:X,MATCH('прил 1.4'!$B289,'прил 14'!$B:$B,0))</f>
        <v>#REF!</v>
      </c>
      <c r="AB289" s="1388"/>
      <c r="AC289" s="1200" t="e">
        <f>INDEX('прил 14'!Y:Y,MATCH('прил 1.4'!$B289,'прил 14'!$B:$B,0))</f>
        <v>#REF!</v>
      </c>
      <c r="AD289" s="1202"/>
      <c r="AE289" s="1200" t="e">
        <f>INDEX('прил 14'!Z:Z,MATCH('прил 1.4'!$B289,'прил 14'!$B:$B,0))</f>
        <v>#REF!</v>
      </c>
      <c r="AF289" s="1199" t="e">
        <f>INDEX('прил 1.1'!Q:Q,MATCH('прил 1.4'!B289,'прил 1.1'!B:B,0))-W289</f>
        <v>#REF!</v>
      </c>
      <c r="AG289" s="1409" t="e">
        <f t="shared" si="180"/>
        <v>#REF!</v>
      </c>
      <c r="AH289" s="937" t="e">
        <f t="shared" si="181"/>
        <v>#REF!</v>
      </c>
      <c r="AI289" s="1414"/>
      <c r="AJ289" s="1414"/>
      <c r="AK289" s="1415" t="e">
        <f>INDEX('прил 1.1'!#REF!,MATCH('прил 1.4'!$B289,'прил 1.1'!$B:$B,0))</f>
        <v>#REF!</v>
      </c>
      <c r="AL289" s="1416" t="e">
        <f>INDEX('прил 1.1'!#REF!,MATCH('прил 1.4'!$B289,'прил 1.1'!$B:$B,0))</f>
        <v>#REF!</v>
      </c>
      <c r="AM289" s="1409">
        <v>0</v>
      </c>
      <c r="AN289" s="1409" t="e">
        <f>INDEX('прил 1.1'!#REF!,MATCH('прил 1.4'!B289,'прил 1.1'!B:B,0))</f>
        <v>#REF!</v>
      </c>
      <c r="AO289" s="1206">
        <f t="shared" si="184"/>
        <v>0</v>
      </c>
      <c r="AP289" s="1200" t="e">
        <f t="shared" si="244"/>
        <v>#REF!</v>
      </c>
      <c r="AQ289" s="1227"/>
      <c r="AR289" s="1200" t="e">
        <f>INDEX('прил 14'!H:H,MATCH('прил 1.4'!$B289,'прил 14'!$B:$B,0))</f>
        <v>#REF!</v>
      </c>
      <c r="AT289" s="1200" t="e">
        <f>INDEX('прил 14'!I:I,MATCH('прил 1.4'!$B289,'прил 14'!$B:$B,0))</f>
        <v>#REF!</v>
      </c>
      <c r="AV289" s="1200" t="e">
        <f>INDEX('прил 14'!J:J,MATCH('прил 1.4'!$B289,'прил 14'!$B:$B,0))</f>
        <v>#REF!</v>
      </c>
      <c r="AW289" s="1202"/>
      <c r="AX289" s="1200" t="e">
        <f>INDEX('прил 14'!K:K,MATCH('прил 1.4'!$B289,'прил 14'!$B:$B,0))</f>
        <v>#REF!</v>
      </c>
      <c r="AY289" s="1409" t="e">
        <f t="shared" si="193"/>
        <v>#REF!</v>
      </c>
      <c r="AZ289" s="937" t="e">
        <f t="shared" si="194"/>
        <v>#REF!</v>
      </c>
      <c r="BA289" s="1417"/>
      <c r="BB289" s="1409">
        <v>0</v>
      </c>
      <c r="BC289" s="1409" t="e">
        <f>INDEX('прил 1.1'!#REF!,MATCH('прил 1.4'!B289,'прил 1.1'!B:B,0))</f>
        <v>#REF!</v>
      </c>
      <c r="BD289" s="1409">
        <v>0</v>
      </c>
      <c r="BE289" s="1409" t="e">
        <f>INDEX('прил 1.1'!#REF!,MATCH('прил 1.4'!B289,'прил 1.1'!B:B,0))</f>
        <v>#REF!</v>
      </c>
      <c r="BF289" s="1414"/>
      <c r="BG289" s="1409" t="e">
        <f>INDEX('прил 1.1'!#REF!,MATCH('прил 1.4'!B289,'прил 1.1'!B:B,0))</f>
        <v>#REF!</v>
      </c>
      <c r="BH289" s="950" t="s">
        <v>1189</v>
      </c>
      <c r="BI289" s="1597">
        <f t="shared" si="245"/>
        <v>0</v>
      </c>
      <c r="BL289" s="917"/>
      <c r="BM289" s="918"/>
    </row>
    <row r="290" spans="1:65" s="934" customFormat="1">
      <c r="A290" s="939">
        <f t="shared" si="246"/>
        <v>3</v>
      </c>
      <c r="B290" s="782" t="e">
        <f>'прил 1.1'!#REF!</f>
        <v>#REF!</v>
      </c>
      <c r="C290" s="915" t="s">
        <v>1026</v>
      </c>
      <c r="D290" s="1409" t="e">
        <f>INDEX('прил 1.1'!K:K,MATCH('прил 1.4'!B290,'прил 1.1'!B:B,0))</f>
        <v>#REF!</v>
      </c>
      <c r="E290" s="1409" t="e">
        <f>INDEX('прил 1.1'!L:L,MATCH($B290,'прил 1.1'!$B:$B,0))</f>
        <v>#REF!</v>
      </c>
      <c r="F290" s="1409" t="e">
        <f>INDEX('прил 1.1'!Q:Q,MATCH('прил 1.4'!B290,'прил 1.1'!B:B,0))</f>
        <v>#REF!</v>
      </c>
      <c r="G290" s="1409" t="e">
        <f>INDEX('прил 1.1'!#REF!,MATCH($B290,'прил 1.1'!$B:$B,0))</f>
        <v>#REF!</v>
      </c>
      <c r="H290" s="1409">
        <v>3.5</v>
      </c>
      <c r="I290" s="1410" t="e">
        <f>INDEX('прил 1.1'!#REF!,MATCH('прил 1.4'!B290,'прил 1.1'!B:B,0))</f>
        <v>#REF!</v>
      </c>
      <c r="J290" s="1201"/>
      <c r="K290" s="1202"/>
      <c r="L290" s="1199"/>
      <c r="M290" s="1202"/>
      <c r="N290" s="1199"/>
      <c r="O290" s="1199"/>
      <c r="P290" s="1199"/>
      <c r="Q290" s="1203"/>
      <c r="R290" s="1409" t="e">
        <f t="shared" si="200"/>
        <v>#REF!</v>
      </c>
      <c r="S290" s="937" t="e">
        <f t="shared" si="201"/>
        <v>#REF!</v>
      </c>
      <c r="T290" s="1409" t="e">
        <f>INDEX('прил 1.1'!#REF!,MATCH('прил 1.4'!$B290,'прил 1.1'!$B:$B,0))</f>
        <v>#REF!</v>
      </c>
      <c r="U290" s="1409" t="e">
        <f>INDEX('прил 1.1'!#REF!,MATCH('прил 1.4'!$B290,'прил 1.1'!$B:$B,0))</f>
        <v>#REF!</v>
      </c>
      <c r="V290" s="1409">
        <v>4.1140999999999996</v>
      </c>
      <c r="W290" s="1409" t="e">
        <f>INDEX('прил 1.1'!#REF!,MATCH('прил 1.4'!B290,'прил 1.1'!B:B,0))</f>
        <v>#REF!</v>
      </c>
      <c r="X290" s="1205"/>
      <c r="Y290" s="1205"/>
      <c r="Z290" s="1205"/>
      <c r="AA290" s="1205"/>
      <c r="AB290" s="1205">
        <f>V290</f>
        <v>4.1140999999999996</v>
      </c>
      <c r="AC290" s="1205"/>
      <c r="AD290" s="1205"/>
      <c r="AE290" s="1205"/>
      <c r="AF290" s="1199" t="e">
        <f>INDEX('прил 1.1'!Q:Q,MATCH('прил 1.4'!B290,'прил 1.1'!B:B,0))-W290</f>
        <v>#REF!</v>
      </c>
      <c r="AG290" s="1409" t="e">
        <f t="shared" si="180"/>
        <v>#REF!</v>
      </c>
      <c r="AH290" s="937" t="e">
        <f t="shared" si="181"/>
        <v>#REF!</v>
      </c>
      <c r="AI290" s="1414"/>
      <c r="AJ290" s="1414"/>
      <c r="AK290" s="1415" t="e">
        <f>INDEX('прил 1.1'!#REF!,MATCH('прил 1.4'!$B290,'прил 1.1'!$B:$B,0))</f>
        <v>#REF!</v>
      </c>
      <c r="AL290" s="1416" t="e">
        <f>INDEX('прил 1.1'!#REF!,MATCH('прил 1.4'!$B290,'прил 1.1'!$B:$B,0))</f>
        <v>#REF!</v>
      </c>
      <c r="AM290" s="1409">
        <v>3.85</v>
      </c>
      <c r="AN290" s="1409" t="e">
        <f>INDEX('прил 1.1'!#REF!,MATCH('прил 1.4'!B290,'прил 1.1'!B:B,0))</f>
        <v>#REF!</v>
      </c>
      <c r="AO290" s="1206">
        <f t="shared" si="184"/>
        <v>3.85</v>
      </c>
      <c r="AP290" s="1200" t="e">
        <f t="shared" si="244"/>
        <v>#REF!</v>
      </c>
      <c r="AQ290" s="1227"/>
      <c r="AR290" s="1199" t="e">
        <f>INDEX('прил 1.3'!#REF!,MATCH('прил 1.4'!$B290,'прил 1.3'!$B:$B,0))</f>
        <v>#REF!</v>
      </c>
      <c r="AS290" s="1202"/>
      <c r="AT290" s="1199" t="e">
        <f>INDEX('прил 1.3'!#REF!,MATCH('прил 1.4'!$B290,'прил 1.3'!$B:$B,0))</f>
        <v>#REF!</v>
      </c>
      <c r="AU290" s="1202"/>
      <c r="AV290" s="1199" t="e">
        <f>INDEX('прил 1.3'!#REF!,MATCH('прил 1.4'!$B290,'прил 1.3'!$B:$B,0))</f>
        <v>#REF!</v>
      </c>
      <c r="AW290" s="1202"/>
      <c r="AX290" s="1199"/>
      <c r="AY290" s="1409" t="e">
        <f t="shared" si="193"/>
        <v>#REF!</v>
      </c>
      <c r="AZ290" s="937" t="e">
        <f t="shared" si="194"/>
        <v>#REF!</v>
      </c>
      <c r="BA290" s="1417"/>
      <c r="BB290" s="1409">
        <v>0</v>
      </c>
      <c r="BC290" s="1409" t="e">
        <f>INDEX('прил 1.1'!#REF!,MATCH('прил 1.4'!B290,'прил 1.1'!B:B,0))</f>
        <v>#REF!</v>
      </c>
      <c r="BD290" s="1409">
        <v>0</v>
      </c>
      <c r="BE290" s="1409" t="e">
        <f>INDEX('прил 1.1'!#REF!,MATCH('прил 1.4'!B290,'прил 1.1'!B:B,0))</f>
        <v>#REF!</v>
      </c>
      <c r="BF290" s="1414"/>
      <c r="BG290" s="1409" t="e">
        <f>INDEX('прил 1.1'!#REF!,MATCH('прил 1.4'!B290,'прил 1.1'!B:B,0))</f>
        <v>#REF!</v>
      </c>
      <c r="BH290" s="950"/>
      <c r="BI290" s="1597">
        <f t="shared" si="245"/>
        <v>0</v>
      </c>
      <c r="BJ290" s="1619">
        <v>0</v>
      </c>
      <c r="BL290" s="917">
        <f>BJ290-H290</f>
        <v>-3.5</v>
      </c>
      <c r="BM290" s="918"/>
    </row>
    <row r="291" spans="1:65" s="934" customFormat="1" ht="47.25" hidden="1">
      <c r="A291" s="939">
        <f t="shared" si="246"/>
        <v>4</v>
      </c>
      <c r="B291" s="782" t="e">
        <f>'прил 1.1'!#REF!</f>
        <v>#REF!</v>
      </c>
      <c r="C291" s="915" t="s">
        <v>1026</v>
      </c>
      <c r="D291" s="1409" t="e">
        <f>INDEX('прил 1.1'!K:K,MATCH('прил 1.4'!B291,'прил 1.1'!B:B,0))</f>
        <v>#REF!</v>
      </c>
      <c r="E291" s="1409" t="e">
        <f>INDEX('прил 1.1'!L:L,MATCH($B291,'прил 1.1'!$B:$B,0))</f>
        <v>#REF!</v>
      </c>
      <c r="F291" s="1409" t="e">
        <f>INDEX('прил 1.1'!Q:Q,MATCH('прил 1.4'!B291,'прил 1.1'!B:B,0))</f>
        <v>#REF!</v>
      </c>
      <c r="G291" s="1409" t="e">
        <f>INDEX('прил 1.1'!#REF!,MATCH($B291,'прил 1.1'!$B:$B,0))</f>
        <v>#REF!</v>
      </c>
      <c r="H291" s="1409">
        <v>0</v>
      </c>
      <c r="I291" s="1410" t="e">
        <f>INDEX('прил 1.1'!#REF!,MATCH('прил 1.4'!B291,'прил 1.1'!B:B,0))</f>
        <v>#REF!</v>
      </c>
      <c r="J291" s="1201"/>
      <c r="K291" s="1200" t="e">
        <f>INDEX('прил 14'!N:N,MATCH('прил 1.4'!$B291,'прил 14'!$B:$B,0))</f>
        <v>#REF!</v>
      </c>
      <c r="L291" s="1390"/>
      <c r="M291" s="1200" t="e">
        <f>INDEX('прил 14'!O:O,MATCH('прил 1.4'!$B291,'прил 14'!$B:$B,0))</f>
        <v>#REF!</v>
      </c>
      <c r="N291" s="1390"/>
      <c r="O291" s="1200" t="e">
        <f>INDEX('прил 14'!P:P,MATCH('прил 1.4'!$B291,'прил 14'!$B:$B,0))</f>
        <v>#REF!</v>
      </c>
      <c r="P291" s="1199"/>
      <c r="Q291" s="1200" t="e">
        <f>INDEX('прил 14'!Q:Q,MATCH('прил 1.4'!$B291,'прил 14'!$B:$B,0))</f>
        <v>#REF!</v>
      </c>
      <c r="R291" s="1409" t="e">
        <f t="shared" si="200"/>
        <v>#REF!</v>
      </c>
      <c r="S291" s="937" t="e">
        <f t="shared" si="201"/>
        <v>#REF!</v>
      </c>
      <c r="T291" s="1409" t="e">
        <f>INDEX('прил 1.1'!#REF!,MATCH('прил 1.4'!$B291,'прил 1.1'!$B:$B,0))</f>
        <v>#REF!</v>
      </c>
      <c r="U291" s="1409" t="e">
        <f>INDEX('прил 1.1'!#REF!,MATCH('прил 1.4'!$B291,'прил 1.1'!$B:$B,0))</f>
        <v>#REF!</v>
      </c>
      <c r="V291" s="1409">
        <v>0</v>
      </c>
      <c r="W291" s="1409" t="e">
        <f>INDEX('прил 1.1'!#REF!,MATCH('прил 1.4'!B291,'прил 1.1'!B:B,0))</f>
        <v>#REF!</v>
      </c>
      <c r="X291" s="1205"/>
      <c r="Y291" s="1200" t="e">
        <f>INDEX('прил 14'!W:W,MATCH('прил 1.4'!$B291,'прил 14'!$B:$B,0))</f>
        <v>#REF!</v>
      </c>
      <c r="Z291" s="1388"/>
      <c r="AA291" s="1200" t="e">
        <f>INDEX('прил 14'!X:X,MATCH('прил 1.4'!$B291,'прил 14'!$B:$B,0))</f>
        <v>#REF!</v>
      </c>
      <c r="AB291" s="1205"/>
      <c r="AC291" s="1200" t="e">
        <f>INDEX('прил 14'!Y:Y,MATCH('прил 1.4'!$B291,'прил 14'!$B:$B,0))</f>
        <v>#REF!</v>
      </c>
      <c r="AD291" s="1202"/>
      <c r="AE291" s="1200" t="e">
        <f>INDEX('прил 14'!Z:Z,MATCH('прил 1.4'!$B291,'прил 14'!$B:$B,0))</f>
        <v>#REF!</v>
      </c>
      <c r="AF291" s="1199" t="e">
        <f>INDEX('прил 1.1'!Q:Q,MATCH('прил 1.4'!B291,'прил 1.1'!B:B,0))-W291</f>
        <v>#REF!</v>
      </c>
      <c r="AG291" s="1409" t="e">
        <f t="shared" si="180"/>
        <v>#REF!</v>
      </c>
      <c r="AH291" s="937" t="e">
        <f t="shared" si="181"/>
        <v>#REF!</v>
      </c>
      <c r="AI291" s="1414"/>
      <c r="AJ291" s="1414"/>
      <c r="AK291" s="1415" t="e">
        <f>INDEX('прил 1.1'!#REF!,MATCH('прил 1.4'!$B291,'прил 1.1'!$B:$B,0))</f>
        <v>#REF!</v>
      </c>
      <c r="AL291" s="1416" t="e">
        <f>INDEX('прил 1.1'!#REF!,MATCH('прил 1.4'!$B291,'прил 1.1'!$B:$B,0))</f>
        <v>#REF!</v>
      </c>
      <c r="AM291" s="1409">
        <v>0</v>
      </c>
      <c r="AN291" s="1409" t="e">
        <f>INDEX('прил 1.1'!#REF!,MATCH('прил 1.4'!B291,'прил 1.1'!B:B,0))</f>
        <v>#REF!</v>
      </c>
      <c r="AO291" s="1206">
        <f t="shared" ref="AO291:AO299" si="247">AM291</f>
        <v>0</v>
      </c>
      <c r="AP291" s="1200" t="e">
        <f t="shared" si="244"/>
        <v>#REF!</v>
      </c>
      <c r="AQ291" s="1227"/>
      <c r="AR291" s="1200" t="e">
        <f>INDEX('прил 14'!H:H,MATCH('прил 1.4'!$B291,'прил 14'!$B:$B,0))</f>
        <v>#REF!</v>
      </c>
      <c r="AT291" s="1200" t="e">
        <f>INDEX('прил 14'!I:I,MATCH('прил 1.4'!$B291,'прил 14'!$B:$B,0))</f>
        <v>#REF!</v>
      </c>
      <c r="AV291" s="1200" t="e">
        <f>INDEX('прил 14'!J:J,MATCH('прил 1.4'!$B291,'прил 14'!$B:$B,0))</f>
        <v>#REF!</v>
      </c>
      <c r="AW291" s="1202"/>
      <c r="AX291" s="1200" t="e">
        <f>INDEX('прил 14'!K:K,MATCH('прил 1.4'!$B291,'прил 14'!$B:$B,0))</f>
        <v>#REF!</v>
      </c>
      <c r="AY291" s="1409" t="e">
        <f t="shared" si="193"/>
        <v>#REF!</v>
      </c>
      <c r="AZ291" s="937" t="e">
        <f t="shared" si="194"/>
        <v>#REF!</v>
      </c>
      <c r="BA291" s="1417"/>
      <c r="BB291" s="1409">
        <v>0</v>
      </c>
      <c r="BC291" s="1409" t="e">
        <f>INDEX('прил 1.1'!#REF!,MATCH('прил 1.4'!B291,'прил 1.1'!B:B,0))</f>
        <v>#REF!</v>
      </c>
      <c r="BD291" s="1409">
        <v>0</v>
      </c>
      <c r="BE291" s="1409" t="e">
        <f>INDEX('прил 1.1'!#REF!,MATCH('прил 1.4'!B291,'прил 1.1'!B:B,0))</f>
        <v>#REF!</v>
      </c>
      <c r="BF291" s="1414"/>
      <c r="BG291" s="1409" t="e">
        <f>INDEX('прил 1.1'!#REF!,MATCH('прил 1.4'!B291,'прил 1.1'!B:B,0))</f>
        <v>#REF!</v>
      </c>
      <c r="BH291" s="950" t="s">
        <v>1189</v>
      </c>
      <c r="BI291" s="1597">
        <f t="shared" si="245"/>
        <v>0</v>
      </c>
      <c r="BL291" s="917"/>
      <c r="BM291" s="918"/>
    </row>
    <row r="292" spans="1:65" s="934" customFormat="1">
      <c r="A292" s="939">
        <f t="shared" si="246"/>
        <v>5</v>
      </c>
      <c r="B292" s="782" t="e">
        <f>'прил 1.1'!#REF!</f>
        <v>#REF!</v>
      </c>
      <c r="C292" s="915" t="s">
        <v>1026</v>
      </c>
      <c r="D292" s="1409" t="e">
        <f>INDEX('прил 1.1'!K:K,MATCH('прил 1.4'!B292,'прил 1.1'!B:B,0))</f>
        <v>#REF!</v>
      </c>
      <c r="E292" s="1409" t="e">
        <f>INDEX('прил 1.1'!L:L,MATCH($B292,'прил 1.1'!$B:$B,0))</f>
        <v>#REF!</v>
      </c>
      <c r="F292" s="1409" t="e">
        <f>INDEX('прил 1.1'!Q:Q,MATCH('прил 1.4'!B292,'прил 1.1'!B:B,0))</f>
        <v>#REF!</v>
      </c>
      <c r="G292" s="1409" t="e">
        <f>INDEX('прил 1.1'!#REF!,MATCH($B292,'прил 1.1'!$B:$B,0))</f>
        <v>#REF!</v>
      </c>
      <c r="H292" s="1409">
        <v>6.8</v>
      </c>
      <c r="I292" s="1410" t="e">
        <f>INDEX('прил 1.1'!#REF!,MATCH('прил 1.4'!B292,'прил 1.1'!B:B,0))</f>
        <v>#REF!</v>
      </c>
      <c r="J292" s="1201"/>
      <c r="K292" s="1202"/>
      <c r="L292" s="1199"/>
      <c r="M292" s="1202"/>
      <c r="N292" s="1199"/>
      <c r="O292" s="1199"/>
      <c r="P292" s="1199"/>
      <c r="Q292" s="1203"/>
      <c r="R292" s="1409" t="e">
        <f t="shared" si="200"/>
        <v>#REF!</v>
      </c>
      <c r="S292" s="937" t="e">
        <f t="shared" si="201"/>
        <v>#REF!</v>
      </c>
      <c r="T292" s="1409" t="e">
        <f>INDEX('прил 1.1'!#REF!,MATCH('прил 1.4'!$B292,'прил 1.1'!$B:$B,0))</f>
        <v>#REF!</v>
      </c>
      <c r="U292" s="1409" t="e">
        <f>INDEX('прил 1.1'!#REF!,MATCH('прил 1.4'!$B292,'прил 1.1'!$B:$B,0))</f>
        <v>#REF!</v>
      </c>
      <c r="V292" s="1409">
        <v>7.9931000000000001</v>
      </c>
      <c r="W292" s="1409" t="e">
        <f>INDEX('прил 1.1'!#REF!,MATCH('прил 1.4'!B292,'прил 1.1'!B:B,0))</f>
        <v>#REF!</v>
      </c>
      <c r="X292" s="1205"/>
      <c r="Y292" s="1205"/>
      <c r="Z292" s="1205"/>
      <c r="AA292" s="1205"/>
      <c r="AB292" s="1205">
        <f t="shared" ref="AB292" si="248">V292</f>
        <v>7.9931000000000001</v>
      </c>
      <c r="AC292" s="1205"/>
      <c r="AD292" s="1205"/>
      <c r="AE292" s="1205"/>
      <c r="AF292" s="1199" t="e">
        <f>INDEX('прил 1.1'!Q:Q,MATCH('прил 1.4'!B292,'прил 1.1'!B:B,0))-W292</f>
        <v>#REF!</v>
      </c>
      <c r="AG292" s="1409" t="e">
        <f t="shared" si="180"/>
        <v>#REF!</v>
      </c>
      <c r="AH292" s="937" t="e">
        <f t="shared" si="181"/>
        <v>#REF!</v>
      </c>
      <c r="AI292" s="1414"/>
      <c r="AJ292" s="1414"/>
      <c r="AK292" s="1415" t="e">
        <f>INDEX('прил 1.1'!#REF!,MATCH('прил 1.4'!$B292,'прил 1.1'!$B:$B,0))</f>
        <v>#REF!</v>
      </c>
      <c r="AL292" s="1416" t="e">
        <f>INDEX('прил 1.1'!#REF!,MATCH('прил 1.4'!$B292,'прил 1.1'!$B:$B,0))</f>
        <v>#REF!</v>
      </c>
      <c r="AM292" s="1409">
        <v>7.6059999999999999</v>
      </c>
      <c r="AN292" s="1409" t="e">
        <f>INDEX('прил 1.1'!#REF!,MATCH('прил 1.4'!B292,'прил 1.1'!B:B,0))</f>
        <v>#REF!</v>
      </c>
      <c r="AO292" s="1206">
        <f t="shared" si="247"/>
        <v>7.6059999999999999</v>
      </c>
      <c r="AP292" s="1200" t="e">
        <f t="shared" si="244"/>
        <v>#REF!</v>
      </c>
      <c r="AQ292" s="1227"/>
      <c r="AR292" s="1199" t="e">
        <f>INDEX('прил 1.3'!#REF!,MATCH('прил 1.4'!$B292,'прил 1.3'!$B:$B,0))</f>
        <v>#REF!</v>
      </c>
      <c r="AS292" s="1202"/>
      <c r="AT292" s="1199" t="e">
        <f>INDEX('прил 1.3'!#REF!,MATCH('прил 1.4'!$B292,'прил 1.3'!$B:$B,0))</f>
        <v>#REF!</v>
      </c>
      <c r="AU292" s="1202"/>
      <c r="AV292" s="1199" t="e">
        <f>INDEX('прил 1.3'!#REF!,MATCH('прил 1.4'!$B292,'прил 1.3'!$B:$B,0))</f>
        <v>#REF!</v>
      </c>
      <c r="AW292" s="1202"/>
      <c r="AX292" s="1199"/>
      <c r="AY292" s="1409" t="e">
        <f t="shared" si="193"/>
        <v>#REF!</v>
      </c>
      <c r="AZ292" s="937" t="e">
        <f t="shared" si="194"/>
        <v>#REF!</v>
      </c>
      <c r="BA292" s="1417"/>
      <c r="BB292" s="1409">
        <v>0</v>
      </c>
      <c r="BC292" s="1409" t="e">
        <f>INDEX('прил 1.1'!#REF!,MATCH('прил 1.4'!B292,'прил 1.1'!B:B,0))</f>
        <v>#REF!</v>
      </c>
      <c r="BD292" s="1409">
        <v>0</v>
      </c>
      <c r="BE292" s="1409" t="e">
        <f>INDEX('прил 1.1'!#REF!,MATCH('прил 1.4'!B292,'прил 1.1'!B:B,0))</f>
        <v>#REF!</v>
      </c>
      <c r="BF292" s="1414"/>
      <c r="BG292" s="1409" t="e">
        <f>INDEX('прил 1.1'!#REF!,MATCH('прил 1.4'!B292,'прил 1.1'!B:B,0))</f>
        <v>#REF!</v>
      </c>
      <c r="BH292" s="950"/>
      <c r="BI292" s="1597">
        <f t="shared" si="245"/>
        <v>0</v>
      </c>
      <c r="BJ292" s="1619">
        <v>0</v>
      </c>
      <c r="BL292" s="917">
        <f>BJ292-H292</f>
        <v>-6.8</v>
      </c>
      <c r="BM292" s="918"/>
    </row>
    <row r="293" spans="1:65" s="934" customFormat="1" hidden="1">
      <c r="A293" s="939">
        <f t="shared" si="246"/>
        <v>6</v>
      </c>
      <c r="B293" s="782" t="e">
        <f>'прил 1.1'!#REF!</f>
        <v>#REF!</v>
      </c>
      <c r="C293" s="915" t="s">
        <v>1026</v>
      </c>
      <c r="D293" s="1409" t="e">
        <f>INDEX('прил 1.1'!K:K,MATCH('прил 1.4'!B293,'прил 1.1'!B:B,0))</f>
        <v>#REF!</v>
      </c>
      <c r="E293" s="1409" t="e">
        <f>INDEX('прил 1.1'!L:L,MATCH($B293,'прил 1.1'!$B:$B,0))</f>
        <v>#REF!</v>
      </c>
      <c r="F293" s="1409" t="e">
        <f>INDEX('прил 1.1'!Q:Q,MATCH('прил 1.4'!B293,'прил 1.1'!B:B,0))</f>
        <v>#REF!</v>
      </c>
      <c r="G293" s="1409" t="e">
        <f>INDEX('прил 1.1'!#REF!,MATCH($B293,'прил 1.1'!$B:$B,0))</f>
        <v>#REF!</v>
      </c>
      <c r="H293" s="1409">
        <v>0</v>
      </c>
      <c r="I293" s="1410" t="e">
        <f>INDEX('прил 1.1'!#REF!,MATCH('прил 1.4'!B293,'прил 1.1'!B:B,0))</f>
        <v>#REF!</v>
      </c>
      <c r="J293" s="1201"/>
      <c r="K293" s="1200" t="e">
        <f>INDEX('прил 14'!N:N,MATCH('прил 1.4'!$B293,'прил 14'!$B:$B,0))</f>
        <v>#REF!</v>
      </c>
      <c r="L293" s="1390"/>
      <c r="M293" s="1200" t="e">
        <f>INDEX('прил 14'!O:O,MATCH('прил 1.4'!$B293,'прил 14'!$B:$B,0))</f>
        <v>#REF!</v>
      </c>
      <c r="N293" s="1390"/>
      <c r="O293" s="1200" t="e">
        <f>INDEX('прил 14'!P:P,MATCH('прил 1.4'!$B293,'прил 14'!$B:$B,0))</f>
        <v>#REF!</v>
      </c>
      <c r="P293" s="1199"/>
      <c r="Q293" s="1200" t="e">
        <f>INDEX('прил 14'!Q:Q,MATCH('прил 1.4'!$B293,'прил 14'!$B:$B,0))</f>
        <v>#REF!</v>
      </c>
      <c r="R293" s="1409" t="e">
        <f t="shared" si="200"/>
        <v>#REF!</v>
      </c>
      <c r="S293" s="937" t="e">
        <f t="shared" si="201"/>
        <v>#REF!</v>
      </c>
      <c r="T293" s="1409" t="e">
        <f>INDEX('прил 1.1'!#REF!,MATCH('прил 1.4'!$B293,'прил 1.1'!$B:$B,0))</f>
        <v>#REF!</v>
      </c>
      <c r="U293" s="1409" t="e">
        <f>INDEX('прил 1.1'!#REF!,MATCH('прил 1.4'!$B293,'прил 1.1'!$B:$B,0))</f>
        <v>#REF!</v>
      </c>
      <c r="V293" s="1409">
        <v>0</v>
      </c>
      <c r="W293" s="1409" t="e">
        <f>INDEX('прил 1.1'!#REF!,MATCH('прил 1.4'!B293,'прил 1.1'!B:B,0))</f>
        <v>#REF!</v>
      </c>
      <c r="X293" s="1205"/>
      <c r="Y293" s="1200" t="e">
        <f>INDEX('прил 14'!W:W,MATCH('прил 1.4'!$B293,'прил 14'!$B:$B,0))</f>
        <v>#REF!</v>
      </c>
      <c r="Z293" s="1388"/>
      <c r="AA293" s="1200" t="e">
        <f>INDEX('прил 14'!X:X,MATCH('прил 1.4'!$B293,'прил 14'!$B:$B,0))</f>
        <v>#REF!</v>
      </c>
      <c r="AB293" s="1388"/>
      <c r="AC293" s="1200" t="e">
        <f>INDEX('прил 14'!Y:Y,MATCH('прил 1.4'!$B293,'прил 14'!$B:$B,0))</f>
        <v>#REF!</v>
      </c>
      <c r="AD293" s="1202"/>
      <c r="AE293" s="1200" t="e">
        <f>INDEX('прил 14'!Z:Z,MATCH('прил 1.4'!$B293,'прил 14'!$B:$B,0))</f>
        <v>#REF!</v>
      </c>
      <c r="AF293" s="1199" t="e">
        <f>INDEX('прил 1.1'!Q:Q,MATCH('прил 1.4'!B293,'прил 1.1'!B:B,0))-W293</f>
        <v>#REF!</v>
      </c>
      <c r="AG293" s="1409" t="e">
        <f t="shared" si="180"/>
        <v>#REF!</v>
      </c>
      <c r="AH293" s="937" t="e">
        <f t="shared" si="181"/>
        <v>#REF!</v>
      </c>
      <c r="AI293" s="1414"/>
      <c r="AJ293" s="1414"/>
      <c r="AK293" s="1415" t="e">
        <f>INDEX('прил 1.1'!#REF!,MATCH('прил 1.4'!$B293,'прил 1.1'!$B:$B,0))</f>
        <v>#REF!</v>
      </c>
      <c r="AL293" s="1416" t="e">
        <f>INDEX('прил 1.1'!#REF!,MATCH('прил 1.4'!$B293,'прил 1.1'!$B:$B,0))</f>
        <v>#REF!</v>
      </c>
      <c r="AM293" s="1409">
        <v>0</v>
      </c>
      <c r="AN293" s="1409" t="e">
        <f>INDEX('прил 1.1'!#REF!,MATCH('прил 1.4'!B293,'прил 1.1'!B:B,0))</f>
        <v>#REF!</v>
      </c>
      <c r="AO293" s="1206">
        <f t="shared" si="247"/>
        <v>0</v>
      </c>
      <c r="AP293" s="1200" t="e">
        <f t="shared" si="244"/>
        <v>#REF!</v>
      </c>
      <c r="AQ293" s="1227"/>
      <c r="AR293" s="1199" t="e">
        <f>INDEX('прил 1.3'!#REF!,MATCH('прил 1.4'!$B293,'прил 1.3'!$B:$B,0))</f>
        <v>#REF!</v>
      </c>
      <c r="AS293" s="1202"/>
      <c r="AT293" s="1199" t="e">
        <f>INDEX('прил 1.3'!#REF!,MATCH('прил 1.4'!$B293,'прил 1.3'!$B:$B,0))</f>
        <v>#REF!</v>
      </c>
      <c r="AU293" s="1202"/>
      <c r="AV293" s="1199" t="e">
        <f>INDEX('прил 1.3'!#REF!,MATCH('прил 1.4'!$B293,'прил 1.3'!$B:$B,0))</f>
        <v>#REF!</v>
      </c>
      <c r="AW293" s="1202"/>
      <c r="AX293" s="1199"/>
      <c r="AY293" s="1409" t="e">
        <f t="shared" si="193"/>
        <v>#REF!</v>
      </c>
      <c r="AZ293" s="937" t="e">
        <f t="shared" si="194"/>
        <v>#REF!</v>
      </c>
      <c r="BA293" s="1417"/>
      <c r="BB293" s="1409">
        <v>0</v>
      </c>
      <c r="BC293" s="1409" t="e">
        <f>INDEX('прил 1.1'!#REF!,MATCH('прил 1.4'!B293,'прил 1.1'!B:B,0))</f>
        <v>#REF!</v>
      </c>
      <c r="BD293" s="1409">
        <v>0</v>
      </c>
      <c r="BE293" s="1409" t="e">
        <f>INDEX('прил 1.1'!#REF!,MATCH('прил 1.4'!B293,'прил 1.1'!B:B,0))</f>
        <v>#REF!</v>
      </c>
      <c r="BF293" s="1414"/>
      <c r="BG293" s="1409" t="e">
        <f>INDEX('прил 1.1'!#REF!,MATCH('прил 1.4'!B293,'прил 1.1'!B:B,0))</f>
        <v>#REF!</v>
      </c>
      <c r="BH293" s="950"/>
      <c r="BI293" s="1597">
        <f t="shared" si="245"/>
        <v>0</v>
      </c>
      <c r="BL293" s="917"/>
      <c r="BM293" s="918"/>
    </row>
    <row r="294" spans="1:65" s="934" customFormat="1" hidden="1">
      <c r="A294" s="939">
        <f t="shared" si="246"/>
        <v>7</v>
      </c>
      <c r="B294" s="782" t="e">
        <f>'прил 1.1'!#REF!</f>
        <v>#REF!</v>
      </c>
      <c r="C294" s="915" t="s">
        <v>1026</v>
      </c>
      <c r="D294" s="1409" t="e">
        <f>INDEX('прил 1.1'!K:K,MATCH('прил 1.4'!B294,'прил 1.1'!B:B,0))</f>
        <v>#REF!</v>
      </c>
      <c r="E294" s="1409" t="e">
        <f>INDEX('прил 1.1'!L:L,MATCH($B294,'прил 1.1'!$B:$B,0))</f>
        <v>#REF!</v>
      </c>
      <c r="F294" s="1409" t="e">
        <f>INDEX('прил 1.1'!Q:Q,MATCH('прил 1.4'!B294,'прил 1.1'!B:B,0))</f>
        <v>#REF!</v>
      </c>
      <c r="G294" s="1409" t="e">
        <f>INDEX('прил 1.1'!#REF!,MATCH($B294,'прил 1.1'!$B:$B,0))</f>
        <v>#REF!</v>
      </c>
      <c r="H294" s="1409">
        <v>0</v>
      </c>
      <c r="I294" s="1410" t="e">
        <f>INDEX('прил 1.1'!#REF!,MATCH('прил 1.4'!B294,'прил 1.1'!B:B,0))</f>
        <v>#REF!</v>
      </c>
      <c r="J294" s="1201"/>
      <c r="K294" s="1200" t="e">
        <f>INDEX('прил 14'!N:N,MATCH('прил 1.4'!$B294,'прил 14'!$B:$B,0))</f>
        <v>#REF!</v>
      </c>
      <c r="L294" s="1390"/>
      <c r="M294" s="1200" t="e">
        <f>INDEX('прил 14'!O:O,MATCH('прил 1.4'!$B294,'прил 14'!$B:$B,0))</f>
        <v>#REF!</v>
      </c>
      <c r="N294" s="1390"/>
      <c r="O294" s="1200" t="e">
        <f>INDEX('прил 14'!P:P,MATCH('прил 1.4'!$B294,'прил 14'!$B:$B,0))</f>
        <v>#REF!</v>
      </c>
      <c r="P294" s="1199"/>
      <c r="Q294" s="1200" t="e">
        <f>INDEX('прил 14'!Q:Q,MATCH('прил 1.4'!$B294,'прил 14'!$B:$B,0))</f>
        <v>#REF!</v>
      </c>
      <c r="R294" s="1409" t="e">
        <f t="shared" si="200"/>
        <v>#REF!</v>
      </c>
      <c r="S294" s="937" t="e">
        <f t="shared" si="201"/>
        <v>#REF!</v>
      </c>
      <c r="T294" s="1409" t="e">
        <f>INDEX('прил 1.1'!#REF!,MATCH('прил 1.4'!$B294,'прил 1.1'!$B:$B,0))</f>
        <v>#REF!</v>
      </c>
      <c r="U294" s="1409" t="e">
        <f>INDEX('прил 1.1'!#REF!,MATCH('прил 1.4'!$B294,'прил 1.1'!$B:$B,0))</f>
        <v>#REF!</v>
      </c>
      <c r="V294" s="1409">
        <v>0</v>
      </c>
      <c r="W294" s="1409" t="e">
        <f>INDEX('прил 1.1'!#REF!,MATCH('прил 1.4'!B294,'прил 1.1'!B:B,0))</f>
        <v>#REF!</v>
      </c>
      <c r="X294" s="1205"/>
      <c r="Y294" s="1200" t="e">
        <f>INDEX('прил 14'!W:W,MATCH('прил 1.4'!$B294,'прил 14'!$B:$B,0))</f>
        <v>#REF!</v>
      </c>
      <c r="Z294" s="1388"/>
      <c r="AA294" s="1200" t="e">
        <f>INDEX('прил 14'!X:X,MATCH('прил 1.4'!$B294,'прил 14'!$B:$B,0))</f>
        <v>#REF!</v>
      </c>
      <c r="AB294" s="1388"/>
      <c r="AC294" s="1200" t="e">
        <f>INDEX('прил 14'!Y:Y,MATCH('прил 1.4'!$B294,'прил 14'!$B:$B,0))</f>
        <v>#REF!</v>
      </c>
      <c r="AD294" s="1202"/>
      <c r="AE294" s="1200" t="e">
        <f>INDEX('прил 14'!Z:Z,MATCH('прил 1.4'!$B294,'прил 14'!$B:$B,0))</f>
        <v>#REF!</v>
      </c>
      <c r="AF294" s="1199" t="e">
        <f>INDEX('прил 1.1'!Q:Q,MATCH('прил 1.4'!B294,'прил 1.1'!B:B,0))-W294</f>
        <v>#REF!</v>
      </c>
      <c r="AG294" s="1409" t="e">
        <f t="shared" si="180"/>
        <v>#REF!</v>
      </c>
      <c r="AH294" s="937" t="e">
        <f t="shared" si="181"/>
        <v>#REF!</v>
      </c>
      <c r="AI294" s="1414"/>
      <c r="AJ294" s="1414"/>
      <c r="AK294" s="1415" t="e">
        <f>INDEX('прил 1.1'!#REF!,MATCH('прил 1.4'!$B294,'прил 1.1'!$B:$B,0))</f>
        <v>#REF!</v>
      </c>
      <c r="AL294" s="1416" t="e">
        <f>INDEX('прил 1.1'!#REF!,MATCH('прил 1.4'!$B294,'прил 1.1'!$B:$B,0))</f>
        <v>#REF!</v>
      </c>
      <c r="AM294" s="1409">
        <v>0</v>
      </c>
      <c r="AN294" s="1409" t="e">
        <f>INDEX('прил 1.1'!#REF!,MATCH('прил 1.4'!B294,'прил 1.1'!B:B,0))</f>
        <v>#REF!</v>
      </c>
      <c r="AO294" s="1206">
        <f t="shared" si="247"/>
        <v>0</v>
      </c>
      <c r="AP294" s="1200" t="e">
        <f t="shared" si="244"/>
        <v>#REF!</v>
      </c>
      <c r="AQ294" s="1227"/>
      <c r="AR294" s="1199" t="e">
        <f>INDEX('прил 1.3'!#REF!,MATCH('прил 1.4'!$B294,'прил 1.3'!$B:$B,0))</f>
        <v>#REF!</v>
      </c>
      <c r="AS294" s="1202"/>
      <c r="AT294" s="1199" t="e">
        <f>INDEX('прил 1.3'!#REF!,MATCH('прил 1.4'!$B294,'прил 1.3'!$B:$B,0))</f>
        <v>#REF!</v>
      </c>
      <c r="AU294" s="1202"/>
      <c r="AV294" s="1199" t="e">
        <f>INDEX('прил 1.3'!#REF!,MATCH('прил 1.4'!$B294,'прил 1.3'!$B:$B,0))</f>
        <v>#REF!</v>
      </c>
      <c r="AW294" s="1202"/>
      <c r="AX294" s="1199"/>
      <c r="AY294" s="1409" t="e">
        <f t="shared" si="193"/>
        <v>#REF!</v>
      </c>
      <c r="AZ294" s="937" t="e">
        <f t="shared" si="194"/>
        <v>#REF!</v>
      </c>
      <c r="BA294" s="1417"/>
      <c r="BB294" s="1409">
        <v>0</v>
      </c>
      <c r="BC294" s="1409" t="e">
        <f>INDEX('прил 1.1'!#REF!,MATCH('прил 1.4'!B294,'прил 1.1'!B:B,0))</f>
        <v>#REF!</v>
      </c>
      <c r="BD294" s="1409">
        <v>0</v>
      </c>
      <c r="BE294" s="1409" t="e">
        <f>INDEX('прил 1.1'!#REF!,MATCH('прил 1.4'!B294,'прил 1.1'!B:B,0))</f>
        <v>#REF!</v>
      </c>
      <c r="BF294" s="1414"/>
      <c r="BG294" s="1409" t="e">
        <f>INDEX('прил 1.1'!#REF!,MATCH('прил 1.4'!B294,'прил 1.1'!B:B,0))</f>
        <v>#REF!</v>
      </c>
      <c r="BH294" s="950"/>
      <c r="BI294" s="1597">
        <f t="shared" ref="BI294:BI310" si="249">V294-X294-Z294-AB294-AD294</f>
        <v>0</v>
      </c>
      <c r="BL294" s="917"/>
      <c r="BM294" s="918"/>
    </row>
    <row r="295" spans="1:65" s="934" customFormat="1" hidden="1">
      <c r="A295" s="939">
        <f t="shared" si="246"/>
        <v>8</v>
      </c>
      <c r="B295" s="782" t="e">
        <f>'прил 1.1'!#REF!</f>
        <v>#REF!</v>
      </c>
      <c r="C295" s="915" t="s">
        <v>1026</v>
      </c>
      <c r="D295" s="1409" t="e">
        <f>INDEX('прил 1.1'!K:K,MATCH('прил 1.4'!B295,'прил 1.1'!B:B,0))</f>
        <v>#REF!</v>
      </c>
      <c r="E295" s="1409" t="e">
        <f>INDEX('прил 1.1'!L:L,MATCH($B295,'прил 1.1'!$B:$B,0))</f>
        <v>#REF!</v>
      </c>
      <c r="F295" s="1409" t="e">
        <f>INDEX('прил 1.1'!Q:Q,MATCH('прил 1.4'!B295,'прил 1.1'!B:B,0))</f>
        <v>#REF!</v>
      </c>
      <c r="G295" s="1409" t="e">
        <f>INDEX('прил 1.1'!#REF!,MATCH($B295,'прил 1.1'!$B:$B,0))</f>
        <v>#REF!</v>
      </c>
      <c r="H295" s="1409"/>
      <c r="I295" s="1410" t="e">
        <f>INDEX('прил 1.1'!#REF!,MATCH('прил 1.4'!B295,'прил 1.1'!B:B,0))</f>
        <v>#REF!</v>
      </c>
      <c r="J295" s="1201"/>
      <c r="K295" s="1202"/>
      <c r="L295" s="1199"/>
      <c r="M295" s="1202"/>
      <c r="N295" s="1199"/>
      <c r="O295" s="1199"/>
      <c r="P295" s="1199"/>
      <c r="Q295" s="1203"/>
      <c r="R295" s="1409" t="e">
        <f t="shared" si="200"/>
        <v>#REF!</v>
      </c>
      <c r="S295" s="937" t="e">
        <f t="shared" si="201"/>
        <v>#REF!</v>
      </c>
      <c r="T295" s="1409" t="e">
        <f>INDEX('прил 1.1'!#REF!,MATCH('прил 1.4'!$B295,'прил 1.1'!$B:$B,0))</f>
        <v>#REF!</v>
      </c>
      <c r="U295" s="1409" t="e">
        <f>INDEX('прил 1.1'!#REF!,MATCH('прил 1.4'!$B295,'прил 1.1'!$B:$B,0))</f>
        <v>#REF!</v>
      </c>
      <c r="V295" s="1409"/>
      <c r="W295" s="1409" t="e">
        <f>INDEX('прил 1.1'!#REF!,MATCH('прил 1.4'!B295,'прил 1.1'!B:B,0))</f>
        <v>#REF!</v>
      </c>
      <c r="X295" s="1205"/>
      <c r="Y295" s="1205"/>
      <c r="Z295" s="1205"/>
      <c r="AA295" s="1205"/>
      <c r="AB295" s="1205"/>
      <c r="AC295" s="1205"/>
      <c r="AD295" s="1205"/>
      <c r="AE295" s="1205"/>
      <c r="AF295" s="1199" t="e">
        <f>INDEX('прил 1.1'!Q:Q,MATCH('прил 1.4'!B295,'прил 1.1'!B:B,0))-W295</f>
        <v>#REF!</v>
      </c>
      <c r="AG295" s="1409" t="e">
        <f t="shared" si="180"/>
        <v>#REF!</v>
      </c>
      <c r="AH295" s="937" t="e">
        <f t="shared" si="181"/>
        <v>#REF!</v>
      </c>
      <c r="AI295" s="1414"/>
      <c r="AJ295" s="1414"/>
      <c r="AK295" s="1415" t="e">
        <f>INDEX('прил 1.1'!#REF!,MATCH('прил 1.4'!$B295,'прил 1.1'!$B:$B,0))</f>
        <v>#REF!</v>
      </c>
      <c r="AL295" s="1416" t="e">
        <f>INDEX('прил 1.1'!#REF!,MATCH('прил 1.4'!$B295,'прил 1.1'!$B:$B,0))</f>
        <v>#REF!</v>
      </c>
      <c r="AM295" s="1409"/>
      <c r="AN295" s="1409" t="e">
        <f>INDEX('прил 1.1'!#REF!,MATCH('прил 1.4'!B295,'прил 1.1'!B:B,0))</f>
        <v>#REF!</v>
      </c>
      <c r="AO295" s="1206">
        <f t="shared" si="247"/>
        <v>0</v>
      </c>
      <c r="AP295" s="1200" t="e">
        <f t="shared" si="244"/>
        <v>#REF!</v>
      </c>
      <c r="AQ295" s="1227"/>
      <c r="AR295" s="1199" t="e">
        <f>INDEX('прил 1.3'!#REF!,MATCH('прил 1.4'!$B295,'прил 1.3'!$B:$B,0))</f>
        <v>#REF!</v>
      </c>
      <c r="AS295" s="1202"/>
      <c r="AT295" s="1199" t="e">
        <f>INDEX('прил 1.3'!#REF!,MATCH('прил 1.4'!$B295,'прил 1.3'!$B:$B,0))</f>
        <v>#REF!</v>
      </c>
      <c r="AU295" s="1202"/>
      <c r="AV295" s="1199" t="e">
        <f>INDEX('прил 1.3'!#REF!,MATCH('прил 1.4'!$B295,'прил 1.3'!$B:$B,0))</f>
        <v>#REF!</v>
      </c>
      <c r="AW295" s="1202"/>
      <c r="AX295" s="1199"/>
      <c r="AY295" s="1409" t="e">
        <f t="shared" si="193"/>
        <v>#REF!</v>
      </c>
      <c r="AZ295" s="937" t="e">
        <f t="shared" si="194"/>
        <v>#REF!</v>
      </c>
      <c r="BA295" s="1417"/>
      <c r="BB295" s="1409"/>
      <c r="BC295" s="1409" t="e">
        <f>INDEX('прил 1.1'!#REF!,MATCH('прил 1.4'!B295,'прил 1.1'!B:B,0))</f>
        <v>#REF!</v>
      </c>
      <c r="BD295" s="1409"/>
      <c r="BE295" s="1409" t="e">
        <f>INDEX('прил 1.1'!#REF!,MATCH('прил 1.4'!B295,'прил 1.1'!B:B,0))</f>
        <v>#REF!</v>
      </c>
      <c r="BF295" s="1414"/>
      <c r="BG295" s="1409" t="e">
        <f>INDEX('прил 1.1'!#REF!,MATCH('прил 1.4'!B295,'прил 1.1'!B:B,0))</f>
        <v>#REF!</v>
      </c>
      <c r="BH295" s="950"/>
      <c r="BI295" s="1597">
        <f t="shared" si="249"/>
        <v>0</v>
      </c>
      <c r="BL295" s="917"/>
      <c r="BM295" s="918"/>
    </row>
    <row r="296" spans="1:65" s="934" customFormat="1" hidden="1">
      <c r="A296" s="939">
        <f t="shared" si="246"/>
        <v>9</v>
      </c>
      <c r="B296" s="782" t="e">
        <f>'прил 1.1'!#REF!</f>
        <v>#REF!</v>
      </c>
      <c r="C296" s="915" t="s">
        <v>1026</v>
      </c>
      <c r="D296" s="1409" t="e">
        <f>INDEX('прил 1.1'!K:K,MATCH('прил 1.4'!B296,'прил 1.1'!B:B,0))</f>
        <v>#REF!</v>
      </c>
      <c r="E296" s="1409" t="e">
        <f>INDEX('прил 1.1'!L:L,MATCH($B296,'прил 1.1'!$B:$B,0))</f>
        <v>#REF!</v>
      </c>
      <c r="F296" s="1409" t="e">
        <f>INDEX('прил 1.1'!Q:Q,MATCH('прил 1.4'!B296,'прил 1.1'!B:B,0))</f>
        <v>#REF!</v>
      </c>
      <c r="G296" s="1409" t="e">
        <f>INDEX('прил 1.1'!#REF!,MATCH($B296,'прил 1.1'!$B:$B,0))</f>
        <v>#REF!</v>
      </c>
      <c r="H296" s="1409">
        <v>0</v>
      </c>
      <c r="I296" s="1410" t="e">
        <f>INDEX('прил 1.1'!#REF!,MATCH('прил 1.4'!B296,'прил 1.1'!B:B,0))</f>
        <v>#REF!</v>
      </c>
      <c r="J296" s="1201"/>
      <c r="K296" s="1202"/>
      <c r="L296" s="1199"/>
      <c r="M296" s="1202"/>
      <c r="N296" s="1199"/>
      <c r="O296" s="1199"/>
      <c r="P296" s="1199"/>
      <c r="Q296" s="1203"/>
      <c r="R296" s="1409" t="e">
        <f t="shared" si="200"/>
        <v>#REF!</v>
      </c>
      <c r="S296" s="937" t="e">
        <f t="shared" si="201"/>
        <v>#REF!</v>
      </c>
      <c r="T296" s="1409" t="e">
        <f>INDEX('прил 1.1'!#REF!,MATCH('прил 1.4'!$B296,'прил 1.1'!$B:$B,0))</f>
        <v>#REF!</v>
      </c>
      <c r="U296" s="1409" t="e">
        <f>INDEX('прил 1.1'!#REF!,MATCH('прил 1.4'!$B296,'прил 1.1'!$B:$B,0))</f>
        <v>#REF!</v>
      </c>
      <c r="V296" s="1409">
        <v>0</v>
      </c>
      <c r="W296" s="1409" t="e">
        <f>INDEX('прил 1.1'!#REF!,MATCH('прил 1.4'!B296,'прил 1.1'!B:B,0))</f>
        <v>#REF!</v>
      </c>
      <c r="X296" s="1205"/>
      <c r="Y296" s="1205"/>
      <c r="Z296" s="1205"/>
      <c r="AA296" s="1205"/>
      <c r="AB296" s="1205"/>
      <c r="AC296" s="1205"/>
      <c r="AD296" s="1205"/>
      <c r="AE296" s="1205"/>
      <c r="AF296" s="1199" t="e">
        <f>INDEX('прил 1.1'!Q:Q,MATCH('прил 1.4'!B296,'прил 1.1'!B:B,0))-W296</f>
        <v>#REF!</v>
      </c>
      <c r="AG296" s="1409" t="e">
        <f t="shared" si="180"/>
        <v>#REF!</v>
      </c>
      <c r="AH296" s="937" t="e">
        <f t="shared" si="181"/>
        <v>#REF!</v>
      </c>
      <c r="AI296" s="1414"/>
      <c r="AJ296" s="1414"/>
      <c r="AK296" s="1415" t="e">
        <f>INDEX('прил 1.1'!#REF!,MATCH('прил 1.4'!$B296,'прил 1.1'!$B:$B,0))</f>
        <v>#REF!</v>
      </c>
      <c r="AL296" s="1416" t="e">
        <f>INDEX('прил 1.1'!#REF!,MATCH('прил 1.4'!$B296,'прил 1.1'!$B:$B,0))</f>
        <v>#REF!</v>
      </c>
      <c r="AM296" s="1409">
        <v>0</v>
      </c>
      <c r="AN296" s="1409" t="e">
        <f>INDEX('прил 1.1'!#REF!,MATCH('прил 1.4'!B296,'прил 1.1'!B:B,0))</f>
        <v>#REF!</v>
      </c>
      <c r="AO296" s="1206">
        <f t="shared" si="247"/>
        <v>0</v>
      </c>
      <c r="AP296" s="1200" t="e">
        <f t="shared" si="244"/>
        <v>#REF!</v>
      </c>
      <c r="AQ296" s="1227"/>
      <c r="AR296" s="1199" t="e">
        <f>INDEX('прил 1.3'!#REF!,MATCH('прил 1.4'!$B296,'прил 1.3'!$B:$B,0))</f>
        <v>#REF!</v>
      </c>
      <c r="AS296" s="1202"/>
      <c r="AT296" s="1199" t="e">
        <f>INDEX('прил 1.3'!#REF!,MATCH('прил 1.4'!$B296,'прил 1.3'!$B:$B,0))</f>
        <v>#REF!</v>
      </c>
      <c r="AU296" s="1202"/>
      <c r="AV296" s="1199" t="e">
        <f>INDEX('прил 1.3'!#REF!,MATCH('прил 1.4'!$B296,'прил 1.3'!$B:$B,0))</f>
        <v>#REF!</v>
      </c>
      <c r="AW296" s="1202"/>
      <c r="AX296" s="1199"/>
      <c r="AY296" s="1409" t="e">
        <f t="shared" si="193"/>
        <v>#REF!</v>
      </c>
      <c r="AZ296" s="937" t="e">
        <f t="shared" si="194"/>
        <v>#REF!</v>
      </c>
      <c r="BA296" s="1417"/>
      <c r="BB296" s="1409">
        <v>0</v>
      </c>
      <c r="BC296" s="1409" t="e">
        <f>INDEX('прил 1.1'!#REF!,MATCH('прил 1.4'!B296,'прил 1.1'!B:B,0))</f>
        <v>#REF!</v>
      </c>
      <c r="BD296" s="1409">
        <v>0</v>
      </c>
      <c r="BE296" s="1409" t="e">
        <f>INDEX('прил 1.1'!#REF!,MATCH('прил 1.4'!B296,'прил 1.1'!B:B,0))</f>
        <v>#REF!</v>
      </c>
      <c r="BF296" s="1414"/>
      <c r="BG296" s="1409" t="e">
        <f>INDEX('прил 1.1'!#REF!,MATCH('прил 1.4'!B296,'прил 1.1'!B:B,0))</f>
        <v>#REF!</v>
      </c>
      <c r="BH296" s="950"/>
      <c r="BI296" s="1597">
        <f t="shared" si="249"/>
        <v>0</v>
      </c>
      <c r="BL296" s="917"/>
      <c r="BM296" s="918"/>
    </row>
    <row r="297" spans="1:65" s="934" customFormat="1">
      <c r="A297" s="939">
        <f t="shared" si="246"/>
        <v>10</v>
      </c>
      <c r="B297" s="782" t="s">
        <v>1071</v>
      </c>
      <c r="C297" s="915" t="s">
        <v>1026</v>
      </c>
      <c r="D297" s="1409"/>
      <c r="E297" s="1409"/>
      <c r="F297" s="1409"/>
      <c r="G297" s="1409"/>
      <c r="H297" s="1409">
        <v>0.35</v>
      </c>
      <c r="I297" s="1410"/>
      <c r="J297" s="1201"/>
      <c r="K297" s="1202"/>
      <c r="L297" s="1199"/>
      <c r="M297" s="1202"/>
      <c r="N297" s="1199"/>
      <c r="O297" s="1199"/>
      <c r="P297" s="1199"/>
      <c r="Q297" s="1203"/>
      <c r="R297" s="1409">
        <f t="shared" si="200"/>
        <v>-0.35</v>
      </c>
      <c r="S297" s="937" t="str">
        <f t="shared" si="201"/>
        <v xml:space="preserve"> </v>
      </c>
      <c r="T297" s="1409"/>
      <c r="U297" s="1409"/>
      <c r="V297" s="1409">
        <v>0.41139999999999999</v>
      </c>
      <c r="W297" s="1409"/>
      <c r="X297" s="1205"/>
      <c r="Y297" s="1205"/>
      <c r="Z297" s="1205">
        <f>V297</f>
        <v>0.41139999999999999</v>
      </c>
      <c r="AA297" s="1205"/>
      <c r="AB297" s="1205"/>
      <c r="AC297" s="1205"/>
      <c r="AD297" s="1205"/>
      <c r="AE297" s="1205"/>
      <c r="AF297" s="1199"/>
      <c r="AG297" s="1409">
        <f t="shared" si="180"/>
        <v>-0.41139999999999999</v>
      </c>
      <c r="AH297" s="937" t="str">
        <f t="shared" si="181"/>
        <v xml:space="preserve"> </v>
      </c>
      <c r="AI297" s="1414"/>
      <c r="AJ297" s="1414"/>
      <c r="AK297" s="1415"/>
      <c r="AL297" s="1416"/>
      <c r="AM297" s="1409">
        <v>0</v>
      </c>
      <c r="AN297" s="1409"/>
      <c r="AO297" s="1206">
        <f t="shared" si="247"/>
        <v>0</v>
      </c>
      <c r="AP297" s="1200">
        <f t="shared" si="244"/>
        <v>0</v>
      </c>
      <c r="AQ297" s="1227"/>
      <c r="AR297" s="1199"/>
      <c r="AS297" s="1202"/>
      <c r="AT297" s="1199"/>
      <c r="AU297" s="1202"/>
      <c r="AV297" s="1199"/>
      <c r="AW297" s="1202"/>
      <c r="AX297" s="1199"/>
      <c r="AY297" s="1409">
        <f t="shared" si="193"/>
        <v>0</v>
      </c>
      <c r="AZ297" s="937" t="str">
        <f t="shared" si="194"/>
        <v xml:space="preserve"> </v>
      </c>
      <c r="BA297" s="1417"/>
      <c r="BB297" s="1409">
        <v>0</v>
      </c>
      <c r="BC297" s="1409"/>
      <c r="BD297" s="1409">
        <v>0</v>
      </c>
      <c r="BE297" s="1409"/>
      <c r="BF297" s="1414"/>
      <c r="BG297" s="1409"/>
      <c r="BH297" s="950"/>
      <c r="BI297" s="1597">
        <f t="shared" si="249"/>
        <v>0</v>
      </c>
      <c r="BJ297" s="1619">
        <v>0</v>
      </c>
      <c r="BL297" s="917">
        <f t="shared" ref="BL297:BL301" si="250">BJ297-H297</f>
        <v>-0.35</v>
      </c>
      <c r="BM297" s="918"/>
    </row>
    <row r="298" spans="1:65" s="934" customFormat="1" ht="30">
      <c r="A298" s="939">
        <f t="shared" si="246"/>
        <v>11</v>
      </c>
      <c r="B298" s="782" t="s">
        <v>1072</v>
      </c>
      <c r="C298" s="915" t="s">
        <v>1026</v>
      </c>
      <c r="D298" s="1409"/>
      <c r="E298" s="1409"/>
      <c r="F298" s="1409"/>
      <c r="G298" s="1409"/>
      <c r="H298" s="1409">
        <v>0.86399999999999999</v>
      </c>
      <c r="I298" s="1410"/>
      <c r="J298" s="1201"/>
      <c r="K298" s="1202"/>
      <c r="L298" s="1199"/>
      <c r="M298" s="1202"/>
      <c r="N298" s="1199"/>
      <c r="O298" s="1199"/>
      <c r="P298" s="1199"/>
      <c r="Q298" s="1203"/>
      <c r="R298" s="1409">
        <f t="shared" si="200"/>
        <v>-0.86399999999999999</v>
      </c>
      <c r="S298" s="937" t="str">
        <f t="shared" si="201"/>
        <v xml:space="preserve"> </v>
      </c>
      <c r="T298" s="1409"/>
      <c r="U298" s="1409"/>
      <c r="V298" s="1409">
        <v>1.0156000000000001</v>
      </c>
      <c r="W298" s="1409"/>
      <c r="X298" s="1205"/>
      <c r="Y298" s="1205"/>
      <c r="Z298" s="1205"/>
      <c r="AA298" s="1205"/>
      <c r="AB298" s="1205"/>
      <c r="AC298" s="1205"/>
      <c r="AD298" s="1205">
        <f>V298</f>
        <v>1.0156000000000001</v>
      </c>
      <c r="AE298" s="1205"/>
      <c r="AF298" s="1199"/>
      <c r="AG298" s="1409">
        <f t="shared" si="180"/>
        <v>-1.0156000000000001</v>
      </c>
      <c r="AH298" s="937" t="str">
        <f t="shared" si="181"/>
        <v xml:space="preserve"> </v>
      </c>
      <c r="AI298" s="1414"/>
      <c r="AJ298" s="1414"/>
      <c r="AK298" s="1415"/>
      <c r="AL298" s="1416"/>
      <c r="AM298" s="1409">
        <v>0</v>
      </c>
      <c r="AN298" s="1409"/>
      <c r="AO298" s="1206">
        <f t="shared" si="247"/>
        <v>0</v>
      </c>
      <c r="AP298" s="1200">
        <f t="shared" si="244"/>
        <v>0</v>
      </c>
      <c r="AQ298" s="1227"/>
      <c r="AR298" s="1199"/>
      <c r="AS298" s="1202"/>
      <c r="AT298" s="1199"/>
      <c r="AU298" s="1202"/>
      <c r="AV298" s="1199"/>
      <c r="AW298" s="1202"/>
      <c r="AX298" s="1199"/>
      <c r="AY298" s="1409">
        <f t="shared" si="193"/>
        <v>0</v>
      </c>
      <c r="AZ298" s="937" t="str">
        <f t="shared" si="194"/>
        <v xml:space="preserve"> </v>
      </c>
      <c r="BA298" s="1417"/>
      <c r="BB298" s="1409">
        <v>0</v>
      </c>
      <c r="BC298" s="1409"/>
      <c r="BD298" s="1409">
        <v>0</v>
      </c>
      <c r="BE298" s="1409"/>
      <c r="BF298" s="1414"/>
      <c r="BG298" s="1409"/>
      <c r="BH298" s="950"/>
      <c r="BI298" s="1597">
        <f t="shared" si="249"/>
        <v>0</v>
      </c>
      <c r="BJ298" s="1619">
        <v>0</v>
      </c>
      <c r="BL298" s="917">
        <f t="shared" si="250"/>
        <v>-0.86399999999999999</v>
      </c>
      <c r="BM298" s="918"/>
    </row>
    <row r="299" spans="1:65" s="934" customFormat="1" ht="30">
      <c r="A299" s="939">
        <f t="shared" si="246"/>
        <v>12</v>
      </c>
      <c r="B299" s="782" t="s">
        <v>1073</v>
      </c>
      <c r="C299" s="915" t="s">
        <v>1026</v>
      </c>
      <c r="D299" s="1409"/>
      <c r="E299" s="1409"/>
      <c r="F299" s="1409"/>
      <c r="G299" s="1409"/>
      <c r="H299" s="1409">
        <v>1</v>
      </c>
      <c r="I299" s="1410"/>
      <c r="J299" s="1201"/>
      <c r="K299" s="1202"/>
      <c r="L299" s="1199"/>
      <c r="M299" s="1202"/>
      <c r="N299" s="1199"/>
      <c r="O299" s="1199"/>
      <c r="P299" s="1199"/>
      <c r="Q299" s="1203"/>
      <c r="R299" s="1409">
        <f t="shared" si="200"/>
        <v>-1</v>
      </c>
      <c r="S299" s="937" t="str">
        <f t="shared" si="201"/>
        <v xml:space="preserve"> </v>
      </c>
      <c r="T299" s="1409"/>
      <c r="U299" s="1409"/>
      <c r="V299" s="1409">
        <v>1.1754</v>
      </c>
      <c r="W299" s="1409"/>
      <c r="X299" s="1205"/>
      <c r="Y299" s="1205"/>
      <c r="Z299" s="1205"/>
      <c r="AA299" s="1205"/>
      <c r="AB299" s="1205"/>
      <c r="AC299" s="1205"/>
      <c r="AD299" s="1205">
        <f>V299</f>
        <v>1.1754</v>
      </c>
      <c r="AE299" s="1205"/>
      <c r="AF299" s="1199"/>
      <c r="AG299" s="1409">
        <f t="shared" si="180"/>
        <v>-1.1754</v>
      </c>
      <c r="AH299" s="937" t="str">
        <f t="shared" si="181"/>
        <v xml:space="preserve"> </v>
      </c>
      <c r="AI299" s="1414"/>
      <c r="AJ299" s="1414"/>
      <c r="AK299" s="1415"/>
      <c r="AL299" s="1416"/>
      <c r="AM299" s="1409">
        <v>0</v>
      </c>
      <c r="AN299" s="1409"/>
      <c r="AO299" s="1206">
        <f t="shared" si="247"/>
        <v>0</v>
      </c>
      <c r="AP299" s="1200">
        <f t="shared" si="244"/>
        <v>0</v>
      </c>
      <c r="AQ299" s="1227"/>
      <c r="AR299" s="1199"/>
      <c r="AS299" s="1202"/>
      <c r="AT299" s="1199"/>
      <c r="AU299" s="1202"/>
      <c r="AV299" s="1199"/>
      <c r="AW299" s="1202"/>
      <c r="AX299" s="1199"/>
      <c r="AY299" s="1409">
        <f t="shared" si="193"/>
        <v>0</v>
      </c>
      <c r="AZ299" s="937" t="str">
        <f t="shared" si="194"/>
        <v xml:space="preserve"> </v>
      </c>
      <c r="BA299" s="1417"/>
      <c r="BB299" s="1409">
        <v>0</v>
      </c>
      <c r="BC299" s="1409"/>
      <c r="BD299" s="1409">
        <v>0</v>
      </c>
      <c r="BE299" s="1409"/>
      <c r="BF299" s="1414"/>
      <c r="BG299" s="1409"/>
      <c r="BH299" s="950"/>
      <c r="BI299" s="1597">
        <f t="shared" si="249"/>
        <v>0</v>
      </c>
      <c r="BJ299" s="1619">
        <v>0</v>
      </c>
      <c r="BL299" s="917">
        <f t="shared" si="250"/>
        <v>-1</v>
      </c>
      <c r="BM299" s="918"/>
    </row>
    <row r="300" spans="1:65" s="727" customFormat="1">
      <c r="A300" s="723">
        <v>5</v>
      </c>
      <c r="B300" s="704" t="s">
        <v>74</v>
      </c>
      <c r="C300" s="602"/>
      <c r="D300" s="1407" t="e">
        <f t="shared" ref="D300:Q300" si="251">SUM(D301:D308)</f>
        <v>#REF!</v>
      </c>
      <c r="E300" s="1407" t="e">
        <f t="shared" si="251"/>
        <v>#REF!</v>
      </c>
      <c r="F300" s="1407" t="e">
        <f t="shared" si="251"/>
        <v>#REF!</v>
      </c>
      <c r="G300" s="1407" t="e">
        <f t="shared" si="251"/>
        <v>#REF!</v>
      </c>
      <c r="H300" s="1407">
        <f t="shared" si="251"/>
        <v>10.233000000000001</v>
      </c>
      <c r="I300" s="1407" t="e">
        <f t="shared" si="251"/>
        <v>#REF!</v>
      </c>
      <c r="J300" s="1195">
        <f t="shared" si="251"/>
        <v>0</v>
      </c>
      <c r="K300" s="1195" t="e">
        <f t="shared" si="251"/>
        <v>#REF!</v>
      </c>
      <c r="L300" s="1195">
        <f t="shared" si="251"/>
        <v>0</v>
      </c>
      <c r="M300" s="1195" t="e">
        <f t="shared" si="251"/>
        <v>#REF!</v>
      </c>
      <c r="N300" s="1195">
        <f t="shared" si="251"/>
        <v>0</v>
      </c>
      <c r="O300" s="1195" t="e">
        <f t="shared" si="251"/>
        <v>#REF!</v>
      </c>
      <c r="P300" s="1195">
        <f t="shared" si="251"/>
        <v>0</v>
      </c>
      <c r="Q300" s="1195" t="e">
        <f t="shared" si="251"/>
        <v>#REF!</v>
      </c>
      <c r="R300" s="1412" t="e">
        <f t="shared" si="200"/>
        <v>#REF!</v>
      </c>
      <c r="S300" s="971" t="e">
        <f t="shared" si="201"/>
        <v>#REF!</v>
      </c>
      <c r="T300" s="1407" t="e">
        <f t="shared" ref="T300:AF300" si="252">SUM(T301:T308)</f>
        <v>#REF!</v>
      </c>
      <c r="U300" s="1407" t="e">
        <f t="shared" si="252"/>
        <v>#REF!</v>
      </c>
      <c r="V300" s="1407">
        <f t="shared" si="252"/>
        <v>12.028400000000001</v>
      </c>
      <c r="W300" s="1407" t="e">
        <f t="shared" si="252"/>
        <v>#REF!</v>
      </c>
      <c r="X300" s="1195">
        <f t="shared" si="252"/>
        <v>9.4036000000000008</v>
      </c>
      <c r="Y300" s="1195" t="e">
        <f t="shared" si="252"/>
        <v>#REF!</v>
      </c>
      <c r="Z300" s="1195">
        <f t="shared" si="252"/>
        <v>2.6248</v>
      </c>
      <c r="AA300" s="1195" t="e">
        <f t="shared" si="252"/>
        <v>#REF!</v>
      </c>
      <c r="AB300" s="1195">
        <f t="shared" si="252"/>
        <v>0</v>
      </c>
      <c r="AC300" s="1195" t="e">
        <f t="shared" si="252"/>
        <v>#REF!</v>
      </c>
      <c r="AD300" s="1195">
        <f t="shared" si="252"/>
        <v>0</v>
      </c>
      <c r="AE300" s="1195" t="e">
        <f t="shared" si="252"/>
        <v>#REF!</v>
      </c>
      <c r="AF300" s="1195" t="e">
        <f t="shared" si="252"/>
        <v>#REF!</v>
      </c>
      <c r="AG300" s="1412" t="e">
        <f t="shared" si="180"/>
        <v>#REF!</v>
      </c>
      <c r="AH300" s="971" t="e">
        <f t="shared" si="181"/>
        <v>#REF!</v>
      </c>
      <c r="AI300" s="1407">
        <f t="shared" ref="AI300:AN300" si="253">SUM(AI301:AI308)</f>
        <v>0</v>
      </c>
      <c r="AJ300" s="1407">
        <f t="shared" si="253"/>
        <v>0</v>
      </c>
      <c r="AK300" s="1407" t="e">
        <f t="shared" si="253"/>
        <v>#REF!</v>
      </c>
      <c r="AL300" s="1407" t="e">
        <f t="shared" si="253"/>
        <v>#REF!</v>
      </c>
      <c r="AM300" s="1407">
        <f t="shared" si="253"/>
        <v>10.6755</v>
      </c>
      <c r="AN300" s="1407" t="e">
        <f t="shared" si="253"/>
        <v>#REF!</v>
      </c>
      <c r="AO300" s="1195">
        <f t="shared" ref="AO300:AO353" si="254">AM300</f>
        <v>10.6755</v>
      </c>
      <c r="AP300" s="1195" t="e">
        <f>SUM(AP301:AP308)</f>
        <v>#REF!</v>
      </c>
      <c r="AQ300" s="1195"/>
      <c r="AR300" s="1195" t="e">
        <f>SUM(AR301:AR308)</f>
        <v>#REF!</v>
      </c>
      <c r="AS300" s="1195"/>
      <c r="AT300" s="1195" t="e">
        <f>SUM(AT301:AT308)</f>
        <v>#REF!</v>
      </c>
      <c r="AU300" s="1195"/>
      <c r="AV300" s="1195" t="e">
        <f>SUM(AV301:AV308)</f>
        <v>#REF!</v>
      </c>
      <c r="AW300" s="1195"/>
      <c r="AX300" s="1195" t="e">
        <f>SUM(AX301:AX308)</f>
        <v>#REF!</v>
      </c>
      <c r="AY300" s="1412" t="e">
        <f t="shared" si="193"/>
        <v>#REF!</v>
      </c>
      <c r="AZ300" s="971" t="e">
        <f t="shared" si="194"/>
        <v>#REF!</v>
      </c>
      <c r="BA300" s="1407">
        <f>SUM(BA301:BA308)</f>
        <v>0</v>
      </c>
      <c r="BB300" s="1407"/>
      <c r="BC300" s="1407" t="e">
        <f>SUM(BC301:BC308)</f>
        <v>#REF!</v>
      </c>
      <c r="BD300" s="1407"/>
      <c r="BE300" s="1407" t="e">
        <f>SUM(BE301:BE308)</f>
        <v>#REF!</v>
      </c>
      <c r="BF300" s="1407"/>
      <c r="BG300" s="1407" t="e">
        <f>SUM(BG301:BG308)</f>
        <v>#REF!</v>
      </c>
      <c r="BH300" s="602"/>
      <c r="BI300" s="1597">
        <f t="shared" si="249"/>
        <v>4.4408920985006262E-16</v>
      </c>
      <c r="BJ300" s="1619" t="e">
        <v>#N/A</v>
      </c>
      <c r="BL300" s="917" t="e">
        <f t="shared" si="250"/>
        <v>#N/A</v>
      </c>
      <c r="BM300" s="778"/>
    </row>
    <row r="301" spans="1:65" s="934" customFormat="1" ht="47.25">
      <c r="A301" s="938">
        <v>1</v>
      </c>
      <c r="B301" s="782" t="e">
        <f>'прил 1.1'!#REF!</f>
        <v>#REF!</v>
      </c>
      <c r="C301" s="915" t="s">
        <v>1026</v>
      </c>
      <c r="D301" s="1409" t="e">
        <f>INDEX('прил 1.1'!K:K,MATCH('прил 1.4'!B301,'прил 1.1'!B:B,0))</f>
        <v>#REF!</v>
      </c>
      <c r="E301" s="1409" t="e">
        <f>INDEX('прил 1.1'!L:L,MATCH($B301,'прил 1.1'!$B:$B,0))</f>
        <v>#REF!</v>
      </c>
      <c r="F301" s="1409" t="e">
        <f>INDEX('прил 1.1'!Q:Q,MATCH('прил 1.4'!B301,'прил 1.1'!B:B,0))</f>
        <v>#REF!</v>
      </c>
      <c r="G301" s="1409" t="e">
        <f>INDEX('прил 1.1'!#REF!,MATCH($B301,'прил 1.1'!$B:$B,0))</f>
        <v>#REF!</v>
      </c>
      <c r="H301" s="1409">
        <v>1.8</v>
      </c>
      <c r="I301" s="1410" t="e">
        <f>INDEX('прил 1.1'!#REF!,MATCH('прил 1.4'!B301,'прил 1.1'!B:B,0))</f>
        <v>#REF!</v>
      </c>
      <c r="J301" s="1201"/>
      <c r="K301" s="1200" t="e">
        <f>INDEX('прил 14'!N:N,MATCH('прил 1.4'!$B301,'прил 14'!$B:$B,0))</f>
        <v>#REF!</v>
      </c>
      <c r="L301" s="1390"/>
      <c r="M301" s="1200" t="e">
        <f>INDEX('прил 14'!O:O,MATCH('прил 1.4'!$B301,'прил 14'!$B:$B,0))</f>
        <v>#REF!</v>
      </c>
      <c r="N301" s="1390"/>
      <c r="O301" s="1200" t="e">
        <f>INDEX('прил 14'!P:P,MATCH('прил 1.4'!$B301,'прил 14'!$B:$B,0))</f>
        <v>#REF!</v>
      </c>
      <c r="P301" s="1199"/>
      <c r="Q301" s="1200" t="e">
        <f>INDEX('прил 14'!Q:Q,MATCH('прил 1.4'!$B301,'прил 14'!$B:$B,0))</f>
        <v>#REF!</v>
      </c>
      <c r="R301" s="1409" t="e">
        <f t="shared" si="200"/>
        <v>#REF!</v>
      </c>
      <c r="S301" s="937" t="e">
        <f t="shared" si="201"/>
        <v>#REF!</v>
      </c>
      <c r="T301" s="1409" t="e">
        <f>INDEX('прил 1.1'!#REF!,MATCH('прил 1.4'!$B301,'прил 1.1'!$B:$B,0))</f>
        <v>#REF!</v>
      </c>
      <c r="U301" s="1409" t="e">
        <f>INDEX('прил 1.1'!#REF!,MATCH('прил 1.4'!$B301,'прил 1.1'!$B:$B,0))</f>
        <v>#REF!</v>
      </c>
      <c r="V301" s="1409">
        <v>2.1158000000000001</v>
      </c>
      <c r="W301" s="1409" t="e">
        <f>INDEX('прил 1.1'!#REF!,MATCH('прил 1.4'!B301,'прил 1.1'!B:B,0))</f>
        <v>#REF!</v>
      </c>
      <c r="X301" s="1205"/>
      <c r="Y301" s="1200" t="e">
        <f>INDEX('прил 14'!W:W,MATCH('прил 1.4'!$B301,'прил 14'!$B:$B,0))</f>
        <v>#REF!</v>
      </c>
      <c r="Z301" s="1595">
        <f>V301</f>
        <v>2.1158000000000001</v>
      </c>
      <c r="AA301" s="1200" t="e">
        <f>INDEX('прил 14'!X:X,MATCH('прил 1.4'!$B301,'прил 14'!$B:$B,0))</f>
        <v>#REF!</v>
      </c>
      <c r="AB301" s="1388"/>
      <c r="AC301" s="1200" t="e">
        <f>INDEX('прил 14'!Y:Y,MATCH('прил 1.4'!$B301,'прил 14'!$B:$B,0))</f>
        <v>#REF!</v>
      </c>
      <c r="AD301" s="1202"/>
      <c r="AE301" s="1200" t="e">
        <f>INDEX('прил 14'!Z:Z,MATCH('прил 1.4'!$B301,'прил 14'!$B:$B,0))</f>
        <v>#REF!</v>
      </c>
      <c r="AF301" s="1199" t="e">
        <f>INDEX('прил 1.1'!Q:Q,MATCH('прил 1.4'!B301,'прил 1.1'!B:B,0))-W301</f>
        <v>#REF!</v>
      </c>
      <c r="AG301" s="1409" t="e">
        <f t="shared" si="180"/>
        <v>#REF!</v>
      </c>
      <c r="AH301" s="937" t="e">
        <f t="shared" si="181"/>
        <v>#REF!</v>
      </c>
      <c r="AI301" s="1414"/>
      <c r="AJ301" s="1414"/>
      <c r="AK301" s="1415" t="e">
        <f>INDEX('прил 1.1'!#REF!,MATCH('прил 1.4'!$B301,'прил 1.1'!$B:$B,0))</f>
        <v>#REF!</v>
      </c>
      <c r="AL301" s="1416" t="e">
        <f>INDEX('прил 1.1'!#REF!,MATCH('прил 1.4'!$B301,'прил 1.1'!$B:$B,0))</f>
        <v>#REF!</v>
      </c>
      <c r="AM301" s="1409">
        <v>1.8425</v>
      </c>
      <c r="AN301" s="1409" t="e">
        <f>INDEX('прил 1.1'!#REF!,MATCH('прил 1.4'!B301,'прил 1.1'!B:B,0))</f>
        <v>#REF!</v>
      </c>
      <c r="AO301" s="1206">
        <f>AM301</f>
        <v>1.8425</v>
      </c>
      <c r="AP301" s="1200" t="e">
        <f t="shared" ref="AP301:AP308" si="255">AN301</f>
        <v>#REF!</v>
      </c>
      <c r="AQ301" s="1227"/>
      <c r="AR301" s="1200" t="e">
        <f>INDEX('прил 14'!H:H,MATCH('прил 1.4'!$B301,'прил 14'!$B:$B,0))</f>
        <v>#REF!</v>
      </c>
      <c r="AT301" s="1200" t="e">
        <f>INDEX('прил 14'!I:I,MATCH('прил 1.4'!$B301,'прил 14'!$B:$B,0))</f>
        <v>#REF!</v>
      </c>
      <c r="AV301" s="1200" t="e">
        <f>INDEX('прил 14'!J:J,MATCH('прил 1.4'!$B301,'прил 14'!$B:$B,0))</f>
        <v>#REF!</v>
      </c>
      <c r="AW301" s="1202"/>
      <c r="AX301" s="1200" t="e">
        <f>INDEX('прил 14'!K:K,MATCH('прил 1.4'!$B301,'прил 14'!$B:$B,0))</f>
        <v>#REF!</v>
      </c>
      <c r="AY301" s="1409" t="e">
        <f t="shared" si="193"/>
        <v>#REF!</v>
      </c>
      <c r="AZ301" s="937" t="e">
        <f t="shared" si="194"/>
        <v>#REF!</v>
      </c>
      <c r="BA301" s="1417"/>
      <c r="BB301" s="1409">
        <v>0</v>
      </c>
      <c r="BC301" s="1409" t="e">
        <f>INDEX('прил 1.1'!#REF!,MATCH('прил 1.4'!B301,'прил 1.1'!B:B,0))</f>
        <v>#REF!</v>
      </c>
      <c r="BD301" s="1409">
        <v>0</v>
      </c>
      <c r="BE301" s="1409" t="e">
        <f>INDEX('прил 1.1'!#REF!,MATCH('прил 1.4'!B301,'прил 1.1'!B:B,0))</f>
        <v>#REF!</v>
      </c>
      <c r="BF301" s="1414"/>
      <c r="BG301" s="1409" t="e">
        <f>INDEX('прил 1.1'!#REF!,MATCH('прил 1.4'!B301,'прил 1.1'!B:B,0))</f>
        <v>#REF!</v>
      </c>
      <c r="BH301" s="950" t="s">
        <v>1189</v>
      </c>
      <c r="BI301" s="1597">
        <f t="shared" si="249"/>
        <v>0</v>
      </c>
      <c r="BJ301" s="1619">
        <v>0</v>
      </c>
      <c r="BL301" s="917">
        <f t="shared" si="250"/>
        <v>-1.8</v>
      </c>
      <c r="BM301" s="918"/>
    </row>
    <row r="302" spans="1:65" s="934" customFormat="1" hidden="1">
      <c r="A302" s="939">
        <f t="shared" ref="A302:A308" si="256">A301+1</f>
        <v>2</v>
      </c>
      <c r="B302" s="782" t="e">
        <f>'прил 1.1'!#REF!</f>
        <v>#REF!</v>
      </c>
      <c r="C302" s="915" t="s">
        <v>1026</v>
      </c>
      <c r="D302" s="1409" t="e">
        <f>INDEX('прил 1.1'!K:K,MATCH('прил 1.4'!B302,'прил 1.1'!B:B,0))</f>
        <v>#REF!</v>
      </c>
      <c r="E302" s="1409" t="e">
        <f>INDEX('прил 1.1'!L:L,MATCH($B302,'прил 1.1'!$B:$B,0))</f>
        <v>#REF!</v>
      </c>
      <c r="F302" s="1409" t="e">
        <f>INDEX('прил 1.1'!Q:Q,MATCH('прил 1.4'!B302,'прил 1.1'!B:B,0))</f>
        <v>#REF!</v>
      </c>
      <c r="G302" s="1409" t="e">
        <f>INDEX('прил 1.1'!#REF!,MATCH($B302,'прил 1.1'!$B:$B,0))</f>
        <v>#REF!</v>
      </c>
      <c r="H302" s="1409">
        <v>0</v>
      </c>
      <c r="I302" s="1410" t="e">
        <f>INDEX('прил 1.1'!#REF!,MATCH('прил 1.4'!B302,'прил 1.1'!B:B,0))</f>
        <v>#REF!</v>
      </c>
      <c r="J302" s="1201"/>
      <c r="K302" s="1202"/>
      <c r="L302" s="1199"/>
      <c r="M302" s="1202"/>
      <c r="N302" s="1199"/>
      <c r="O302" s="1199"/>
      <c r="P302" s="1199"/>
      <c r="Q302" s="1203"/>
      <c r="R302" s="1409" t="e">
        <f t="shared" si="200"/>
        <v>#REF!</v>
      </c>
      <c r="S302" s="937" t="e">
        <f t="shared" si="201"/>
        <v>#REF!</v>
      </c>
      <c r="T302" s="1409" t="e">
        <f>INDEX('прил 1.1'!#REF!,MATCH('прил 1.4'!$B302,'прил 1.1'!$B:$B,0))</f>
        <v>#REF!</v>
      </c>
      <c r="U302" s="1409" t="e">
        <f>INDEX('прил 1.1'!#REF!,MATCH('прил 1.4'!$B302,'прил 1.1'!$B:$B,0))</f>
        <v>#REF!</v>
      </c>
      <c r="V302" s="1409">
        <v>0</v>
      </c>
      <c r="W302" s="1409" t="e">
        <f>INDEX('прил 1.1'!#REF!,MATCH('прил 1.4'!B302,'прил 1.1'!B:B,0))</f>
        <v>#REF!</v>
      </c>
      <c r="X302" s="1205"/>
      <c r="Y302" s="1205"/>
      <c r="Z302" s="1205"/>
      <c r="AA302" s="1205"/>
      <c r="AB302" s="1205">
        <v>0</v>
      </c>
      <c r="AC302" s="1205"/>
      <c r="AD302" s="1205">
        <v>0</v>
      </c>
      <c r="AE302" s="1205"/>
      <c r="AF302" s="1199" t="e">
        <f>INDEX('прил 1.1'!Q:Q,MATCH('прил 1.4'!B302,'прил 1.1'!B:B,0))-W302</f>
        <v>#REF!</v>
      </c>
      <c r="AG302" s="1409" t="e">
        <f t="shared" si="180"/>
        <v>#REF!</v>
      </c>
      <c r="AH302" s="937" t="e">
        <f t="shared" si="181"/>
        <v>#REF!</v>
      </c>
      <c r="AI302" s="1414"/>
      <c r="AJ302" s="1414"/>
      <c r="AK302" s="1415" t="e">
        <f>INDEX('прил 1.1'!#REF!,MATCH('прил 1.4'!$B302,'прил 1.1'!$B:$B,0))</f>
        <v>#REF!</v>
      </c>
      <c r="AL302" s="1416" t="e">
        <f>INDEX('прил 1.1'!#REF!,MATCH('прил 1.4'!$B302,'прил 1.1'!$B:$B,0))</f>
        <v>#REF!</v>
      </c>
      <c r="AM302" s="1409">
        <v>0</v>
      </c>
      <c r="AN302" s="1409" t="e">
        <f>INDEX('прил 1.1'!#REF!,MATCH('прил 1.4'!B302,'прил 1.1'!B:B,0))</f>
        <v>#REF!</v>
      </c>
      <c r="AO302" s="1206">
        <f t="shared" si="254"/>
        <v>0</v>
      </c>
      <c r="AP302" s="1200" t="e">
        <f t="shared" si="255"/>
        <v>#REF!</v>
      </c>
      <c r="AQ302" s="1227"/>
      <c r="AR302" s="1199"/>
      <c r="AS302" s="1202"/>
      <c r="AT302" s="1199"/>
      <c r="AU302" s="1202"/>
      <c r="AV302" s="1199"/>
      <c r="AW302" s="1202"/>
      <c r="AX302" s="1199"/>
      <c r="AY302" s="1409" t="e">
        <f t="shared" si="193"/>
        <v>#REF!</v>
      </c>
      <c r="AZ302" s="937" t="e">
        <f t="shared" si="194"/>
        <v>#REF!</v>
      </c>
      <c r="BA302" s="1417"/>
      <c r="BB302" s="1409">
        <v>0</v>
      </c>
      <c r="BC302" s="1409" t="e">
        <f>INDEX('прил 1.1'!#REF!,MATCH('прил 1.4'!B302,'прил 1.1'!B:B,0))</f>
        <v>#REF!</v>
      </c>
      <c r="BD302" s="1409">
        <v>0</v>
      </c>
      <c r="BE302" s="1409" t="e">
        <f>INDEX('прил 1.1'!#REF!,MATCH('прил 1.4'!B302,'прил 1.1'!B:B,0))</f>
        <v>#REF!</v>
      </c>
      <c r="BF302" s="1414"/>
      <c r="BG302" s="1409" t="e">
        <f>INDEX('прил 1.1'!#REF!,MATCH('прил 1.4'!B302,'прил 1.1'!B:B,0))</f>
        <v>#REF!</v>
      </c>
      <c r="BH302" s="950"/>
      <c r="BI302" s="1597">
        <f t="shared" si="249"/>
        <v>0</v>
      </c>
      <c r="BL302" s="917"/>
      <c r="BM302" s="918"/>
    </row>
    <row r="303" spans="1:65" s="934" customFormat="1" ht="94.5" hidden="1">
      <c r="A303" s="939">
        <f t="shared" si="256"/>
        <v>3</v>
      </c>
      <c r="B303" s="782" t="e">
        <f>'прил 1.1'!#REF!</f>
        <v>#REF!</v>
      </c>
      <c r="C303" s="915" t="s">
        <v>1026</v>
      </c>
      <c r="D303" s="1409" t="e">
        <f>INDEX('прил 1.1'!K:K,MATCH('прил 1.4'!B303,'прил 1.1'!B:B,0))</f>
        <v>#REF!</v>
      </c>
      <c r="E303" s="1409" t="e">
        <f>INDEX('прил 1.1'!L:L,MATCH($B303,'прил 1.1'!$B:$B,0))</f>
        <v>#REF!</v>
      </c>
      <c r="F303" s="1409" t="e">
        <f>INDEX('прил 1.1'!Q:Q,MATCH('прил 1.4'!B303,'прил 1.1'!B:B,0))</f>
        <v>#REF!</v>
      </c>
      <c r="G303" s="1409" t="e">
        <f>INDEX('прил 1.1'!#REF!,MATCH($B303,'прил 1.1'!$B:$B,0))</f>
        <v>#REF!</v>
      </c>
      <c r="H303" s="1409"/>
      <c r="I303" s="1410" t="e">
        <f>INDEX('прил 1.1'!#REF!,MATCH('прил 1.4'!B303,'прил 1.1'!B:B,0))</f>
        <v>#REF!</v>
      </c>
      <c r="J303" s="1201"/>
      <c r="K303" s="1200" t="e">
        <f>INDEX('прил 14'!N:N,MATCH('прил 1.4'!$B303,'прил 14'!$B:$B,0))</f>
        <v>#REF!</v>
      </c>
      <c r="L303" s="1390"/>
      <c r="M303" s="1200" t="e">
        <f>INDEX('прил 14'!O:O,MATCH('прил 1.4'!$B303,'прил 14'!$B:$B,0))</f>
        <v>#REF!</v>
      </c>
      <c r="N303" s="1390"/>
      <c r="O303" s="1200" t="e">
        <f>INDEX('прил 14'!P:P,MATCH('прил 1.4'!$B303,'прил 14'!$B:$B,0))</f>
        <v>#REF!</v>
      </c>
      <c r="P303" s="1199"/>
      <c r="Q303" s="1200" t="e">
        <f>INDEX('прил 14'!Q:Q,MATCH('прил 1.4'!$B303,'прил 14'!$B:$B,0))</f>
        <v>#REF!</v>
      </c>
      <c r="R303" s="1409" t="e">
        <f t="shared" si="200"/>
        <v>#REF!</v>
      </c>
      <c r="S303" s="937" t="e">
        <f t="shared" si="201"/>
        <v>#REF!</v>
      </c>
      <c r="T303" s="1409" t="e">
        <f>INDEX('прил 1.1'!#REF!,MATCH('прил 1.4'!$B303,'прил 1.1'!$B:$B,0))</f>
        <v>#REF!</v>
      </c>
      <c r="U303" s="1409" t="e">
        <f>INDEX('прил 1.1'!#REF!,MATCH('прил 1.4'!$B303,'прил 1.1'!$B:$B,0))</f>
        <v>#REF!</v>
      </c>
      <c r="V303" s="1409"/>
      <c r="W303" s="1409" t="e">
        <f>INDEX('прил 1.1'!#REF!,MATCH('прил 1.4'!B303,'прил 1.1'!B:B,0))</f>
        <v>#REF!</v>
      </c>
      <c r="X303" s="1205"/>
      <c r="Y303" s="1200" t="e">
        <f>INDEX('прил 14'!W:W,MATCH('прил 1.4'!$B303,'прил 14'!$B:$B,0))</f>
        <v>#REF!</v>
      </c>
      <c r="Z303" s="1388"/>
      <c r="AA303" s="1200" t="e">
        <f>INDEX('прил 14'!X:X,MATCH('прил 1.4'!$B303,'прил 14'!$B:$B,0))</f>
        <v>#REF!</v>
      </c>
      <c r="AB303" s="1388"/>
      <c r="AC303" s="1200" t="e">
        <f>INDEX('прил 14'!Y:Y,MATCH('прил 1.4'!$B303,'прил 14'!$B:$B,0))</f>
        <v>#REF!</v>
      </c>
      <c r="AD303" s="1202"/>
      <c r="AE303" s="1200" t="e">
        <f>INDEX('прил 14'!Z:Z,MATCH('прил 1.4'!$B303,'прил 14'!$B:$B,0))</f>
        <v>#REF!</v>
      </c>
      <c r="AF303" s="1199" t="e">
        <f>INDEX('прил 1.1'!Q:Q,MATCH('прил 1.4'!B303,'прил 1.1'!B:B,0))-W303</f>
        <v>#REF!</v>
      </c>
      <c r="AG303" s="1409" t="e">
        <f t="shared" si="180"/>
        <v>#REF!</v>
      </c>
      <c r="AH303" s="937" t="e">
        <f t="shared" si="181"/>
        <v>#REF!</v>
      </c>
      <c r="AI303" s="1414"/>
      <c r="AJ303" s="1414"/>
      <c r="AK303" s="1415" t="e">
        <f>INDEX('прил 1.1'!#REF!,MATCH('прил 1.4'!$B303,'прил 1.1'!$B:$B,0))</f>
        <v>#REF!</v>
      </c>
      <c r="AL303" s="1416" t="e">
        <f>INDEX('прил 1.1'!#REF!,MATCH('прил 1.4'!$B303,'прил 1.1'!$B:$B,0))</f>
        <v>#REF!</v>
      </c>
      <c r="AM303" s="1409"/>
      <c r="AN303" s="1409" t="e">
        <f>INDEX('прил 1.1'!#REF!,MATCH('прил 1.4'!B303,'прил 1.1'!B:B,0))</f>
        <v>#REF!</v>
      </c>
      <c r="AO303" s="1206">
        <f t="shared" si="254"/>
        <v>0</v>
      </c>
      <c r="AP303" s="1200" t="e">
        <f t="shared" si="255"/>
        <v>#REF!</v>
      </c>
      <c r="AQ303" s="1227"/>
      <c r="AR303" s="1200" t="e">
        <f>INDEX('прил 14'!H:H,MATCH('прил 1.4'!$B303,'прил 14'!$B:$B,0))</f>
        <v>#REF!</v>
      </c>
      <c r="AT303" s="1200" t="e">
        <f>INDEX('прил 14'!I:I,MATCH('прил 1.4'!$B303,'прил 14'!$B:$B,0))</f>
        <v>#REF!</v>
      </c>
      <c r="AV303" s="1200" t="e">
        <f>INDEX('прил 14'!J:J,MATCH('прил 1.4'!$B303,'прил 14'!$B:$B,0))</f>
        <v>#REF!</v>
      </c>
      <c r="AW303" s="1202"/>
      <c r="AX303" s="1200" t="e">
        <f>INDEX('прил 14'!K:K,MATCH('прил 1.4'!$B303,'прил 14'!$B:$B,0))</f>
        <v>#REF!</v>
      </c>
      <c r="AY303" s="1409" t="e">
        <f t="shared" si="193"/>
        <v>#REF!</v>
      </c>
      <c r="AZ303" s="937" t="e">
        <f t="shared" si="194"/>
        <v>#REF!</v>
      </c>
      <c r="BA303" s="1417"/>
      <c r="BB303" s="1409"/>
      <c r="BC303" s="1409" t="e">
        <f>INDEX('прил 1.1'!#REF!,MATCH('прил 1.4'!B303,'прил 1.1'!B:B,0))</f>
        <v>#REF!</v>
      </c>
      <c r="BD303" s="1409"/>
      <c r="BE303" s="1409" t="e">
        <f>INDEX('прил 1.1'!#REF!,MATCH('прил 1.4'!B303,'прил 1.1'!B:B,0))</f>
        <v>#REF!</v>
      </c>
      <c r="BF303" s="1414"/>
      <c r="BG303" s="1409" t="e">
        <f>INDEX('прил 1.1'!#REF!,MATCH('прил 1.4'!B303,'прил 1.1'!B:B,0))</f>
        <v>#REF!</v>
      </c>
      <c r="BH303" s="950" t="s">
        <v>1208</v>
      </c>
      <c r="BI303" s="1597">
        <f t="shared" si="249"/>
        <v>0</v>
      </c>
      <c r="BL303" s="917"/>
      <c r="BM303" s="918"/>
    </row>
    <row r="304" spans="1:65" s="934" customFormat="1" ht="47.25">
      <c r="A304" s="939">
        <f t="shared" si="256"/>
        <v>4</v>
      </c>
      <c r="B304" s="782" t="e">
        <f>'прил 1.1'!#REF!</f>
        <v>#REF!</v>
      </c>
      <c r="C304" s="915" t="s">
        <v>1026</v>
      </c>
      <c r="D304" s="1409" t="e">
        <f>INDEX('прил 1.1'!K:K,MATCH('прил 1.4'!B304,'прил 1.1'!B:B,0))</f>
        <v>#REF!</v>
      </c>
      <c r="E304" s="1409" t="e">
        <f>INDEX('прил 1.1'!L:L,MATCH($B304,'прил 1.1'!$B:$B,0))</f>
        <v>#REF!</v>
      </c>
      <c r="F304" s="1409" t="e">
        <f>INDEX('прил 1.1'!Q:Q,MATCH('прил 1.4'!B304,'прил 1.1'!B:B,0))</f>
        <v>#REF!</v>
      </c>
      <c r="G304" s="1409" t="e">
        <f>INDEX('прил 1.1'!#REF!,MATCH($B304,'прил 1.1'!$B:$B,0))</f>
        <v>#REF!</v>
      </c>
      <c r="H304" s="1409">
        <v>0.433</v>
      </c>
      <c r="I304" s="1410" t="e">
        <f>INDEX('прил 1.1'!#REF!,MATCH('прил 1.4'!B304,'прил 1.1'!B:B,0))</f>
        <v>#REF!</v>
      </c>
      <c r="J304" s="1201"/>
      <c r="K304" s="1200" t="e">
        <f>INDEX('прил 14'!N:N,MATCH('прил 1.4'!$B304,'прил 14'!$B:$B,0))</f>
        <v>#REF!</v>
      </c>
      <c r="L304" s="1390"/>
      <c r="M304" s="1200" t="e">
        <f>INDEX('прил 14'!O:O,MATCH('прил 1.4'!$B304,'прил 14'!$B:$B,0))</f>
        <v>#REF!</v>
      </c>
      <c r="N304" s="1390"/>
      <c r="O304" s="1200" t="e">
        <f>INDEX('прил 14'!P:P,MATCH('прил 1.4'!$B304,'прил 14'!$B:$B,0))</f>
        <v>#REF!</v>
      </c>
      <c r="P304" s="1199"/>
      <c r="Q304" s="1200" t="e">
        <f>INDEX('прил 14'!Q:Q,MATCH('прил 1.4'!$B304,'прил 14'!$B:$B,0))</f>
        <v>#REF!</v>
      </c>
      <c r="R304" s="1409" t="e">
        <f t="shared" si="200"/>
        <v>#REF!</v>
      </c>
      <c r="S304" s="937" t="e">
        <f t="shared" si="201"/>
        <v>#REF!</v>
      </c>
      <c r="T304" s="1409" t="e">
        <f>INDEX('прил 1.1'!#REF!,MATCH('прил 1.4'!$B304,'прил 1.1'!$B:$B,0))</f>
        <v>#REF!</v>
      </c>
      <c r="U304" s="1409" t="e">
        <f>INDEX('прил 1.1'!#REF!,MATCH('прил 1.4'!$B304,'прил 1.1'!$B:$B,0))</f>
        <v>#REF!</v>
      </c>
      <c r="V304" s="1409">
        <v>0.50900000000000001</v>
      </c>
      <c r="W304" s="1409" t="e">
        <f>INDEX('прил 1.1'!#REF!,MATCH('прил 1.4'!B304,'прил 1.1'!B:B,0))</f>
        <v>#REF!</v>
      </c>
      <c r="X304" s="1205"/>
      <c r="Y304" s="1200" t="e">
        <f>INDEX('прил 14'!W:W,MATCH('прил 1.4'!$B304,'прил 14'!$B:$B,0))</f>
        <v>#REF!</v>
      </c>
      <c r="Z304" s="1595">
        <f>V304</f>
        <v>0.50900000000000001</v>
      </c>
      <c r="AA304" s="1200" t="e">
        <f>INDEX('прил 14'!X:X,MATCH('прил 1.4'!$B304,'прил 14'!$B:$B,0))</f>
        <v>#REF!</v>
      </c>
      <c r="AB304" s="1388"/>
      <c r="AC304" s="1200" t="e">
        <f>INDEX('прил 14'!Y:Y,MATCH('прил 1.4'!$B304,'прил 14'!$B:$B,0))</f>
        <v>#REF!</v>
      </c>
      <c r="AD304" s="1202"/>
      <c r="AE304" s="1200" t="e">
        <f>INDEX('прил 14'!Z:Z,MATCH('прил 1.4'!$B304,'прил 14'!$B:$B,0))</f>
        <v>#REF!</v>
      </c>
      <c r="AF304" s="1199" t="e">
        <f>INDEX('прил 1.1'!Q:Q,MATCH('прил 1.4'!B304,'прил 1.1'!B:B,0))-W304</f>
        <v>#REF!</v>
      </c>
      <c r="AG304" s="1409" t="e">
        <f t="shared" ref="AG304:AG366" si="257">W304-V304</f>
        <v>#REF!</v>
      </c>
      <c r="AH304" s="937" t="e">
        <f t="shared" ref="AH304:AH366" si="258">IF(W304&gt;0,AG304/W304," ")</f>
        <v>#REF!</v>
      </c>
      <c r="AI304" s="1414"/>
      <c r="AJ304" s="1414"/>
      <c r="AK304" s="1415" t="e">
        <f>INDEX('прил 1.1'!#REF!,MATCH('прил 1.4'!$B304,'прил 1.1'!$B:$B,0))</f>
        <v>#REF!</v>
      </c>
      <c r="AL304" s="1416" t="e">
        <f>INDEX('прил 1.1'!#REF!,MATCH('прил 1.4'!$B304,'прил 1.1'!$B:$B,0))</f>
        <v>#REF!</v>
      </c>
      <c r="AM304" s="1409">
        <v>0.433</v>
      </c>
      <c r="AN304" s="1409" t="e">
        <f>INDEX('прил 1.1'!#REF!,MATCH('прил 1.4'!B304,'прил 1.1'!B:B,0))</f>
        <v>#REF!</v>
      </c>
      <c r="AO304" s="1206">
        <f t="shared" si="254"/>
        <v>0.433</v>
      </c>
      <c r="AP304" s="1200" t="e">
        <f t="shared" si="255"/>
        <v>#REF!</v>
      </c>
      <c r="AQ304" s="1227"/>
      <c r="AR304" s="1200" t="e">
        <f>INDEX('прил 14'!H:H,MATCH('прил 1.4'!$B304,'прил 14'!$B:$B,0))</f>
        <v>#REF!</v>
      </c>
      <c r="AT304" s="1200" t="e">
        <f>INDEX('прил 14'!I:I,MATCH('прил 1.4'!$B304,'прил 14'!$B:$B,0))</f>
        <v>#REF!</v>
      </c>
      <c r="AV304" s="1200" t="e">
        <f>INDEX('прил 14'!J:J,MATCH('прил 1.4'!$B304,'прил 14'!$B:$B,0))</f>
        <v>#REF!</v>
      </c>
      <c r="AW304" s="1202"/>
      <c r="AX304" s="1200" t="e">
        <f>INDEX('прил 14'!K:K,MATCH('прил 1.4'!$B304,'прил 14'!$B:$B,0))</f>
        <v>#REF!</v>
      </c>
      <c r="AY304" s="1409" t="e">
        <f t="shared" si="193"/>
        <v>#REF!</v>
      </c>
      <c r="AZ304" s="937" t="e">
        <f t="shared" si="194"/>
        <v>#REF!</v>
      </c>
      <c r="BA304" s="1417"/>
      <c r="BB304" s="1409">
        <v>0</v>
      </c>
      <c r="BC304" s="1409" t="e">
        <f>INDEX('прил 1.1'!#REF!,MATCH('прил 1.4'!B304,'прил 1.1'!B:B,0))</f>
        <v>#REF!</v>
      </c>
      <c r="BD304" s="1409">
        <v>0</v>
      </c>
      <c r="BE304" s="1409" t="e">
        <f>INDEX('прил 1.1'!#REF!,MATCH('прил 1.4'!B304,'прил 1.1'!B:B,0))</f>
        <v>#REF!</v>
      </c>
      <c r="BF304" s="1414"/>
      <c r="BG304" s="1409" t="e">
        <f>INDEX('прил 1.1'!#REF!,MATCH('прил 1.4'!B304,'прил 1.1'!B:B,0))</f>
        <v>#REF!</v>
      </c>
      <c r="BH304" s="950" t="s">
        <v>1189</v>
      </c>
      <c r="BI304" s="1597">
        <f t="shared" si="249"/>
        <v>0</v>
      </c>
      <c r="BJ304" s="1619">
        <v>0</v>
      </c>
      <c r="BL304" s="917">
        <f t="shared" ref="BL304:BL305" si="259">BJ304-H304</f>
        <v>-0.433</v>
      </c>
      <c r="BM304" s="918"/>
    </row>
    <row r="305" spans="1:65" s="934" customFormat="1">
      <c r="A305" s="939">
        <f t="shared" si="256"/>
        <v>5</v>
      </c>
      <c r="B305" s="782" t="e">
        <f>'прил 1.1'!#REF!</f>
        <v>#REF!</v>
      </c>
      <c r="C305" s="915" t="s">
        <v>1026</v>
      </c>
      <c r="D305" s="1409" t="e">
        <f>INDEX('прил 1.1'!K:K,MATCH('прил 1.4'!B305,'прил 1.1'!B:B,0))</f>
        <v>#REF!</v>
      </c>
      <c r="E305" s="1409" t="e">
        <f>INDEX('прил 1.1'!L:L,MATCH($B305,'прил 1.1'!$B:$B,0))</f>
        <v>#REF!</v>
      </c>
      <c r="F305" s="1409" t="e">
        <f>INDEX('прил 1.1'!Q:Q,MATCH('прил 1.4'!B305,'прил 1.1'!B:B,0))</f>
        <v>#REF!</v>
      </c>
      <c r="G305" s="1409" t="e">
        <f>INDEX('прил 1.1'!#REF!,MATCH($B305,'прил 1.1'!$B:$B,0))</f>
        <v>#REF!</v>
      </c>
      <c r="H305" s="1409">
        <v>8</v>
      </c>
      <c r="I305" s="1410" t="e">
        <f>INDEX('прил 1.1'!#REF!,MATCH('прил 1.4'!B305,'прил 1.1'!B:B,0))</f>
        <v>#REF!</v>
      </c>
      <c r="J305" s="1201"/>
      <c r="K305" s="1200" t="e">
        <f>INDEX('прил 14'!N:N,MATCH('прил 1.4'!$B305,'прил 14'!$B:$B,0))</f>
        <v>#REF!</v>
      </c>
      <c r="L305" s="1390"/>
      <c r="M305" s="1200" t="e">
        <f>INDEX('прил 14'!O:O,MATCH('прил 1.4'!$B305,'прил 14'!$B:$B,0))</f>
        <v>#REF!</v>
      </c>
      <c r="N305" s="1390"/>
      <c r="O305" s="1200" t="e">
        <f>INDEX('прил 14'!P:P,MATCH('прил 1.4'!$B305,'прил 14'!$B:$B,0))</f>
        <v>#REF!</v>
      </c>
      <c r="P305" s="1199"/>
      <c r="Q305" s="1200" t="e">
        <f>INDEX('прил 14'!Q:Q,MATCH('прил 1.4'!$B305,'прил 14'!$B:$B,0))</f>
        <v>#REF!</v>
      </c>
      <c r="R305" s="1409" t="e">
        <f t="shared" si="200"/>
        <v>#REF!</v>
      </c>
      <c r="S305" s="937" t="e">
        <f t="shared" si="201"/>
        <v>#REF!</v>
      </c>
      <c r="T305" s="1409" t="e">
        <f>INDEX('прил 1.1'!#REF!,MATCH('прил 1.4'!$B305,'прил 1.1'!$B:$B,0))</f>
        <v>#REF!</v>
      </c>
      <c r="U305" s="1409" t="e">
        <f>INDEX('прил 1.1'!#REF!,MATCH('прил 1.4'!$B305,'прил 1.1'!$B:$B,0))</f>
        <v>#REF!</v>
      </c>
      <c r="V305" s="1409">
        <v>9.4036000000000008</v>
      </c>
      <c r="W305" s="1409" t="e">
        <f>INDEX('прил 1.1'!#REF!,MATCH('прил 1.4'!B305,'прил 1.1'!B:B,0))</f>
        <v>#REF!</v>
      </c>
      <c r="X305" s="1205">
        <f>V305</f>
        <v>9.4036000000000008</v>
      </c>
      <c r="Y305" s="1200" t="e">
        <f>INDEX('прил 14'!W:W,MATCH('прил 1.4'!$B305,'прил 14'!$B:$B,0))</f>
        <v>#REF!</v>
      </c>
      <c r="Z305" s="1595"/>
      <c r="AA305" s="1200" t="e">
        <f>INDEX('прил 14'!X:X,MATCH('прил 1.4'!$B305,'прил 14'!$B:$B,0))</f>
        <v>#REF!</v>
      </c>
      <c r="AB305" s="1388"/>
      <c r="AC305" s="1200" t="e">
        <f>INDEX('прил 14'!Y:Y,MATCH('прил 1.4'!$B305,'прил 14'!$B:$B,0))</f>
        <v>#REF!</v>
      </c>
      <c r="AD305" s="1202"/>
      <c r="AE305" s="1200" t="e">
        <f>INDEX('прил 14'!Z:Z,MATCH('прил 1.4'!$B305,'прил 14'!$B:$B,0))</f>
        <v>#REF!</v>
      </c>
      <c r="AF305" s="1199" t="e">
        <f>INDEX('прил 1.1'!Q:Q,MATCH('прил 1.4'!B305,'прил 1.1'!B:B,0))-W305</f>
        <v>#REF!</v>
      </c>
      <c r="AG305" s="1409" t="e">
        <f t="shared" si="257"/>
        <v>#REF!</v>
      </c>
      <c r="AH305" s="937" t="e">
        <f t="shared" si="258"/>
        <v>#REF!</v>
      </c>
      <c r="AI305" s="1414"/>
      <c r="AJ305" s="1414"/>
      <c r="AK305" s="1415" t="e">
        <f>INDEX('прил 1.1'!#REF!,MATCH('прил 1.4'!$B305,'прил 1.1'!$B:$B,0))</f>
        <v>#REF!</v>
      </c>
      <c r="AL305" s="1416" t="e">
        <f>INDEX('прил 1.1'!#REF!,MATCH('прил 1.4'!$B305,'прил 1.1'!$B:$B,0))</f>
        <v>#REF!</v>
      </c>
      <c r="AM305" s="1409">
        <v>8.4</v>
      </c>
      <c r="AN305" s="1409" t="e">
        <f>INDEX('прил 1.1'!#REF!,MATCH('прил 1.4'!B305,'прил 1.1'!B:B,0))</f>
        <v>#REF!</v>
      </c>
      <c r="AO305" s="1206">
        <f t="shared" si="254"/>
        <v>8.4</v>
      </c>
      <c r="AP305" s="1200" t="e">
        <f t="shared" si="255"/>
        <v>#REF!</v>
      </c>
      <c r="AQ305" s="1227"/>
      <c r="AR305" s="1199"/>
      <c r="AS305" s="1202"/>
      <c r="AT305" s="1199"/>
      <c r="AU305" s="1202"/>
      <c r="AV305" s="1199"/>
      <c r="AW305" s="1202"/>
      <c r="AX305" s="1199"/>
      <c r="AY305" s="1409" t="e">
        <f t="shared" si="193"/>
        <v>#REF!</v>
      </c>
      <c r="AZ305" s="937" t="e">
        <f t="shared" si="194"/>
        <v>#REF!</v>
      </c>
      <c r="BA305" s="1417"/>
      <c r="BB305" s="1409">
        <v>0</v>
      </c>
      <c r="BC305" s="1409" t="e">
        <f>INDEX('прил 1.1'!#REF!,MATCH('прил 1.4'!B305,'прил 1.1'!B:B,0))</f>
        <v>#REF!</v>
      </c>
      <c r="BD305" s="1409">
        <v>0</v>
      </c>
      <c r="BE305" s="1409" t="e">
        <f>INDEX('прил 1.1'!#REF!,MATCH('прил 1.4'!B305,'прил 1.1'!B:B,0))</f>
        <v>#REF!</v>
      </c>
      <c r="BF305" s="1414"/>
      <c r="BG305" s="1409" t="e">
        <f>INDEX('прил 1.1'!#REF!,MATCH('прил 1.4'!B305,'прил 1.1'!B:B,0))</f>
        <v>#REF!</v>
      </c>
      <c r="BH305" s="950"/>
      <c r="BI305" s="1597">
        <f t="shared" si="249"/>
        <v>0</v>
      </c>
      <c r="BJ305" s="1619">
        <v>0</v>
      </c>
      <c r="BL305" s="917">
        <f t="shared" si="259"/>
        <v>-8</v>
      </c>
      <c r="BM305" s="918"/>
    </row>
    <row r="306" spans="1:65" s="934" customFormat="1" ht="83.25" hidden="1" customHeight="1">
      <c r="A306" s="939">
        <f t="shared" si="256"/>
        <v>6</v>
      </c>
      <c r="B306" s="782" t="e">
        <f>'прил 1.1'!#REF!</f>
        <v>#REF!</v>
      </c>
      <c r="C306" s="915" t="s">
        <v>1026</v>
      </c>
      <c r="D306" s="1409" t="e">
        <f>INDEX('прил 1.1'!K:K,MATCH('прил 1.4'!B306,'прил 1.1'!B:B,0))</f>
        <v>#REF!</v>
      </c>
      <c r="E306" s="1409" t="e">
        <f>INDEX('прил 1.1'!L:L,MATCH($B306,'прил 1.1'!$B:$B,0))</f>
        <v>#REF!</v>
      </c>
      <c r="F306" s="1409" t="e">
        <f>INDEX('прил 1.1'!Q:Q,MATCH('прил 1.4'!B306,'прил 1.1'!B:B,0))</f>
        <v>#REF!</v>
      </c>
      <c r="G306" s="1409" t="e">
        <f>INDEX('прил 1.1'!#REF!,MATCH($B306,'прил 1.1'!$B:$B,0))</f>
        <v>#REF!</v>
      </c>
      <c r="H306" s="1409"/>
      <c r="I306" s="1410" t="e">
        <f>INDEX('прил 1.1'!#REF!,MATCH('прил 1.4'!B306,'прил 1.1'!B:B,0))</f>
        <v>#REF!</v>
      </c>
      <c r="J306" s="1201"/>
      <c r="K306" s="1200" t="e">
        <f>INDEX('прил 14'!N:N,MATCH('прил 1.4'!$B306,'прил 14'!$B:$B,0))</f>
        <v>#REF!</v>
      </c>
      <c r="L306" s="1390"/>
      <c r="M306" s="1200" t="e">
        <f>INDEX('прил 14'!O:O,MATCH('прил 1.4'!$B306,'прил 14'!$B:$B,0))</f>
        <v>#REF!</v>
      </c>
      <c r="N306" s="1390"/>
      <c r="O306" s="1200" t="e">
        <f>INDEX('прил 14'!P:P,MATCH('прил 1.4'!$B306,'прил 14'!$B:$B,0))</f>
        <v>#REF!</v>
      </c>
      <c r="P306" s="1199"/>
      <c r="Q306" s="1200" t="e">
        <f>INDEX('прил 14'!Q:Q,MATCH('прил 1.4'!$B306,'прил 14'!$B:$B,0))</f>
        <v>#REF!</v>
      </c>
      <c r="R306" s="1409" t="e">
        <f t="shared" si="200"/>
        <v>#REF!</v>
      </c>
      <c r="S306" s="937" t="e">
        <f t="shared" si="201"/>
        <v>#REF!</v>
      </c>
      <c r="T306" s="1409" t="e">
        <f>INDEX('прил 1.1'!#REF!,MATCH('прил 1.4'!$B306,'прил 1.1'!$B:$B,0))</f>
        <v>#REF!</v>
      </c>
      <c r="U306" s="1409" t="e">
        <f>INDEX('прил 1.1'!#REF!,MATCH('прил 1.4'!$B306,'прил 1.1'!$B:$B,0))</f>
        <v>#REF!</v>
      </c>
      <c r="V306" s="1409"/>
      <c r="W306" s="1409" t="e">
        <f>INDEX('прил 1.1'!#REF!,MATCH('прил 1.4'!B306,'прил 1.1'!B:B,0))</f>
        <v>#REF!</v>
      </c>
      <c r="X306" s="1205"/>
      <c r="Y306" s="1200" t="e">
        <f>INDEX('прил 14'!W:W,MATCH('прил 1.4'!$B306,'прил 14'!$B:$B,0))</f>
        <v>#REF!</v>
      </c>
      <c r="Z306" s="1388"/>
      <c r="AA306" s="1200" t="e">
        <f>INDEX('прил 14'!X:X,MATCH('прил 1.4'!$B306,'прил 14'!$B:$B,0))</f>
        <v>#REF!</v>
      </c>
      <c r="AB306" s="1388"/>
      <c r="AC306" s="1200" t="e">
        <f>INDEX('прил 14'!Y:Y,MATCH('прил 1.4'!$B306,'прил 14'!$B:$B,0))</f>
        <v>#REF!</v>
      </c>
      <c r="AD306" s="1202"/>
      <c r="AE306" s="1200" t="e">
        <f>INDEX('прил 14'!Z:Z,MATCH('прил 1.4'!$B306,'прил 14'!$B:$B,0))</f>
        <v>#REF!</v>
      </c>
      <c r="AF306" s="1199" t="e">
        <f>INDEX('прил 1.1'!Q:Q,MATCH('прил 1.4'!B306,'прил 1.1'!B:B,0))-W306</f>
        <v>#REF!</v>
      </c>
      <c r="AG306" s="1409" t="e">
        <f t="shared" si="257"/>
        <v>#REF!</v>
      </c>
      <c r="AH306" s="937" t="e">
        <f t="shared" si="258"/>
        <v>#REF!</v>
      </c>
      <c r="AI306" s="1414"/>
      <c r="AJ306" s="1414"/>
      <c r="AK306" s="1415" t="e">
        <f>INDEX('прил 1.1'!#REF!,MATCH('прил 1.4'!$B306,'прил 1.1'!$B:$B,0))</f>
        <v>#REF!</v>
      </c>
      <c r="AL306" s="1416" t="e">
        <f>INDEX('прил 1.1'!#REF!,MATCH('прил 1.4'!$B306,'прил 1.1'!$B:$B,0))</f>
        <v>#REF!</v>
      </c>
      <c r="AM306" s="1409"/>
      <c r="AN306" s="1409" t="e">
        <f>INDEX('прил 1.1'!#REF!,MATCH('прил 1.4'!B306,'прил 1.1'!B:B,0))</f>
        <v>#REF!</v>
      </c>
      <c r="AO306" s="1206">
        <f t="shared" si="254"/>
        <v>0</v>
      </c>
      <c r="AP306" s="1200" t="e">
        <f t="shared" si="255"/>
        <v>#REF!</v>
      </c>
      <c r="AQ306" s="1227"/>
      <c r="AR306" s="1200" t="e">
        <f>INDEX('прил 14'!H:H,MATCH('прил 1.4'!$B306,'прил 14'!$B:$B,0))</f>
        <v>#REF!</v>
      </c>
      <c r="AT306" s="1200" t="e">
        <f>INDEX('прил 14'!I:I,MATCH('прил 1.4'!$B306,'прил 14'!$B:$B,0))</f>
        <v>#REF!</v>
      </c>
      <c r="AV306" s="1200" t="e">
        <f>INDEX('прил 14'!J:J,MATCH('прил 1.4'!$B306,'прил 14'!$B:$B,0))</f>
        <v>#REF!</v>
      </c>
      <c r="AW306" s="1202"/>
      <c r="AX306" s="1200" t="e">
        <f>INDEX('прил 14'!K:K,MATCH('прил 1.4'!$B306,'прил 14'!$B:$B,0))</f>
        <v>#REF!</v>
      </c>
      <c r="AY306" s="1409" t="e">
        <f t="shared" si="193"/>
        <v>#REF!</v>
      </c>
      <c r="AZ306" s="937" t="e">
        <f t="shared" si="194"/>
        <v>#REF!</v>
      </c>
      <c r="BA306" s="1417"/>
      <c r="BB306" s="1409"/>
      <c r="BC306" s="1409" t="e">
        <f>INDEX('прил 1.1'!#REF!,MATCH('прил 1.4'!B306,'прил 1.1'!B:B,0))</f>
        <v>#REF!</v>
      </c>
      <c r="BD306" s="1409"/>
      <c r="BE306" s="1409" t="e">
        <f>INDEX('прил 1.1'!#REF!,MATCH('прил 1.4'!B306,'прил 1.1'!B:B,0))</f>
        <v>#REF!</v>
      </c>
      <c r="BF306" s="1414"/>
      <c r="BG306" s="1409" t="e">
        <f>INDEX('прил 1.1'!#REF!,MATCH('прил 1.4'!B306,'прил 1.1'!B:B,0))</f>
        <v>#REF!</v>
      </c>
      <c r="BH306" s="950"/>
      <c r="BI306" s="1597">
        <f t="shared" si="249"/>
        <v>0</v>
      </c>
      <c r="BL306" s="917"/>
      <c r="BM306" s="918"/>
    </row>
    <row r="307" spans="1:65" s="934" customFormat="1" ht="30" hidden="1">
      <c r="A307" s="939">
        <f t="shared" si="256"/>
        <v>7</v>
      </c>
      <c r="B307" s="782" t="s">
        <v>1205</v>
      </c>
      <c r="C307" s="915" t="s">
        <v>1026</v>
      </c>
      <c r="D307" s="1409" t="e">
        <f>INDEX('прил 1.1'!K:K,MATCH('прил 1.4'!B307,'прил 1.1'!B:B,0))</f>
        <v>#N/A</v>
      </c>
      <c r="E307" s="1409" t="e">
        <f>INDEX('прил 1.1'!L:L,MATCH($B307,'прил 1.1'!$B:$B,0))</f>
        <v>#N/A</v>
      </c>
      <c r="F307" s="1409" t="e">
        <f>INDEX('прил 1.1'!Q:Q,MATCH('прил 1.4'!B307,'прил 1.1'!B:B,0))</f>
        <v>#N/A</v>
      </c>
      <c r="G307" s="1409" t="e">
        <f>INDEX('прил 1.1'!#REF!,MATCH($B307,'прил 1.1'!$B:$B,0))</f>
        <v>#REF!</v>
      </c>
      <c r="H307" s="1409"/>
      <c r="I307" s="1410" t="e">
        <f>INDEX('прил 1.1'!#REF!,MATCH('прил 1.4'!B307,'прил 1.1'!B:B,0))</f>
        <v>#REF!</v>
      </c>
      <c r="J307" s="1201"/>
      <c r="K307" s="1202"/>
      <c r="L307" s="1199"/>
      <c r="M307" s="1202"/>
      <c r="N307" s="1199"/>
      <c r="O307" s="1199"/>
      <c r="P307" s="1199"/>
      <c r="Q307" s="1203"/>
      <c r="R307" s="1409" t="e">
        <f t="shared" si="200"/>
        <v>#REF!</v>
      </c>
      <c r="S307" s="937" t="e">
        <f t="shared" si="201"/>
        <v>#REF!</v>
      </c>
      <c r="T307" s="1409" t="e">
        <f>INDEX('прил 1.1'!#REF!,MATCH('прил 1.4'!$B307,'прил 1.1'!$B:$B,0))</f>
        <v>#REF!</v>
      </c>
      <c r="U307" s="1409" t="e">
        <f>INDEX('прил 1.1'!#REF!,MATCH('прил 1.4'!$B307,'прил 1.1'!$B:$B,0))</f>
        <v>#REF!</v>
      </c>
      <c r="V307" s="1409"/>
      <c r="W307" s="1409" t="e">
        <f>INDEX('прил 1.1'!#REF!,MATCH('прил 1.4'!B307,'прил 1.1'!B:B,0))</f>
        <v>#REF!</v>
      </c>
      <c r="X307" s="1205"/>
      <c r="Y307" s="1205"/>
      <c r="Z307" s="1205"/>
      <c r="AA307" s="1205"/>
      <c r="AB307" s="1205"/>
      <c r="AC307" s="1205"/>
      <c r="AD307" s="1205"/>
      <c r="AE307" s="1205"/>
      <c r="AF307" s="1199" t="e">
        <f>INDEX('прил 1.1'!Q:Q,MATCH('прил 1.4'!B307,'прил 1.1'!B:B,0))-W307</f>
        <v>#N/A</v>
      </c>
      <c r="AG307" s="1409" t="e">
        <f t="shared" si="257"/>
        <v>#REF!</v>
      </c>
      <c r="AH307" s="937" t="e">
        <f t="shared" si="258"/>
        <v>#REF!</v>
      </c>
      <c r="AI307" s="1414"/>
      <c r="AJ307" s="1414"/>
      <c r="AK307" s="1415" t="e">
        <f>INDEX('прил 1.1'!#REF!,MATCH('прил 1.4'!$B307,'прил 1.1'!$B:$B,0))</f>
        <v>#REF!</v>
      </c>
      <c r="AL307" s="1416" t="e">
        <f>INDEX('прил 1.1'!#REF!,MATCH('прил 1.4'!$B307,'прил 1.1'!$B:$B,0))</f>
        <v>#REF!</v>
      </c>
      <c r="AM307" s="1409"/>
      <c r="AN307" s="1409" t="e">
        <f>INDEX('прил 1.1'!#REF!,MATCH('прил 1.4'!B307,'прил 1.1'!B:B,0))</f>
        <v>#REF!</v>
      </c>
      <c r="AO307" s="1206">
        <f t="shared" si="254"/>
        <v>0</v>
      </c>
      <c r="AP307" s="1200" t="e">
        <f t="shared" si="255"/>
        <v>#REF!</v>
      </c>
      <c r="AQ307" s="1227"/>
      <c r="AR307" s="1199"/>
      <c r="AS307" s="1202"/>
      <c r="AT307" s="1199"/>
      <c r="AU307" s="1202"/>
      <c r="AV307" s="1199"/>
      <c r="AW307" s="1202"/>
      <c r="AX307" s="1199"/>
      <c r="AY307" s="1409" t="e">
        <f t="shared" si="193"/>
        <v>#REF!</v>
      </c>
      <c r="AZ307" s="937" t="e">
        <f t="shared" si="194"/>
        <v>#REF!</v>
      </c>
      <c r="BA307" s="1417"/>
      <c r="BB307" s="1409"/>
      <c r="BC307" s="1409" t="e">
        <f>INDEX('прил 1.1'!#REF!,MATCH('прил 1.4'!B307,'прил 1.1'!B:B,0))</f>
        <v>#REF!</v>
      </c>
      <c r="BD307" s="1409"/>
      <c r="BE307" s="1409" t="e">
        <f>INDEX('прил 1.1'!#REF!,MATCH('прил 1.4'!B307,'прил 1.1'!B:B,0))</f>
        <v>#REF!</v>
      </c>
      <c r="BF307" s="1414"/>
      <c r="BG307" s="1409" t="e">
        <f>INDEX('прил 1.1'!#REF!,MATCH('прил 1.4'!B307,'прил 1.1'!B:B,0))</f>
        <v>#REF!</v>
      </c>
      <c r="BH307" s="950"/>
      <c r="BI307" s="1597">
        <f t="shared" si="249"/>
        <v>0</v>
      </c>
      <c r="BL307" s="917"/>
      <c r="BM307" s="918"/>
    </row>
    <row r="308" spans="1:65" s="934" customFormat="1" ht="30" hidden="1">
      <c r="A308" s="939">
        <f t="shared" si="256"/>
        <v>8</v>
      </c>
      <c r="B308" s="782" t="s">
        <v>1206</v>
      </c>
      <c r="C308" s="915" t="s">
        <v>1026</v>
      </c>
      <c r="D308" s="1409" t="e">
        <f>INDEX('прил 1.1'!K:K,MATCH('прил 1.4'!B308,'прил 1.1'!B:B,0))</f>
        <v>#N/A</v>
      </c>
      <c r="E308" s="1409" t="e">
        <f>INDEX('прил 1.1'!L:L,MATCH($B308,'прил 1.1'!$B:$B,0))</f>
        <v>#N/A</v>
      </c>
      <c r="F308" s="1409" t="e">
        <f>INDEX('прил 1.1'!Q:Q,MATCH('прил 1.4'!B308,'прил 1.1'!B:B,0))</f>
        <v>#N/A</v>
      </c>
      <c r="G308" s="1409" t="e">
        <f>INDEX('прил 1.1'!#REF!,MATCH($B308,'прил 1.1'!$B:$B,0))</f>
        <v>#REF!</v>
      </c>
      <c r="H308" s="1409"/>
      <c r="I308" s="1410" t="e">
        <f>INDEX('прил 1.1'!#REF!,MATCH('прил 1.4'!B308,'прил 1.1'!B:B,0))</f>
        <v>#REF!</v>
      </c>
      <c r="J308" s="1201"/>
      <c r="K308" s="1202"/>
      <c r="L308" s="1199"/>
      <c r="M308" s="1202"/>
      <c r="N308" s="1199"/>
      <c r="O308" s="1199"/>
      <c r="P308" s="1199"/>
      <c r="Q308" s="1203"/>
      <c r="R308" s="1409" t="e">
        <f t="shared" si="200"/>
        <v>#REF!</v>
      </c>
      <c r="S308" s="937" t="e">
        <f t="shared" si="201"/>
        <v>#REF!</v>
      </c>
      <c r="T308" s="1409" t="e">
        <f>INDEX('прил 1.1'!#REF!,MATCH('прил 1.4'!$B308,'прил 1.1'!$B:$B,0))</f>
        <v>#REF!</v>
      </c>
      <c r="U308" s="1409" t="e">
        <f>INDEX('прил 1.1'!#REF!,MATCH('прил 1.4'!$B308,'прил 1.1'!$B:$B,0))</f>
        <v>#REF!</v>
      </c>
      <c r="V308" s="1409"/>
      <c r="W308" s="1409" t="e">
        <f>INDEX('прил 1.1'!#REF!,MATCH('прил 1.4'!B308,'прил 1.1'!B:B,0))</f>
        <v>#REF!</v>
      </c>
      <c r="X308" s="1205"/>
      <c r="Y308" s="1205"/>
      <c r="Z308" s="1205"/>
      <c r="AA308" s="1205"/>
      <c r="AB308" s="1205"/>
      <c r="AC308" s="1205"/>
      <c r="AD308" s="1205"/>
      <c r="AE308" s="1205"/>
      <c r="AF308" s="1199" t="e">
        <f>INDEX('прил 1.1'!Q:Q,MATCH('прил 1.4'!B308,'прил 1.1'!B:B,0))-W308</f>
        <v>#N/A</v>
      </c>
      <c r="AG308" s="1409" t="e">
        <f t="shared" si="257"/>
        <v>#REF!</v>
      </c>
      <c r="AH308" s="937" t="e">
        <f t="shared" si="258"/>
        <v>#REF!</v>
      </c>
      <c r="AI308" s="1414"/>
      <c r="AJ308" s="1414"/>
      <c r="AK308" s="1415" t="e">
        <f>INDEX('прил 1.1'!#REF!,MATCH('прил 1.4'!$B308,'прил 1.1'!$B:$B,0))</f>
        <v>#REF!</v>
      </c>
      <c r="AL308" s="1416" t="e">
        <f>INDEX('прил 1.1'!#REF!,MATCH('прил 1.4'!$B308,'прил 1.1'!$B:$B,0))</f>
        <v>#REF!</v>
      </c>
      <c r="AM308" s="1409"/>
      <c r="AN308" s="1409" t="e">
        <f>INDEX('прил 1.1'!#REF!,MATCH('прил 1.4'!B308,'прил 1.1'!B:B,0))</f>
        <v>#REF!</v>
      </c>
      <c r="AO308" s="1206">
        <f t="shared" si="254"/>
        <v>0</v>
      </c>
      <c r="AP308" s="1200" t="e">
        <f t="shared" si="255"/>
        <v>#REF!</v>
      </c>
      <c r="AQ308" s="1227"/>
      <c r="AR308" s="1199" t="e">
        <f>INDEX('прил 1.3'!#REF!,MATCH('прил 1.4'!$B308,'прил 1.3'!$B:$B,0))</f>
        <v>#REF!</v>
      </c>
      <c r="AS308" s="1202"/>
      <c r="AT308" s="1199" t="e">
        <f>INDEX('прил 1.3'!#REF!,MATCH('прил 1.4'!$B308,'прил 1.3'!$B:$B,0))</f>
        <v>#REF!</v>
      </c>
      <c r="AU308" s="1202"/>
      <c r="AV308" s="1199" t="e">
        <f>INDEX('прил 1.3'!#REF!,MATCH('прил 1.4'!$B308,'прил 1.3'!$B:$B,0))</f>
        <v>#REF!</v>
      </c>
      <c r="AW308" s="1202"/>
      <c r="AX308" s="1199" t="e">
        <f>INDEX('прил 1.3'!#REF!,MATCH('прил 1.4'!$B308,'прил 1.3'!$B:$B,0))</f>
        <v>#REF!</v>
      </c>
      <c r="AY308" s="1409" t="e">
        <f t="shared" si="193"/>
        <v>#REF!</v>
      </c>
      <c r="AZ308" s="937" t="e">
        <f t="shared" si="194"/>
        <v>#REF!</v>
      </c>
      <c r="BA308" s="1417"/>
      <c r="BB308" s="1409"/>
      <c r="BC308" s="1409" t="e">
        <f>INDEX('прил 1.1'!#REF!,MATCH('прил 1.4'!B308,'прил 1.1'!B:B,0))</f>
        <v>#REF!</v>
      </c>
      <c r="BD308" s="1409"/>
      <c r="BE308" s="1409" t="e">
        <f>INDEX('прил 1.1'!#REF!,MATCH('прил 1.4'!B308,'прил 1.1'!B:B,0))</f>
        <v>#REF!</v>
      </c>
      <c r="BF308" s="1414"/>
      <c r="BG308" s="1409" t="e">
        <f>INDEX('прил 1.1'!#REF!,MATCH('прил 1.4'!B308,'прил 1.1'!B:B,0))</f>
        <v>#REF!</v>
      </c>
      <c r="BH308" s="950"/>
      <c r="BI308" s="1597">
        <f t="shared" si="249"/>
        <v>0</v>
      </c>
      <c r="BL308" s="917"/>
      <c r="BM308" s="918"/>
    </row>
    <row r="309" spans="1:65" s="727" customFormat="1">
      <c r="A309" s="723" t="s">
        <v>370</v>
      </c>
      <c r="B309" s="704" t="s">
        <v>75</v>
      </c>
      <c r="C309" s="602"/>
      <c r="D309" s="1407">
        <f>D310+D313+D316</f>
        <v>0</v>
      </c>
      <c r="E309" s="1407">
        <f t="shared" ref="E309:AF309" si="260">E310+E313+E316</f>
        <v>0</v>
      </c>
      <c r="F309" s="1407">
        <f t="shared" si="260"/>
        <v>0</v>
      </c>
      <c r="G309" s="1407" t="e">
        <f t="shared" si="260"/>
        <v>#REF!</v>
      </c>
      <c r="H309" s="1407">
        <f t="shared" si="260"/>
        <v>95.823000000000008</v>
      </c>
      <c r="I309" s="1407" t="e">
        <f t="shared" si="260"/>
        <v>#REF!</v>
      </c>
      <c r="J309" s="1195">
        <f t="shared" si="260"/>
        <v>0</v>
      </c>
      <c r="K309" s="1195">
        <f t="shared" si="260"/>
        <v>1.1539999999999999</v>
      </c>
      <c r="L309" s="1195">
        <f t="shared" si="260"/>
        <v>0</v>
      </c>
      <c r="M309" s="1195" t="e">
        <f t="shared" si="260"/>
        <v>#REF!</v>
      </c>
      <c r="N309" s="1195">
        <f t="shared" si="260"/>
        <v>0</v>
      </c>
      <c r="O309" s="1195" t="e">
        <f t="shared" si="260"/>
        <v>#REF!</v>
      </c>
      <c r="P309" s="1195">
        <f t="shared" si="260"/>
        <v>0</v>
      </c>
      <c r="Q309" s="1195" t="e">
        <f t="shared" si="260"/>
        <v>#REF!</v>
      </c>
      <c r="R309" s="1412" t="e">
        <f t="shared" si="200"/>
        <v>#REF!</v>
      </c>
      <c r="S309" s="971" t="e">
        <f t="shared" si="201"/>
        <v>#REF!</v>
      </c>
      <c r="T309" s="1407" t="e">
        <f t="shared" si="260"/>
        <v>#REF!</v>
      </c>
      <c r="U309" s="1407" t="e">
        <f t="shared" si="260"/>
        <v>#REF!</v>
      </c>
      <c r="V309" s="1407">
        <f t="shared" si="260"/>
        <v>112.63503110589977</v>
      </c>
      <c r="W309" s="1407" t="e">
        <f t="shared" si="260"/>
        <v>#REF!</v>
      </c>
      <c r="X309" s="1195" t="e">
        <f t="shared" si="260"/>
        <v>#REF!</v>
      </c>
      <c r="Y309" s="1195">
        <f t="shared" si="260"/>
        <v>1.1539999999999999</v>
      </c>
      <c r="Z309" s="1195" t="e">
        <f t="shared" si="260"/>
        <v>#REF!</v>
      </c>
      <c r="AA309" s="1195" t="e">
        <f t="shared" si="260"/>
        <v>#REF!</v>
      </c>
      <c r="AB309" s="1195" t="e">
        <f t="shared" si="260"/>
        <v>#REF!</v>
      </c>
      <c r="AC309" s="1195" t="e">
        <f t="shared" si="260"/>
        <v>#REF!</v>
      </c>
      <c r="AD309" s="1195" t="e">
        <f t="shared" si="260"/>
        <v>#REF!</v>
      </c>
      <c r="AE309" s="1195" t="e">
        <f t="shared" si="260"/>
        <v>#REF!</v>
      </c>
      <c r="AF309" s="1195" t="e">
        <f t="shared" si="260"/>
        <v>#REF!</v>
      </c>
      <c r="AG309" s="1412" t="e">
        <f t="shared" si="257"/>
        <v>#REF!</v>
      </c>
      <c r="AH309" s="971" t="e">
        <f t="shared" si="258"/>
        <v>#REF!</v>
      </c>
      <c r="AI309" s="1407">
        <f t="shared" ref="AI309:AM309" si="261">AI310+AI313+AI316</f>
        <v>0</v>
      </c>
      <c r="AJ309" s="1407">
        <f t="shared" si="261"/>
        <v>0</v>
      </c>
      <c r="AK309" s="1407" t="e">
        <f t="shared" si="261"/>
        <v>#REF!</v>
      </c>
      <c r="AL309" s="1407" t="e">
        <f t="shared" si="261"/>
        <v>#REF!</v>
      </c>
      <c r="AM309" s="1407">
        <f t="shared" si="261"/>
        <v>95.823000000000008</v>
      </c>
      <c r="AN309" s="1407" t="e">
        <f t="shared" ref="AN309" si="262">AN310+AN313+AN316</f>
        <v>#REF!</v>
      </c>
      <c r="AO309" s="1195">
        <f t="shared" ref="AO309" si="263">AO310+AO313+AO316</f>
        <v>95.823000000000008</v>
      </c>
      <c r="AP309" s="1195" t="e">
        <f t="shared" ref="AP309" si="264">AP310+AP313+AP316</f>
        <v>#REF!</v>
      </c>
      <c r="AQ309" s="1195">
        <f t="shared" ref="AQ309" si="265">AQ310+AQ313+AQ316</f>
        <v>0</v>
      </c>
      <c r="AR309" s="1195" t="e">
        <f t="shared" ref="AR309" si="266">AR310+AR313+AR316</f>
        <v>#REF!</v>
      </c>
      <c r="AS309" s="1195">
        <f t="shared" ref="AS309" si="267">AS310+AS313+AS316</f>
        <v>0</v>
      </c>
      <c r="AT309" s="1195" t="e">
        <f t="shared" ref="AT309" si="268">AT310+AT313+AT316</f>
        <v>#REF!</v>
      </c>
      <c r="AU309" s="1195">
        <f t="shared" ref="AU309" si="269">AU310+AU313+AU316</f>
        <v>0</v>
      </c>
      <c r="AV309" s="1195" t="e">
        <f t="shared" ref="AV309" si="270">AV310+AV313+AV316</f>
        <v>#REF!</v>
      </c>
      <c r="AW309" s="1195">
        <f t="shared" ref="AW309" si="271">AW310+AW313+AW316</f>
        <v>0</v>
      </c>
      <c r="AX309" s="1195" t="e">
        <f t="shared" ref="AX309" si="272">AX310+AX313+AX316</f>
        <v>#REF!</v>
      </c>
      <c r="AY309" s="1412" t="e">
        <f t="shared" si="193"/>
        <v>#REF!</v>
      </c>
      <c r="AZ309" s="971" t="e">
        <f t="shared" si="194"/>
        <v>#REF!</v>
      </c>
      <c r="BA309" s="1407">
        <f t="shared" ref="BA309" si="273">BA310+BA313+BA316</f>
        <v>0</v>
      </c>
      <c r="BB309" s="1407">
        <f t="shared" ref="BB309" si="274">BB310+BB313+BB316</f>
        <v>0</v>
      </c>
      <c r="BC309" s="1407" t="e">
        <f t="shared" ref="BC309" si="275">BC310+BC313+BC316</f>
        <v>#REF!</v>
      </c>
      <c r="BD309" s="1407">
        <f t="shared" ref="BD309" si="276">BD310+BD313+BD316</f>
        <v>0</v>
      </c>
      <c r="BE309" s="1407" t="e">
        <f t="shared" ref="BE309" si="277">BE310+BE313+BE316</f>
        <v>#REF!</v>
      </c>
      <c r="BF309" s="1407">
        <f t="shared" ref="BF309" si="278">BF310+BF313+BF316</f>
        <v>0</v>
      </c>
      <c r="BG309" s="1407" t="e">
        <f t="shared" ref="BG309" si="279">BG310+BG313+BG316</f>
        <v>#REF!</v>
      </c>
      <c r="BH309" s="602"/>
      <c r="BI309" s="1597" t="e">
        <f t="shared" si="249"/>
        <v>#REF!</v>
      </c>
      <c r="BJ309" s="1619" t="e">
        <v>#N/A</v>
      </c>
      <c r="BL309" s="917" t="e">
        <f>BJ309-H309</f>
        <v>#N/A</v>
      </c>
      <c r="BM309" s="778"/>
    </row>
    <row r="310" spans="1:65" s="727" customFormat="1" hidden="1">
      <c r="A310" s="723">
        <v>1</v>
      </c>
      <c r="B310" s="704" t="s">
        <v>76</v>
      </c>
      <c r="C310" s="602"/>
      <c r="D310" s="1407"/>
      <c r="E310" s="1407"/>
      <c r="F310" s="1407"/>
      <c r="G310" s="1407"/>
      <c r="H310" s="1407"/>
      <c r="I310" s="1407"/>
      <c r="J310" s="1195"/>
      <c r="K310" s="1195"/>
      <c r="L310" s="1195"/>
      <c r="M310" s="1195"/>
      <c r="N310" s="1195"/>
      <c r="O310" s="1195"/>
      <c r="P310" s="1195"/>
      <c r="Q310" s="1195"/>
      <c r="R310" s="1412">
        <f t="shared" si="200"/>
        <v>0</v>
      </c>
      <c r="S310" s="971" t="str">
        <f t="shared" si="201"/>
        <v xml:space="preserve"> </v>
      </c>
      <c r="T310" s="1407"/>
      <c r="U310" s="1407"/>
      <c r="V310" s="1407"/>
      <c r="W310" s="1407"/>
      <c r="X310" s="1195"/>
      <c r="Y310" s="1195"/>
      <c r="Z310" s="1195"/>
      <c r="AA310" s="1195"/>
      <c r="AB310" s="1195"/>
      <c r="AC310" s="1195"/>
      <c r="AD310" s="1195"/>
      <c r="AE310" s="1195"/>
      <c r="AF310" s="1195"/>
      <c r="AG310" s="1412">
        <f t="shared" si="257"/>
        <v>0</v>
      </c>
      <c r="AH310" s="971" t="str">
        <f t="shared" si="258"/>
        <v xml:space="preserve"> </v>
      </c>
      <c r="AI310" s="1407"/>
      <c r="AJ310" s="1407"/>
      <c r="AK310" s="1407"/>
      <c r="AL310" s="1407"/>
      <c r="AM310" s="1407"/>
      <c r="AN310" s="1407"/>
      <c r="AO310" s="1195">
        <f t="shared" si="254"/>
        <v>0</v>
      </c>
      <c r="AP310" s="1195"/>
      <c r="AQ310" s="1195"/>
      <c r="AR310" s="1195"/>
      <c r="AS310" s="1195"/>
      <c r="AT310" s="1195"/>
      <c r="AU310" s="1195"/>
      <c r="AV310" s="1195"/>
      <c r="AW310" s="1195"/>
      <c r="AX310" s="1195"/>
      <c r="AY310" s="1412">
        <f t="shared" si="193"/>
        <v>0</v>
      </c>
      <c r="AZ310" s="971" t="str">
        <f t="shared" si="194"/>
        <v xml:space="preserve"> </v>
      </c>
      <c r="BA310" s="1407"/>
      <c r="BB310" s="1407"/>
      <c r="BC310" s="1407"/>
      <c r="BD310" s="1407"/>
      <c r="BE310" s="1407"/>
      <c r="BF310" s="1407"/>
      <c r="BG310" s="1407"/>
      <c r="BH310" s="602"/>
      <c r="BI310" s="1597">
        <f t="shared" si="249"/>
        <v>0</v>
      </c>
      <c r="BJ310" s="726"/>
      <c r="BL310" s="793"/>
      <c r="BM310" s="778"/>
    </row>
    <row r="311" spans="1:65" s="976" customFormat="1" hidden="1" outlineLevel="1">
      <c r="A311" s="973"/>
      <c r="B311" s="974"/>
      <c r="C311" s="973"/>
      <c r="D311" s="1208"/>
      <c r="E311" s="1208"/>
      <c r="F311" s="1208"/>
      <c r="G311" s="1208"/>
      <c r="H311" s="1208"/>
      <c r="I311" s="1208"/>
      <c r="J311" s="1208"/>
      <c r="K311" s="1208"/>
      <c r="L311" s="1208"/>
      <c r="M311" s="1208"/>
      <c r="N311" s="1208"/>
      <c r="O311" s="1208"/>
      <c r="P311" s="1208"/>
      <c r="Q311" s="1208"/>
      <c r="R311" s="1210">
        <f t="shared" si="200"/>
        <v>0</v>
      </c>
      <c r="S311" s="1211" t="str">
        <f t="shared" si="201"/>
        <v xml:space="preserve"> </v>
      </c>
      <c r="T311" s="1208"/>
      <c r="U311" s="1208"/>
      <c r="V311" s="1208"/>
      <c r="W311" s="1208"/>
      <c r="X311" s="1208"/>
      <c r="Y311" s="1208"/>
      <c r="Z311" s="1208"/>
      <c r="AA311" s="1208"/>
      <c r="AB311" s="1208"/>
      <c r="AC311" s="1208"/>
      <c r="AD311" s="1208"/>
      <c r="AE311" s="1208"/>
      <c r="AF311" s="1208"/>
      <c r="AG311" s="1210">
        <f t="shared" si="257"/>
        <v>0</v>
      </c>
      <c r="AH311" s="1211" t="str">
        <f t="shared" si="258"/>
        <v xml:space="preserve"> </v>
      </c>
      <c r="AI311" s="1208"/>
      <c r="AJ311" s="1208"/>
      <c r="AK311" s="1208"/>
      <c r="AL311" s="1208"/>
      <c r="AM311" s="1233"/>
      <c r="AN311" s="1208"/>
      <c r="AO311" s="1208">
        <f t="shared" si="254"/>
        <v>0</v>
      </c>
      <c r="AP311" s="1208"/>
      <c r="AQ311" s="1232"/>
      <c r="AR311" s="1208"/>
      <c r="AS311" s="1232"/>
      <c r="AT311" s="1208"/>
      <c r="AU311" s="1232"/>
      <c r="AV311" s="1208"/>
      <c r="AW311" s="1232"/>
      <c r="AX311" s="1208"/>
      <c r="AY311" s="1210">
        <f t="shared" si="193"/>
        <v>0</v>
      </c>
      <c r="AZ311" s="930" t="str">
        <f t="shared" si="194"/>
        <v xml:space="preserve"> </v>
      </c>
      <c r="BA311" s="1208"/>
      <c r="BB311" s="1232"/>
      <c r="BC311" s="1208"/>
      <c r="BD311" s="1232"/>
      <c r="BE311" s="1208"/>
      <c r="BF311" s="1208"/>
      <c r="BG311" s="1208"/>
      <c r="BH311" s="972"/>
      <c r="BI311" s="1597">
        <f t="shared" ref="BI311:BI322" si="280">V311-X311-Z311-AB311-AD311</f>
        <v>0</v>
      </c>
      <c r="BJ311" s="916"/>
      <c r="BL311" s="917"/>
      <c r="BM311" s="918"/>
    </row>
    <row r="312" spans="1:65" s="976" customFormat="1" hidden="1" outlineLevel="1">
      <c r="A312" s="973"/>
      <c r="B312" s="974"/>
      <c r="C312" s="973"/>
      <c r="D312" s="1208"/>
      <c r="E312" s="1208"/>
      <c r="F312" s="1208"/>
      <c r="G312" s="1208"/>
      <c r="H312" s="1208"/>
      <c r="I312" s="1208"/>
      <c r="J312" s="1208"/>
      <c r="K312" s="1208"/>
      <c r="L312" s="1208"/>
      <c r="M312" s="1208"/>
      <c r="N312" s="1208"/>
      <c r="O312" s="1208"/>
      <c r="P312" s="1208"/>
      <c r="Q312" s="1208"/>
      <c r="R312" s="1210">
        <f t="shared" si="200"/>
        <v>0</v>
      </c>
      <c r="S312" s="1211" t="str">
        <f t="shared" si="201"/>
        <v xml:space="preserve"> </v>
      </c>
      <c r="T312" s="1208"/>
      <c r="U312" s="1208"/>
      <c r="V312" s="1208"/>
      <c r="W312" s="1208"/>
      <c r="X312" s="1208"/>
      <c r="Y312" s="1208"/>
      <c r="Z312" s="1208"/>
      <c r="AA312" s="1208"/>
      <c r="AB312" s="1208"/>
      <c r="AC312" s="1208"/>
      <c r="AD312" s="1208"/>
      <c r="AE312" s="1208"/>
      <c r="AF312" s="1208"/>
      <c r="AG312" s="1210">
        <f t="shared" si="257"/>
        <v>0</v>
      </c>
      <c r="AH312" s="1211" t="str">
        <f t="shared" si="258"/>
        <v xml:space="preserve"> </v>
      </c>
      <c r="AI312" s="1208"/>
      <c r="AJ312" s="1208"/>
      <c r="AK312" s="1208"/>
      <c r="AL312" s="1208"/>
      <c r="AM312" s="1233"/>
      <c r="AN312" s="1208"/>
      <c r="AO312" s="1208">
        <f t="shared" si="254"/>
        <v>0</v>
      </c>
      <c r="AP312" s="1208"/>
      <c r="AQ312" s="1232"/>
      <c r="AR312" s="1208"/>
      <c r="AS312" s="1232"/>
      <c r="AT312" s="1208"/>
      <c r="AU312" s="1232"/>
      <c r="AV312" s="1208"/>
      <c r="AW312" s="1232"/>
      <c r="AX312" s="1208"/>
      <c r="AY312" s="1210">
        <f t="shared" si="193"/>
        <v>0</v>
      </c>
      <c r="AZ312" s="930" t="str">
        <f t="shared" si="194"/>
        <v xml:space="preserve"> </v>
      </c>
      <c r="BA312" s="1208"/>
      <c r="BB312" s="1232"/>
      <c r="BC312" s="1208"/>
      <c r="BD312" s="1232"/>
      <c r="BE312" s="1208"/>
      <c r="BF312" s="1208"/>
      <c r="BG312" s="1208"/>
      <c r="BH312" s="972"/>
      <c r="BI312" s="1597">
        <f t="shared" si="280"/>
        <v>0</v>
      </c>
      <c r="BJ312" s="916"/>
      <c r="BL312" s="917"/>
      <c r="BM312" s="918"/>
    </row>
    <row r="313" spans="1:65" s="727" customFormat="1" hidden="1" collapsed="1">
      <c r="A313" s="723">
        <v>2</v>
      </c>
      <c r="B313" s="704" t="s">
        <v>77</v>
      </c>
      <c r="C313" s="602"/>
      <c r="D313" s="1407">
        <f>INDEX('прил 1.1'!K:K,MATCH('прил 1.4'!B313,'прил 1.1'!B:B,0))</f>
        <v>0</v>
      </c>
      <c r="E313" s="1407">
        <f>INDEX('прил 1.1'!L:L,MATCH($B313,'прил 1.1'!$B:$B,0))</f>
        <v>0</v>
      </c>
      <c r="F313" s="1407">
        <f>INDEX('прил 1.1'!Q:Q,MATCH('прил 1.4'!B313,'прил 1.1'!B:B,0))</f>
        <v>0</v>
      </c>
      <c r="G313" s="1407">
        <f>INDEX('прил 14'!F:F,MATCH($B313,'прил 14'!$B:$B,0))</f>
        <v>0</v>
      </c>
      <c r="H313" s="1407">
        <f t="shared" ref="H313:BG313" si="281">SUM(H315:H315)</f>
        <v>0</v>
      </c>
      <c r="I313" s="1407">
        <f t="shared" si="281"/>
        <v>0</v>
      </c>
      <c r="J313" s="1195">
        <f t="shared" si="281"/>
        <v>0</v>
      </c>
      <c r="K313" s="1195">
        <f t="shared" si="281"/>
        <v>0</v>
      </c>
      <c r="L313" s="1195">
        <f t="shared" si="281"/>
        <v>0</v>
      </c>
      <c r="M313" s="1195">
        <f t="shared" si="281"/>
        <v>0</v>
      </c>
      <c r="N313" s="1195">
        <f t="shared" si="281"/>
        <v>0</v>
      </c>
      <c r="O313" s="1195">
        <f t="shared" si="281"/>
        <v>0</v>
      </c>
      <c r="P313" s="1195">
        <f t="shared" si="281"/>
        <v>0</v>
      </c>
      <c r="Q313" s="1195">
        <f t="shared" si="281"/>
        <v>0</v>
      </c>
      <c r="R313" s="1412">
        <f t="shared" si="200"/>
        <v>0</v>
      </c>
      <c r="S313" s="971" t="str">
        <f t="shared" si="201"/>
        <v xml:space="preserve"> </v>
      </c>
      <c r="T313" s="1407">
        <f t="shared" si="281"/>
        <v>0</v>
      </c>
      <c r="U313" s="1407">
        <f t="shared" si="281"/>
        <v>0</v>
      </c>
      <c r="V313" s="1407"/>
      <c r="W313" s="1407" t="e">
        <f>INDEX('прил 1.1'!#REF!,MATCH('прил 1.4'!B313,'прил 1.1'!B:B,0))</f>
        <v>#REF!</v>
      </c>
      <c r="X313" s="1195">
        <f t="shared" si="281"/>
        <v>0</v>
      </c>
      <c r="Y313" s="1195">
        <f t="shared" si="281"/>
        <v>0</v>
      </c>
      <c r="Z313" s="1195">
        <f t="shared" si="281"/>
        <v>0</v>
      </c>
      <c r="AA313" s="1195">
        <f t="shared" si="281"/>
        <v>0</v>
      </c>
      <c r="AB313" s="1195">
        <f t="shared" si="281"/>
        <v>0</v>
      </c>
      <c r="AC313" s="1195">
        <f t="shared" si="281"/>
        <v>0</v>
      </c>
      <c r="AD313" s="1195">
        <f t="shared" si="281"/>
        <v>0</v>
      </c>
      <c r="AE313" s="1195">
        <f t="shared" si="281"/>
        <v>0</v>
      </c>
      <c r="AF313" s="1195" t="e">
        <f>INDEX('прил 1.1'!Q:Q,MATCH('прил 1.4'!B313,'прил 1.1'!B:B,0))-W313</f>
        <v>#REF!</v>
      </c>
      <c r="AG313" s="1412" t="e">
        <f t="shared" si="257"/>
        <v>#REF!</v>
      </c>
      <c r="AH313" s="971" t="e">
        <f t="shared" si="258"/>
        <v>#REF!</v>
      </c>
      <c r="AI313" s="1407">
        <f t="shared" si="281"/>
        <v>0</v>
      </c>
      <c r="AJ313" s="1407">
        <f t="shared" si="281"/>
        <v>0</v>
      </c>
      <c r="AK313" s="1407">
        <f t="shared" si="281"/>
        <v>0</v>
      </c>
      <c r="AL313" s="1407">
        <f t="shared" si="281"/>
        <v>0</v>
      </c>
      <c r="AM313" s="1407">
        <v>0</v>
      </c>
      <c r="AN313" s="1407" t="e">
        <f t="shared" ref="AN313" si="282">AP313</f>
        <v>#REF!</v>
      </c>
      <c r="AO313" s="1195">
        <f t="shared" si="254"/>
        <v>0</v>
      </c>
      <c r="AP313" s="1195" t="e">
        <f t="shared" ref="AP313" si="283">SUM(AR313,AT313,AV313,AX313)</f>
        <v>#REF!</v>
      </c>
      <c r="AQ313" s="1195"/>
      <c r="AR313" s="1195" t="e">
        <f>INDEX('прил 1.3'!#REF!,MATCH('прил 1.4'!$B313,'прил 1.3'!$B:$B,0))</f>
        <v>#REF!</v>
      </c>
      <c r="AS313" s="1195"/>
      <c r="AT313" s="1195" t="e">
        <f>INDEX('прил 1.3'!#REF!,MATCH('прил 1.4'!$B313,'прил 1.3'!$B:$B,0))</f>
        <v>#REF!</v>
      </c>
      <c r="AU313" s="1195"/>
      <c r="AV313" s="1195" t="e">
        <f>INDEX('прил 1.3'!#REF!,MATCH('прил 1.4'!$B313,'прил 1.3'!$B:$B,0))</f>
        <v>#REF!</v>
      </c>
      <c r="AW313" s="1195"/>
      <c r="AX313" s="1195" t="e">
        <f>INDEX('прил 1.3'!#REF!,MATCH('прил 1.4'!$B313,'прил 1.3'!$B:$B,0))</f>
        <v>#REF!</v>
      </c>
      <c r="AY313" s="1412" t="e">
        <f t="shared" si="193"/>
        <v>#REF!</v>
      </c>
      <c r="AZ313" s="971" t="e">
        <f t="shared" si="194"/>
        <v>#REF!</v>
      </c>
      <c r="BA313" s="1407"/>
      <c r="BB313" s="1407">
        <v>0</v>
      </c>
      <c r="BC313" s="1407" t="e">
        <f>INDEX('прил 1.1'!#REF!,MATCH('прил 1.4'!B313,'прил 1.1'!B:B,0))</f>
        <v>#REF!</v>
      </c>
      <c r="BD313" s="1407">
        <v>0</v>
      </c>
      <c r="BE313" s="1407" t="e">
        <f>INDEX('прил 1.1'!#REF!,MATCH('прил 1.4'!B313,'прил 1.1'!B:B,0))</f>
        <v>#REF!</v>
      </c>
      <c r="BF313" s="1407">
        <f t="shared" si="281"/>
        <v>0</v>
      </c>
      <c r="BG313" s="1407">
        <f t="shared" si="281"/>
        <v>0</v>
      </c>
      <c r="BH313" s="602"/>
      <c r="BI313" s="1597">
        <f t="shared" si="280"/>
        <v>0</v>
      </c>
      <c r="BJ313" s="726"/>
      <c r="BL313" s="793"/>
      <c r="BM313" s="778"/>
    </row>
    <row r="314" spans="1:65" s="932" customFormat="1" hidden="1" outlineLevel="1">
      <c r="A314" s="994"/>
      <c r="B314" s="995"/>
      <c r="C314" s="994"/>
      <c r="D314" s="1218"/>
      <c r="E314" s="1218"/>
      <c r="F314" s="1218"/>
      <c r="G314" s="1218"/>
      <c r="H314" s="1218"/>
      <c r="I314" s="1218"/>
      <c r="J314" s="1218"/>
      <c r="K314" s="1218"/>
      <c r="L314" s="1218"/>
      <c r="M314" s="1218"/>
      <c r="N314" s="1218"/>
      <c r="O314" s="1218"/>
      <c r="P314" s="1218"/>
      <c r="Q314" s="1218"/>
      <c r="R314" s="1210">
        <f t="shared" si="200"/>
        <v>0</v>
      </c>
      <c r="S314" s="1211" t="str">
        <f t="shared" si="201"/>
        <v xml:space="preserve"> </v>
      </c>
      <c r="T314" s="1218"/>
      <c r="U314" s="1218"/>
      <c r="V314" s="1218"/>
      <c r="W314" s="1218"/>
      <c r="X314" s="1218"/>
      <c r="Y314" s="1218"/>
      <c r="Z314" s="1218"/>
      <c r="AA314" s="1218"/>
      <c r="AB314" s="1218"/>
      <c r="AC314" s="1218"/>
      <c r="AD314" s="1218"/>
      <c r="AE314" s="1218"/>
      <c r="AF314" s="1218"/>
      <c r="AG314" s="1210">
        <f t="shared" si="257"/>
        <v>0</v>
      </c>
      <c r="AH314" s="1211" t="str">
        <f t="shared" si="258"/>
        <v xml:space="preserve"> </v>
      </c>
      <c r="AI314" s="1218"/>
      <c r="AJ314" s="1218"/>
      <c r="AK314" s="1218"/>
      <c r="AL314" s="1218"/>
      <c r="AM314" s="1228"/>
      <c r="AN314" s="1218"/>
      <c r="AO314" s="1208">
        <f t="shared" si="254"/>
        <v>0</v>
      </c>
      <c r="AP314" s="1218"/>
      <c r="AQ314" s="1229"/>
      <c r="AR314" s="1218"/>
      <c r="AS314" s="1229"/>
      <c r="AT314" s="1218"/>
      <c r="AU314" s="1229"/>
      <c r="AV314" s="1218"/>
      <c r="AW314" s="1229"/>
      <c r="AX314" s="1218"/>
      <c r="AY314" s="1210">
        <f t="shared" si="193"/>
        <v>0</v>
      </c>
      <c r="AZ314" s="930" t="str">
        <f t="shared" si="194"/>
        <v xml:space="preserve"> </v>
      </c>
      <c r="BA314" s="1218"/>
      <c r="BB314" s="1229"/>
      <c r="BC314" s="1218"/>
      <c r="BD314" s="1229"/>
      <c r="BE314" s="1218"/>
      <c r="BF314" s="1218"/>
      <c r="BG314" s="1218"/>
      <c r="BH314" s="996"/>
      <c r="BI314" s="1597">
        <f t="shared" si="280"/>
        <v>0</v>
      </c>
      <c r="BJ314" s="916"/>
      <c r="BL314" s="917"/>
      <c r="BM314" s="918"/>
    </row>
    <row r="315" spans="1:65" s="922" customFormat="1" hidden="1" outlineLevel="1">
      <c r="A315" s="983"/>
      <c r="B315" s="997"/>
      <c r="C315" s="985"/>
      <c r="D315" s="1217"/>
      <c r="E315" s="1217"/>
      <c r="F315" s="1217"/>
      <c r="G315" s="1217"/>
      <c r="H315" s="1217"/>
      <c r="I315" s="1217"/>
      <c r="J315" s="1217"/>
      <c r="K315" s="1217"/>
      <c r="L315" s="1217"/>
      <c r="M315" s="1217"/>
      <c r="N315" s="1217"/>
      <c r="O315" s="1217"/>
      <c r="P315" s="1217"/>
      <c r="Q315" s="1217"/>
      <c r="R315" s="1210">
        <f t="shared" si="200"/>
        <v>0</v>
      </c>
      <c r="S315" s="1211" t="str">
        <f t="shared" si="201"/>
        <v xml:space="preserve"> </v>
      </c>
      <c r="T315" s="1217"/>
      <c r="U315" s="1217"/>
      <c r="V315" s="1217"/>
      <c r="W315" s="1217"/>
      <c r="X315" s="1217"/>
      <c r="Y315" s="1217"/>
      <c r="Z315" s="1217"/>
      <c r="AA315" s="1217"/>
      <c r="AB315" s="1217"/>
      <c r="AC315" s="1217"/>
      <c r="AD315" s="1217"/>
      <c r="AE315" s="1217"/>
      <c r="AF315" s="1217"/>
      <c r="AG315" s="1210">
        <f t="shared" si="257"/>
        <v>0</v>
      </c>
      <c r="AH315" s="1211" t="str">
        <f t="shared" si="258"/>
        <v xml:space="preserve"> </v>
      </c>
      <c r="AI315" s="1217"/>
      <c r="AJ315" s="1217"/>
      <c r="AK315" s="1217"/>
      <c r="AL315" s="1217"/>
      <c r="AM315" s="1213"/>
      <c r="AN315" s="1217"/>
      <c r="AO315" s="1208">
        <f t="shared" si="254"/>
        <v>0</v>
      </c>
      <c r="AP315" s="1217"/>
      <c r="AQ315" s="1230"/>
      <c r="AR315" s="1217"/>
      <c r="AS315" s="1230"/>
      <c r="AT315" s="1217"/>
      <c r="AU315" s="1230"/>
      <c r="AV315" s="1217"/>
      <c r="AW315" s="1230"/>
      <c r="AX315" s="1217"/>
      <c r="AY315" s="1210">
        <f t="shared" ref="AY315:AY377" si="284">AN315-AM315</f>
        <v>0</v>
      </c>
      <c r="AZ315" s="930" t="str">
        <f t="shared" ref="AZ315:AZ377" si="285">IF(AP315&gt;0,AY315/AP315," ")</f>
        <v xml:space="preserve"> </v>
      </c>
      <c r="BA315" s="1217"/>
      <c r="BB315" s="1230"/>
      <c r="BC315" s="1217"/>
      <c r="BD315" s="1230"/>
      <c r="BE315" s="1217"/>
      <c r="BF315" s="1217"/>
      <c r="BG315" s="1217"/>
      <c r="BH315" s="992"/>
      <c r="BI315" s="1597">
        <f t="shared" si="280"/>
        <v>0</v>
      </c>
      <c r="BJ315" s="923"/>
      <c r="BL315" s="917"/>
      <c r="BM315" s="918"/>
    </row>
    <row r="316" spans="1:65" s="727" customFormat="1" collapsed="1">
      <c r="A316" s="723">
        <v>3</v>
      </c>
      <c r="B316" s="704" t="s">
        <v>78</v>
      </c>
      <c r="C316" s="602"/>
      <c r="D316" s="1407">
        <f>SUM(D317:D318)</f>
        <v>0</v>
      </c>
      <c r="E316" s="1407">
        <f t="shared" ref="E316:BG316" si="286">SUM(E317:E318)</f>
        <v>0</v>
      </c>
      <c r="F316" s="1407">
        <f t="shared" si="286"/>
        <v>0</v>
      </c>
      <c r="G316" s="1407" t="e">
        <f t="shared" si="286"/>
        <v>#REF!</v>
      </c>
      <c r="H316" s="1407">
        <f t="shared" si="286"/>
        <v>95.823000000000008</v>
      </c>
      <c r="I316" s="1407" t="e">
        <f t="shared" si="286"/>
        <v>#REF!</v>
      </c>
      <c r="J316" s="1195">
        <f t="shared" si="286"/>
        <v>0</v>
      </c>
      <c r="K316" s="1195">
        <f t="shared" si="286"/>
        <v>1.1539999999999999</v>
      </c>
      <c r="L316" s="1195">
        <f t="shared" si="286"/>
        <v>0</v>
      </c>
      <c r="M316" s="1195" t="e">
        <f t="shared" si="286"/>
        <v>#REF!</v>
      </c>
      <c r="N316" s="1195">
        <f t="shared" si="286"/>
        <v>0</v>
      </c>
      <c r="O316" s="1195" t="e">
        <f t="shared" si="286"/>
        <v>#REF!</v>
      </c>
      <c r="P316" s="1195">
        <f t="shared" si="286"/>
        <v>0</v>
      </c>
      <c r="Q316" s="1195" t="e">
        <f t="shared" si="286"/>
        <v>#REF!</v>
      </c>
      <c r="R316" s="1412" t="e">
        <f t="shared" si="200"/>
        <v>#REF!</v>
      </c>
      <c r="S316" s="971" t="e">
        <f t="shared" si="201"/>
        <v>#REF!</v>
      </c>
      <c r="T316" s="1407" t="e">
        <f t="shared" si="286"/>
        <v>#REF!</v>
      </c>
      <c r="U316" s="1407" t="e">
        <f t="shared" si="286"/>
        <v>#REF!</v>
      </c>
      <c r="V316" s="1407">
        <f t="shared" si="286"/>
        <v>112.63503110589977</v>
      </c>
      <c r="W316" s="1407" t="e">
        <f t="shared" si="286"/>
        <v>#REF!</v>
      </c>
      <c r="X316" s="1195" t="e">
        <f t="shared" si="286"/>
        <v>#REF!</v>
      </c>
      <c r="Y316" s="1195">
        <f t="shared" si="286"/>
        <v>1.1539999999999999</v>
      </c>
      <c r="Z316" s="1195" t="e">
        <f t="shared" si="286"/>
        <v>#REF!</v>
      </c>
      <c r="AA316" s="1195" t="e">
        <f t="shared" si="286"/>
        <v>#REF!</v>
      </c>
      <c r="AB316" s="1195" t="e">
        <f t="shared" si="286"/>
        <v>#REF!</v>
      </c>
      <c r="AC316" s="1195" t="e">
        <f t="shared" si="286"/>
        <v>#REF!</v>
      </c>
      <c r="AD316" s="1195" t="e">
        <f t="shared" si="286"/>
        <v>#REF!</v>
      </c>
      <c r="AE316" s="1195" t="e">
        <f t="shared" si="286"/>
        <v>#REF!</v>
      </c>
      <c r="AF316" s="1195" t="e">
        <f t="shared" si="286"/>
        <v>#REF!</v>
      </c>
      <c r="AG316" s="1412" t="e">
        <f t="shared" si="257"/>
        <v>#REF!</v>
      </c>
      <c r="AH316" s="971" t="e">
        <f t="shared" si="258"/>
        <v>#REF!</v>
      </c>
      <c r="AI316" s="1407">
        <f t="shared" ref="AI316:AM316" si="287">SUM(AI317:AI318)</f>
        <v>0</v>
      </c>
      <c r="AJ316" s="1407">
        <f t="shared" si="287"/>
        <v>0</v>
      </c>
      <c r="AK316" s="1407" t="e">
        <f t="shared" si="287"/>
        <v>#REF!</v>
      </c>
      <c r="AL316" s="1407" t="e">
        <f t="shared" si="287"/>
        <v>#REF!</v>
      </c>
      <c r="AM316" s="1407">
        <f t="shared" si="287"/>
        <v>95.823000000000008</v>
      </c>
      <c r="AN316" s="1407" t="e">
        <f>SUM(AN317:AN318)</f>
        <v>#REF!</v>
      </c>
      <c r="AO316" s="1195">
        <f t="shared" si="254"/>
        <v>95.823000000000008</v>
      </c>
      <c r="AP316" s="1195" t="e">
        <f>SUM(AP317:AP318)</f>
        <v>#REF!</v>
      </c>
      <c r="AQ316" s="1195"/>
      <c r="AR316" s="1195" t="e">
        <f>SUM(AR317:AR318)</f>
        <v>#REF!</v>
      </c>
      <c r="AS316" s="1195"/>
      <c r="AT316" s="1195" t="e">
        <f>SUM(AT317:AT318)</f>
        <v>#REF!</v>
      </c>
      <c r="AU316" s="1195"/>
      <c r="AV316" s="1195" t="e">
        <f>SUM(AV317:AV318)</f>
        <v>#REF!</v>
      </c>
      <c r="AW316" s="1195"/>
      <c r="AX316" s="1195" t="e">
        <f>SUM(AX317:AX318)</f>
        <v>#REF!</v>
      </c>
      <c r="AY316" s="1412" t="e">
        <f t="shared" si="284"/>
        <v>#REF!</v>
      </c>
      <c r="AZ316" s="971" t="e">
        <f t="shared" si="285"/>
        <v>#REF!</v>
      </c>
      <c r="BA316" s="1407">
        <f t="shared" si="286"/>
        <v>0</v>
      </c>
      <c r="BB316" s="1407"/>
      <c r="BC316" s="1407" t="e">
        <f>SUM(BC317:BC318)</f>
        <v>#REF!</v>
      </c>
      <c r="BD316" s="1407"/>
      <c r="BE316" s="1407" t="e">
        <f>SUM(BE317:BE318)</f>
        <v>#REF!</v>
      </c>
      <c r="BF316" s="1407">
        <f t="shared" si="286"/>
        <v>0</v>
      </c>
      <c r="BG316" s="1407" t="e">
        <f t="shared" si="286"/>
        <v>#REF!</v>
      </c>
      <c r="BH316" s="602"/>
      <c r="BI316" s="1597" t="e">
        <f t="shared" si="280"/>
        <v>#REF!</v>
      </c>
      <c r="BJ316" s="1619" t="e">
        <v>#N/A</v>
      </c>
      <c r="BL316" s="917" t="e">
        <f t="shared" ref="BL316:BL317" si="288">BJ316-H316</f>
        <v>#N/A</v>
      </c>
      <c r="BM316" s="778"/>
    </row>
    <row r="317" spans="1:65" s="934" customFormat="1" ht="47.25">
      <c r="A317" s="938">
        <v>1</v>
      </c>
      <c r="B317" s="782" t="str">
        <f>'прил 1.1'!B21</f>
        <v>Системы учета с автоматизированным сбором данных на розничном рынке</v>
      </c>
      <c r="C317" s="915" t="s">
        <v>1026</v>
      </c>
      <c r="D317" s="1409">
        <f>INDEX('прил 1.1'!K:K,MATCH('прил 1.4'!B317,'прил 1.1'!B:B,0))</f>
        <v>0</v>
      </c>
      <c r="E317" s="1409">
        <f>INDEX('прил 1.1'!L:L,MATCH($B317,'прил 1.1'!$B:$B,0))</f>
        <v>0</v>
      </c>
      <c r="F317" s="1409">
        <f>INDEX('прил 1.1'!Q:Q,MATCH('прил 1.4'!B317,'прил 1.1'!B:B,0))</f>
        <v>0</v>
      </c>
      <c r="G317" s="1409" t="e">
        <f>INDEX('прил 1.1'!#REF!,MATCH($B317,'прил 1.1'!$B:$B,0))</f>
        <v>#REF!</v>
      </c>
      <c r="H317" s="1409">
        <v>95.823000000000008</v>
      </c>
      <c r="I317" s="1410" t="e">
        <f>INDEX('прил 1.1'!#REF!,MATCH('прил 1.4'!B317,'прил 1.1'!B:B,0))</f>
        <v>#REF!</v>
      </c>
      <c r="J317" s="1201"/>
      <c r="K317" s="1200">
        <f>INDEX('прил 14'!N:N,MATCH('прил 1.4'!$B317,'прил 14'!$B:$B,0))</f>
        <v>1.1539999999999999</v>
      </c>
      <c r="L317" s="1390"/>
      <c r="M317" s="1200" t="e">
        <f>INDEX('прил 14'!O:O,MATCH('прил 1.4'!$B317,'прил 14'!$B:$B,0))</f>
        <v>#REF!</v>
      </c>
      <c r="N317" s="1390"/>
      <c r="O317" s="1200" t="e">
        <f>INDEX('прил 14'!P:P,MATCH('прил 1.4'!$B317,'прил 14'!$B:$B,0))</f>
        <v>#REF!</v>
      </c>
      <c r="P317" s="1199"/>
      <c r="Q317" s="1200" t="e">
        <f>INDEX('прил 14'!Q:Q,MATCH('прил 1.4'!$B317,'прил 14'!$B:$B,0))</f>
        <v>#REF!</v>
      </c>
      <c r="R317" s="1409" t="e">
        <f t="shared" ref="R317:R379" si="289">I317-H317</f>
        <v>#REF!</v>
      </c>
      <c r="S317" s="937" t="e">
        <f t="shared" ref="S317:S379" si="290">IF(I317&gt;0,R317/I317," ")</f>
        <v>#REF!</v>
      </c>
      <c r="T317" s="1409" t="e">
        <f>INDEX('прил 1.1'!#REF!,MATCH('прил 1.4'!$B317,'прил 1.1'!$B:$B,0))</f>
        <v>#REF!</v>
      </c>
      <c r="U317" s="1409" t="e">
        <f>INDEX('прил 1.1'!#REF!,MATCH('прил 1.4'!$B317,'прил 1.1'!$B:$B,0))</f>
        <v>#REF!</v>
      </c>
      <c r="V317" s="1409">
        <v>112.63503110589977</v>
      </c>
      <c r="W317" s="1409" t="e">
        <f>INDEX('прил 1.1'!#REF!,MATCH('прил 1.4'!B317,'прил 1.1'!B:B,0))</f>
        <v>#REF!</v>
      </c>
      <c r="X317" s="1205" t="e">
        <f>K317*1.18+T317</f>
        <v>#REF!</v>
      </c>
      <c r="Y317" s="1200">
        <f>INDEX('прил 14'!W:W,MATCH('прил 1.4'!$B317,'прил 14'!$B:$B,0))</f>
        <v>1.1539999999999999</v>
      </c>
      <c r="Z317" s="1205" t="e">
        <f>M317*1.18</f>
        <v>#REF!</v>
      </c>
      <c r="AA317" s="1200" t="e">
        <f>INDEX('прил 14'!X:X,MATCH('прил 1.4'!$B317,'прил 14'!$B:$B,0))</f>
        <v>#REF!</v>
      </c>
      <c r="AB317" s="1205" t="e">
        <f>O317*1.18</f>
        <v>#REF!</v>
      </c>
      <c r="AC317" s="1200" t="e">
        <f>INDEX('прил 14'!Y:Y,MATCH('прил 1.4'!$B317,'прил 14'!$B:$B,0))</f>
        <v>#REF!</v>
      </c>
      <c r="AD317" s="1202" t="e">
        <f>V317-X317-Z317-AB317</f>
        <v>#REF!</v>
      </c>
      <c r="AE317" s="1200" t="e">
        <f>INDEX('прил 14'!Z:Z,MATCH('прил 1.4'!$B317,'прил 14'!$B:$B,0))</f>
        <v>#REF!</v>
      </c>
      <c r="AF317" s="1199" t="e">
        <f>INDEX('прил 1.1'!Q:Q,MATCH('прил 1.4'!B317,'прил 1.1'!B:B,0))-W317</f>
        <v>#REF!</v>
      </c>
      <c r="AG317" s="1409" t="e">
        <f t="shared" si="257"/>
        <v>#REF!</v>
      </c>
      <c r="AH317" s="937" t="e">
        <f t="shared" si="258"/>
        <v>#REF!</v>
      </c>
      <c r="AI317" s="1414"/>
      <c r="AJ317" s="1414"/>
      <c r="AK317" s="1415" t="e">
        <f>INDEX('прил 1.1'!#REF!,MATCH('прил 1.4'!$B317,'прил 1.1'!$B:$B,0))</f>
        <v>#REF!</v>
      </c>
      <c r="AL317" s="1416" t="e">
        <f>INDEX('прил 1.1'!#REF!,MATCH('прил 1.4'!$B317,'прил 1.1'!$B:$B,0))</f>
        <v>#REF!</v>
      </c>
      <c r="AM317" s="1409">
        <v>95.823000000000008</v>
      </c>
      <c r="AN317" s="1409" t="e">
        <f>INDEX('прил 1.1'!#REF!,MATCH('прил 1.4'!B317,'прил 1.1'!B:B,0))</f>
        <v>#REF!</v>
      </c>
      <c r="AO317" s="1206">
        <f t="shared" si="254"/>
        <v>95.823000000000008</v>
      </c>
      <c r="AP317" s="1200" t="e">
        <f>AN317</f>
        <v>#REF!</v>
      </c>
      <c r="AQ317" s="1227"/>
      <c r="AR317" s="1200" t="e">
        <f>INDEX('прил 14'!H:H,MATCH('прил 1.4'!$B317,'прил 14'!$B:$B,0))</f>
        <v>#REF!</v>
      </c>
      <c r="AT317" s="1200" t="e">
        <f>INDEX('прил 14'!I:I,MATCH('прил 1.4'!$B317,'прил 14'!$B:$B,0))</f>
        <v>#REF!</v>
      </c>
      <c r="AV317" s="1200" t="e">
        <f>INDEX('прил 14'!J:J,MATCH('прил 1.4'!$B317,'прил 14'!$B:$B,0))</f>
        <v>#REF!</v>
      </c>
      <c r="AW317" s="1202"/>
      <c r="AX317" s="1200" t="e">
        <f>INDEX('прил 14'!K:K,MATCH('прил 1.4'!$B317,'прил 14'!$B:$B,0))</f>
        <v>#REF!</v>
      </c>
      <c r="AY317" s="1409" t="e">
        <f t="shared" si="284"/>
        <v>#REF!</v>
      </c>
      <c r="AZ317" s="937" t="e">
        <f t="shared" si="285"/>
        <v>#REF!</v>
      </c>
      <c r="BA317" s="1417"/>
      <c r="BB317" s="1409">
        <v>0</v>
      </c>
      <c r="BC317" s="1409" t="e">
        <f>INDEX('прил 1.1'!#REF!,MATCH('прил 1.4'!B317,'прил 1.1'!B:B,0))</f>
        <v>#REF!</v>
      </c>
      <c r="BD317" s="1409">
        <v>0</v>
      </c>
      <c r="BE317" s="1409" t="e">
        <f>INDEX('прил 1.1'!#REF!,MATCH('прил 1.4'!B317,'прил 1.1'!B:B,0))</f>
        <v>#REF!</v>
      </c>
      <c r="BF317" s="1414"/>
      <c r="BG317" s="1409" t="e">
        <f>INDEX('прил 1.1'!#REF!,MATCH('прил 1.4'!B317,'прил 1.1'!B:B,0))</f>
        <v>#REF!</v>
      </c>
      <c r="BH317" s="950" t="s">
        <v>1271</v>
      </c>
      <c r="BI317" s="1597" t="e">
        <f t="shared" si="280"/>
        <v>#REF!</v>
      </c>
      <c r="BJ317" s="1619">
        <v>0</v>
      </c>
      <c r="BL317" s="917">
        <f t="shared" si="288"/>
        <v>-95.823000000000008</v>
      </c>
      <c r="BM317" s="918"/>
    </row>
    <row r="318" spans="1:65" s="922" customFormat="1" hidden="1" outlineLevel="1">
      <c r="A318" s="983"/>
      <c r="B318" s="998"/>
      <c r="C318" s="989"/>
      <c r="D318" s="1217"/>
      <c r="E318" s="1217"/>
      <c r="F318" s="1207"/>
      <c r="G318" s="1207"/>
      <c r="H318" s="1207"/>
      <c r="I318" s="1207"/>
      <c r="J318" s="1207"/>
      <c r="K318" s="1211"/>
      <c r="L318" s="1207"/>
      <c r="M318" s="1211"/>
      <c r="N318" s="1207"/>
      <c r="O318" s="1211"/>
      <c r="P318" s="1207"/>
      <c r="Q318" s="1211"/>
      <c r="R318" s="1210">
        <f t="shared" si="289"/>
        <v>0</v>
      </c>
      <c r="S318" s="1211" t="str">
        <f t="shared" si="290"/>
        <v xml:space="preserve"> </v>
      </c>
      <c r="T318" s="1211"/>
      <c r="U318" s="1211"/>
      <c r="V318" s="1207"/>
      <c r="W318" s="1207"/>
      <c r="X318" s="1207"/>
      <c r="Y318" s="1211"/>
      <c r="Z318" s="1207"/>
      <c r="AA318" s="1211"/>
      <c r="AB318" s="1207"/>
      <c r="AC318" s="1211"/>
      <c r="AD318" s="1207"/>
      <c r="AE318" s="1211"/>
      <c r="AF318" s="1207"/>
      <c r="AG318" s="1210">
        <f t="shared" si="257"/>
        <v>0</v>
      </c>
      <c r="AH318" s="1211" t="str">
        <f t="shared" si="258"/>
        <v xml:space="preserve"> </v>
      </c>
      <c r="AI318" s="1217"/>
      <c r="AJ318" s="1217"/>
      <c r="AK318" s="1217"/>
      <c r="AL318" s="1217"/>
      <c r="AM318" s="1213"/>
      <c r="AN318" s="1207"/>
      <c r="AO318" s="1208">
        <f t="shared" si="254"/>
        <v>0</v>
      </c>
      <c r="AP318" s="1207"/>
      <c r="AQ318" s="1230"/>
      <c r="AR318" s="1207"/>
      <c r="AS318" s="1230"/>
      <c r="AT318" s="1207"/>
      <c r="AU318" s="1230"/>
      <c r="AV318" s="1207"/>
      <c r="AW318" s="1230"/>
      <c r="AX318" s="1207"/>
      <c r="AY318" s="1210">
        <f t="shared" si="284"/>
        <v>0</v>
      </c>
      <c r="AZ318" s="930" t="str">
        <f t="shared" si="285"/>
        <v xml:space="preserve"> </v>
      </c>
      <c r="BA318" s="1217"/>
      <c r="BB318" s="1230"/>
      <c r="BC318" s="1217"/>
      <c r="BD318" s="1230"/>
      <c r="BE318" s="1217"/>
      <c r="BF318" s="1217"/>
      <c r="BG318" s="1217"/>
      <c r="BH318" s="992"/>
      <c r="BI318" s="1597">
        <f t="shared" si="280"/>
        <v>0</v>
      </c>
      <c r="BJ318" s="923"/>
      <c r="BL318" s="917"/>
      <c r="BM318" s="918"/>
    </row>
    <row r="319" spans="1:65" s="1047" customFormat="1" collapsed="1">
      <c r="A319" s="723" t="s">
        <v>46</v>
      </c>
      <c r="B319" s="1046" t="s">
        <v>39</v>
      </c>
      <c r="C319" s="602"/>
      <c r="D319" s="1407" t="e">
        <f t="shared" ref="D319:Q319" si="291">D320+D352</f>
        <v>#REF!</v>
      </c>
      <c r="E319" s="1407" t="e">
        <f t="shared" si="291"/>
        <v>#REF!</v>
      </c>
      <c r="F319" s="1407" t="e">
        <f t="shared" si="291"/>
        <v>#REF!</v>
      </c>
      <c r="G319" s="1407" t="e">
        <f t="shared" si="291"/>
        <v>#REF!</v>
      </c>
      <c r="H319" s="1407">
        <f t="shared" si="291"/>
        <v>14.429000000000002</v>
      </c>
      <c r="I319" s="1407" t="e">
        <f t="shared" si="291"/>
        <v>#REF!</v>
      </c>
      <c r="J319" s="1195">
        <f t="shared" si="291"/>
        <v>0</v>
      </c>
      <c r="K319" s="1195" t="e">
        <f t="shared" si="291"/>
        <v>#REF!</v>
      </c>
      <c r="L319" s="1195">
        <f t="shared" si="291"/>
        <v>3.0760000000000001</v>
      </c>
      <c r="M319" s="1195" t="e">
        <f t="shared" si="291"/>
        <v>#REF!</v>
      </c>
      <c r="N319" s="1195">
        <f t="shared" si="291"/>
        <v>0</v>
      </c>
      <c r="O319" s="1195" t="e">
        <f t="shared" si="291"/>
        <v>#REF!</v>
      </c>
      <c r="P319" s="1195">
        <f t="shared" si="291"/>
        <v>0</v>
      </c>
      <c r="Q319" s="1195" t="e">
        <f t="shared" si="291"/>
        <v>#REF!</v>
      </c>
      <c r="R319" s="1412" t="e">
        <f>SUM(R320:R350)</f>
        <v>#REF!</v>
      </c>
      <c r="S319" s="971" t="e">
        <f>SUM(S320:S350)</f>
        <v>#REF!</v>
      </c>
      <c r="T319" s="1407" t="e">
        <f t="shared" ref="T319:AF319" si="292">T320+T352</f>
        <v>#REF!</v>
      </c>
      <c r="U319" s="1407" t="e">
        <f t="shared" si="292"/>
        <v>#REF!</v>
      </c>
      <c r="V319" s="1407">
        <f t="shared" si="292"/>
        <v>16.960500000000003</v>
      </c>
      <c r="W319" s="1407" t="e">
        <f t="shared" si="292"/>
        <v>#REF!</v>
      </c>
      <c r="X319" s="1195">
        <f t="shared" si="292"/>
        <v>0</v>
      </c>
      <c r="Y319" s="1195" t="e">
        <f t="shared" si="292"/>
        <v>#REF!</v>
      </c>
      <c r="Z319" s="1195">
        <f t="shared" si="292"/>
        <v>3.6156999999999999</v>
      </c>
      <c r="AA319" s="1195" t="e">
        <f t="shared" si="292"/>
        <v>#REF!</v>
      </c>
      <c r="AB319" s="1195">
        <f t="shared" si="292"/>
        <v>0.58650000000000002</v>
      </c>
      <c r="AC319" s="1195" t="e">
        <f t="shared" si="292"/>
        <v>#REF!</v>
      </c>
      <c r="AD319" s="1195">
        <f t="shared" si="292"/>
        <v>12.7583</v>
      </c>
      <c r="AE319" s="1195" t="e">
        <f t="shared" si="292"/>
        <v>#REF!</v>
      </c>
      <c r="AF319" s="1195" t="e">
        <f t="shared" si="292"/>
        <v>#REF!</v>
      </c>
      <c r="AG319" s="1412" t="e">
        <f>SUM(AG320:AG350)</f>
        <v>#REF!</v>
      </c>
      <c r="AH319" s="971" t="e">
        <f>SUM(AH320:AH350)</f>
        <v>#REF!</v>
      </c>
      <c r="AI319" s="1407">
        <f t="shared" ref="AI319:AX319" si="293">AI320+AI352</f>
        <v>0</v>
      </c>
      <c r="AJ319" s="1407">
        <f t="shared" si="293"/>
        <v>0</v>
      </c>
      <c r="AK319" s="1407" t="e">
        <f t="shared" si="293"/>
        <v>#REF!</v>
      </c>
      <c r="AL319" s="1407" t="e">
        <f t="shared" si="293"/>
        <v>#REF!</v>
      </c>
      <c r="AM319" s="1407">
        <f t="shared" si="293"/>
        <v>13.629000000000001</v>
      </c>
      <c r="AN319" s="1407" t="e">
        <f t="shared" si="293"/>
        <v>#REF!</v>
      </c>
      <c r="AO319" s="1195">
        <f t="shared" si="293"/>
        <v>13.629000000000001</v>
      </c>
      <c r="AP319" s="1195" t="e">
        <f t="shared" si="293"/>
        <v>#REF!</v>
      </c>
      <c r="AQ319" s="1195">
        <f t="shared" si="293"/>
        <v>0</v>
      </c>
      <c r="AR319" s="1195" t="e">
        <f t="shared" si="293"/>
        <v>#REF!</v>
      </c>
      <c r="AS319" s="1195">
        <f t="shared" si="293"/>
        <v>0</v>
      </c>
      <c r="AT319" s="1195" t="e">
        <f t="shared" si="293"/>
        <v>#REF!</v>
      </c>
      <c r="AU319" s="1195">
        <f t="shared" si="293"/>
        <v>0</v>
      </c>
      <c r="AV319" s="1195" t="e">
        <f t="shared" si="293"/>
        <v>#REF!</v>
      </c>
      <c r="AW319" s="1195">
        <f t="shared" si="293"/>
        <v>0</v>
      </c>
      <c r="AX319" s="1195" t="e">
        <f t="shared" si="293"/>
        <v>#REF!</v>
      </c>
      <c r="AY319" s="1412" t="e">
        <f t="shared" si="284"/>
        <v>#REF!</v>
      </c>
      <c r="AZ319" s="971" t="e">
        <f t="shared" si="285"/>
        <v>#REF!</v>
      </c>
      <c r="BA319" s="1407">
        <f t="shared" ref="BA319:BG319" si="294">BA320+BA352</f>
        <v>0</v>
      </c>
      <c r="BB319" s="1407">
        <f t="shared" si="294"/>
        <v>0</v>
      </c>
      <c r="BC319" s="1407" t="e">
        <f t="shared" si="294"/>
        <v>#REF!</v>
      </c>
      <c r="BD319" s="1407">
        <f t="shared" si="294"/>
        <v>0</v>
      </c>
      <c r="BE319" s="1407" t="e">
        <f t="shared" si="294"/>
        <v>#REF!</v>
      </c>
      <c r="BF319" s="1407">
        <f t="shared" si="294"/>
        <v>0</v>
      </c>
      <c r="BG319" s="1407" t="e">
        <f t="shared" si="294"/>
        <v>#REF!</v>
      </c>
      <c r="BH319" s="602"/>
      <c r="BI319" s="1597">
        <f t="shared" si="280"/>
        <v>0</v>
      </c>
      <c r="BJ319" s="1619" t="e">
        <v>#N/A</v>
      </c>
      <c r="BL319" s="917" t="e">
        <f t="shared" ref="BL319:BL321" si="295">BJ319-H319</f>
        <v>#N/A</v>
      </c>
      <c r="BM319" s="1049"/>
    </row>
    <row r="320" spans="1:65" s="1047" customFormat="1">
      <c r="A320" s="723">
        <v>1</v>
      </c>
      <c r="B320" s="704" t="s">
        <v>89</v>
      </c>
      <c r="C320" s="602"/>
      <c r="D320" s="1407" t="e">
        <f t="shared" ref="D320:Q320" si="296">SUM(D321:D351)</f>
        <v>#REF!</v>
      </c>
      <c r="E320" s="1407" t="e">
        <f t="shared" si="296"/>
        <v>#REF!</v>
      </c>
      <c r="F320" s="1407" t="e">
        <f t="shared" si="296"/>
        <v>#REF!</v>
      </c>
      <c r="G320" s="1407" t="e">
        <f t="shared" si="296"/>
        <v>#REF!</v>
      </c>
      <c r="H320" s="1407">
        <f t="shared" si="296"/>
        <v>14.429000000000002</v>
      </c>
      <c r="I320" s="1407" t="e">
        <f t="shared" si="296"/>
        <v>#REF!</v>
      </c>
      <c r="J320" s="1195">
        <f t="shared" si="296"/>
        <v>0</v>
      </c>
      <c r="K320" s="1195" t="e">
        <f t="shared" si="296"/>
        <v>#REF!</v>
      </c>
      <c r="L320" s="1195">
        <f t="shared" si="296"/>
        <v>3.0760000000000001</v>
      </c>
      <c r="M320" s="1195" t="e">
        <f t="shared" si="296"/>
        <v>#REF!</v>
      </c>
      <c r="N320" s="1195">
        <f t="shared" si="296"/>
        <v>0</v>
      </c>
      <c r="O320" s="1195" t="e">
        <f t="shared" si="296"/>
        <v>#REF!</v>
      </c>
      <c r="P320" s="1195">
        <f t="shared" si="296"/>
        <v>0</v>
      </c>
      <c r="Q320" s="1195" t="e">
        <f t="shared" si="296"/>
        <v>#REF!</v>
      </c>
      <c r="R320" s="1412" t="e">
        <f>SUM(R321:R351)</f>
        <v>#REF!</v>
      </c>
      <c r="S320" s="971" t="e">
        <f>SUM(S321:S351)</f>
        <v>#REF!</v>
      </c>
      <c r="T320" s="1407" t="e">
        <f t="shared" ref="T320:AF320" si="297">SUM(T321:T351)</f>
        <v>#REF!</v>
      </c>
      <c r="U320" s="1407" t="e">
        <f t="shared" si="297"/>
        <v>#REF!</v>
      </c>
      <c r="V320" s="1407">
        <f t="shared" si="297"/>
        <v>16.960500000000003</v>
      </c>
      <c r="W320" s="1407" t="e">
        <f t="shared" si="297"/>
        <v>#REF!</v>
      </c>
      <c r="X320" s="1195">
        <f t="shared" si="297"/>
        <v>0</v>
      </c>
      <c r="Y320" s="1195" t="e">
        <f t="shared" si="297"/>
        <v>#REF!</v>
      </c>
      <c r="Z320" s="1195">
        <f t="shared" si="297"/>
        <v>3.6156999999999999</v>
      </c>
      <c r="AA320" s="1195" t="e">
        <f t="shared" si="297"/>
        <v>#REF!</v>
      </c>
      <c r="AB320" s="1195">
        <f t="shared" si="297"/>
        <v>0.58650000000000002</v>
      </c>
      <c r="AC320" s="1195" t="e">
        <f t="shared" si="297"/>
        <v>#REF!</v>
      </c>
      <c r="AD320" s="1195">
        <f>SUM(AD321:AD351)</f>
        <v>12.7583</v>
      </c>
      <c r="AE320" s="1195" t="e">
        <f t="shared" si="297"/>
        <v>#REF!</v>
      </c>
      <c r="AF320" s="1195" t="e">
        <f t="shared" si="297"/>
        <v>#REF!</v>
      </c>
      <c r="AG320" s="1412" t="e">
        <f>SUM(AG321:AG351)</f>
        <v>#REF!</v>
      </c>
      <c r="AH320" s="971" t="e">
        <f>SUM(AH321:AH351)</f>
        <v>#REF!</v>
      </c>
      <c r="AI320" s="1407">
        <f t="shared" ref="AI320:AX320" si="298">SUM(AI321:AI351)</f>
        <v>0</v>
      </c>
      <c r="AJ320" s="1407">
        <f t="shared" si="298"/>
        <v>0</v>
      </c>
      <c r="AK320" s="1407" t="e">
        <f t="shared" si="298"/>
        <v>#REF!</v>
      </c>
      <c r="AL320" s="1407" t="e">
        <f t="shared" si="298"/>
        <v>#REF!</v>
      </c>
      <c r="AM320" s="1407">
        <f t="shared" si="298"/>
        <v>13.629000000000001</v>
      </c>
      <c r="AN320" s="1407" t="e">
        <f t="shared" si="298"/>
        <v>#REF!</v>
      </c>
      <c r="AO320" s="1195">
        <f t="shared" si="298"/>
        <v>13.629000000000001</v>
      </c>
      <c r="AP320" s="1195" t="e">
        <f t="shared" si="298"/>
        <v>#REF!</v>
      </c>
      <c r="AQ320" s="1195">
        <f t="shared" si="298"/>
        <v>0</v>
      </c>
      <c r="AR320" s="1195" t="e">
        <f t="shared" si="298"/>
        <v>#REF!</v>
      </c>
      <c r="AS320" s="1195">
        <f t="shared" si="298"/>
        <v>0</v>
      </c>
      <c r="AT320" s="1195" t="e">
        <f t="shared" si="298"/>
        <v>#REF!</v>
      </c>
      <c r="AU320" s="1195">
        <f t="shared" si="298"/>
        <v>0</v>
      </c>
      <c r="AV320" s="1195" t="e">
        <f t="shared" si="298"/>
        <v>#REF!</v>
      </c>
      <c r="AW320" s="1195">
        <f t="shared" si="298"/>
        <v>0</v>
      </c>
      <c r="AX320" s="1195" t="e">
        <f t="shared" si="298"/>
        <v>#REF!</v>
      </c>
      <c r="AY320" s="1412" t="e">
        <f t="shared" si="284"/>
        <v>#REF!</v>
      </c>
      <c r="AZ320" s="971" t="e">
        <f t="shared" si="285"/>
        <v>#REF!</v>
      </c>
      <c r="BA320" s="1407">
        <f t="shared" ref="BA320:BG320" si="299">SUM(BA321:BA351)</f>
        <v>0</v>
      </c>
      <c r="BB320" s="1407">
        <f t="shared" si="299"/>
        <v>0</v>
      </c>
      <c r="BC320" s="1407" t="e">
        <f t="shared" si="299"/>
        <v>#REF!</v>
      </c>
      <c r="BD320" s="1407">
        <f t="shared" si="299"/>
        <v>0</v>
      </c>
      <c r="BE320" s="1407" t="e">
        <f t="shared" si="299"/>
        <v>#REF!</v>
      </c>
      <c r="BF320" s="1407">
        <f t="shared" si="299"/>
        <v>0</v>
      </c>
      <c r="BG320" s="1407" t="e">
        <f t="shared" si="299"/>
        <v>#REF!</v>
      </c>
      <c r="BH320" s="602"/>
      <c r="BI320" s="1597">
        <f t="shared" si="280"/>
        <v>0</v>
      </c>
      <c r="BJ320" s="1619" t="e">
        <v>#N/A</v>
      </c>
      <c r="BL320" s="917" t="e">
        <f t="shared" si="295"/>
        <v>#N/A</v>
      </c>
      <c r="BM320" s="1049"/>
    </row>
    <row r="321" spans="1:65" s="934" customFormat="1" ht="47.25">
      <c r="A321" s="938">
        <v>1</v>
      </c>
      <c r="B321" s="782" t="e">
        <f>'прил 1.1'!#REF!</f>
        <v>#REF!</v>
      </c>
      <c r="C321" s="915" t="s">
        <v>1026</v>
      </c>
      <c r="D321" s="1409" t="e">
        <f>INDEX('прил 1.1'!K:K,MATCH('прил 1.4'!B321,'прил 1.1'!B:B,0))</f>
        <v>#REF!</v>
      </c>
      <c r="E321" s="1409" t="e">
        <f>INDEX('прил 1.1'!L:L,MATCH($B321,'прил 1.1'!$B:$B,0))</f>
        <v>#REF!</v>
      </c>
      <c r="F321" s="1409" t="e">
        <f>INDEX('прил 1.1'!Q:Q,MATCH('прил 1.4'!B321,'прил 1.1'!B:B,0))</f>
        <v>#REF!</v>
      </c>
      <c r="G321" s="1409" t="e">
        <f>INDEX('прил 1.1'!#REF!,MATCH($B321,'прил 1.1'!$B:$B,0))</f>
        <v>#REF!</v>
      </c>
      <c r="H321" s="1409">
        <v>0.499</v>
      </c>
      <c r="I321" s="1410" t="e">
        <f>INDEX('прил 1.1'!#REF!,MATCH('прил 1.4'!B321,'прил 1.1'!B:B,0))</f>
        <v>#REF!</v>
      </c>
      <c r="J321" s="1201"/>
      <c r="K321" s="1200" t="e">
        <f>INDEX('прил 14'!N:N,MATCH('прил 1.4'!$B321,'прил 14'!$B:$B,0))</f>
        <v>#REF!</v>
      </c>
      <c r="L321" s="1390"/>
      <c r="M321" s="1200" t="e">
        <f>INDEX('прил 14'!O:O,MATCH('прил 1.4'!$B321,'прил 14'!$B:$B,0))</f>
        <v>#REF!</v>
      </c>
      <c r="N321" s="1390"/>
      <c r="O321" s="1200" t="e">
        <f>INDEX('прил 14'!P:P,MATCH('прил 1.4'!$B321,'прил 14'!$B:$B,0))</f>
        <v>#REF!</v>
      </c>
      <c r="P321" s="1199"/>
      <c r="Q321" s="1200" t="e">
        <f>INDEX('прил 14'!Q:Q,MATCH('прил 1.4'!$B321,'прил 14'!$B:$B,0))</f>
        <v>#REF!</v>
      </c>
      <c r="R321" s="1409" t="e">
        <f t="shared" si="289"/>
        <v>#REF!</v>
      </c>
      <c r="S321" s="937" t="e">
        <f t="shared" si="290"/>
        <v>#REF!</v>
      </c>
      <c r="T321" s="1409" t="e">
        <f>INDEX('прил 1.1'!#REF!,MATCH('прил 1.4'!$B321,'прил 1.1'!$B:$B,0))</f>
        <v>#REF!</v>
      </c>
      <c r="U321" s="1409" t="e">
        <f>INDEX('прил 1.1'!#REF!,MATCH('прил 1.4'!$B321,'прил 1.1'!$B:$B,0))</f>
        <v>#REF!</v>
      </c>
      <c r="V321" s="1409">
        <v>0.58650000000000002</v>
      </c>
      <c r="W321" s="1409" t="e">
        <f>INDEX('прил 1.1'!#REF!,MATCH('прил 1.4'!B321,'прил 1.1'!B:B,0))</f>
        <v>#REF!</v>
      </c>
      <c r="X321" s="1205"/>
      <c r="Y321" s="1200" t="e">
        <f>INDEX('прил 14'!W:W,MATCH('прил 1.4'!$B321,'прил 14'!$B:$B,0))</f>
        <v>#REF!</v>
      </c>
      <c r="Z321" s="1388"/>
      <c r="AA321" s="1200" t="e">
        <f>INDEX('прил 14'!X:X,MATCH('прил 1.4'!$B321,'прил 14'!$B:$B,0))</f>
        <v>#REF!</v>
      </c>
      <c r="AB321" s="1595">
        <f>V321</f>
        <v>0.58650000000000002</v>
      </c>
      <c r="AC321" s="1200" t="e">
        <f>INDEX('прил 14'!Y:Y,MATCH('прил 1.4'!$B321,'прил 14'!$B:$B,0))</f>
        <v>#REF!</v>
      </c>
      <c r="AD321" s="1202"/>
      <c r="AE321" s="1200" t="e">
        <f>INDEX('прил 14'!Z:Z,MATCH('прил 1.4'!$B321,'прил 14'!$B:$B,0))</f>
        <v>#REF!</v>
      </c>
      <c r="AF321" s="1199" t="e">
        <f>INDEX('прил 1.1'!Q:Q,MATCH('прил 1.4'!B321,'прил 1.1'!B:B,0))-W321</f>
        <v>#REF!</v>
      </c>
      <c r="AG321" s="1409" t="e">
        <f t="shared" si="257"/>
        <v>#REF!</v>
      </c>
      <c r="AH321" s="937" t="e">
        <f t="shared" si="258"/>
        <v>#REF!</v>
      </c>
      <c r="AI321" s="1414"/>
      <c r="AJ321" s="1414"/>
      <c r="AK321" s="1415" t="e">
        <f>INDEX('прил 1.1'!#REF!,MATCH('прил 1.4'!$B321,'прил 1.1'!$B:$B,0))</f>
        <v>#REF!</v>
      </c>
      <c r="AL321" s="1416" t="e">
        <f>INDEX('прил 1.1'!#REF!,MATCH('прил 1.4'!$B321,'прил 1.1'!$B:$B,0))</f>
        <v>#REF!</v>
      </c>
      <c r="AM321" s="1409">
        <v>0.499</v>
      </c>
      <c r="AN321" s="1409" t="e">
        <f>INDEX('прил 1.1'!#REF!,MATCH('прил 1.4'!B321,'прил 1.1'!B:B,0))</f>
        <v>#REF!</v>
      </c>
      <c r="AO321" s="1206">
        <f t="shared" ref="AO321:AO350" si="300">AM321</f>
        <v>0.499</v>
      </c>
      <c r="AP321" s="1200" t="e">
        <f t="shared" ref="AP321:AP375" si="301">AN321</f>
        <v>#REF!</v>
      </c>
      <c r="AQ321" s="1227"/>
      <c r="AR321" s="1200" t="e">
        <f>INDEX('прил 14'!H:H,MATCH('прил 1.4'!$B321,'прил 14'!$B:$B,0))</f>
        <v>#REF!</v>
      </c>
      <c r="AT321" s="1200" t="e">
        <f>INDEX('прил 14'!I:I,MATCH('прил 1.4'!$B321,'прил 14'!$B:$B,0))</f>
        <v>#REF!</v>
      </c>
      <c r="AV321" s="1200" t="e">
        <f>INDEX('прил 14'!J:J,MATCH('прил 1.4'!$B321,'прил 14'!$B:$B,0))</f>
        <v>#REF!</v>
      </c>
      <c r="AW321" s="1202"/>
      <c r="AX321" s="1200" t="e">
        <f>INDEX('прил 14'!K:K,MATCH('прил 1.4'!$B321,'прил 14'!$B:$B,0))</f>
        <v>#REF!</v>
      </c>
      <c r="AY321" s="1409" t="e">
        <f t="shared" si="284"/>
        <v>#REF!</v>
      </c>
      <c r="AZ321" s="937" t="e">
        <f t="shared" si="285"/>
        <v>#REF!</v>
      </c>
      <c r="BA321" s="1417"/>
      <c r="BB321" s="1409">
        <v>0</v>
      </c>
      <c r="BC321" s="1409" t="e">
        <f>INDEX('прил 1.1'!#REF!,MATCH('прил 1.4'!B321,'прил 1.1'!B:B,0))</f>
        <v>#REF!</v>
      </c>
      <c r="BD321" s="1409">
        <v>0</v>
      </c>
      <c r="BE321" s="1409" t="e">
        <f>INDEX('прил 1.1'!#REF!,MATCH('прил 1.4'!B321,'прил 1.1'!B:B,0))</f>
        <v>#REF!</v>
      </c>
      <c r="BF321" s="1414"/>
      <c r="BG321" s="1409" t="e">
        <f>INDEX('прил 1.1'!#REF!,MATCH('прил 1.4'!B321,'прил 1.1'!B:B,0))</f>
        <v>#REF!</v>
      </c>
      <c r="BH321" s="950" t="s">
        <v>1189</v>
      </c>
      <c r="BI321" s="1597">
        <f t="shared" si="280"/>
        <v>0</v>
      </c>
      <c r="BJ321" s="1619">
        <v>0</v>
      </c>
      <c r="BL321" s="917">
        <f t="shared" si="295"/>
        <v>-0.499</v>
      </c>
      <c r="BM321" s="918"/>
    </row>
    <row r="322" spans="1:65" s="934" customFormat="1" hidden="1">
      <c r="A322" s="939">
        <f t="shared" ref="A322:A346" si="302">A321+1</f>
        <v>2</v>
      </c>
      <c r="B322" s="782" t="e">
        <f>'прил 1.1'!#REF!</f>
        <v>#REF!</v>
      </c>
      <c r="C322" s="915" t="s">
        <v>1026</v>
      </c>
      <c r="D322" s="1409" t="e">
        <f>INDEX('прил 1.1'!K:K,MATCH('прил 1.4'!B322,'прил 1.1'!B:B,0))</f>
        <v>#REF!</v>
      </c>
      <c r="E322" s="1409" t="e">
        <f>INDEX('прил 1.1'!L:L,MATCH($B322,'прил 1.1'!$B:$B,0))</f>
        <v>#REF!</v>
      </c>
      <c r="F322" s="1409" t="e">
        <f>INDEX('прил 1.1'!Q:Q,MATCH('прил 1.4'!B322,'прил 1.1'!B:B,0))</f>
        <v>#REF!</v>
      </c>
      <c r="G322" s="1409" t="e">
        <f>INDEX('прил 1.1'!#REF!,MATCH($B322,'прил 1.1'!$B:$B,0))</f>
        <v>#REF!</v>
      </c>
      <c r="H322" s="1409">
        <v>0</v>
      </c>
      <c r="I322" s="1410" t="e">
        <f>INDEX('прил 1.1'!#REF!,MATCH('прил 1.4'!B322,'прил 1.1'!B:B,0))</f>
        <v>#REF!</v>
      </c>
      <c r="J322" s="1201"/>
      <c r="K322" s="1200" t="e">
        <f>INDEX('прил 14'!N:N,MATCH('прил 1.4'!$B322,'прил 14'!$B:$B,0))</f>
        <v>#REF!</v>
      </c>
      <c r="L322" s="1390"/>
      <c r="M322" s="1200" t="e">
        <f>INDEX('прил 14'!O:O,MATCH('прил 1.4'!$B322,'прил 14'!$B:$B,0))</f>
        <v>#REF!</v>
      </c>
      <c r="N322" s="1390"/>
      <c r="O322" s="1200" t="e">
        <f>INDEX('прил 14'!P:P,MATCH('прил 1.4'!$B322,'прил 14'!$B:$B,0))</f>
        <v>#REF!</v>
      </c>
      <c r="P322" s="1199"/>
      <c r="Q322" s="1200" t="e">
        <f>INDEX('прил 14'!Q:Q,MATCH('прил 1.4'!$B322,'прил 14'!$B:$B,0))</f>
        <v>#REF!</v>
      </c>
      <c r="R322" s="1409" t="e">
        <f t="shared" si="289"/>
        <v>#REF!</v>
      </c>
      <c r="S322" s="937" t="e">
        <f t="shared" si="290"/>
        <v>#REF!</v>
      </c>
      <c r="T322" s="1409" t="e">
        <f>INDEX('прил 1.1'!#REF!,MATCH('прил 1.4'!$B322,'прил 1.1'!$B:$B,0))</f>
        <v>#REF!</v>
      </c>
      <c r="U322" s="1409" t="e">
        <f>INDEX('прил 1.1'!#REF!,MATCH('прил 1.4'!$B322,'прил 1.1'!$B:$B,0))</f>
        <v>#REF!</v>
      </c>
      <c r="V322" s="1409">
        <v>0</v>
      </c>
      <c r="W322" s="1409" t="e">
        <f>INDEX('прил 1.1'!#REF!,MATCH('прил 1.4'!B322,'прил 1.1'!B:B,0))</f>
        <v>#REF!</v>
      </c>
      <c r="X322" s="1205"/>
      <c r="Y322" s="1200" t="e">
        <f>INDEX('прил 14'!W:W,MATCH('прил 1.4'!$B322,'прил 14'!$B:$B,0))</f>
        <v>#REF!</v>
      </c>
      <c r="Z322" s="1388"/>
      <c r="AA322" s="1200" t="e">
        <f>INDEX('прил 14'!X:X,MATCH('прил 1.4'!$B322,'прил 14'!$B:$B,0))</f>
        <v>#REF!</v>
      </c>
      <c r="AB322" s="1388"/>
      <c r="AC322" s="1200" t="e">
        <f>INDEX('прил 14'!Y:Y,MATCH('прил 1.4'!$B322,'прил 14'!$B:$B,0))</f>
        <v>#REF!</v>
      </c>
      <c r="AD322" s="1202"/>
      <c r="AE322" s="1200" t="e">
        <f>INDEX('прил 14'!Z:Z,MATCH('прил 1.4'!$B322,'прил 14'!$B:$B,0))</f>
        <v>#REF!</v>
      </c>
      <c r="AF322" s="1199" t="e">
        <f>INDEX('прил 1.1'!Q:Q,MATCH('прил 1.4'!B322,'прил 1.1'!B:B,0))-W322</f>
        <v>#REF!</v>
      </c>
      <c r="AG322" s="1409" t="e">
        <f t="shared" si="257"/>
        <v>#REF!</v>
      </c>
      <c r="AH322" s="937" t="e">
        <f t="shared" si="258"/>
        <v>#REF!</v>
      </c>
      <c r="AI322" s="1414"/>
      <c r="AJ322" s="1414"/>
      <c r="AK322" s="1415" t="e">
        <f>INDEX('прил 1.1'!#REF!,MATCH('прил 1.4'!$B322,'прил 1.1'!$B:$B,0))</f>
        <v>#REF!</v>
      </c>
      <c r="AL322" s="1416" t="e">
        <f>INDEX('прил 1.1'!#REF!,MATCH('прил 1.4'!$B322,'прил 1.1'!$B:$B,0))</f>
        <v>#REF!</v>
      </c>
      <c r="AM322" s="1409">
        <v>0</v>
      </c>
      <c r="AN322" s="1409" t="e">
        <f>INDEX('прил 1.1'!#REF!,MATCH('прил 1.4'!B322,'прил 1.1'!B:B,0))</f>
        <v>#REF!</v>
      </c>
      <c r="AO322" s="1206">
        <f t="shared" si="300"/>
        <v>0</v>
      </c>
      <c r="AP322" s="1200" t="e">
        <f t="shared" si="301"/>
        <v>#REF!</v>
      </c>
      <c r="AQ322" s="1227"/>
      <c r="AR322" s="1200" t="e">
        <f>INDEX('прил 14'!H:H,MATCH('прил 1.4'!$B322,'прил 14'!$B:$B,0))</f>
        <v>#REF!</v>
      </c>
      <c r="AT322" s="1200" t="e">
        <f>INDEX('прил 14'!I:I,MATCH('прил 1.4'!$B322,'прил 14'!$B:$B,0))</f>
        <v>#REF!</v>
      </c>
      <c r="AV322" s="1200" t="e">
        <f>INDEX('прил 14'!J:J,MATCH('прил 1.4'!$B322,'прил 14'!$B:$B,0))</f>
        <v>#REF!</v>
      </c>
      <c r="AW322" s="1202"/>
      <c r="AX322" s="1200" t="e">
        <f>INDEX('прил 14'!K:K,MATCH('прил 1.4'!$B322,'прил 14'!$B:$B,0))</f>
        <v>#REF!</v>
      </c>
      <c r="AY322" s="1409" t="e">
        <f t="shared" si="284"/>
        <v>#REF!</v>
      </c>
      <c r="AZ322" s="937" t="e">
        <f t="shared" si="285"/>
        <v>#REF!</v>
      </c>
      <c r="BA322" s="1417"/>
      <c r="BB322" s="1409">
        <v>0</v>
      </c>
      <c r="BC322" s="1409" t="e">
        <f>INDEX('прил 1.1'!#REF!,MATCH('прил 1.4'!B322,'прил 1.1'!B:B,0))</f>
        <v>#REF!</v>
      </c>
      <c r="BD322" s="1409">
        <v>0</v>
      </c>
      <c r="BE322" s="1409" t="e">
        <f>INDEX('прил 1.1'!#REF!,MATCH('прил 1.4'!B322,'прил 1.1'!B:B,0))</f>
        <v>#REF!</v>
      </c>
      <c r="BF322" s="1414"/>
      <c r="BG322" s="1409" t="e">
        <f>INDEX('прил 1.1'!#REF!,MATCH('прил 1.4'!B322,'прил 1.1'!B:B,0))</f>
        <v>#REF!</v>
      </c>
      <c r="BH322" s="950"/>
      <c r="BI322" s="1597">
        <f t="shared" si="280"/>
        <v>0</v>
      </c>
      <c r="BL322" s="917"/>
      <c r="BM322" s="918"/>
    </row>
    <row r="323" spans="1:65" s="934" customFormat="1" hidden="1">
      <c r="A323" s="939">
        <f t="shared" si="302"/>
        <v>3</v>
      </c>
      <c r="B323" s="782" t="e">
        <f>'прил 1.1'!#REF!</f>
        <v>#REF!</v>
      </c>
      <c r="C323" s="915" t="s">
        <v>1026</v>
      </c>
      <c r="D323" s="1409" t="e">
        <f>INDEX('прил 1.1'!K:K,MATCH('прил 1.4'!B323,'прил 1.1'!B:B,0))</f>
        <v>#REF!</v>
      </c>
      <c r="E323" s="1409" t="e">
        <f>INDEX('прил 1.1'!L:L,MATCH($B323,'прил 1.1'!$B:$B,0))</f>
        <v>#REF!</v>
      </c>
      <c r="F323" s="1409" t="e">
        <f>INDEX('прил 1.1'!Q:Q,MATCH('прил 1.4'!B323,'прил 1.1'!B:B,0))</f>
        <v>#REF!</v>
      </c>
      <c r="G323" s="1409" t="e">
        <f>INDEX('прил 1.1'!#REF!,MATCH($B323,'прил 1.1'!$B:$B,0))</f>
        <v>#REF!</v>
      </c>
      <c r="H323" s="1409"/>
      <c r="I323" s="1410" t="e">
        <f>INDEX('прил 1.1'!#REF!,MATCH('прил 1.4'!B323,'прил 1.1'!B:B,0))</f>
        <v>#REF!</v>
      </c>
      <c r="J323" s="1201"/>
      <c r="K323" s="1202"/>
      <c r="L323" s="1199"/>
      <c r="M323" s="1202"/>
      <c r="N323" s="1199"/>
      <c r="O323" s="1199"/>
      <c r="P323" s="1199"/>
      <c r="Q323" s="1203"/>
      <c r="R323" s="1409" t="e">
        <f t="shared" si="289"/>
        <v>#REF!</v>
      </c>
      <c r="S323" s="937" t="e">
        <f t="shared" si="290"/>
        <v>#REF!</v>
      </c>
      <c r="T323" s="1409" t="e">
        <f>INDEX('прил 1.1'!#REF!,MATCH('прил 1.4'!$B323,'прил 1.1'!$B:$B,0))</f>
        <v>#REF!</v>
      </c>
      <c r="U323" s="1409" t="e">
        <f>INDEX('прил 1.1'!#REF!,MATCH('прил 1.4'!$B323,'прил 1.1'!$B:$B,0))</f>
        <v>#REF!</v>
      </c>
      <c r="V323" s="1409"/>
      <c r="W323" s="1409" t="e">
        <f>INDEX('прил 1.1'!#REF!,MATCH('прил 1.4'!B323,'прил 1.1'!B:B,0))</f>
        <v>#REF!</v>
      </c>
      <c r="X323" s="1205"/>
      <c r="Y323" s="1205"/>
      <c r="Z323" s="1205"/>
      <c r="AA323" s="1205"/>
      <c r="AB323" s="1205">
        <v>0</v>
      </c>
      <c r="AC323" s="1205"/>
      <c r="AD323" s="1205">
        <v>0</v>
      </c>
      <c r="AE323" s="1205"/>
      <c r="AF323" s="1199" t="e">
        <f>INDEX('прил 1.1'!Q:Q,MATCH('прил 1.4'!B323,'прил 1.1'!B:B,0))-W323</f>
        <v>#REF!</v>
      </c>
      <c r="AG323" s="1409" t="e">
        <f t="shared" si="257"/>
        <v>#REF!</v>
      </c>
      <c r="AH323" s="937" t="e">
        <f t="shared" si="258"/>
        <v>#REF!</v>
      </c>
      <c r="AI323" s="1414"/>
      <c r="AJ323" s="1414"/>
      <c r="AK323" s="1415" t="e">
        <f>INDEX('прил 1.1'!#REF!,MATCH('прил 1.4'!$B323,'прил 1.1'!$B:$B,0))</f>
        <v>#REF!</v>
      </c>
      <c r="AL323" s="1416" t="e">
        <f>INDEX('прил 1.1'!#REF!,MATCH('прил 1.4'!$B323,'прил 1.1'!$B:$B,0))</f>
        <v>#REF!</v>
      </c>
      <c r="AM323" s="1409"/>
      <c r="AN323" s="1409" t="e">
        <f>INDEX('прил 1.1'!#REF!,MATCH('прил 1.4'!B323,'прил 1.1'!B:B,0))</f>
        <v>#REF!</v>
      </c>
      <c r="AO323" s="1206">
        <f t="shared" si="300"/>
        <v>0</v>
      </c>
      <c r="AP323" s="1200" t="e">
        <f t="shared" si="301"/>
        <v>#REF!</v>
      </c>
      <c r="AQ323" s="1227"/>
      <c r="AR323" s="1199"/>
      <c r="AS323" s="1202"/>
      <c r="AT323" s="1199"/>
      <c r="AU323" s="1202"/>
      <c r="AV323" s="1199"/>
      <c r="AW323" s="1202"/>
      <c r="AX323" s="1199"/>
      <c r="AY323" s="1409" t="e">
        <f t="shared" si="284"/>
        <v>#REF!</v>
      </c>
      <c r="AZ323" s="937" t="e">
        <f t="shared" si="285"/>
        <v>#REF!</v>
      </c>
      <c r="BA323" s="1417"/>
      <c r="BB323" s="1409"/>
      <c r="BC323" s="1409" t="e">
        <f>INDEX('прил 1.1'!#REF!,MATCH('прил 1.4'!B323,'прил 1.1'!B:B,0))</f>
        <v>#REF!</v>
      </c>
      <c r="BD323" s="1409"/>
      <c r="BE323" s="1409" t="e">
        <f>INDEX('прил 1.1'!#REF!,MATCH('прил 1.4'!B323,'прил 1.1'!B:B,0))</f>
        <v>#REF!</v>
      </c>
      <c r="BF323" s="1414"/>
      <c r="BG323" s="1409" t="e">
        <f>INDEX('прил 1.1'!#REF!,MATCH('прил 1.4'!B323,'прил 1.1'!B:B,0))</f>
        <v>#REF!</v>
      </c>
      <c r="BH323" s="950"/>
      <c r="BI323" s="1597">
        <f t="shared" ref="BI323:BI330" si="303">V323-X323-Z323-AB323-AD323</f>
        <v>0</v>
      </c>
      <c r="BL323" s="917"/>
      <c r="BM323" s="918"/>
    </row>
    <row r="324" spans="1:65" s="934" customFormat="1" hidden="1">
      <c r="A324" s="939">
        <f t="shared" si="302"/>
        <v>4</v>
      </c>
      <c r="B324" s="782" t="e">
        <f>'прил 1.1'!#REF!</f>
        <v>#REF!</v>
      </c>
      <c r="C324" s="915" t="s">
        <v>1026</v>
      </c>
      <c r="D324" s="1409" t="e">
        <f>INDEX('прил 1.1'!K:K,MATCH('прил 1.4'!B324,'прил 1.1'!B:B,0))</f>
        <v>#REF!</v>
      </c>
      <c r="E324" s="1409" t="e">
        <f>INDEX('прил 1.1'!L:L,MATCH($B324,'прил 1.1'!$B:$B,0))</f>
        <v>#REF!</v>
      </c>
      <c r="F324" s="1409" t="e">
        <f>INDEX('прил 1.1'!Q:Q,MATCH('прил 1.4'!B324,'прил 1.1'!B:B,0))</f>
        <v>#REF!</v>
      </c>
      <c r="G324" s="1409" t="e">
        <f>INDEX('прил 1.1'!#REF!,MATCH($B324,'прил 1.1'!$B:$B,0))</f>
        <v>#REF!</v>
      </c>
      <c r="H324" s="1409"/>
      <c r="I324" s="1410" t="e">
        <f>INDEX('прил 1.1'!#REF!,MATCH('прил 1.4'!B324,'прил 1.1'!B:B,0))</f>
        <v>#REF!</v>
      </c>
      <c r="J324" s="1201"/>
      <c r="K324" s="1202"/>
      <c r="L324" s="1199"/>
      <c r="M324" s="1202"/>
      <c r="N324" s="1199"/>
      <c r="O324" s="1199"/>
      <c r="P324" s="1199"/>
      <c r="Q324" s="1203"/>
      <c r="R324" s="1409" t="e">
        <f t="shared" si="289"/>
        <v>#REF!</v>
      </c>
      <c r="S324" s="937" t="e">
        <f t="shared" si="290"/>
        <v>#REF!</v>
      </c>
      <c r="T324" s="1409" t="e">
        <f>INDEX('прил 1.1'!#REF!,MATCH('прил 1.4'!$B324,'прил 1.1'!$B:$B,0))</f>
        <v>#REF!</v>
      </c>
      <c r="U324" s="1409" t="e">
        <f>INDEX('прил 1.1'!#REF!,MATCH('прил 1.4'!$B324,'прил 1.1'!$B:$B,0))</f>
        <v>#REF!</v>
      </c>
      <c r="V324" s="1409"/>
      <c r="W324" s="1409" t="e">
        <f>INDEX('прил 1.1'!#REF!,MATCH('прил 1.4'!B324,'прил 1.1'!B:B,0))</f>
        <v>#REF!</v>
      </c>
      <c r="X324" s="1205"/>
      <c r="Y324" s="1205"/>
      <c r="Z324" s="1205"/>
      <c r="AA324" s="1205"/>
      <c r="AB324" s="1205">
        <v>0</v>
      </c>
      <c r="AC324" s="1205"/>
      <c r="AD324" s="1205">
        <v>0</v>
      </c>
      <c r="AE324" s="1205"/>
      <c r="AF324" s="1199" t="e">
        <f>INDEX('прил 1.1'!Q:Q,MATCH('прил 1.4'!B324,'прил 1.1'!B:B,0))-W324</f>
        <v>#REF!</v>
      </c>
      <c r="AG324" s="1409" t="e">
        <f t="shared" si="257"/>
        <v>#REF!</v>
      </c>
      <c r="AH324" s="937" t="e">
        <f t="shared" si="258"/>
        <v>#REF!</v>
      </c>
      <c r="AI324" s="1414"/>
      <c r="AJ324" s="1414"/>
      <c r="AK324" s="1415" t="e">
        <f>INDEX('прил 1.1'!#REF!,MATCH('прил 1.4'!$B324,'прил 1.1'!$B:$B,0))</f>
        <v>#REF!</v>
      </c>
      <c r="AL324" s="1416" t="e">
        <f>INDEX('прил 1.1'!#REF!,MATCH('прил 1.4'!$B324,'прил 1.1'!$B:$B,0))</f>
        <v>#REF!</v>
      </c>
      <c r="AM324" s="1409"/>
      <c r="AN324" s="1409" t="e">
        <f>INDEX('прил 1.1'!#REF!,MATCH('прил 1.4'!B324,'прил 1.1'!B:B,0))</f>
        <v>#REF!</v>
      </c>
      <c r="AO324" s="1206">
        <f t="shared" si="300"/>
        <v>0</v>
      </c>
      <c r="AP324" s="1200" t="e">
        <f t="shared" si="301"/>
        <v>#REF!</v>
      </c>
      <c r="AQ324" s="1227"/>
      <c r="AR324" s="1199"/>
      <c r="AS324" s="1202"/>
      <c r="AT324" s="1199"/>
      <c r="AU324" s="1202"/>
      <c r="AV324" s="1199"/>
      <c r="AW324" s="1202"/>
      <c r="AX324" s="1199"/>
      <c r="AY324" s="1409" t="e">
        <f t="shared" si="284"/>
        <v>#REF!</v>
      </c>
      <c r="AZ324" s="937" t="e">
        <f t="shared" si="285"/>
        <v>#REF!</v>
      </c>
      <c r="BA324" s="1417"/>
      <c r="BB324" s="1409"/>
      <c r="BC324" s="1409" t="e">
        <f>INDEX('прил 1.1'!#REF!,MATCH('прил 1.4'!B324,'прил 1.1'!B:B,0))</f>
        <v>#REF!</v>
      </c>
      <c r="BD324" s="1409"/>
      <c r="BE324" s="1409" t="e">
        <f>INDEX('прил 1.1'!#REF!,MATCH('прил 1.4'!B324,'прил 1.1'!B:B,0))</f>
        <v>#REF!</v>
      </c>
      <c r="BF324" s="1414"/>
      <c r="BG324" s="1409" t="e">
        <f>INDEX('прил 1.1'!#REF!,MATCH('прил 1.4'!B324,'прил 1.1'!B:B,0))</f>
        <v>#REF!</v>
      </c>
      <c r="BH324" s="950"/>
      <c r="BI324" s="1597">
        <f t="shared" si="303"/>
        <v>0</v>
      </c>
      <c r="BL324" s="917"/>
      <c r="BM324" s="918"/>
    </row>
    <row r="325" spans="1:65" s="934" customFormat="1" hidden="1">
      <c r="A325" s="939">
        <f t="shared" si="302"/>
        <v>5</v>
      </c>
      <c r="B325" s="782" t="e">
        <f>'прил 1.1'!#REF!</f>
        <v>#REF!</v>
      </c>
      <c r="C325" s="915" t="s">
        <v>1026</v>
      </c>
      <c r="D325" s="1409" t="e">
        <f>INDEX('прил 1.1'!K:K,MATCH('прил 1.4'!B325,'прил 1.1'!B:B,0))</f>
        <v>#REF!</v>
      </c>
      <c r="E325" s="1409" t="e">
        <f>INDEX('прил 1.1'!L:L,MATCH($B325,'прил 1.1'!$B:$B,0))</f>
        <v>#REF!</v>
      </c>
      <c r="F325" s="1409" t="e">
        <f>INDEX('прил 1.1'!Q:Q,MATCH('прил 1.4'!B325,'прил 1.1'!B:B,0))</f>
        <v>#REF!</v>
      </c>
      <c r="G325" s="1409" t="e">
        <f>INDEX('прил 1.1'!#REF!,MATCH($B325,'прил 1.1'!$B:$B,0))</f>
        <v>#REF!</v>
      </c>
      <c r="H325" s="1409">
        <v>0</v>
      </c>
      <c r="I325" s="1410" t="e">
        <f>INDEX('прил 1.1'!#REF!,MATCH('прил 1.4'!B325,'прил 1.1'!B:B,0))</f>
        <v>#REF!</v>
      </c>
      <c r="J325" s="1201"/>
      <c r="K325" s="1202"/>
      <c r="L325" s="1199"/>
      <c r="M325" s="1202"/>
      <c r="N325" s="1199"/>
      <c r="O325" s="1199"/>
      <c r="P325" s="1199"/>
      <c r="Q325" s="1203"/>
      <c r="R325" s="1409" t="e">
        <f t="shared" si="289"/>
        <v>#REF!</v>
      </c>
      <c r="S325" s="937" t="e">
        <f t="shared" si="290"/>
        <v>#REF!</v>
      </c>
      <c r="T325" s="1409" t="e">
        <f>INDEX('прил 1.1'!#REF!,MATCH('прил 1.4'!$B325,'прил 1.1'!$B:$B,0))</f>
        <v>#REF!</v>
      </c>
      <c r="U325" s="1409" t="e">
        <f>INDEX('прил 1.1'!#REF!,MATCH('прил 1.4'!$B325,'прил 1.1'!$B:$B,0))</f>
        <v>#REF!</v>
      </c>
      <c r="V325" s="1409"/>
      <c r="W325" s="1409" t="e">
        <f>INDEX('прил 1.1'!#REF!,MATCH('прил 1.4'!B325,'прил 1.1'!B:B,0))</f>
        <v>#REF!</v>
      </c>
      <c r="X325" s="1205"/>
      <c r="Y325" s="1205"/>
      <c r="Z325" s="1205"/>
      <c r="AA325" s="1205"/>
      <c r="AB325" s="1205">
        <v>0</v>
      </c>
      <c r="AC325" s="1205"/>
      <c r="AD325" s="1205">
        <v>0</v>
      </c>
      <c r="AE325" s="1205"/>
      <c r="AF325" s="1199" t="e">
        <f>INDEX('прил 1.1'!Q:Q,MATCH('прил 1.4'!B325,'прил 1.1'!B:B,0))-W325</f>
        <v>#REF!</v>
      </c>
      <c r="AG325" s="1409" t="e">
        <f t="shared" si="257"/>
        <v>#REF!</v>
      </c>
      <c r="AH325" s="937" t="e">
        <f t="shared" si="258"/>
        <v>#REF!</v>
      </c>
      <c r="AI325" s="1414"/>
      <c r="AJ325" s="1414"/>
      <c r="AK325" s="1415" t="e">
        <f>INDEX('прил 1.1'!#REF!,MATCH('прил 1.4'!$B325,'прил 1.1'!$B:$B,0))</f>
        <v>#REF!</v>
      </c>
      <c r="AL325" s="1416" t="e">
        <f>INDEX('прил 1.1'!#REF!,MATCH('прил 1.4'!$B325,'прил 1.1'!$B:$B,0))</f>
        <v>#REF!</v>
      </c>
      <c r="AM325" s="1409">
        <v>0</v>
      </c>
      <c r="AN325" s="1409" t="e">
        <f>INDEX('прил 1.1'!#REF!,MATCH('прил 1.4'!B325,'прил 1.1'!B:B,0))</f>
        <v>#REF!</v>
      </c>
      <c r="AO325" s="1206">
        <f t="shared" si="300"/>
        <v>0</v>
      </c>
      <c r="AP325" s="1200" t="e">
        <f t="shared" si="301"/>
        <v>#REF!</v>
      </c>
      <c r="AQ325" s="1227"/>
      <c r="AR325" s="1199"/>
      <c r="AS325" s="1202"/>
      <c r="AT325" s="1199"/>
      <c r="AU325" s="1202"/>
      <c r="AV325" s="1199"/>
      <c r="AW325" s="1202"/>
      <c r="AX325" s="1199"/>
      <c r="AY325" s="1409" t="e">
        <f t="shared" si="284"/>
        <v>#REF!</v>
      </c>
      <c r="AZ325" s="937" t="e">
        <f t="shared" si="285"/>
        <v>#REF!</v>
      </c>
      <c r="BA325" s="1417"/>
      <c r="BB325" s="1409">
        <v>0</v>
      </c>
      <c r="BC325" s="1409" t="e">
        <f>INDEX('прил 1.1'!#REF!,MATCH('прил 1.4'!B325,'прил 1.1'!B:B,0))</f>
        <v>#REF!</v>
      </c>
      <c r="BD325" s="1409">
        <v>0</v>
      </c>
      <c r="BE325" s="1409" t="e">
        <f>INDEX('прил 1.1'!#REF!,MATCH('прил 1.4'!B325,'прил 1.1'!B:B,0))</f>
        <v>#REF!</v>
      </c>
      <c r="BF325" s="1414"/>
      <c r="BG325" s="1409" t="e">
        <f>INDEX('прил 1.1'!#REF!,MATCH('прил 1.4'!B325,'прил 1.1'!B:B,0))</f>
        <v>#REF!</v>
      </c>
      <c r="BH325" s="950"/>
      <c r="BI325" s="1597">
        <f t="shared" si="303"/>
        <v>0</v>
      </c>
      <c r="BL325" s="917"/>
      <c r="BM325" s="918"/>
    </row>
    <row r="326" spans="1:65" s="934" customFormat="1" hidden="1">
      <c r="A326" s="939">
        <f t="shared" si="302"/>
        <v>6</v>
      </c>
      <c r="B326" s="782" t="e">
        <f>'прил 1.1'!#REF!</f>
        <v>#REF!</v>
      </c>
      <c r="C326" s="915" t="s">
        <v>1026</v>
      </c>
      <c r="D326" s="1409" t="e">
        <f>INDEX('прил 1.1'!K:K,MATCH('прил 1.4'!B326,'прил 1.1'!B:B,0))</f>
        <v>#REF!</v>
      </c>
      <c r="E326" s="1409" t="e">
        <f>INDEX('прил 1.1'!L:L,MATCH($B326,'прил 1.1'!$B:$B,0))</f>
        <v>#REF!</v>
      </c>
      <c r="F326" s="1409" t="e">
        <f>INDEX('прил 1.1'!Q:Q,MATCH('прил 1.4'!B326,'прил 1.1'!B:B,0))</f>
        <v>#REF!</v>
      </c>
      <c r="G326" s="1409" t="e">
        <f>INDEX('прил 1.1'!#REF!,MATCH($B326,'прил 1.1'!$B:$B,0))</f>
        <v>#REF!</v>
      </c>
      <c r="H326" s="1409">
        <v>0</v>
      </c>
      <c r="I326" s="1410" t="e">
        <f>INDEX('прил 1.1'!#REF!,MATCH('прил 1.4'!B326,'прил 1.1'!B:B,0))</f>
        <v>#REF!</v>
      </c>
      <c r="J326" s="1201"/>
      <c r="K326" s="1202"/>
      <c r="L326" s="1199"/>
      <c r="M326" s="1202"/>
      <c r="N326" s="1199"/>
      <c r="O326" s="1199"/>
      <c r="P326" s="1199"/>
      <c r="Q326" s="1203"/>
      <c r="R326" s="1409" t="e">
        <f t="shared" si="289"/>
        <v>#REF!</v>
      </c>
      <c r="S326" s="937" t="e">
        <f t="shared" si="290"/>
        <v>#REF!</v>
      </c>
      <c r="T326" s="1409" t="e">
        <f>INDEX('прил 1.1'!#REF!,MATCH('прил 1.4'!$B326,'прил 1.1'!$B:$B,0))</f>
        <v>#REF!</v>
      </c>
      <c r="U326" s="1409" t="e">
        <f>INDEX('прил 1.1'!#REF!,MATCH('прил 1.4'!$B326,'прил 1.1'!$B:$B,0))</f>
        <v>#REF!</v>
      </c>
      <c r="V326" s="1409"/>
      <c r="W326" s="1409" t="e">
        <f>INDEX('прил 1.1'!#REF!,MATCH('прил 1.4'!B326,'прил 1.1'!B:B,0))</f>
        <v>#REF!</v>
      </c>
      <c r="X326" s="1205"/>
      <c r="Y326" s="1205"/>
      <c r="Z326" s="1205"/>
      <c r="AA326" s="1205"/>
      <c r="AB326" s="1205"/>
      <c r="AC326" s="1205"/>
      <c r="AD326" s="1205"/>
      <c r="AE326" s="1205"/>
      <c r="AF326" s="1199" t="e">
        <f>INDEX('прил 1.1'!Q:Q,MATCH('прил 1.4'!B326,'прил 1.1'!B:B,0))-W326</f>
        <v>#REF!</v>
      </c>
      <c r="AG326" s="1409" t="e">
        <f t="shared" si="257"/>
        <v>#REF!</v>
      </c>
      <c r="AH326" s="937" t="e">
        <f t="shared" si="258"/>
        <v>#REF!</v>
      </c>
      <c r="AI326" s="1414"/>
      <c r="AJ326" s="1414"/>
      <c r="AK326" s="1415" t="e">
        <f>INDEX('прил 1.1'!#REF!,MATCH('прил 1.4'!$B326,'прил 1.1'!$B:$B,0))</f>
        <v>#REF!</v>
      </c>
      <c r="AL326" s="1416" t="e">
        <f>INDEX('прил 1.1'!#REF!,MATCH('прил 1.4'!$B326,'прил 1.1'!$B:$B,0))</f>
        <v>#REF!</v>
      </c>
      <c r="AM326" s="1409">
        <v>0</v>
      </c>
      <c r="AN326" s="1409" t="e">
        <f>INDEX('прил 1.1'!#REF!,MATCH('прил 1.4'!B326,'прил 1.1'!B:B,0))</f>
        <v>#REF!</v>
      </c>
      <c r="AO326" s="1206">
        <f t="shared" si="300"/>
        <v>0</v>
      </c>
      <c r="AP326" s="1200" t="e">
        <f t="shared" si="301"/>
        <v>#REF!</v>
      </c>
      <c r="AQ326" s="1227"/>
      <c r="AR326" s="1199"/>
      <c r="AS326" s="1202"/>
      <c r="AT326" s="1199"/>
      <c r="AU326" s="1202"/>
      <c r="AV326" s="1199"/>
      <c r="AW326" s="1202"/>
      <c r="AX326" s="1199"/>
      <c r="AY326" s="1409" t="e">
        <f t="shared" si="284"/>
        <v>#REF!</v>
      </c>
      <c r="AZ326" s="937" t="e">
        <f t="shared" si="285"/>
        <v>#REF!</v>
      </c>
      <c r="BA326" s="1417"/>
      <c r="BB326" s="1409">
        <v>0</v>
      </c>
      <c r="BC326" s="1409" t="e">
        <f>INDEX('прил 1.1'!#REF!,MATCH('прил 1.4'!B326,'прил 1.1'!B:B,0))</f>
        <v>#REF!</v>
      </c>
      <c r="BD326" s="1409">
        <v>0</v>
      </c>
      <c r="BE326" s="1409" t="e">
        <f>INDEX('прил 1.1'!#REF!,MATCH('прил 1.4'!B326,'прил 1.1'!B:B,0))</f>
        <v>#REF!</v>
      </c>
      <c r="BF326" s="1414"/>
      <c r="BG326" s="1409" t="e">
        <f>INDEX('прил 1.1'!#REF!,MATCH('прил 1.4'!B326,'прил 1.1'!B:B,0))</f>
        <v>#REF!</v>
      </c>
      <c r="BH326" s="950"/>
      <c r="BI326" s="1597">
        <f t="shared" si="303"/>
        <v>0</v>
      </c>
      <c r="BL326" s="917"/>
      <c r="BM326" s="918"/>
    </row>
    <row r="327" spans="1:65" s="934" customFormat="1" hidden="1">
      <c r="A327" s="939">
        <f t="shared" si="302"/>
        <v>7</v>
      </c>
      <c r="B327" s="782" t="e">
        <f>'прил 1.1'!#REF!</f>
        <v>#REF!</v>
      </c>
      <c r="C327" s="915" t="s">
        <v>1026</v>
      </c>
      <c r="D327" s="1409" t="e">
        <f>INDEX('прил 1.1'!K:K,MATCH('прил 1.4'!B327,'прил 1.1'!B:B,0))</f>
        <v>#REF!</v>
      </c>
      <c r="E327" s="1409" t="e">
        <f>INDEX('прил 1.1'!L:L,MATCH($B327,'прил 1.1'!$B:$B,0))</f>
        <v>#REF!</v>
      </c>
      <c r="F327" s="1409" t="e">
        <f>INDEX('прил 1.1'!Q:Q,MATCH('прил 1.4'!B327,'прил 1.1'!B:B,0))</f>
        <v>#REF!</v>
      </c>
      <c r="G327" s="1409" t="e">
        <f>INDEX('прил 1.1'!#REF!,MATCH($B327,'прил 1.1'!$B:$B,0))</f>
        <v>#REF!</v>
      </c>
      <c r="H327" s="1409">
        <v>0</v>
      </c>
      <c r="I327" s="1410" t="e">
        <f>INDEX('прил 1.1'!#REF!,MATCH('прил 1.4'!B327,'прил 1.1'!B:B,0))</f>
        <v>#REF!</v>
      </c>
      <c r="J327" s="1201"/>
      <c r="K327" s="1202"/>
      <c r="L327" s="1199"/>
      <c r="M327" s="1202"/>
      <c r="N327" s="1199"/>
      <c r="O327" s="1199"/>
      <c r="P327" s="1199"/>
      <c r="Q327" s="1203"/>
      <c r="R327" s="1409" t="e">
        <f t="shared" si="289"/>
        <v>#REF!</v>
      </c>
      <c r="S327" s="937" t="e">
        <f t="shared" si="290"/>
        <v>#REF!</v>
      </c>
      <c r="T327" s="1409" t="e">
        <f>INDEX('прил 1.1'!#REF!,MATCH('прил 1.4'!$B327,'прил 1.1'!$B:$B,0))</f>
        <v>#REF!</v>
      </c>
      <c r="U327" s="1409" t="e">
        <f>INDEX('прил 1.1'!#REF!,MATCH('прил 1.4'!$B327,'прил 1.1'!$B:$B,0))</f>
        <v>#REF!</v>
      </c>
      <c r="V327" s="1409"/>
      <c r="W327" s="1409" t="e">
        <f>INDEX('прил 1.1'!#REF!,MATCH('прил 1.4'!B327,'прил 1.1'!B:B,0))</f>
        <v>#REF!</v>
      </c>
      <c r="X327" s="1205"/>
      <c r="Y327" s="1205"/>
      <c r="Z327" s="1205"/>
      <c r="AA327" s="1205"/>
      <c r="AB327" s="1205"/>
      <c r="AC327" s="1205"/>
      <c r="AD327" s="1205"/>
      <c r="AE327" s="1205"/>
      <c r="AF327" s="1199" t="e">
        <f>INDEX('прил 1.1'!Q:Q,MATCH('прил 1.4'!B327,'прил 1.1'!B:B,0))-W327</f>
        <v>#REF!</v>
      </c>
      <c r="AG327" s="1409" t="e">
        <f t="shared" si="257"/>
        <v>#REF!</v>
      </c>
      <c r="AH327" s="937" t="e">
        <f t="shared" si="258"/>
        <v>#REF!</v>
      </c>
      <c r="AI327" s="1414"/>
      <c r="AJ327" s="1414"/>
      <c r="AK327" s="1415" t="e">
        <f>INDEX('прил 1.1'!#REF!,MATCH('прил 1.4'!$B327,'прил 1.1'!$B:$B,0))</f>
        <v>#REF!</v>
      </c>
      <c r="AL327" s="1416" t="e">
        <f>INDEX('прил 1.1'!#REF!,MATCH('прил 1.4'!$B327,'прил 1.1'!$B:$B,0))</f>
        <v>#REF!</v>
      </c>
      <c r="AM327" s="1409">
        <v>0</v>
      </c>
      <c r="AN327" s="1409" t="e">
        <f>INDEX('прил 1.1'!#REF!,MATCH('прил 1.4'!B327,'прил 1.1'!B:B,0))</f>
        <v>#REF!</v>
      </c>
      <c r="AO327" s="1206">
        <f t="shared" si="300"/>
        <v>0</v>
      </c>
      <c r="AP327" s="1200" t="e">
        <f t="shared" si="301"/>
        <v>#REF!</v>
      </c>
      <c r="AQ327" s="1227"/>
      <c r="AR327" s="1199"/>
      <c r="AS327" s="1202"/>
      <c r="AT327" s="1199"/>
      <c r="AU327" s="1202"/>
      <c r="AV327" s="1199"/>
      <c r="AW327" s="1202"/>
      <c r="AX327" s="1199"/>
      <c r="AY327" s="1409" t="e">
        <f t="shared" si="284"/>
        <v>#REF!</v>
      </c>
      <c r="AZ327" s="937" t="e">
        <f t="shared" si="285"/>
        <v>#REF!</v>
      </c>
      <c r="BA327" s="1417"/>
      <c r="BB327" s="1409">
        <v>0</v>
      </c>
      <c r="BC327" s="1409" t="e">
        <f>INDEX('прил 1.1'!#REF!,MATCH('прил 1.4'!B327,'прил 1.1'!B:B,0))</f>
        <v>#REF!</v>
      </c>
      <c r="BD327" s="1409">
        <v>0</v>
      </c>
      <c r="BE327" s="1409" t="e">
        <f>INDEX('прил 1.1'!#REF!,MATCH('прил 1.4'!B327,'прил 1.1'!B:B,0))</f>
        <v>#REF!</v>
      </c>
      <c r="BF327" s="1414"/>
      <c r="BG327" s="1409" t="e">
        <f>INDEX('прил 1.1'!#REF!,MATCH('прил 1.4'!B327,'прил 1.1'!B:B,0))</f>
        <v>#REF!</v>
      </c>
      <c r="BH327" s="950"/>
      <c r="BI327" s="1597">
        <f t="shared" si="303"/>
        <v>0</v>
      </c>
      <c r="BL327" s="917"/>
      <c r="BM327" s="918"/>
    </row>
    <row r="328" spans="1:65" s="934" customFormat="1" hidden="1">
      <c r="A328" s="939">
        <f t="shared" si="302"/>
        <v>8</v>
      </c>
      <c r="B328" s="782" t="e">
        <f>'прил 1.1'!#REF!</f>
        <v>#REF!</v>
      </c>
      <c r="C328" s="915" t="s">
        <v>1026</v>
      </c>
      <c r="D328" s="1409" t="e">
        <f>INDEX('прил 1.1'!K:K,MATCH('прил 1.4'!B328,'прил 1.1'!B:B,0))</f>
        <v>#REF!</v>
      </c>
      <c r="E328" s="1409" t="e">
        <f>INDEX('прил 1.1'!L:L,MATCH($B328,'прил 1.1'!$B:$B,0))</f>
        <v>#REF!</v>
      </c>
      <c r="F328" s="1409" t="e">
        <f>INDEX('прил 1.1'!Q:Q,MATCH('прил 1.4'!B328,'прил 1.1'!B:B,0))</f>
        <v>#REF!</v>
      </c>
      <c r="G328" s="1409" t="e">
        <f>INDEX('прил 1.1'!#REF!,MATCH($B328,'прил 1.1'!$B:$B,0))</f>
        <v>#REF!</v>
      </c>
      <c r="H328" s="1409">
        <v>0</v>
      </c>
      <c r="I328" s="1410" t="e">
        <f>INDEX('прил 1.1'!#REF!,MATCH('прил 1.4'!B328,'прил 1.1'!B:B,0))</f>
        <v>#REF!</v>
      </c>
      <c r="J328" s="1201"/>
      <c r="K328" s="1202"/>
      <c r="L328" s="1199"/>
      <c r="M328" s="1202"/>
      <c r="N328" s="1199"/>
      <c r="O328" s="1199"/>
      <c r="P328" s="1199"/>
      <c r="Q328" s="1203"/>
      <c r="R328" s="1409" t="e">
        <f t="shared" si="289"/>
        <v>#REF!</v>
      </c>
      <c r="S328" s="937" t="e">
        <f t="shared" si="290"/>
        <v>#REF!</v>
      </c>
      <c r="T328" s="1409" t="e">
        <f>INDEX('прил 1.1'!#REF!,MATCH('прил 1.4'!$B328,'прил 1.1'!$B:$B,0))</f>
        <v>#REF!</v>
      </c>
      <c r="U328" s="1409" t="e">
        <f>INDEX('прил 1.1'!#REF!,MATCH('прил 1.4'!$B328,'прил 1.1'!$B:$B,0))</f>
        <v>#REF!</v>
      </c>
      <c r="V328" s="1409"/>
      <c r="W328" s="1409" t="e">
        <f>INDEX('прил 1.1'!#REF!,MATCH('прил 1.4'!B328,'прил 1.1'!B:B,0))</f>
        <v>#REF!</v>
      </c>
      <c r="X328" s="1205"/>
      <c r="Y328" s="1205"/>
      <c r="Z328" s="1205"/>
      <c r="AA328" s="1205"/>
      <c r="AB328" s="1205"/>
      <c r="AC328" s="1205"/>
      <c r="AD328" s="1205"/>
      <c r="AE328" s="1205"/>
      <c r="AF328" s="1199" t="e">
        <f>INDEX('прил 1.1'!Q:Q,MATCH('прил 1.4'!B328,'прил 1.1'!B:B,0))-W328</f>
        <v>#REF!</v>
      </c>
      <c r="AG328" s="1409" t="e">
        <f t="shared" si="257"/>
        <v>#REF!</v>
      </c>
      <c r="AH328" s="937" t="e">
        <f t="shared" si="258"/>
        <v>#REF!</v>
      </c>
      <c r="AI328" s="1414"/>
      <c r="AJ328" s="1414"/>
      <c r="AK328" s="1415" t="e">
        <f>INDEX('прил 1.1'!#REF!,MATCH('прил 1.4'!$B328,'прил 1.1'!$B:$B,0))</f>
        <v>#REF!</v>
      </c>
      <c r="AL328" s="1416" t="e">
        <f>INDEX('прил 1.1'!#REF!,MATCH('прил 1.4'!$B328,'прил 1.1'!$B:$B,0))</f>
        <v>#REF!</v>
      </c>
      <c r="AM328" s="1409">
        <v>0</v>
      </c>
      <c r="AN328" s="1409" t="e">
        <f>INDEX('прил 1.1'!#REF!,MATCH('прил 1.4'!B328,'прил 1.1'!B:B,0))</f>
        <v>#REF!</v>
      </c>
      <c r="AO328" s="1206">
        <f t="shared" si="300"/>
        <v>0</v>
      </c>
      <c r="AP328" s="1200" t="e">
        <f t="shared" si="301"/>
        <v>#REF!</v>
      </c>
      <c r="AQ328" s="1227"/>
      <c r="AR328" s="1199"/>
      <c r="AS328" s="1202"/>
      <c r="AT328" s="1199"/>
      <c r="AU328" s="1202"/>
      <c r="AV328" s="1199"/>
      <c r="AW328" s="1202"/>
      <c r="AX328" s="1199"/>
      <c r="AY328" s="1409" t="e">
        <f t="shared" si="284"/>
        <v>#REF!</v>
      </c>
      <c r="AZ328" s="937" t="e">
        <f t="shared" si="285"/>
        <v>#REF!</v>
      </c>
      <c r="BA328" s="1417"/>
      <c r="BB328" s="1409">
        <v>0</v>
      </c>
      <c r="BC328" s="1409" t="e">
        <f>INDEX('прил 1.1'!#REF!,MATCH('прил 1.4'!B328,'прил 1.1'!B:B,0))</f>
        <v>#REF!</v>
      </c>
      <c r="BD328" s="1409">
        <v>0</v>
      </c>
      <c r="BE328" s="1409" t="e">
        <f>INDEX('прил 1.1'!#REF!,MATCH('прил 1.4'!B328,'прил 1.1'!B:B,0))</f>
        <v>#REF!</v>
      </c>
      <c r="BF328" s="1414"/>
      <c r="BG328" s="1409" t="e">
        <f>INDEX('прил 1.1'!#REF!,MATCH('прил 1.4'!B328,'прил 1.1'!B:B,0))</f>
        <v>#REF!</v>
      </c>
      <c r="BH328" s="950"/>
      <c r="BI328" s="1597">
        <f t="shared" si="303"/>
        <v>0</v>
      </c>
      <c r="BL328" s="917"/>
      <c r="BM328" s="918"/>
    </row>
    <row r="329" spans="1:65" s="934" customFormat="1" hidden="1">
      <c r="A329" s="939">
        <f t="shared" si="302"/>
        <v>9</v>
      </c>
      <c r="B329" s="782" t="e">
        <f>'прил 1.1'!#REF!</f>
        <v>#REF!</v>
      </c>
      <c r="C329" s="915" t="s">
        <v>1026</v>
      </c>
      <c r="D329" s="1409" t="e">
        <f>INDEX('прил 1.1'!K:K,MATCH('прил 1.4'!B329,'прил 1.1'!B:B,0))</f>
        <v>#REF!</v>
      </c>
      <c r="E329" s="1409" t="e">
        <f>INDEX('прил 1.1'!L:L,MATCH($B329,'прил 1.1'!$B:$B,0))</f>
        <v>#REF!</v>
      </c>
      <c r="F329" s="1409" t="e">
        <f>INDEX('прил 1.1'!Q:Q,MATCH('прил 1.4'!B329,'прил 1.1'!B:B,0))</f>
        <v>#REF!</v>
      </c>
      <c r="G329" s="1409" t="e">
        <f>INDEX('прил 1.1'!#REF!,MATCH($B329,'прил 1.1'!$B:$B,0))</f>
        <v>#REF!</v>
      </c>
      <c r="H329" s="1409"/>
      <c r="I329" s="1410" t="e">
        <f>INDEX('прил 1.1'!#REF!,MATCH('прил 1.4'!B329,'прил 1.1'!B:B,0))</f>
        <v>#REF!</v>
      </c>
      <c r="J329" s="1201"/>
      <c r="K329" s="1202"/>
      <c r="L329" s="1199"/>
      <c r="M329" s="1202"/>
      <c r="N329" s="1199"/>
      <c r="O329" s="1199"/>
      <c r="P329" s="1199"/>
      <c r="Q329" s="1203"/>
      <c r="R329" s="1409" t="e">
        <f t="shared" si="289"/>
        <v>#REF!</v>
      </c>
      <c r="S329" s="937" t="e">
        <f t="shared" si="290"/>
        <v>#REF!</v>
      </c>
      <c r="T329" s="1409" t="e">
        <f>INDEX('прил 1.1'!#REF!,MATCH('прил 1.4'!$B329,'прил 1.1'!$B:$B,0))</f>
        <v>#REF!</v>
      </c>
      <c r="U329" s="1409" t="e">
        <f>INDEX('прил 1.1'!#REF!,MATCH('прил 1.4'!$B329,'прил 1.1'!$B:$B,0))</f>
        <v>#REF!</v>
      </c>
      <c r="V329" s="1409"/>
      <c r="W329" s="1409" t="e">
        <f>INDEX('прил 1.1'!#REF!,MATCH('прил 1.4'!B329,'прил 1.1'!B:B,0))</f>
        <v>#REF!</v>
      </c>
      <c r="X329" s="1205"/>
      <c r="Y329" s="1200" t="e">
        <f>INDEX('прил 14'!W:W,MATCH('прил 1.4'!$B329,'прил 14'!$B:$B,0))</f>
        <v>#REF!</v>
      </c>
      <c r="Z329" s="1388"/>
      <c r="AA329" s="1200" t="e">
        <f>INDEX('прил 14'!X:X,MATCH('прил 1.4'!$B329,'прил 14'!$B:$B,0))</f>
        <v>#REF!</v>
      </c>
      <c r="AB329" s="1388"/>
      <c r="AC329" s="1200" t="e">
        <f>INDEX('прил 14'!Y:Y,MATCH('прил 1.4'!$B329,'прил 14'!$B:$B,0))</f>
        <v>#REF!</v>
      </c>
      <c r="AD329" s="1202"/>
      <c r="AE329" s="1200" t="e">
        <f>INDEX('прил 14'!Z:Z,MATCH('прил 1.4'!$B329,'прил 14'!$B:$B,0))</f>
        <v>#REF!</v>
      </c>
      <c r="AF329" s="1199" t="e">
        <f>INDEX('прил 1.1'!Q:Q,MATCH('прил 1.4'!B329,'прил 1.1'!B:B,0))-W329</f>
        <v>#REF!</v>
      </c>
      <c r="AG329" s="1409" t="e">
        <f t="shared" si="257"/>
        <v>#REF!</v>
      </c>
      <c r="AH329" s="937" t="e">
        <f t="shared" si="258"/>
        <v>#REF!</v>
      </c>
      <c r="AI329" s="1414"/>
      <c r="AJ329" s="1414"/>
      <c r="AK329" s="1415" t="e">
        <f>INDEX('прил 1.1'!#REF!,MATCH('прил 1.4'!$B329,'прил 1.1'!$B:$B,0))</f>
        <v>#REF!</v>
      </c>
      <c r="AL329" s="1416" t="e">
        <f>INDEX('прил 1.1'!#REF!,MATCH('прил 1.4'!$B329,'прил 1.1'!$B:$B,0))</f>
        <v>#REF!</v>
      </c>
      <c r="AM329" s="1409"/>
      <c r="AN329" s="1409" t="e">
        <f>INDEX('прил 1.1'!#REF!,MATCH('прил 1.4'!B329,'прил 1.1'!B:B,0))</f>
        <v>#REF!</v>
      </c>
      <c r="AO329" s="1206">
        <f t="shared" si="300"/>
        <v>0</v>
      </c>
      <c r="AP329" s="1200" t="e">
        <f t="shared" si="301"/>
        <v>#REF!</v>
      </c>
      <c r="AQ329" s="1227"/>
      <c r="AR329" s="1199"/>
      <c r="AS329" s="1202"/>
      <c r="AT329" s="1199"/>
      <c r="AU329" s="1202"/>
      <c r="AV329" s="1199"/>
      <c r="AW329" s="1202"/>
      <c r="AX329" s="1199"/>
      <c r="AY329" s="1409" t="e">
        <f t="shared" si="284"/>
        <v>#REF!</v>
      </c>
      <c r="AZ329" s="937" t="e">
        <f t="shared" si="285"/>
        <v>#REF!</v>
      </c>
      <c r="BA329" s="1417"/>
      <c r="BB329" s="1409"/>
      <c r="BC329" s="1409" t="e">
        <f>INDEX('прил 1.1'!#REF!,MATCH('прил 1.4'!B329,'прил 1.1'!B:B,0))</f>
        <v>#REF!</v>
      </c>
      <c r="BD329" s="1409"/>
      <c r="BE329" s="1409" t="e">
        <f>INDEX('прил 1.1'!#REF!,MATCH('прил 1.4'!B329,'прил 1.1'!B:B,0))</f>
        <v>#REF!</v>
      </c>
      <c r="BF329" s="1414"/>
      <c r="BG329" s="1409" t="e">
        <f>INDEX('прил 1.1'!#REF!,MATCH('прил 1.4'!B329,'прил 1.1'!B:B,0))</f>
        <v>#REF!</v>
      </c>
      <c r="BH329" s="950"/>
      <c r="BI329" s="1597">
        <f t="shared" si="303"/>
        <v>0</v>
      </c>
      <c r="BL329" s="917"/>
      <c r="BM329" s="918"/>
    </row>
    <row r="330" spans="1:65" s="934" customFormat="1" hidden="1">
      <c r="A330" s="939">
        <f t="shared" si="302"/>
        <v>10</v>
      </c>
      <c r="B330" s="782" t="e">
        <f>'прил 1.1'!#REF!</f>
        <v>#REF!</v>
      </c>
      <c r="C330" s="915" t="s">
        <v>1026</v>
      </c>
      <c r="D330" s="1409" t="e">
        <f>INDEX('прил 1.1'!K:K,MATCH('прил 1.4'!B330,'прил 1.1'!B:B,0))</f>
        <v>#REF!</v>
      </c>
      <c r="E330" s="1409" t="e">
        <f>INDEX('прил 1.1'!L:L,MATCH($B330,'прил 1.1'!$B:$B,0))</f>
        <v>#REF!</v>
      </c>
      <c r="F330" s="1409" t="e">
        <f>INDEX('прил 1.1'!Q:Q,MATCH('прил 1.4'!B330,'прил 1.1'!B:B,0))</f>
        <v>#REF!</v>
      </c>
      <c r="G330" s="1409" t="e">
        <f>INDEX('прил 1.1'!#REF!,MATCH($B330,'прил 1.1'!$B:$B,0))</f>
        <v>#REF!</v>
      </c>
      <c r="H330" s="1409">
        <v>0</v>
      </c>
      <c r="I330" s="1410" t="e">
        <f>INDEX('прил 1.1'!#REF!,MATCH('прил 1.4'!B330,'прил 1.1'!B:B,0))</f>
        <v>#REF!</v>
      </c>
      <c r="J330" s="1201"/>
      <c r="K330" s="1200" t="e">
        <f>INDEX('прил 14'!N:N,MATCH('прил 1.4'!$B330,'прил 14'!$B:$B,0))</f>
        <v>#REF!</v>
      </c>
      <c r="L330" s="1390"/>
      <c r="M330" s="1200" t="e">
        <f>INDEX('прил 14'!O:O,MATCH('прил 1.4'!$B330,'прил 14'!$B:$B,0))</f>
        <v>#REF!</v>
      </c>
      <c r="N330" s="1390"/>
      <c r="O330" s="1200" t="e">
        <f>INDEX('прил 14'!P:P,MATCH('прил 1.4'!$B330,'прил 14'!$B:$B,0))</f>
        <v>#REF!</v>
      </c>
      <c r="P330" s="1199"/>
      <c r="Q330" s="1200" t="e">
        <f>INDEX('прил 14'!Q:Q,MATCH('прил 1.4'!$B330,'прил 14'!$B:$B,0))</f>
        <v>#REF!</v>
      </c>
      <c r="R330" s="1409" t="e">
        <f t="shared" si="289"/>
        <v>#REF!</v>
      </c>
      <c r="S330" s="937" t="e">
        <f t="shared" si="290"/>
        <v>#REF!</v>
      </c>
      <c r="T330" s="1409" t="e">
        <f>INDEX('прил 1.1'!#REF!,MATCH('прил 1.4'!$B330,'прил 1.1'!$B:$B,0))</f>
        <v>#REF!</v>
      </c>
      <c r="U330" s="1409" t="e">
        <f>INDEX('прил 1.1'!#REF!,MATCH('прил 1.4'!$B330,'прил 1.1'!$B:$B,0))</f>
        <v>#REF!</v>
      </c>
      <c r="V330" s="1409">
        <v>0</v>
      </c>
      <c r="W330" s="1409" t="e">
        <f>INDEX('прил 1.1'!#REF!,MATCH('прил 1.4'!B330,'прил 1.1'!B:B,0))</f>
        <v>#REF!</v>
      </c>
      <c r="X330" s="1205"/>
      <c r="Y330" s="1200" t="e">
        <f>INDEX('прил 14'!W:W,MATCH('прил 1.4'!$B330,'прил 14'!$B:$B,0))</f>
        <v>#REF!</v>
      </c>
      <c r="Z330" s="1388"/>
      <c r="AA330" s="1200" t="e">
        <f>INDEX('прил 14'!X:X,MATCH('прил 1.4'!$B330,'прил 14'!$B:$B,0))</f>
        <v>#REF!</v>
      </c>
      <c r="AB330" s="1388"/>
      <c r="AC330" s="1200" t="e">
        <f>INDEX('прил 14'!Y:Y,MATCH('прил 1.4'!$B330,'прил 14'!$B:$B,0))</f>
        <v>#REF!</v>
      </c>
      <c r="AD330" s="1202"/>
      <c r="AE330" s="1200" t="e">
        <f>INDEX('прил 14'!Z:Z,MATCH('прил 1.4'!$B330,'прил 14'!$B:$B,0))</f>
        <v>#REF!</v>
      </c>
      <c r="AF330" s="1199" t="e">
        <f>INDEX('прил 1.1'!Q:Q,MATCH('прил 1.4'!B330,'прил 1.1'!B:B,0))-W330</f>
        <v>#REF!</v>
      </c>
      <c r="AG330" s="1409" t="e">
        <f t="shared" si="257"/>
        <v>#REF!</v>
      </c>
      <c r="AH330" s="937" t="e">
        <f t="shared" si="258"/>
        <v>#REF!</v>
      </c>
      <c r="AI330" s="1414"/>
      <c r="AJ330" s="1414"/>
      <c r="AK330" s="1415" t="e">
        <f>INDEX('прил 1.1'!#REF!,MATCH('прил 1.4'!$B330,'прил 1.1'!$B:$B,0))</f>
        <v>#REF!</v>
      </c>
      <c r="AL330" s="1416" t="e">
        <f>INDEX('прил 1.1'!#REF!,MATCH('прил 1.4'!$B330,'прил 1.1'!$B:$B,0))</f>
        <v>#REF!</v>
      </c>
      <c r="AM330" s="1409">
        <v>0</v>
      </c>
      <c r="AN330" s="1409" t="e">
        <f>INDEX('прил 1.1'!#REF!,MATCH('прил 1.4'!B330,'прил 1.1'!B:B,0))</f>
        <v>#REF!</v>
      </c>
      <c r="AO330" s="1206">
        <f t="shared" si="300"/>
        <v>0</v>
      </c>
      <c r="AP330" s="1200" t="e">
        <f t="shared" si="301"/>
        <v>#REF!</v>
      </c>
      <c r="AQ330" s="1227"/>
      <c r="AR330" s="1200" t="e">
        <f>INDEX('прил 14'!H:H,MATCH('прил 1.4'!$B330,'прил 14'!$B:$B,0))</f>
        <v>#REF!</v>
      </c>
      <c r="AT330" s="1200" t="e">
        <f>INDEX('прил 14'!I:I,MATCH('прил 1.4'!$B330,'прил 14'!$B:$B,0))</f>
        <v>#REF!</v>
      </c>
      <c r="AV330" s="1200" t="e">
        <f>INDEX('прил 14'!J:J,MATCH('прил 1.4'!$B330,'прил 14'!$B:$B,0))</f>
        <v>#REF!</v>
      </c>
      <c r="AW330" s="1202"/>
      <c r="AX330" s="1200" t="e">
        <f>INDEX('прил 14'!K:K,MATCH('прил 1.4'!$B330,'прил 14'!$B:$B,0))</f>
        <v>#REF!</v>
      </c>
      <c r="AY330" s="1409" t="e">
        <f t="shared" si="284"/>
        <v>#REF!</v>
      </c>
      <c r="AZ330" s="937" t="e">
        <f t="shared" si="285"/>
        <v>#REF!</v>
      </c>
      <c r="BA330" s="1417"/>
      <c r="BB330" s="1409">
        <v>0</v>
      </c>
      <c r="BC330" s="1409" t="e">
        <f>INDEX('прил 1.1'!#REF!,MATCH('прил 1.4'!B330,'прил 1.1'!B:B,0))</f>
        <v>#REF!</v>
      </c>
      <c r="BD330" s="1409">
        <v>0</v>
      </c>
      <c r="BE330" s="1409" t="e">
        <f>INDEX('прил 1.1'!#REF!,MATCH('прил 1.4'!B330,'прил 1.1'!B:B,0))</f>
        <v>#REF!</v>
      </c>
      <c r="BF330" s="1414"/>
      <c r="BG330" s="1409" t="e">
        <f>INDEX('прил 1.1'!#REF!,MATCH('прил 1.4'!B330,'прил 1.1'!B:B,0))</f>
        <v>#REF!</v>
      </c>
      <c r="BH330" s="950"/>
      <c r="BI330" s="1597">
        <f t="shared" si="303"/>
        <v>0</v>
      </c>
      <c r="BL330" s="917"/>
      <c r="BM330" s="918"/>
    </row>
    <row r="331" spans="1:65" s="934" customFormat="1" hidden="1">
      <c r="A331" s="939">
        <f t="shared" si="302"/>
        <v>11</v>
      </c>
      <c r="B331" s="782" t="e">
        <f>'прил 1.1'!#REF!</f>
        <v>#REF!</v>
      </c>
      <c r="C331" s="915" t="s">
        <v>1026</v>
      </c>
      <c r="D331" s="1409" t="e">
        <f>INDEX('прил 1.1'!K:K,MATCH('прил 1.4'!B331,'прил 1.1'!B:B,0))</f>
        <v>#REF!</v>
      </c>
      <c r="E331" s="1409" t="e">
        <f>INDEX('прил 1.1'!L:L,MATCH($B331,'прил 1.1'!$B:$B,0))</f>
        <v>#REF!</v>
      </c>
      <c r="F331" s="1409" t="e">
        <f>INDEX('прил 1.1'!Q:Q,MATCH('прил 1.4'!B331,'прил 1.1'!B:B,0))</f>
        <v>#REF!</v>
      </c>
      <c r="G331" s="1409" t="e">
        <f>INDEX('прил 1.1'!#REF!,MATCH($B331,'прил 1.1'!$B:$B,0))</f>
        <v>#REF!</v>
      </c>
      <c r="H331" s="1409">
        <v>0</v>
      </c>
      <c r="I331" s="1410" t="e">
        <f>INDEX('прил 1.1'!#REF!,MATCH('прил 1.4'!B331,'прил 1.1'!B:B,0))</f>
        <v>#REF!</v>
      </c>
      <c r="J331" s="1201"/>
      <c r="K331" s="1202"/>
      <c r="L331" s="1199"/>
      <c r="M331" s="1202"/>
      <c r="N331" s="1199"/>
      <c r="O331" s="1199"/>
      <c r="P331" s="1199"/>
      <c r="Q331" s="1203"/>
      <c r="R331" s="1409" t="e">
        <f t="shared" si="289"/>
        <v>#REF!</v>
      </c>
      <c r="S331" s="937" t="e">
        <f t="shared" si="290"/>
        <v>#REF!</v>
      </c>
      <c r="T331" s="1409" t="e">
        <f>INDEX('прил 1.1'!#REF!,MATCH('прил 1.4'!$B331,'прил 1.1'!$B:$B,0))</f>
        <v>#REF!</v>
      </c>
      <c r="U331" s="1409" t="e">
        <f>INDEX('прил 1.1'!#REF!,MATCH('прил 1.4'!$B331,'прил 1.1'!$B:$B,0))</f>
        <v>#REF!</v>
      </c>
      <c r="V331" s="1409">
        <v>0</v>
      </c>
      <c r="W331" s="1409" t="e">
        <f>INDEX('прил 1.1'!#REF!,MATCH('прил 1.4'!B331,'прил 1.1'!B:B,0))</f>
        <v>#REF!</v>
      </c>
      <c r="X331" s="1205"/>
      <c r="Y331" s="1205"/>
      <c r="Z331" s="1205"/>
      <c r="AA331" s="1205"/>
      <c r="AB331" s="1205"/>
      <c r="AC331" s="1205"/>
      <c r="AD331" s="1205"/>
      <c r="AE331" s="1205"/>
      <c r="AF331" s="1199" t="e">
        <f>INDEX('прил 1.1'!Q:Q,MATCH('прил 1.4'!B331,'прил 1.1'!B:B,0))-W331</f>
        <v>#REF!</v>
      </c>
      <c r="AG331" s="1409" t="e">
        <f t="shared" si="257"/>
        <v>#REF!</v>
      </c>
      <c r="AH331" s="937" t="e">
        <f t="shared" si="258"/>
        <v>#REF!</v>
      </c>
      <c r="AI331" s="1414"/>
      <c r="AJ331" s="1414"/>
      <c r="AK331" s="1415" t="e">
        <f>INDEX('прил 1.1'!#REF!,MATCH('прил 1.4'!$B331,'прил 1.1'!$B:$B,0))</f>
        <v>#REF!</v>
      </c>
      <c r="AL331" s="1416" t="e">
        <f>INDEX('прил 1.1'!#REF!,MATCH('прил 1.4'!$B331,'прил 1.1'!$B:$B,0))</f>
        <v>#REF!</v>
      </c>
      <c r="AM331" s="1409">
        <v>0</v>
      </c>
      <c r="AN331" s="1409" t="e">
        <f>INDEX('прил 1.1'!#REF!,MATCH('прил 1.4'!B331,'прил 1.1'!B:B,0))</f>
        <v>#REF!</v>
      </c>
      <c r="AO331" s="1206">
        <f t="shared" si="300"/>
        <v>0</v>
      </c>
      <c r="AP331" s="1200" t="e">
        <f t="shared" si="301"/>
        <v>#REF!</v>
      </c>
      <c r="AQ331" s="1227"/>
      <c r="AR331" s="1199"/>
      <c r="AS331" s="1202"/>
      <c r="AT331" s="1199"/>
      <c r="AU331" s="1202"/>
      <c r="AV331" s="1199"/>
      <c r="AW331" s="1202"/>
      <c r="AX331" s="1199"/>
      <c r="AY331" s="1409" t="e">
        <f t="shared" si="284"/>
        <v>#REF!</v>
      </c>
      <c r="AZ331" s="937" t="e">
        <f t="shared" si="285"/>
        <v>#REF!</v>
      </c>
      <c r="BA331" s="1417"/>
      <c r="BB331" s="1409">
        <v>0</v>
      </c>
      <c r="BC331" s="1409" t="e">
        <f>INDEX('прил 1.1'!#REF!,MATCH('прил 1.4'!B331,'прил 1.1'!B:B,0))</f>
        <v>#REF!</v>
      </c>
      <c r="BD331" s="1409">
        <v>0</v>
      </c>
      <c r="BE331" s="1409" t="e">
        <f>INDEX('прил 1.1'!#REF!,MATCH('прил 1.4'!B331,'прил 1.1'!B:B,0))</f>
        <v>#REF!</v>
      </c>
      <c r="BF331" s="1414"/>
      <c r="BG331" s="1409" t="e">
        <f>INDEX('прил 1.1'!#REF!,MATCH('прил 1.4'!B331,'прил 1.1'!B:B,0))</f>
        <v>#REF!</v>
      </c>
      <c r="BH331" s="950"/>
      <c r="BI331" s="1597">
        <f t="shared" ref="BI331:BI338" si="304">V331-X331-Z331-AB331-AD331</f>
        <v>0</v>
      </c>
      <c r="BL331" s="917"/>
      <c r="BM331" s="918"/>
    </row>
    <row r="332" spans="1:65" s="934" customFormat="1" hidden="1">
      <c r="A332" s="939">
        <f t="shared" si="302"/>
        <v>12</v>
      </c>
      <c r="B332" s="782" t="e">
        <f>'прил 1.1'!#REF!</f>
        <v>#REF!</v>
      </c>
      <c r="C332" s="915" t="s">
        <v>1026</v>
      </c>
      <c r="D332" s="1409" t="e">
        <f>INDEX('прил 1.1'!K:K,MATCH('прил 1.4'!B332,'прил 1.1'!B:B,0))</f>
        <v>#REF!</v>
      </c>
      <c r="E332" s="1409" t="e">
        <f>INDEX('прил 1.1'!L:L,MATCH($B332,'прил 1.1'!$B:$B,0))</f>
        <v>#REF!</v>
      </c>
      <c r="F332" s="1409" t="e">
        <f>INDEX('прил 1.1'!Q:Q,MATCH('прил 1.4'!B332,'прил 1.1'!B:B,0))</f>
        <v>#REF!</v>
      </c>
      <c r="G332" s="1409" t="e">
        <f>INDEX('прил 1.1'!#REF!,MATCH($B332,'прил 1.1'!$B:$B,0))</f>
        <v>#REF!</v>
      </c>
      <c r="H332" s="1409"/>
      <c r="I332" s="1410" t="e">
        <f>INDEX('прил 1.1'!#REF!,MATCH('прил 1.4'!B332,'прил 1.1'!B:B,0))</f>
        <v>#REF!</v>
      </c>
      <c r="J332" s="1201"/>
      <c r="K332" s="1202"/>
      <c r="L332" s="1199"/>
      <c r="M332" s="1202"/>
      <c r="N332" s="1199"/>
      <c r="O332" s="1199"/>
      <c r="P332" s="1199"/>
      <c r="Q332" s="1203"/>
      <c r="R332" s="1409" t="e">
        <f t="shared" si="289"/>
        <v>#REF!</v>
      </c>
      <c r="S332" s="937" t="e">
        <f t="shared" si="290"/>
        <v>#REF!</v>
      </c>
      <c r="T332" s="1409" t="e">
        <f>INDEX('прил 1.1'!#REF!,MATCH('прил 1.4'!$B332,'прил 1.1'!$B:$B,0))</f>
        <v>#REF!</v>
      </c>
      <c r="U332" s="1409" t="e">
        <f>INDEX('прил 1.1'!#REF!,MATCH('прил 1.4'!$B332,'прил 1.1'!$B:$B,0))</f>
        <v>#REF!</v>
      </c>
      <c r="V332" s="1409"/>
      <c r="W332" s="1409" t="e">
        <f>INDEX('прил 1.1'!#REF!,MATCH('прил 1.4'!B332,'прил 1.1'!B:B,0))</f>
        <v>#REF!</v>
      </c>
      <c r="X332" s="1205"/>
      <c r="Y332" s="1205"/>
      <c r="Z332" s="1205"/>
      <c r="AA332" s="1205"/>
      <c r="AB332" s="1205"/>
      <c r="AC332" s="1205"/>
      <c r="AD332" s="1205"/>
      <c r="AE332" s="1205"/>
      <c r="AF332" s="1199" t="e">
        <f>INDEX('прил 1.1'!Q:Q,MATCH('прил 1.4'!B332,'прил 1.1'!B:B,0))-W332</f>
        <v>#REF!</v>
      </c>
      <c r="AG332" s="1409" t="e">
        <f t="shared" si="257"/>
        <v>#REF!</v>
      </c>
      <c r="AH332" s="937" t="e">
        <f t="shared" si="258"/>
        <v>#REF!</v>
      </c>
      <c r="AI332" s="1414"/>
      <c r="AJ332" s="1414"/>
      <c r="AK332" s="1415" t="e">
        <f>INDEX('прил 1.1'!#REF!,MATCH('прил 1.4'!$B332,'прил 1.1'!$B:$B,0))</f>
        <v>#REF!</v>
      </c>
      <c r="AL332" s="1416" t="e">
        <f>INDEX('прил 1.1'!#REF!,MATCH('прил 1.4'!$B332,'прил 1.1'!$B:$B,0))</f>
        <v>#REF!</v>
      </c>
      <c r="AM332" s="1409"/>
      <c r="AN332" s="1409" t="e">
        <f>INDEX('прил 1.1'!#REF!,MATCH('прил 1.4'!B332,'прил 1.1'!B:B,0))</f>
        <v>#REF!</v>
      </c>
      <c r="AO332" s="1206">
        <f t="shared" si="300"/>
        <v>0</v>
      </c>
      <c r="AP332" s="1200" t="e">
        <f t="shared" si="301"/>
        <v>#REF!</v>
      </c>
      <c r="AQ332" s="1227"/>
      <c r="AR332" s="1199"/>
      <c r="AS332" s="1202"/>
      <c r="AT332" s="1199"/>
      <c r="AU332" s="1202"/>
      <c r="AV332" s="1199"/>
      <c r="AW332" s="1202"/>
      <c r="AX332" s="1199"/>
      <c r="AY332" s="1409" t="e">
        <f t="shared" si="284"/>
        <v>#REF!</v>
      </c>
      <c r="AZ332" s="937" t="e">
        <f t="shared" si="285"/>
        <v>#REF!</v>
      </c>
      <c r="BA332" s="1417"/>
      <c r="BB332" s="1409"/>
      <c r="BC332" s="1409" t="e">
        <f>INDEX('прил 1.1'!#REF!,MATCH('прил 1.4'!B332,'прил 1.1'!B:B,0))</f>
        <v>#REF!</v>
      </c>
      <c r="BD332" s="1409"/>
      <c r="BE332" s="1409" t="e">
        <f>INDEX('прил 1.1'!#REF!,MATCH('прил 1.4'!B332,'прил 1.1'!B:B,0))</f>
        <v>#REF!</v>
      </c>
      <c r="BF332" s="1414"/>
      <c r="BG332" s="1409" t="e">
        <f>INDEX('прил 1.1'!#REF!,MATCH('прил 1.4'!B332,'прил 1.1'!B:B,0))</f>
        <v>#REF!</v>
      </c>
      <c r="BH332" s="950"/>
      <c r="BI332" s="1597">
        <f t="shared" si="304"/>
        <v>0</v>
      </c>
      <c r="BL332" s="917"/>
      <c r="BM332" s="918"/>
    </row>
    <row r="333" spans="1:65" s="934" customFormat="1" hidden="1">
      <c r="A333" s="939">
        <f t="shared" si="302"/>
        <v>13</v>
      </c>
      <c r="B333" s="782" t="e">
        <f>'прил 1.1'!#REF!</f>
        <v>#REF!</v>
      </c>
      <c r="C333" s="915" t="s">
        <v>1026</v>
      </c>
      <c r="D333" s="1409" t="e">
        <f>INDEX('прил 1.1'!K:K,MATCH('прил 1.4'!B333,'прил 1.1'!B:B,0))</f>
        <v>#REF!</v>
      </c>
      <c r="E333" s="1409" t="e">
        <f>INDEX('прил 1.1'!L:L,MATCH($B333,'прил 1.1'!$B:$B,0))</f>
        <v>#REF!</v>
      </c>
      <c r="F333" s="1409" t="e">
        <f>INDEX('прил 1.1'!Q:Q,MATCH('прил 1.4'!B333,'прил 1.1'!B:B,0))</f>
        <v>#REF!</v>
      </c>
      <c r="G333" s="1409" t="e">
        <f>INDEX('прил 1.1'!#REF!,MATCH($B333,'прил 1.1'!$B:$B,0))</f>
        <v>#REF!</v>
      </c>
      <c r="H333" s="1409">
        <v>0</v>
      </c>
      <c r="I333" s="1410" t="e">
        <f>INDEX('прил 1.1'!#REF!,MATCH('прил 1.4'!B333,'прил 1.1'!B:B,0))</f>
        <v>#REF!</v>
      </c>
      <c r="J333" s="1201"/>
      <c r="K333" s="1202"/>
      <c r="L333" s="1199"/>
      <c r="M333" s="1202"/>
      <c r="N333" s="1199"/>
      <c r="O333" s="1199"/>
      <c r="P333" s="1199"/>
      <c r="Q333" s="1203"/>
      <c r="R333" s="1409" t="e">
        <f t="shared" si="289"/>
        <v>#REF!</v>
      </c>
      <c r="S333" s="937" t="e">
        <f t="shared" si="290"/>
        <v>#REF!</v>
      </c>
      <c r="T333" s="1409" t="e">
        <f>INDEX('прил 1.1'!#REF!,MATCH('прил 1.4'!$B333,'прил 1.1'!$B:$B,0))</f>
        <v>#REF!</v>
      </c>
      <c r="U333" s="1409" t="e">
        <f>INDEX('прил 1.1'!#REF!,MATCH('прил 1.4'!$B333,'прил 1.1'!$B:$B,0))</f>
        <v>#REF!</v>
      </c>
      <c r="V333" s="1409"/>
      <c r="W333" s="1409" t="e">
        <f>INDEX('прил 1.1'!#REF!,MATCH('прил 1.4'!B333,'прил 1.1'!B:B,0))</f>
        <v>#REF!</v>
      </c>
      <c r="X333" s="1205"/>
      <c r="Y333" s="1205"/>
      <c r="Z333" s="1205"/>
      <c r="AA333" s="1205"/>
      <c r="AB333" s="1205"/>
      <c r="AC333" s="1205"/>
      <c r="AD333" s="1205"/>
      <c r="AE333" s="1205"/>
      <c r="AF333" s="1199" t="e">
        <f>INDEX('прил 1.1'!Q:Q,MATCH('прил 1.4'!B333,'прил 1.1'!B:B,0))-W333</f>
        <v>#REF!</v>
      </c>
      <c r="AG333" s="1409" t="e">
        <f t="shared" si="257"/>
        <v>#REF!</v>
      </c>
      <c r="AH333" s="937" t="e">
        <f t="shared" si="258"/>
        <v>#REF!</v>
      </c>
      <c r="AI333" s="1414"/>
      <c r="AJ333" s="1414"/>
      <c r="AK333" s="1415" t="e">
        <f>INDEX('прил 1.1'!#REF!,MATCH('прил 1.4'!$B333,'прил 1.1'!$B:$B,0))</f>
        <v>#REF!</v>
      </c>
      <c r="AL333" s="1416" t="e">
        <f>INDEX('прил 1.1'!#REF!,MATCH('прил 1.4'!$B333,'прил 1.1'!$B:$B,0))</f>
        <v>#REF!</v>
      </c>
      <c r="AM333" s="1409">
        <v>0</v>
      </c>
      <c r="AN333" s="1409" t="e">
        <f>INDEX('прил 1.1'!#REF!,MATCH('прил 1.4'!B333,'прил 1.1'!B:B,0))</f>
        <v>#REF!</v>
      </c>
      <c r="AO333" s="1206">
        <f t="shared" si="300"/>
        <v>0</v>
      </c>
      <c r="AP333" s="1200" t="e">
        <f t="shared" si="301"/>
        <v>#REF!</v>
      </c>
      <c r="AQ333" s="1227"/>
      <c r="AR333" s="1199"/>
      <c r="AS333" s="1202"/>
      <c r="AT333" s="1199"/>
      <c r="AU333" s="1202"/>
      <c r="AV333" s="1199"/>
      <c r="AW333" s="1202"/>
      <c r="AX333" s="1199"/>
      <c r="AY333" s="1409" t="e">
        <f t="shared" si="284"/>
        <v>#REF!</v>
      </c>
      <c r="AZ333" s="937" t="e">
        <f t="shared" si="285"/>
        <v>#REF!</v>
      </c>
      <c r="BA333" s="1417"/>
      <c r="BB333" s="1409">
        <v>0</v>
      </c>
      <c r="BC333" s="1409" t="e">
        <f>INDEX('прил 1.1'!#REF!,MATCH('прил 1.4'!B333,'прил 1.1'!B:B,0))</f>
        <v>#REF!</v>
      </c>
      <c r="BD333" s="1409">
        <v>0</v>
      </c>
      <c r="BE333" s="1409" t="e">
        <f>INDEX('прил 1.1'!#REF!,MATCH('прил 1.4'!B333,'прил 1.1'!B:B,0))</f>
        <v>#REF!</v>
      </c>
      <c r="BF333" s="1414"/>
      <c r="BG333" s="1409" t="e">
        <f>INDEX('прил 1.1'!#REF!,MATCH('прил 1.4'!B333,'прил 1.1'!B:B,0))</f>
        <v>#REF!</v>
      </c>
      <c r="BH333" s="950"/>
      <c r="BI333" s="1597">
        <f t="shared" si="304"/>
        <v>0</v>
      </c>
      <c r="BL333" s="917"/>
      <c r="BM333" s="918"/>
    </row>
    <row r="334" spans="1:65" s="934" customFormat="1" hidden="1">
      <c r="A334" s="939">
        <f t="shared" si="302"/>
        <v>14</v>
      </c>
      <c r="B334" s="782" t="e">
        <f>'прил 1.1'!#REF!</f>
        <v>#REF!</v>
      </c>
      <c r="C334" s="915" t="s">
        <v>1026</v>
      </c>
      <c r="D334" s="1409" t="e">
        <f>INDEX('прил 1.1'!K:K,MATCH('прил 1.4'!B334,'прил 1.1'!B:B,0))</f>
        <v>#REF!</v>
      </c>
      <c r="E334" s="1409" t="e">
        <f>INDEX('прил 1.1'!L:L,MATCH($B334,'прил 1.1'!$B:$B,0))</f>
        <v>#REF!</v>
      </c>
      <c r="F334" s="1409" t="e">
        <f>INDEX('прил 1.1'!Q:Q,MATCH('прил 1.4'!B334,'прил 1.1'!B:B,0))</f>
        <v>#REF!</v>
      </c>
      <c r="G334" s="1409" t="e">
        <f>INDEX('прил 1.1'!#REF!,MATCH($B334,'прил 1.1'!$B:$B,0))</f>
        <v>#REF!</v>
      </c>
      <c r="H334" s="1409"/>
      <c r="I334" s="1410" t="e">
        <f>INDEX('прил 1.1'!#REF!,MATCH('прил 1.4'!B334,'прил 1.1'!B:B,0))</f>
        <v>#REF!</v>
      </c>
      <c r="J334" s="1201"/>
      <c r="K334" s="1202"/>
      <c r="L334" s="1199"/>
      <c r="M334" s="1202"/>
      <c r="N334" s="1199"/>
      <c r="O334" s="1199"/>
      <c r="P334" s="1199"/>
      <c r="Q334" s="1203"/>
      <c r="R334" s="1409" t="e">
        <f t="shared" si="289"/>
        <v>#REF!</v>
      </c>
      <c r="S334" s="937" t="e">
        <f t="shared" si="290"/>
        <v>#REF!</v>
      </c>
      <c r="T334" s="1409" t="e">
        <f>INDEX('прил 1.1'!#REF!,MATCH('прил 1.4'!$B334,'прил 1.1'!$B:$B,0))</f>
        <v>#REF!</v>
      </c>
      <c r="U334" s="1409" t="e">
        <f>INDEX('прил 1.1'!#REF!,MATCH('прил 1.4'!$B334,'прил 1.1'!$B:$B,0))</f>
        <v>#REF!</v>
      </c>
      <c r="V334" s="1409"/>
      <c r="W334" s="1409" t="e">
        <f>INDEX('прил 1.1'!#REF!,MATCH('прил 1.4'!B334,'прил 1.1'!B:B,0))</f>
        <v>#REF!</v>
      </c>
      <c r="X334" s="1205"/>
      <c r="Y334" s="1205"/>
      <c r="Z334" s="1205"/>
      <c r="AA334" s="1205"/>
      <c r="AB334" s="1205"/>
      <c r="AC334" s="1205"/>
      <c r="AD334" s="1205"/>
      <c r="AE334" s="1205"/>
      <c r="AF334" s="1199" t="e">
        <f>INDEX('прил 1.1'!Q:Q,MATCH('прил 1.4'!B334,'прил 1.1'!B:B,0))-W334</f>
        <v>#REF!</v>
      </c>
      <c r="AG334" s="1409" t="e">
        <f t="shared" si="257"/>
        <v>#REF!</v>
      </c>
      <c r="AH334" s="937" t="e">
        <f t="shared" si="258"/>
        <v>#REF!</v>
      </c>
      <c r="AI334" s="1414"/>
      <c r="AJ334" s="1414"/>
      <c r="AK334" s="1415" t="e">
        <f>INDEX('прил 1.1'!#REF!,MATCH('прил 1.4'!$B334,'прил 1.1'!$B:$B,0))</f>
        <v>#REF!</v>
      </c>
      <c r="AL334" s="1416" t="e">
        <f>INDEX('прил 1.1'!#REF!,MATCH('прил 1.4'!$B334,'прил 1.1'!$B:$B,0))</f>
        <v>#REF!</v>
      </c>
      <c r="AM334" s="1409"/>
      <c r="AN334" s="1409" t="e">
        <f>INDEX('прил 1.1'!#REF!,MATCH('прил 1.4'!B334,'прил 1.1'!B:B,0))</f>
        <v>#REF!</v>
      </c>
      <c r="AO334" s="1206">
        <f t="shared" si="300"/>
        <v>0</v>
      </c>
      <c r="AP334" s="1200" t="e">
        <f t="shared" si="301"/>
        <v>#REF!</v>
      </c>
      <c r="AQ334" s="1227"/>
      <c r="AR334" s="1199"/>
      <c r="AS334" s="1202"/>
      <c r="AT334" s="1199"/>
      <c r="AU334" s="1202"/>
      <c r="AV334" s="1199"/>
      <c r="AW334" s="1202"/>
      <c r="AX334" s="1199"/>
      <c r="AY334" s="1409" t="e">
        <f t="shared" si="284"/>
        <v>#REF!</v>
      </c>
      <c r="AZ334" s="937" t="e">
        <f t="shared" si="285"/>
        <v>#REF!</v>
      </c>
      <c r="BA334" s="1417"/>
      <c r="BB334" s="1409"/>
      <c r="BC334" s="1409" t="e">
        <f>INDEX('прил 1.1'!#REF!,MATCH('прил 1.4'!B334,'прил 1.1'!B:B,0))</f>
        <v>#REF!</v>
      </c>
      <c r="BD334" s="1409"/>
      <c r="BE334" s="1409" t="e">
        <f>INDEX('прил 1.1'!#REF!,MATCH('прил 1.4'!B334,'прил 1.1'!B:B,0))</f>
        <v>#REF!</v>
      </c>
      <c r="BF334" s="1414"/>
      <c r="BG334" s="1409" t="e">
        <f>INDEX('прил 1.1'!#REF!,MATCH('прил 1.4'!B334,'прил 1.1'!B:B,0))</f>
        <v>#REF!</v>
      </c>
      <c r="BH334" s="950"/>
      <c r="BI334" s="1597">
        <f t="shared" si="304"/>
        <v>0</v>
      </c>
      <c r="BL334" s="917"/>
      <c r="BM334" s="918"/>
    </row>
    <row r="335" spans="1:65" s="934" customFormat="1" hidden="1">
      <c r="A335" s="939">
        <f t="shared" si="302"/>
        <v>15</v>
      </c>
      <c r="B335" s="782" t="e">
        <f>'прил 1.1'!#REF!</f>
        <v>#REF!</v>
      </c>
      <c r="C335" s="915" t="s">
        <v>1026</v>
      </c>
      <c r="D335" s="1409" t="e">
        <f>INDEX('прил 1.1'!K:K,MATCH('прил 1.4'!B335,'прил 1.1'!B:B,0))</f>
        <v>#REF!</v>
      </c>
      <c r="E335" s="1409" t="e">
        <f>INDEX('прил 1.1'!L:L,MATCH($B335,'прил 1.1'!$B:$B,0))</f>
        <v>#REF!</v>
      </c>
      <c r="F335" s="1409" t="e">
        <f>INDEX('прил 1.1'!Q:Q,MATCH('прил 1.4'!B335,'прил 1.1'!B:B,0))</f>
        <v>#REF!</v>
      </c>
      <c r="G335" s="1409" t="e">
        <f>INDEX('прил 1.1'!#REF!,MATCH($B335,'прил 1.1'!$B:$B,0))</f>
        <v>#REF!</v>
      </c>
      <c r="H335" s="1409"/>
      <c r="I335" s="1410" t="e">
        <f>INDEX('прил 1.1'!#REF!,MATCH('прил 1.4'!B335,'прил 1.1'!B:B,0))</f>
        <v>#REF!</v>
      </c>
      <c r="J335" s="1201"/>
      <c r="K335" s="1202"/>
      <c r="L335" s="1199"/>
      <c r="M335" s="1202"/>
      <c r="N335" s="1199"/>
      <c r="O335" s="1199"/>
      <c r="P335" s="1199"/>
      <c r="Q335" s="1203"/>
      <c r="R335" s="1409" t="e">
        <f t="shared" si="289"/>
        <v>#REF!</v>
      </c>
      <c r="S335" s="937" t="e">
        <f t="shared" si="290"/>
        <v>#REF!</v>
      </c>
      <c r="T335" s="1409" t="e">
        <f>INDEX('прил 1.1'!#REF!,MATCH('прил 1.4'!$B335,'прил 1.1'!$B:$B,0))</f>
        <v>#REF!</v>
      </c>
      <c r="U335" s="1409" t="e">
        <f>INDEX('прил 1.1'!#REF!,MATCH('прил 1.4'!$B335,'прил 1.1'!$B:$B,0))</f>
        <v>#REF!</v>
      </c>
      <c r="V335" s="1409"/>
      <c r="W335" s="1409" t="e">
        <f>INDEX('прил 1.1'!#REF!,MATCH('прил 1.4'!B335,'прил 1.1'!B:B,0))</f>
        <v>#REF!</v>
      </c>
      <c r="X335" s="1205"/>
      <c r="Y335" s="1205"/>
      <c r="Z335" s="1205"/>
      <c r="AA335" s="1205"/>
      <c r="AB335" s="1205"/>
      <c r="AC335" s="1205"/>
      <c r="AD335" s="1205"/>
      <c r="AE335" s="1205"/>
      <c r="AF335" s="1199" t="e">
        <f>INDEX('прил 1.1'!Q:Q,MATCH('прил 1.4'!B335,'прил 1.1'!B:B,0))-W335</f>
        <v>#REF!</v>
      </c>
      <c r="AG335" s="1409" t="e">
        <f t="shared" si="257"/>
        <v>#REF!</v>
      </c>
      <c r="AH335" s="937" t="e">
        <f t="shared" si="258"/>
        <v>#REF!</v>
      </c>
      <c r="AI335" s="1414"/>
      <c r="AJ335" s="1414"/>
      <c r="AK335" s="1415" t="e">
        <f>INDEX('прил 1.1'!#REF!,MATCH('прил 1.4'!$B335,'прил 1.1'!$B:$B,0))</f>
        <v>#REF!</v>
      </c>
      <c r="AL335" s="1416" t="e">
        <f>INDEX('прил 1.1'!#REF!,MATCH('прил 1.4'!$B335,'прил 1.1'!$B:$B,0))</f>
        <v>#REF!</v>
      </c>
      <c r="AM335" s="1409"/>
      <c r="AN335" s="1409" t="e">
        <f>INDEX('прил 1.1'!#REF!,MATCH('прил 1.4'!B335,'прил 1.1'!B:B,0))</f>
        <v>#REF!</v>
      </c>
      <c r="AO335" s="1206">
        <f t="shared" si="300"/>
        <v>0</v>
      </c>
      <c r="AP335" s="1200" t="e">
        <f t="shared" si="301"/>
        <v>#REF!</v>
      </c>
      <c r="AQ335" s="1227"/>
      <c r="AR335" s="1199"/>
      <c r="AS335" s="1202"/>
      <c r="AT335" s="1199"/>
      <c r="AU335" s="1202"/>
      <c r="AV335" s="1199"/>
      <c r="AW335" s="1202"/>
      <c r="AX335" s="1199"/>
      <c r="AY335" s="1409" t="e">
        <f t="shared" si="284"/>
        <v>#REF!</v>
      </c>
      <c r="AZ335" s="937" t="e">
        <f t="shared" si="285"/>
        <v>#REF!</v>
      </c>
      <c r="BA335" s="1417"/>
      <c r="BB335" s="1409"/>
      <c r="BC335" s="1409" t="e">
        <f>INDEX('прил 1.1'!#REF!,MATCH('прил 1.4'!B335,'прил 1.1'!B:B,0))</f>
        <v>#REF!</v>
      </c>
      <c r="BD335" s="1409"/>
      <c r="BE335" s="1409" t="e">
        <f>INDEX('прил 1.1'!#REF!,MATCH('прил 1.4'!B335,'прил 1.1'!B:B,0))</f>
        <v>#REF!</v>
      </c>
      <c r="BF335" s="1414"/>
      <c r="BG335" s="1409" t="e">
        <f>INDEX('прил 1.1'!#REF!,MATCH('прил 1.4'!B335,'прил 1.1'!B:B,0))</f>
        <v>#REF!</v>
      </c>
      <c r="BH335" s="950"/>
      <c r="BI335" s="1597">
        <f t="shared" si="304"/>
        <v>0</v>
      </c>
      <c r="BL335" s="917"/>
      <c r="BM335" s="918"/>
    </row>
    <row r="336" spans="1:65" s="934" customFormat="1">
      <c r="A336" s="939">
        <f t="shared" si="302"/>
        <v>16</v>
      </c>
      <c r="B336" s="782" t="e">
        <f>'прил 1.1'!#REF!</f>
        <v>#REF!</v>
      </c>
      <c r="C336" s="915" t="s">
        <v>1026</v>
      </c>
      <c r="D336" s="1409" t="e">
        <f>INDEX('прил 1.1'!K:K,MATCH('прил 1.4'!B336,'прил 1.1'!B:B,0))</f>
        <v>#REF!</v>
      </c>
      <c r="E336" s="1409" t="e">
        <f>INDEX('прил 1.1'!L:L,MATCH($B336,'прил 1.1'!$B:$B,0))</f>
        <v>#REF!</v>
      </c>
      <c r="F336" s="1409" t="e">
        <f>INDEX('прил 1.1'!Q:Q,MATCH('прил 1.4'!B336,'прил 1.1'!B:B,0))</f>
        <v>#REF!</v>
      </c>
      <c r="G336" s="1409" t="e">
        <f>INDEX('прил 1.1'!#REF!,MATCH($B336,'прил 1.1'!$B:$B,0))</f>
        <v>#REF!</v>
      </c>
      <c r="H336" s="1409">
        <v>2</v>
      </c>
      <c r="I336" s="1410" t="e">
        <f>INDEX('прил 1.1'!#REF!,MATCH('прил 1.4'!B336,'прил 1.1'!B:B,0))</f>
        <v>#REF!</v>
      </c>
      <c r="J336" s="1201"/>
      <c r="K336" s="1202"/>
      <c r="L336" s="1199"/>
      <c r="M336" s="1202"/>
      <c r="N336" s="1199"/>
      <c r="O336" s="1199"/>
      <c r="P336" s="1199"/>
      <c r="Q336" s="1203"/>
      <c r="R336" s="1409" t="e">
        <f t="shared" si="289"/>
        <v>#REF!</v>
      </c>
      <c r="S336" s="937" t="e">
        <f t="shared" si="290"/>
        <v>#REF!</v>
      </c>
      <c r="T336" s="1409" t="e">
        <f>INDEX('прил 1.1'!#REF!,MATCH('прил 1.4'!$B336,'прил 1.1'!$B:$B,0))</f>
        <v>#REF!</v>
      </c>
      <c r="U336" s="1409" t="e">
        <f>INDEX('прил 1.1'!#REF!,MATCH('прил 1.4'!$B336,'прил 1.1'!$B:$B,0))</f>
        <v>#REF!</v>
      </c>
      <c r="V336" s="1409">
        <v>2.3509000000000002</v>
      </c>
      <c r="W336" s="1409" t="e">
        <f>INDEX('прил 1.1'!#REF!,MATCH('прил 1.4'!B336,'прил 1.1'!B:B,0))</f>
        <v>#REF!</v>
      </c>
      <c r="X336" s="1205"/>
      <c r="Y336" s="1205"/>
      <c r="Z336" s="1205"/>
      <c r="AA336" s="1205"/>
      <c r="AB336" s="1205"/>
      <c r="AC336" s="1205"/>
      <c r="AD336" s="1205">
        <f>V336</f>
        <v>2.3509000000000002</v>
      </c>
      <c r="AE336" s="1205"/>
      <c r="AF336" s="1199" t="e">
        <f>INDEX('прил 1.1'!Q:Q,MATCH('прил 1.4'!B336,'прил 1.1'!B:B,0))-W336</f>
        <v>#REF!</v>
      </c>
      <c r="AG336" s="1409" t="e">
        <f t="shared" si="257"/>
        <v>#REF!</v>
      </c>
      <c r="AH336" s="937" t="e">
        <f t="shared" si="258"/>
        <v>#REF!</v>
      </c>
      <c r="AI336" s="1414"/>
      <c r="AJ336" s="1414"/>
      <c r="AK336" s="1415" t="e">
        <f>INDEX('прил 1.1'!#REF!,MATCH('прил 1.4'!$B336,'прил 1.1'!$B:$B,0))</f>
        <v>#REF!</v>
      </c>
      <c r="AL336" s="1416" t="e">
        <f>INDEX('прил 1.1'!#REF!,MATCH('прил 1.4'!$B336,'прил 1.1'!$B:$B,0))</f>
        <v>#REF!</v>
      </c>
      <c r="AM336" s="1409">
        <v>2.2000000000000002</v>
      </c>
      <c r="AN336" s="1409" t="e">
        <f>INDEX('прил 1.1'!#REF!,MATCH('прил 1.4'!B336,'прил 1.1'!B:B,0))</f>
        <v>#REF!</v>
      </c>
      <c r="AO336" s="1206">
        <f t="shared" si="300"/>
        <v>2.2000000000000002</v>
      </c>
      <c r="AP336" s="1200" t="e">
        <f t="shared" si="301"/>
        <v>#REF!</v>
      </c>
      <c r="AQ336" s="1227"/>
      <c r="AR336" s="1199"/>
      <c r="AS336" s="1202"/>
      <c r="AT336" s="1199"/>
      <c r="AU336" s="1202"/>
      <c r="AV336" s="1199"/>
      <c r="AW336" s="1202"/>
      <c r="AX336" s="1199"/>
      <c r="AY336" s="1409" t="e">
        <f t="shared" si="284"/>
        <v>#REF!</v>
      </c>
      <c r="AZ336" s="937" t="e">
        <f t="shared" si="285"/>
        <v>#REF!</v>
      </c>
      <c r="BA336" s="1417"/>
      <c r="BB336" s="1409">
        <v>0</v>
      </c>
      <c r="BC336" s="1409" t="e">
        <f>INDEX('прил 1.1'!#REF!,MATCH('прил 1.4'!B336,'прил 1.1'!B:B,0))</f>
        <v>#REF!</v>
      </c>
      <c r="BD336" s="1409">
        <v>0</v>
      </c>
      <c r="BE336" s="1409" t="e">
        <f>INDEX('прил 1.1'!#REF!,MATCH('прил 1.4'!B336,'прил 1.1'!B:B,0))</f>
        <v>#REF!</v>
      </c>
      <c r="BF336" s="1414"/>
      <c r="BG336" s="1409" t="e">
        <f>INDEX('прил 1.1'!#REF!,MATCH('прил 1.4'!B336,'прил 1.1'!B:B,0))</f>
        <v>#REF!</v>
      </c>
      <c r="BH336" s="950"/>
      <c r="BI336" s="1597">
        <f t="shared" si="304"/>
        <v>0</v>
      </c>
      <c r="BJ336" s="1619">
        <v>0</v>
      </c>
      <c r="BL336" s="917">
        <f>BJ336-H336</f>
        <v>-2</v>
      </c>
      <c r="BM336" s="918"/>
    </row>
    <row r="337" spans="1:65" s="934" customFormat="1" ht="47.25" hidden="1">
      <c r="A337" s="939">
        <f t="shared" si="302"/>
        <v>17</v>
      </c>
      <c r="B337" s="782" t="e">
        <f>'прил 1.1'!#REF!</f>
        <v>#REF!</v>
      </c>
      <c r="C337" s="915" t="s">
        <v>1026</v>
      </c>
      <c r="D337" s="1409" t="e">
        <f>INDEX('прил 1.1'!K:K,MATCH('прил 1.4'!B337,'прил 1.1'!B:B,0))</f>
        <v>#REF!</v>
      </c>
      <c r="E337" s="1409" t="e">
        <f>INDEX('прил 1.1'!L:L,MATCH($B337,'прил 1.1'!$B:$B,0))</f>
        <v>#REF!</v>
      </c>
      <c r="F337" s="1409" t="e">
        <f>INDEX('прил 1.1'!Q:Q,MATCH('прил 1.4'!B337,'прил 1.1'!B:B,0))</f>
        <v>#REF!</v>
      </c>
      <c r="G337" s="1409" t="e">
        <f>INDEX('прил 1.1'!#REF!,MATCH($B337,'прил 1.1'!$B:$B,0))</f>
        <v>#REF!</v>
      </c>
      <c r="H337" s="1409">
        <v>0</v>
      </c>
      <c r="I337" s="1410" t="e">
        <f>INDEX('прил 1.1'!#REF!,MATCH('прил 1.4'!B337,'прил 1.1'!B:B,0))</f>
        <v>#REF!</v>
      </c>
      <c r="J337" s="1201"/>
      <c r="K337" s="1202"/>
      <c r="L337" s="1199"/>
      <c r="M337" s="1202"/>
      <c r="N337" s="1199"/>
      <c r="O337" s="1199"/>
      <c r="P337" s="1199"/>
      <c r="Q337" s="1203"/>
      <c r="R337" s="1409" t="e">
        <f t="shared" si="289"/>
        <v>#REF!</v>
      </c>
      <c r="S337" s="937" t="e">
        <f t="shared" si="290"/>
        <v>#REF!</v>
      </c>
      <c r="T337" s="1409" t="e">
        <f>INDEX('прил 1.1'!#REF!,MATCH('прил 1.4'!$B337,'прил 1.1'!$B:$B,0))</f>
        <v>#REF!</v>
      </c>
      <c r="U337" s="1409" t="e">
        <f>INDEX('прил 1.1'!#REF!,MATCH('прил 1.4'!$B337,'прил 1.1'!$B:$B,0))</f>
        <v>#REF!</v>
      </c>
      <c r="V337" s="1409">
        <v>0</v>
      </c>
      <c r="W337" s="1409" t="e">
        <f>INDEX('прил 1.1'!#REF!,MATCH('прил 1.4'!B337,'прил 1.1'!B:B,0))</f>
        <v>#REF!</v>
      </c>
      <c r="X337" s="1205"/>
      <c r="Y337" s="1200" t="e">
        <f>INDEX('прил 14'!W:W,MATCH('прил 1.4'!$B337,'прил 14'!$B:$B,0))</f>
        <v>#REF!</v>
      </c>
      <c r="Z337" s="1388"/>
      <c r="AA337" s="1200" t="e">
        <f>INDEX('прил 14'!X:X,MATCH('прил 1.4'!$B337,'прил 14'!$B:$B,0))</f>
        <v>#REF!</v>
      </c>
      <c r="AB337" s="1388"/>
      <c r="AC337" s="1200" t="e">
        <f>INDEX('прил 14'!Y:Y,MATCH('прил 1.4'!$B337,'прил 14'!$B:$B,0))</f>
        <v>#REF!</v>
      </c>
      <c r="AD337" s="1202"/>
      <c r="AE337" s="1200" t="e">
        <f>INDEX('прил 14'!Z:Z,MATCH('прил 1.4'!$B337,'прил 14'!$B:$B,0))</f>
        <v>#REF!</v>
      </c>
      <c r="AF337" s="1199" t="e">
        <f>INDEX('прил 1.1'!Q:Q,MATCH('прил 1.4'!B337,'прил 1.1'!B:B,0))-W337</f>
        <v>#REF!</v>
      </c>
      <c r="AG337" s="1409" t="e">
        <f t="shared" si="257"/>
        <v>#REF!</v>
      </c>
      <c r="AH337" s="937" t="e">
        <f t="shared" si="258"/>
        <v>#REF!</v>
      </c>
      <c r="AI337" s="1414"/>
      <c r="AJ337" s="1414"/>
      <c r="AK337" s="1415" t="e">
        <f>INDEX('прил 1.1'!#REF!,MATCH('прил 1.4'!$B337,'прил 1.1'!$B:$B,0))</f>
        <v>#REF!</v>
      </c>
      <c r="AL337" s="1416" t="e">
        <f>INDEX('прил 1.1'!#REF!,MATCH('прил 1.4'!$B337,'прил 1.1'!$B:$B,0))</f>
        <v>#REF!</v>
      </c>
      <c r="AM337" s="1409">
        <v>0</v>
      </c>
      <c r="AN337" s="1409" t="e">
        <f>INDEX('прил 1.1'!#REF!,MATCH('прил 1.4'!B337,'прил 1.1'!B:B,0))</f>
        <v>#REF!</v>
      </c>
      <c r="AO337" s="1206">
        <f t="shared" si="300"/>
        <v>0</v>
      </c>
      <c r="AP337" s="1200" t="e">
        <f t="shared" si="301"/>
        <v>#REF!</v>
      </c>
      <c r="AQ337" s="1227"/>
      <c r="AR337" s="1199"/>
      <c r="AS337" s="1202"/>
      <c r="AT337" s="1199"/>
      <c r="AU337" s="1202"/>
      <c r="AV337" s="1199"/>
      <c r="AW337" s="1202"/>
      <c r="AX337" s="1199"/>
      <c r="AY337" s="1409" t="e">
        <f t="shared" si="284"/>
        <v>#REF!</v>
      </c>
      <c r="AZ337" s="937" t="e">
        <f t="shared" si="285"/>
        <v>#REF!</v>
      </c>
      <c r="BA337" s="1417"/>
      <c r="BB337" s="1409">
        <v>0</v>
      </c>
      <c r="BC337" s="1409" t="e">
        <f>INDEX('прил 1.1'!#REF!,MATCH('прил 1.4'!B337,'прил 1.1'!B:B,0))</f>
        <v>#REF!</v>
      </c>
      <c r="BD337" s="1409">
        <v>0</v>
      </c>
      <c r="BE337" s="1409" t="e">
        <f>INDEX('прил 1.1'!#REF!,MATCH('прил 1.4'!B337,'прил 1.1'!B:B,0))</f>
        <v>#REF!</v>
      </c>
      <c r="BF337" s="1414"/>
      <c r="BG337" s="1409" t="e">
        <f>INDEX('прил 1.1'!#REF!,MATCH('прил 1.4'!B337,'прил 1.1'!B:B,0))</f>
        <v>#REF!</v>
      </c>
      <c r="BH337" s="950" t="s">
        <v>1189</v>
      </c>
      <c r="BI337" s="1597">
        <f t="shared" si="304"/>
        <v>0</v>
      </c>
      <c r="BL337" s="917"/>
      <c r="BM337" s="918"/>
    </row>
    <row r="338" spans="1:65" s="934" customFormat="1" ht="47.25" hidden="1">
      <c r="A338" s="939">
        <f t="shared" si="302"/>
        <v>18</v>
      </c>
      <c r="B338" s="782" t="e">
        <f>'прил 1.1'!#REF!</f>
        <v>#REF!</v>
      </c>
      <c r="C338" s="915" t="s">
        <v>1026</v>
      </c>
      <c r="D338" s="1409" t="e">
        <f>INDEX('прил 1.1'!K:K,MATCH('прил 1.4'!B338,'прил 1.1'!B:B,0))</f>
        <v>#REF!</v>
      </c>
      <c r="E338" s="1409" t="e">
        <f>INDEX('прил 1.1'!L:L,MATCH($B338,'прил 1.1'!$B:$B,0))</f>
        <v>#REF!</v>
      </c>
      <c r="F338" s="1409" t="e">
        <f>INDEX('прил 1.1'!Q:Q,MATCH('прил 1.4'!B338,'прил 1.1'!B:B,0))</f>
        <v>#REF!</v>
      </c>
      <c r="G338" s="1409" t="e">
        <f>INDEX('прил 1.1'!#REF!,MATCH($B338,'прил 1.1'!$B:$B,0))</f>
        <v>#REF!</v>
      </c>
      <c r="H338" s="1409">
        <v>0</v>
      </c>
      <c r="I338" s="1410" t="e">
        <f>INDEX('прил 1.1'!#REF!,MATCH('прил 1.4'!B338,'прил 1.1'!B:B,0))</f>
        <v>#REF!</v>
      </c>
      <c r="J338" s="1201"/>
      <c r="K338" s="1200" t="e">
        <f>INDEX('прил 14'!N:N,MATCH('прил 1.4'!$B338,'прил 14'!$B:$B,0))</f>
        <v>#REF!</v>
      </c>
      <c r="L338" s="1390"/>
      <c r="M338" s="1200" t="e">
        <f>INDEX('прил 14'!O:O,MATCH('прил 1.4'!$B338,'прил 14'!$B:$B,0))</f>
        <v>#REF!</v>
      </c>
      <c r="N338" s="1390"/>
      <c r="O338" s="1200" t="e">
        <f>INDEX('прил 14'!P:P,MATCH('прил 1.4'!$B338,'прил 14'!$B:$B,0))</f>
        <v>#REF!</v>
      </c>
      <c r="P338" s="1199"/>
      <c r="Q338" s="1200" t="e">
        <f>INDEX('прил 14'!Q:Q,MATCH('прил 1.4'!$B338,'прил 14'!$B:$B,0))</f>
        <v>#REF!</v>
      </c>
      <c r="R338" s="1409" t="e">
        <f t="shared" si="289"/>
        <v>#REF!</v>
      </c>
      <c r="S338" s="937" t="e">
        <f t="shared" si="290"/>
        <v>#REF!</v>
      </c>
      <c r="T338" s="1409" t="e">
        <f>INDEX('прил 1.1'!#REF!,MATCH('прил 1.4'!$B338,'прил 1.1'!$B:$B,0))</f>
        <v>#REF!</v>
      </c>
      <c r="U338" s="1409" t="e">
        <f>INDEX('прил 1.1'!#REF!,MATCH('прил 1.4'!$B338,'прил 1.1'!$B:$B,0))</f>
        <v>#REF!</v>
      </c>
      <c r="V338" s="1409">
        <v>0</v>
      </c>
      <c r="W338" s="1409" t="e">
        <f>INDEX('прил 1.1'!#REF!,MATCH('прил 1.4'!B338,'прил 1.1'!B:B,0))</f>
        <v>#REF!</v>
      </c>
      <c r="X338" s="1205"/>
      <c r="Y338" s="1200" t="e">
        <f>INDEX('прил 14'!W:W,MATCH('прил 1.4'!$B338,'прил 14'!$B:$B,0))</f>
        <v>#REF!</v>
      </c>
      <c r="Z338" s="1388"/>
      <c r="AA338" s="1200" t="e">
        <f>INDEX('прил 14'!X:X,MATCH('прил 1.4'!$B338,'прил 14'!$B:$B,0))</f>
        <v>#REF!</v>
      </c>
      <c r="AB338" s="1388"/>
      <c r="AC338" s="1200" t="e">
        <f>INDEX('прил 14'!Y:Y,MATCH('прил 1.4'!$B338,'прил 14'!$B:$B,0))</f>
        <v>#REF!</v>
      </c>
      <c r="AD338" s="1202"/>
      <c r="AE338" s="1200" t="e">
        <f>INDEX('прил 14'!Z:Z,MATCH('прил 1.4'!$B338,'прил 14'!$B:$B,0))</f>
        <v>#REF!</v>
      </c>
      <c r="AF338" s="1199" t="e">
        <f>INDEX('прил 1.1'!Q:Q,MATCH('прил 1.4'!B338,'прил 1.1'!B:B,0))-W338</f>
        <v>#REF!</v>
      </c>
      <c r="AG338" s="1409" t="e">
        <f t="shared" si="257"/>
        <v>#REF!</v>
      </c>
      <c r="AH338" s="937" t="e">
        <f t="shared" si="258"/>
        <v>#REF!</v>
      </c>
      <c r="AI338" s="1414"/>
      <c r="AJ338" s="1414"/>
      <c r="AK338" s="1415" t="e">
        <f>INDEX('прил 1.1'!#REF!,MATCH('прил 1.4'!$B338,'прил 1.1'!$B:$B,0))</f>
        <v>#REF!</v>
      </c>
      <c r="AL338" s="1416" t="e">
        <f>INDEX('прил 1.1'!#REF!,MATCH('прил 1.4'!$B338,'прил 1.1'!$B:$B,0))</f>
        <v>#REF!</v>
      </c>
      <c r="AM338" s="1409">
        <v>0</v>
      </c>
      <c r="AN338" s="1409" t="e">
        <f>INDEX('прил 1.1'!#REF!,MATCH('прил 1.4'!B338,'прил 1.1'!B:B,0))</f>
        <v>#REF!</v>
      </c>
      <c r="AO338" s="1206">
        <f t="shared" si="300"/>
        <v>0</v>
      </c>
      <c r="AP338" s="1200" t="e">
        <f t="shared" si="301"/>
        <v>#REF!</v>
      </c>
      <c r="AQ338" s="1227"/>
      <c r="AR338" s="1200" t="e">
        <f>INDEX('прил 14'!H:H,MATCH('прил 1.4'!$B338,'прил 14'!$B:$B,0))</f>
        <v>#REF!</v>
      </c>
      <c r="AT338" s="1200" t="e">
        <f>INDEX('прил 14'!I:I,MATCH('прил 1.4'!$B338,'прил 14'!$B:$B,0))</f>
        <v>#REF!</v>
      </c>
      <c r="AV338" s="1200" t="e">
        <f>INDEX('прил 14'!J:J,MATCH('прил 1.4'!$B338,'прил 14'!$B:$B,0))</f>
        <v>#REF!</v>
      </c>
      <c r="AW338" s="1202"/>
      <c r="AX338" s="1200" t="e">
        <f>INDEX('прил 14'!K:K,MATCH('прил 1.4'!$B338,'прил 14'!$B:$B,0))</f>
        <v>#REF!</v>
      </c>
      <c r="AY338" s="1409" t="e">
        <f t="shared" si="284"/>
        <v>#REF!</v>
      </c>
      <c r="AZ338" s="937" t="e">
        <f t="shared" si="285"/>
        <v>#REF!</v>
      </c>
      <c r="BA338" s="1417"/>
      <c r="BB338" s="1409">
        <v>0</v>
      </c>
      <c r="BC338" s="1409" t="e">
        <f>INDEX('прил 1.1'!#REF!,MATCH('прил 1.4'!B338,'прил 1.1'!B:B,0))</f>
        <v>#REF!</v>
      </c>
      <c r="BD338" s="1409">
        <v>0</v>
      </c>
      <c r="BE338" s="1409" t="e">
        <f>INDEX('прил 1.1'!#REF!,MATCH('прил 1.4'!B338,'прил 1.1'!B:B,0))</f>
        <v>#REF!</v>
      </c>
      <c r="BF338" s="1414"/>
      <c r="BG338" s="1409" t="e">
        <f>INDEX('прил 1.1'!#REF!,MATCH('прил 1.4'!B338,'прил 1.1'!B:B,0))</f>
        <v>#REF!</v>
      </c>
      <c r="BH338" s="950" t="s">
        <v>1189</v>
      </c>
      <c r="BI338" s="1597">
        <f t="shared" si="304"/>
        <v>0</v>
      </c>
      <c r="BL338" s="917"/>
      <c r="BM338" s="918"/>
    </row>
    <row r="339" spans="1:65" s="934" customFormat="1">
      <c r="A339" s="939">
        <f t="shared" si="302"/>
        <v>19</v>
      </c>
      <c r="B339" s="782" t="e">
        <f>'прил 1.1'!#REF!</f>
        <v>#REF!</v>
      </c>
      <c r="C339" s="915" t="s">
        <v>1026</v>
      </c>
      <c r="D339" s="1409" t="e">
        <f>INDEX('прил 1.1'!K:K,MATCH('прил 1.4'!B339,'прил 1.1'!B:B,0))</f>
        <v>#REF!</v>
      </c>
      <c r="E339" s="1409" t="e">
        <f>INDEX('прил 1.1'!L:L,MATCH($B339,'прил 1.1'!$B:$B,0))</f>
        <v>#REF!</v>
      </c>
      <c r="F339" s="1409" t="e">
        <f>INDEX('прил 1.1'!Q:Q,MATCH('прил 1.4'!B339,'прил 1.1'!B:B,0))</f>
        <v>#REF!</v>
      </c>
      <c r="G339" s="1409" t="e">
        <f>INDEX('прил 1.1'!#REF!,MATCH($B339,'прил 1.1'!$B:$B,0))</f>
        <v>#REF!</v>
      </c>
      <c r="H339" s="1409">
        <v>4.5</v>
      </c>
      <c r="I339" s="1410" t="e">
        <f>INDEX('прил 1.1'!#REF!,MATCH('прил 1.4'!B339,'прил 1.1'!B:B,0))</f>
        <v>#REF!</v>
      </c>
      <c r="J339" s="1201"/>
      <c r="K339" s="1202"/>
      <c r="L339" s="1199"/>
      <c r="M339" s="1202"/>
      <c r="N339" s="1199"/>
      <c r="O339" s="1199"/>
      <c r="P339" s="1199"/>
      <c r="Q339" s="1203"/>
      <c r="R339" s="1409" t="e">
        <f t="shared" si="289"/>
        <v>#REF!</v>
      </c>
      <c r="S339" s="937" t="e">
        <f t="shared" si="290"/>
        <v>#REF!</v>
      </c>
      <c r="T339" s="1409" t="e">
        <f>INDEX('прил 1.1'!#REF!,MATCH('прил 1.4'!$B339,'прил 1.1'!$B:$B,0))</f>
        <v>#REF!</v>
      </c>
      <c r="U339" s="1409" t="e">
        <f>INDEX('прил 1.1'!#REF!,MATCH('прил 1.4'!$B339,'прил 1.1'!$B:$B,0))</f>
        <v>#REF!</v>
      </c>
      <c r="V339" s="1409">
        <v>5.2895000000000003</v>
      </c>
      <c r="W339" s="1409" t="e">
        <f>INDEX('прил 1.1'!#REF!,MATCH('прил 1.4'!B339,'прил 1.1'!B:B,0))</f>
        <v>#REF!</v>
      </c>
      <c r="X339" s="1205"/>
      <c r="Y339" s="1205"/>
      <c r="Z339" s="1205"/>
      <c r="AA339" s="1205"/>
      <c r="AB339" s="1205"/>
      <c r="AC339" s="1205"/>
      <c r="AD339" s="1205">
        <f t="shared" ref="AD339:AD340" si="305">V339</f>
        <v>5.2895000000000003</v>
      </c>
      <c r="AE339" s="1205"/>
      <c r="AF339" s="1199" t="e">
        <f>INDEX('прил 1.1'!Q:Q,MATCH('прил 1.4'!B339,'прил 1.1'!B:B,0))-W339</f>
        <v>#REF!</v>
      </c>
      <c r="AG339" s="1409" t="e">
        <f t="shared" si="257"/>
        <v>#REF!</v>
      </c>
      <c r="AH339" s="937" t="e">
        <f t="shared" si="258"/>
        <v>#REF!</v>
      </c>
      <c r="AI339" s="1414"/>
      <c r="AJ339" s="1414"/>
      <c r="AK339" s="1415" t="e">
        <f>INDEX('прил 1.1'!#REF!,MATCH('прил 1.4'!$B339,'прил 1.1'!$B:$B,0))</f>
        <v>#REF!</v>
      </c>
      <c r="AL339" s="1416" t="e">
        <f>INDEX('прил 1.1'!#REF!,MATCH('прил 1.4'!$B339,'прил 1.1'!$B:$B,0))</f>
        <v>#REF!</v>
      </c>
      <c r="AM339" s="1409">
        <v>4.5</v>
      </c>
      <c r="AN339" s="1409" t="e">
        <f>INDEX('прил 1.1'!#REF!,MATCH('прил 1.4'!B339,'прил 1.1'!B:B,0))</f>
        <v>#REF!</v>
      </c>
      <c r="AO339" s="1206">
        <f t="shared" si="300"/>
        <v>4.5</v>
      </c>
      <c r="AP339" s="1200" t="e">
        <f t="shared" si="301"/>
        <v>#REF!</v>
      </c>
      <c r="AQ339" s="1227"/>
      <c r="AR339" s="1199"/>
      <c r="AS339" s="1202"/>
      <c r="AT339" s="1199"/>
      <c r="AU339" s="1202"/>
      <c r="AV339" s="1199"/>
      <c r="AW339" s="1202"/>
      <c r="AX339" s="1199"/>
      <c r="AY339" s="1409" t="e">
        <f t="shared" si="284"/>
        <v>#REF!</v>
      </c>
      <c r="AZ339" s="937" t="e">
        <f t="shared" si="285"/>
        <v>#REF!</v>
      </c>
      <c r="BA339" s="1417"/>
      <c r="BB339" s="1409">
        <v>0</v>
      </c>
      <c r="BC339" s="1409" t="e">
        <f>INDEX('прил 1.1'!#REF!,MATCH('прил 1.4'!B339,'прил 1.1'!B:B,0))</f>
        <v>#REF!</v>
      </c>
      <c r="BD339" s="1409">
        <v>0</v>
      </c>
      <c r="BE339" s="1409" t="e">
        <f>INDEX('прил 1.1'!#REF!,MATCH('прил 1.4'!B339,'прил 1.1'!B:B,0))</f>
        <v>#REF!</v>
      </c>
      <c r="BF339" s="1414"/>
      <c r="BG339" s="1409" t="e">
        <f>INDEX('прил 1.1'!#REF!,MATCH('прил 1.4'!B339,'прил 1.1'!B:B,0))</f>
        <v>#REF!</v>
      </c>
      <c r="BH339" s="950"/>
      <c r="BI339" s="1597">
        <f t="shared" ref="BI339:BI346" si="306">V339-X339-Z339-AB339-AD339</f>
        <v>0</v>
      </c>
      <c r="BJ339" s="1619">
        <v>0</v>
      </c>
      <c r="BL339" s="917">
        <f t="shared" ref="BL339:BL341" si="307">BJ339-H339</f>
        <v>-4.5</v>
      </c>
      <c r="BM339" s="918"/>
    </row>
    <row r="340" spans="1:65" s="934" customFormat="1">
      <c r="A340" s="939">
        <f t="shared" si="302"/>
        <v>20</v>
      </c>
      <c r="B340" s="782" t="e">
        <f>'прил 1.1'!#REF!</f>
        <v>#REF!</v>
      </c>
      <c r="C340" s="915" t="s">
        <v>1026</v>
      </c>
      <c r="D340" s="1409" t="e">
        <f>INDEX('прил 1.1'!K:K,MATCH('прил 1.4'!B340,'прил 1.1'!B:B,0))</f>
        <v>#REF!</v>
      </c>
      <c r="E340" s="1409" t="e">
        <f>INDEX('прил 1.1'!L:L,MATCH($B340,'прил 1.1'!$B:$B,0))</f>
        <v>#REF!</v>
      </c>
      <c r="F340" s="1409" t="e">
        <f>INDEX('прил 1.1'!Q:Q,MATCH('прил 1.4'!B340,'прил 1.1'!B:B,0))</f>
        <v>#REF!</v>
      </c>
      <c r="G340" s="1409" t="e">
        <f>INDEX('прил 1.1'!#REF!,MATCH($B340,'прил 1.1'!$B:$B,0))</f>
        <v>#REF!</v>
      </c>
      <c r="H340" s="1409">
        <v>1.3</v>
      </c>
      <c r="I340" s="1410" t="e">
        <f>INDEX('прил 1.1'!#REF!,MATCH('прил 1.4'!B340,'прил 1.1'!B:B,0))</f>
        <v>#REF!</v>
      </c>
      <c r="J340" s="1201"/>
      <c r="K340" s="1202"/>
      <c r="L340" s="1199"/>
      <c r="M340" s="1202"/>
      <c r="N340" s="1199"/>
      <c r="O340" s="1199"/>
      <c r="P340" s="1199"/>
      <c r="Q340" s="1203"/>
      <c r="R340" s="1409" t="e">
        <f t="shared" si="289"/>
        <v>#REF!</v>
      </c>
      <c r="S340" s="937" t="e">
        <f t="shared" si="290"/>
        <v>#REF!</v>
      </c>
      <c r="T340" s="1409" t="e">
        <f>INDEX('прил 1.1'!#REF!,MATCH('прил 1.4'!$B340,'прил 1.1'!$B:$B,0))</f>
        <v>#REF!</v>
      </c>
      <c r="U340" s="1409" t="e">
        <f>INDEX('прил 1.1'!#REF!,MATCH('прил 1.4'!$B340,'прил 1.1'!$B:$B,0))</f>
        <v>#REF!</v>
      </c>
      <c r="V340" s="1409">
        <v>1.5281</v>
      </c>
      <c r="W340" s="1409" t="e">
        <f>INDEX('прил 1.1'!#REF!,MATCH('прил 1.4'!B340,'прил 1.1'!B:B,0))</f>
        <v>#REF!</v>
      </c>
      <c r="X340" s="1205"/>
      <c r="Y340" s="1205"/>
      <c r="Z340" s="1205"/>
      <c r="AA340" s="1205"/>
      <c r="AB340" s="1205"/>
      <c r="AC340" s="1205"/>
      <c r="AD340" s="1205">
        <f t="shared" si="305"/>
        <v>1.5281</v>
      </c>
      <c r="AE340" s="1205"/>
      <c r="AF340" s="1199" t="e">
        <f>INDEX('прил 1.1'!Q:Q,MATCH('прил 1.4'!B340,'прил 1.1'!B:B,0))-W340</f>
        <v>#REF!</v>
      </c>
      <c r="AG340" s="1409" t="e">
        <f t="shared" si="257"/>
        <v>#REF!</v>
      </c>
      <c r="AH340" s="937" t="e">
        <f t="shared" si="258"/>
        <v>#REF!</v>
      </c>
      <c r="AI340" s="1414"/>
      <c r="AJ340" s="1414"/>
      <c r="AK340" s="1415" t="e">
        <f>INDEX('прил 1.1'!#REF!,MATCH('прил 1.4'!$B340,'прил 1.1'!$B:$B,0))</f>
        <v>#REF!</v>
      </c>
      <c r="AL340" s="1416" t="e">
        <f>INDEX('прил 1.1'!#REF!,MATCH('прил 1.4'!$B340,'прил 1.1'!$B:$B,0))</f>
        <v>#REF!</v>
      </c>
      <c r="AM340" s="1409">
        <v>1.3</v>
      </c>
      <c r="AN340" s="1409" t="e">
        <f>INDEX('прил 1.1'!#REF!,MATCH('прил 1.4'!B340,'прил 1.1'!B:B,0))</f>
        <v>#REF!</v>
      </c>
      <c r="AO340" s="1206">
        <f t="shared" si="300"/>
        <v>1.3</v>
      </c>
      <c r="AP340" s="1200" t="e">
        <f t="shared" si="301"/>
        <v>#REF!</v>
      </c>
      <c r="AQ340" s="1227"/>
      <c r="AR340" s="1199"/>
      <c r="AS340" s="1202"/>
      <c r="AT340" s="1199"/>
      <c r="AU340" s="1202"/>
      <c r="AV340" s="1199"/>
      <c r="AW340" s="1202"/>
      <c r="AX340" s="1199"/>
      <c r="AY340" s="1409" t="e">
        <f t="shared" si="284"/>
        <v>#REF!</v>
      </c>
      <c r="AZ340" s="937" t="e">
        <f t="shared" si="285"/>
        <v>#REF!</v>
      </c>
      <c r="BA340" s="1417"/>
      <c r="BB340" s="1409">
        <v>0</v>
      </c>
      <c r="BC340" s="1409" t="e">
        <f>INDEX('прил 1.1'!#REF!,MATCH('прил 1.4'!B340,'прил 1.1'!B:B,0))</f>
        <v>#REF!</v>
      </c>
      <c r="BD340" s="1409">
        <v>0</v>
      </c>
      <c r="BE340" s="1409" t="e">
        <f>INDEX('прил 1.1'!#REF!,MATCH('прил 1.4'!B340,'прил 1.1'!B:B,0))</f>
        <v>#REF!</v>
      </c>
      <c r="BF340" s="1414"/>
      <c r="BG340" s="1409" t="e">
        <f>INDEX('прил 1.1'!#REF!,MATCH('прил 1.4'!B340,'прил 1.1'!B:B,0))</f>
        <v>#REF!</v>
      </c>
      <c r="BH340" s="950"/>
      <c r="BI340" s="1597">
        <f t="shared" si="306"/>
        <v>0</v>
      </c>
      <c r="BJ340" s="1619">
        <v>0</v>
      </c>
      <c r="BL340" s="917">
        <f t="shared" si="307"/>
        <v>-1.3</v>
      </c>
      <c r="BM340" s="918"/>
    </row>
    <row r="341" spans="1:65" s="934" customFormat="1">
      <c r="A341" s="939">
        <f t="shared" si="302"/>
        <v>21</v>
      </c>
      <c r="B341" s="782" t="e">
        <f>'прил 1.1'!#REF!</f>
        <v>#REF!</v>
      </c>
      <c r="C341" s="915" t="s">
        <v>1026</v>
      </c>
      <c r="D341" s="1409" t="e">
        <f>INDEX('прил 1.1'!K:K,MATCH('прил 1.4'!B341,'прил 1.1'!B:B,0))</f>
        <v>#REF!</v>
      </c>
      <c r="E341" s="1409" t="e">
        <f>INDEX('прил 1.1'!L:L,MATCH($B341,'прил 1.1'!$B:$B,0))</f>
        <v>#REF!</v>
      </c>
      <c r="F341" s="1409" t="e">
        <f>INDEX('прил 1.1'!Q:Q,MATCH('прил 1.4'!B341,'прил 1.1'!B:B,0))</f>
        <v>#REF!</v>
      </c>
      <c r="G341" s="1409" t="e">
        <f>INDEX('прил 1.1'!#REF!,MATCH($B341,'прил 1.1'!$B:$B,0))</f>
        <v>#REF!</v>
      </c>
      <c r="H341" s="1409">
        <v>0.8</v>
      </c>
      <c r="I341" s="1410" t="e">
        <f>INDEX('прил 1.1'!#REF!,MATCH('прил 1.4'!B341,'прил 1.1'!B:B,0))</f>
        <v>#REF!</v>
      </c>
      <c r="J341" s="1201"/>
      <c r="K341" s="1202"/>
      <c r="L341" s="1199"/>
      <c r="M341" s="1202"/>
      <c r="N341" s="1199"/>
      <c r="O341" s="1199"/>
      <c r="P341" s="1199"/>
      <c r="Q341" s="1203"/>
      <c r="R341" s="1409" t="e">
        <f t="shared" si="289"/>
        <v>#REF!</v>
      </c>
      <c r="S341" s="937" t="e">
        <f t="shared" si="290"/>
        <v>#REF!</v>
      </c>
      <c r="T341" s="1409" t="e">
        <f>INDEX('прил 1.1'!#REF!,MATCH('прил 1.4'!$B341,'прил 1.1'!$B:$B,0))</f>
        <v>#REF!</v>
      </c>
      <c r="U341" s="1409" t="e">
        <f>INDEX('прил 1.1'!#REF!,MATCH('прил 1.4'!$B341,'прил 1.1'!$B:$B,0))</f>
        <v>#REF!</v>
      </c>
      <c r="V341" s="1409">
        <v>0.94040000000000001</v>
      </c>
      <c r="W341" s="1409" t="e">
        <f>INDEX('прил 1.1'!#REF!,MATCH('прил 1.4'!B341,'прил 1.1'!B:B,0))</f>
        <v>#REF!</v>
      </c>
      <c r="X341" s="1205"/>
      <c r="Y341" s="1205"/>
      <c r="Z341" s="1205"/>
      <c r="AA341" s="1205"/>
      <c r="AB341" s="1205"/>
      <c r="AC341" s="1205"/>
      <c r="AD341" s="1205">
        <f>V341</f>
        <v>0.94040000000000001</v>
      </c>
      <c r="AE341" s="1205"/>
      <c r="AF341" s="1199" t="e">
        <f>INDEX('прил 1.1'!Q:Q,MATCH('прил 1.4'!B341,'прил 1.1'!B:B,0))-W341</f>
        <v>#REF!</v>
      </c>
      <c r="AG341" s="1409" t="e">
        <f t="shared" si="257"/>
        <v>#REF!</v>
      </c>
      <c r="AH341" s="937" t="e">
        <f t="shared" si="258"/>
        <v>#REF!</v>
      </c>
      <c r="AI341" s="1414"/>
      <c r="AJ341" s="1414"/>
      <c r="AK341" s="1415" t="e">
        <f>INDEX('прил 1.1'!#REF!,MATCH('прил 1.4'!$B341,'прил 1.1'!$B:$B,0))</f>
        <v>#REF!</v>
      </c>
      <c r="AL341" s="1416" t="e">
        <f>INDEX('прил 1.1'!#REF!,MATCH('прил 1.4'!$B341,'прил 1.1'!$B:$B,0))</f>
        <v>#REF!</v>
      </c>
      <c r="AM341" s="1409">
        <v>0.8</v>
      </c>
      <c r="AN341" s="1409" t="e">
        <f>INDEX('прил 1.1'!#REF!,MATCH('прил 1.4'!B341,'прил 1.1'!B:B,0))</f>
        <v>#REF!</v>
      </c>
      <c r="AO341" s="1206">
        <f t="shared" si="300"/>
        <v>0.8</v>
      </c>
      <c r="AP341" s="1200" t="e">
        <f t="shared" si="301"/>
        <v>#REF!</v>
      </c>
      <c r="AQ341" s="1227"/>
      <c r="AR341" s="1199"/>
      <c r="AS341" s="1202"/>
      <c r="AT341" s="1199"/>
      <c r="AU341" s="1202"/>
      <c r="AV341" s="1199"/>
      <c r="AW341" s="1202"/>
      <c r="AX341" s="1199"/>
      <c r="AY341" s="1409" t="e">
        <f t="shared" si="284"/>
        <v>#REF!</v>
      </c>
      <c r="AZ341" s="937" t="e">
        <f t="shared" si="285"/>
        <v>#REF!</v>
      </c>
      <c r="BA341" s="1417"/>
      <c r="BB341" s="1409">
        <v>0</v>
      </c>
      <c r="BC341" s="1409" t="e">
        <f>INDEX('прил 1.1'!#REF!,MATCH('прил 1.4'!B341,'прил 1.1'!B:B,0))</f>
        <v>#REF!</v>
      </c>
      <c r="BD341" s="1409">
        <v>0</v>
      </c>
      <c r="BE341" s="1409" t="e">
        <f>INDEX('прил 1.1'!#REF!,MATCH('прил 1.4'!B341,'прил 1.1'!B:B,0))</f>
        <v>#REF!</v>
      </c>
      <c r="BF341" s="1414"/>
      <c r="BG341" s="1409" t="e">
        <f>INDEX('прил 1.1'!#REF!,MATCH('прил 1.4'!B341,'прил 1.1'!B:B,0))</f>
        <v>#REF!</v>
      </c>
      <c r="BH341" s="950"/>
      <c r="BI341" s="1597">
        <f t="shared" si="306"/>
        <v>0</v>
      </c>
      <c r="BJ341" s="1619">
        <v>0</v>
      </c>
      <c r="BL341" s="917">
        <f t="shared" si="307"/>
        <v>-0.8</v>
      </c>
      <c r="BM341" s="918"/>
    </row>
    <row r="342" spans="1:65" s="934" customFormat="1" hidden="1">
      <c r="A342" s="939">
        <f t="shared" si="302"/>
        <v>22</v>
      </c>
      <c r="B342" s="782" t="e">
        <f>'прил 1.1'!#REF!</f>
        <v>#REF!</v>
      </c>
      <c r="C342" s="915" t="s">
        <v>1026</v>
      </c>
      <c r="D342" s="1409" t="e">
        <f>INDEX('прил 1.1'!K:K,MATCH('прил 1.4'!B342,'прил 1.1'!B:B,0))</f>
        <v>#REF!</v>
      </c>
      <c r="E342" s="1409" t="e">
        <f>INDEX('прил 1.1'!L:L,MATCH($B342,'прил 1.1'!$B:$B,0))</f>
        <v>#REF!</v>
      </c>
      <c r="F342" s="1409" t="e">
        <f>INDEX('прил 1.1'!Q:Q,MATCH('прил 1.4'!B342,'прил 1.1'!B:B,0))</f>
        <v>#REF!</v>
      </c>
      <c r="G342" s="1409" t="e">
        <f>INDEX('прил 1.1'!#REF!,MATCH($B342,'прил 1.1'!$B:$B,0))</f>
        <v>#REF!</v>
      </c>
      <c r="H342" s="1409">
        <v>0</v>
      </c>
      <c r="I342" s="1410" t="e">
        <f>INDEX('прил 1.1'!#REF!,MATCH('прил 1.4'!B342,'прил 1.1'!B:B,0))</f>
        <v>#REF!</v>
      </c>
      <c r="J342" s="1201"/>
      <c r="K342" s="1202"/>
      <c r="L342" s="1199"/>
      <c r="M342" s="1202"/>
      <c r="N342" s="1199"/>
      <c r="O342" s="1199"/>
      <c r="P342" s="1199"/>
      <c r="Q342" s="1203"/>
      <c r="R342" s="1409" t="e">
        <f t="shared" si="289"/>
        <v>#REF!</v>
      </c>
      <c r="S342" s="937" t="e">
        <f t="shared" si="290"/>
        <v>#REF!</v>
      </c>
      <c r="T342" s="1409" t="e">
        <f>INDEX('прил 1.1'!#REF!,MATCH('прил 1.4'!$B342,'прил 1.1'!$B:$B,0))</f>
        <v>#REF!</v>
      </c>
      <c r="U342" s="1409" t="e">
        <f>INDEX('прил 1.1'!#REF!,MATCH('прил 1.4'!$B342,'прил 1.1'!$B:$B,0))</f>
        <v>#REF!</v>
      </c>
      <c r="V342" s="1409">
        <v>0</v>
      </c>
      <c r="W342" s="1409" t="e">
        <f>INDEX('прил 1.1'!#REF!,MATCH('прил 1.4'!B342,'прил 1.1'!B:B,0))</f>
        <v>#REF!</v>
      </c>
      <c r="X342" s="1205"/>
      <c r="Y342" s="1205"/>
      <c r="Z342" s="1205"/>
      <c r="AA342" s="1205"/>
      <c r="AB342" s="1205"/>
      <c r="AC342" s="1205"/>
      <c r="AD342" s="1205"/>
      <c r="AE342" s="1205"/>
      <c r="AF342" s="1199" t="e">
        <f>INDEX('прил 1.1'!Q:Q,MATCH('прил 1.4'!B342,'прил 1.1'!B:B,0))-W342</f>
        <v>#REF!</v>
      </c>
      <c r="AG342" s="1409" t="e">
        <f t="shared" si="257"/>
        <v>#REF!</v>
      </c>
      <c r="AH342" s="937" t="e">
        <f t="shared" si="258"/>
        <v>#REF!</v>
      </c>
      <c r="AI342" s="1414"/>
      <c r="AJ342" s="1414"/>
      <c r="AK342" s="1415" t="e">
        <f>INDEX('прил 1.1'!#REF!,MATCH('прил 1.4'!$B342,'прил 1.1'!$B:$B,0))</f>
        <v>#REF!</v>
      </c>
      <c r="AL342" s="1416" t="e">
        <f>INDEX('прил 1.1'!#REF!,MATCH('прил 1.4'!$B342,'прил 1.1'!$B:$B,0))</f>
        <v>#REF!</v>
      </c>
      <c r="AM342" s="1409">
        <v>0</v>
      </c>
      <c r="AN342" s="1409" t="e">
        <f>INDEX('прил 1.1'!#REF!,MATCH('прил 1.4'!B342,'прил 1.1'!B:B,0))</f>
        <v>#REF!</v>
      </c>
      <c r="AO342" s="1206">
        <f t="shared" si="300"/>
        <v>0</v>
      </c>
      <c r="AP342" s="1200" t="e">
        <f t="shared" si="301"/>
        <v>#REF!</v>
      </c>
      <c r="AQ342" s="1227"/>
      <c r="AR342" s="1199"/>
      <c r="AS342" s="1202"/>
      <c r="AT342" s="1199"/>
      <c r="AU342" s="1202"/>
      <c r="AV342" s="1199"/>
      <c r="AW342" s="1202"/>
      <c r="AX342" s="1199"/>
      <c r="AY342" s="1409" t="e">
        <f t="shared" si="284"/>
        <v>#REF!</v>
      </c>
      <c r="AZ342" s="937" t="e">
        <f t="shared" si="285"/>
        <v>#REF!</v>
      </c>
      <c r="BA342" s="1417"/>
      <c r="BB342" s="1409">
        <v>0</v>
      </c>
      <c r="BC342" s="1409" t="e">
        <f>INDEX('прил 1.1'!#REF!,MATCH('прил 1.4'!B342,'прил 1.1'!B:B,0))</f>
        <v>#REF!</v>
      </c>
      <c r="BD342" s="1409">
        <v>0</v>
      </c>
      <c r="BE342" s="1409" t="e">
        <f>INDEX('прил 1.1'!#REF!,MATCH('прил 1.4'!B342,'прил 1.1'!B:B,0))</f>
        <v>#REF!</v>
      </c>
      <c r="BF342" s="1414"/>
      <c r="BG342" s="1409" t="e">
        <f>INDEX('прил 1.1'!#REF!,MATCH('прил 1.4'!B342,'прил 1.1'!B:B,0))</f>
        <v>#REF!</v>
      </c>
      <c r="BH342" s="950"/>
      <c r="BI342" s="1597">
        <f t="shared" si="306"/>
        <v>0</v>
      </c>
      <c r="BL342" s="917"/>
      <c r="BM342" s="918"/>
    </row>
    <row r="343" spans="1:65" s="934" customFormat="1" hidden="1">
      <c r="A343" s="939">
        <f t="shared" si="302"/>
        <v>23</v>
      </c>
      <c r="B343" s="782" t="e">
        <f>'прил 1.1'!#REF!</f>
        <v>#REF!</v>
      </c>
      <c r="C343" s="915" t="s">
        <v>1026</v>
      </c>
      <c r="D343" s="1409" t="e">
        <f>INDEX('прил 1.1'!K:K,MATCH('прил 1.4'!B343,'прил 1.1'!B:B,0))</f>
        <v>#REF!</v>
      </c>
      <c r="E343" s="1409" t="e">
        <f>INDEX('прил 1.1'!L:L,MATCH($B343,'прил 1.1'!$B:$B,0))</f>
        <v>#REF!</v>
      </c>
      <c r="F343" s="1409" t="e">
        <f>INDEX('прил 1.1'!Q:Q,MATCH('прил 1.4'!B343,'прил 1.1'!B:B,0))</f>
        <v>#REF!</v>
      </c>
      <c r="G343" s="1409" t="e">
        <f>INDEX('прил 1.1'!#REF!,MATCH($B343,'прил 1.1'!$B:$B,0))</f>
        <v>#REF!</v>
      </c>
      <c r="H343" s="1409">
        <v>0</v>
      </c>
      <c r="I343" s="1410" t="e">
        <f>INDEX('прил 1.1'!#REF!,MATCH('прил 1.4'!B343,'прил 1.1'!B:B,0))</f>
        <v>#REF!</v>
      </c>
      <c r="J343" s="1201"/>
      <c r="K343" s="1202"/>
      <c r="L343" s="1199"/>
      <c r="M343" s="1202"/>
      <c r="N343" s="1199"/>
      <c r="O343" s="1199"/>
      <c r="P343" s="1199"/>
      <c r="Q343" s="1203"/>
      <c r="R343" s="1409" t="e">
        <f t="shared" si="289"/>
        <v>#REF!</v>
      </c>
      <c r="S343" s="937" t="e">
        <f t="shared" si="290"/>
        <v>#REF!</v>
      </c>
      <c r="T343" s="1409" t="e">
        <f>INDEX('прил 1.1'!#REF!,MATCH('прил 1.4'!$B343,'прил 1.1'!$B:$B,0))</f>
        <v>#REF!</v>
      </c>
      <c r="U343" s="1409" t="e">
        <f>INDEX('прил 1.1'!#REF!,MATCH('прил 1.4'!$B343,'прил 1.1'!$B:$B,0))</f>
        <v>#REF!</v>
      </c>
      <c r="V343" s="1409">
        <v>0</v>
      </c>
      <c r="W343" s="1409" t="e">
        <f>INDEX('прил 1.1'!#REF!,MATCH('прил 1.4'!B343,'прил 1.1'!B:B,0))</f>
        <v>#REF!</v>
      </c>
      <c r="X343" s="1205"/>
      <c r="Y343" s="1205"/>
      <c r="Z343" s="1205"/>
      <c r="AA343" s="1205"/>
      <c r="AB343" s="1205"/>
      <c r="AC343" s="1205"/>
      <c r="AD343" s="1205"/>
      <c r="AE343" s="1205"/>
      <c r="AF343" s="1199" t="e">
        <f>INDEX('прил 1.1'!Q:Q,MATCH('прил 1.4'!B343,'прил 1.1'!B:B,0))-W343</f>
        <v>#REF!</v>
      </c>
      <c r="AG343" s="1409" t="e">
        <f t="shared" si="257"/>
        <v>#REF!</v>
      </c>
      <c r="AH343" s="937" t="e">
        <f t="shared" si="258"/>
        <v>#REF!</v>
      </c>
      <c r="AI343" s="1414"/>
      <c r="AJ343" s="1414"/>
      <c r="AK343" s="1415" t="e">
        <f>INDEX('прил 1.1'!#REF!,MATCH('прил 1.4'!$B343,'прил 1.1'!$B:$B,0))</f>
        <v>#REF!</v>
      </c>
      <c r="AL343" s="1416" t="e">
        <f>INDEX('прил 1.1'!#REF!,MATCH('прил 1.4'!$B343,'прил 1.1'!$B:$B,0))</f>
        <v>#REF!</v>
      </c>
      <c r="AM343" s="1409">
        <v>0</v>
      </c>
      <c r="AN343" s="1409" t="e">
        <f>INDEX('прил 1.1'!#REF!,MATCH('прил 1.4'!B343,'прил 1.1'!B:B,0))</f>
        <v>#REF!</v>
      </c>
      <c r="AO343" s="1206">
        <f t="shared" si="300"/>
        <v>0</v>
      </c>
      <c r="AP343" s="1200" t="e">
        <f t="shared" si="301"/>
        <v>#REF!</v>
      </c>
      <c r="AQ343" s="1227"/>
      <c r="AR343" s="1199"/>
      <c r="AS343" s="1202"/>
      <c r="AT343" s="1199"/>
      <c r="AU343" s="1202"/>
      <c r="AV343" s="1199"/>
      <c r="AW343" s="1202"/>
      <c r="AX343" s="1199"/>
      <c r="AY343" s="1409" t="e">
        <f t="shared" si="284"/>
        <v>#REF!</v>
      </c>
      <c r="AZ343" s="937" t="e">
        <f t="shared" si="285"/>
        <v>#REF!</v>
      </c>
      <c r="BA343" s="1417"/>
      <c r="BB343" s="1409">
        <v>0</v>
      </c>
      <c r="BC343" s="1409" t="e">
        <f>INDEX('прил 1.1'!#REF!,MATCH('прил 1.4'!B343,'прил 1.1'!B:B,0))</f>
        <v>#REF!</v>
      </c>
      <c r="BD343" s="1409">
        <v>0</v>
      </c>
      <c r="BE343" s="1409" t="e">
        <f>INDEX('прил 1.1'!#REF!,MATCH('прил 1.4'!B343,'прил 1.1'!B:B,0))</f>
        <v>#REF!</v>
      </c>
      <c r="BF343" s="1414"/>
      <c r="BG343" s="1409" t="e">
        <f>INDEX('прил 1.1'!#REF!,MATCH('прил 1.4'!B343,'прил 1.1'!B:B,0))</f>
        <v>#REF!</v>
      </c>
      <c r="BH343" s="950"/>
      <c r="BI343" s="1597">
        <f t="shared" si="306"/>
        <v>0</v>
      </c>
      <c r="BL343" s="917"/>
      <c r="BM343" s="918"/>
    </row>
    <row r="344" spans="1:65" s="934" customFormat="1">
      <c r="A344" s="939">
        <f t="shared" si="302"/>
        <v>24</v>
      </c>
      <c r="B344" s="782" t="e">
        <f>'прил 1.1'!#REF!</f>
        <v>#REF!</v>
      </c>
      <c r="C344" s="915" t="s">
        <v>1026</v>
      </c>
      <c r="D344" s="1409" t="e">
        <f>INDEX('прил 1.1'!K:K,MATCH('прил 1.4'!B344,'прил 1.1'!B:B,0))</f>
        <v>#REF!</v>
      </c>
      <c r="E344" s="1409" t="e">
        <f>INDEX('прил 1.1'!L:L,MATCH($B344,'прил 1.1'!$B:$B,0))</f>
        <v>#REF!</v>
      </c>
      <c r="F344" s="1409" t="e">
        <f>INDEX('прил 1.1'!Q:Q,MATCH('прил 1.4'!B344,'прил 1.1'!B:B,0))</f>
        <v>#REF!</v>
      </c>
      <c r="G344" s="1409" t="e">
        <f>INDEX('прил 1.1'!#REF!,MATCH($B344,'прил 1.1'!$B:$B,0))</f>
        <v>#REF!</v>
      </c>
      <c r="H344" s="1409">
        <v>3.0760000000000001</v>
      </c>
      <c r="I344" s="1410" t="e">
        <f>INDEX('прил 1.1'!#REF!,MATCH('прил 1.4'!B344,'прил 1.1'!B:B,0))</f>
        <v>#REF!</v>
      </c>
      <c r="J344" s="1201"/>
      <c r="K344" s="1200" t="e">
        <f>INDEX('прил 14'!N:N,MATCH('прил 1.4'!$B344,'прил 14'!$B:$B,0))</f>
        <v>#REF!</v>
      </c>
      <c r="L344" s="1392">
        <f>H344</f>
        <v>3.0760000000000001</v>
      </c>
      <c r="M344" s="1200" t="e">
        <f>INDEX('прил 14'!O:O,MATCH('прил 1.4'!$B344,'прил 14'!$B:$B,0))</f>
        <v>#REF!</v>
      </c>
      <c r="N344" s="1390"/>
      <c r="O344" s="1200" t="e">
        <f>INDEX('прил 14'!P:P,MATCH('прил 1.4'!$B344,'прил 14'!$B:$B,0))</f>
        <v>#REF!</v>
      </c>
      <c r="P344" s="1199"/>
      <c r="Q344" s="1200" t="e">
        <f>INDEX('прил 14'!Q:Q,MATCH('прил 1.4'!$B344,'прил 14'!$B:$B,0))</f>
        <v>#REF!</v>
      </c>
      <c r="R344" s="1409" t="e">
        <f t="shared" si="289"/>
        <v>#REF!</v>
      </c>
      <c r="S344" s="937" t="e">
        <f t="shared" si="290"/>
        <v>#REF!</v>
      </c>
      <c r="T344" s="1409" t="e">
        <f>INDEX('прил 1.1'!#REF!,MATCH('прил 1.4'!$B344,'прил 1.1'!$B:$B,0))</f>
        <v>#REF!</v>
      </c>
      <c r="U344" s="1409" t="e">
        <f>INDEX('прил 1.1'!#REF!,MATCH('прил 1.4'!$B344,'прил 1.1'!$B:$B,0))</f>
        <v>#REF!</v>
      </c>
      <c r="V344" s="1409">
        <v>3.6156999999999999</v>
      </c>
      <c r="W344" s="1409" t="e">
        <f>INDEX('прил 1.1'!#REF!,MATCH('прил 1.4'!B344,'прил 1.1'!B:B,0))</f>
        <v>#REF!</v>
      </c>
      <c r="X344" s="1205"/>
      <c r="Y344" s="1200" t="e">
        <f>INDEX('прил 14'!W:W,MATCH('прил 1.4'!$B344,'прил 14'!$B:$B,0))</f>
        <v>#REF!</v>
      </c>
      <c r="Z344" s="1595">
        <f>V344</f>
        <v>3.6156999999999999</v>
      </c>
      <c r="AA344" s="1200" t="e">
        <f>INDEX('прил 14'!X:X,MATCH('прил 1.4'!$B344,'прил 14'!$B:$B,0))</f>
        <v>#REF!</v>
      </c>
      <c r="AB344" s="1388"/>
      <c r="AC344" s="1200" t="e">
        <f>INDEX('прил 14'!Y:Y,MATCH('прил 1.4'!$B344,'прил 14'!$B:$B,0))</f>
        <v>#REF!</v>
      </c>
      <c r="AD344" s="1202"/>
      <c r="AE344" s="1200" t="e">
        <f>INDEX('прил 14'!Z:Z,MATCH('прил 1.4'!$B344,'прил 14'!$B:$B,0))</f>
        <v>#REF!</v>
      </c>
      <c r="AF344" s="1199" t="e">
        <f>INDEX('прил 1.1'!Q:Q,MATCH('прил 1.4'!B344,'прил 1.1'!B:B,0))-W344</f>
        <v>#REF!</v>
      </c>
      <c r="AG344" s="1409" t="e">
        <f t="shared" si="257"/>
        <v>#REF!</v>
      </c>
      <c r="AH344" s="937" t="e">
        <f t="shared" si="258"/>
        <v>#REF!</v>
      </c>
      <c r="AI344" s="1414"/>
      <c r="AJ344" s="1414"/>
      <c r="AK344" s="1415" t="e">
        <f>INDEX('прил 1.1'!#REF!,MATCH('прил 1.4'!$B344,'прил 1.1'!$B:$B,0))</f>
        <v>#REF!</v>
      </c>
      <c r="AL344" s="1416" t="e">
        <f>INDEX('прил 1.1'!#REF!,MATCH('прил 1.4'!$B344,'прил 1.1'!$B:$B,0))</f>
        <v>#REF!</v>
      </c>
      <c r="AM344" s="1409">
        <v>3.0760000000000001</v>
      </c>
      <c r="AN344" s="1409" t="e">
        <f>INDEX('прил 1.1'!#REF!,MATCH('прил 1.4'!B344,'прил 1.1'!B:B,0))</f>
        <v>#REF!</v>
      </c>
      <c r="AO344" s="1206">
        <f t="shared" si="300"/>
        <v>3.0760000000000001</v>
      </c>
      <c r="AP344" s="1200" t="e">
        <f t="shared" si="301"/>
        <v>#REF!</v>
      </c>
      <c r="AQ344" s="1227"/>
      <c r="AR344" s="1200" t="e">
        <f>INDEX('прил 14'!H:H,MATCH('прил 1.4'!$B344,'прил 14'!$B:$B,0))</f>
        <v>#REF!</v>
      </c>
      <c r="AT344" s="1200" t="e">
        <f>INDEX('прил 14'!I:I,MATCH('прил 1.4'!$B344,'прил 14'!$B:$B,0))</f>
        <v>#REF!</v>
      </c>
      <c r="AV344" s="1200" t="e">
        <f>INDEX('прил 14'!J:J,MATCH('прил 1.4'!$B344,'прил 14'!$B:$B,0))</f>
        <v>#REF!</v>
      </c>
      <c r="AW344" s="1202"/>
      <c r="AX344" s="1200" t="e">
        <f>INDEX('прил 14'!K:K,MATCH('прил 1.4'!$B344,'прил 14'!$B:$B,0))</f>
        <v>#REF!</v>
      </c>
      <c r="AY344" s="1409" t="e">
        <f t="shared" si="284"/>
        <v>#REF!</v>
      </c>
      <c r="AZ344" s="937" t="e">
        <f t="shared" si="285"/>
        <v>#REF!</v>
      </c>
      <c r="BA344" s="1417"/>
      <c r="BB344" s="1409">
        <v>0</v>
      </c>
      <c r="BC344" s="1409" t="e">
        <f>INDEX('прил 1.1'!#REF!,MATCH('прил 1.4'!B344,'прил 1.1'!B:B,0))</f>
        <v>#REF!</v>
      </c>
      <c r="BD344" s="1409">
        <v>0</v>
      </c>
      <c r="BE344" s="1409" t="e">
        <f>INDEX('прил 1.1'!#REF!,MATCH('прил 1.4'!B344,'прил 1.1'!B:B,0))</f>
        <v>#REF!</v>
      </c>
      <c r="BF344" s="1414"/>
      <c r="BG344" s="1409" t="e">
        <f>INDEX('прил 1.1'!#REF!,MATCH('прил 1.4'!B344,'прил 1.1'!B:B,0))</f>
        <v>#REF!</v>
      </c>
      <c r="BH344" s="950"/>
      <c r="BI344" s="1597">
        <f t="shared" si="306"/>
        <v>0</v>
      </c>
      <c r="BJ344" s="1619">
        <v>0</v>
      </c>
      <c r="BL344" s="917">
        <f>BJ344-H344</f>
        <v>-3.0760000000000001</v>
      </c>
      <c r="BM344" s="918"/>
    </row>
    <row r="345" spans="1:65" s="934" customFormat="1" hidden="1">
      <c r="A345" s="939">
        <f t="shared" si="302"/>
        <v>25</v>
      </c>
      <c r="B345" s="782" t="e">
        <f>'прил 1.1'!#REF!</f>
        <v>#REF!</v>
      </c>
      <c r="C345" s="915" t="s">
        <v>1026</v>
      </c>
      <c r="D345" s="1409" t="e">
        <f>INDEX('прил 1.1'!K:K,MATCH('прил 1.4'!B345,'прил 1.1'!B:B,0))</f>
        <v>#REF!</v>
      </c>
      <c r="E345" s="1409" t="e">
        <f>INDEX('прил 1.1'!L:L,MATCH($B345,'прил 1.1'!$B:$B,0))</f>
        <v>#REF!</v>
      </c>
      <c r="F345" s="1409" t="e">
        <f>INDEX('прил 1.1'!Q:Q,MATCH('прил 1.4'!B345,'прил 1.1'!B:B,0))</f>
        <v>#REF!</v>
      </c>
      <c r="G345" s="1409" t="e">
        <f>INDEX('прил 1.1'!#REF!,MATCH($B345,'прил 1.1'!$B:$B,0))</f>
        <v>#REF!</v>
      </c>
      <c r="H345" s="1409">
        <v>0</v>
      </c>
      <c r="I345" s="1410" t="e">
        <f>INDEX('прил 1.1'!#REF!,MATCH('прил 1.4'!B345,'прил 1.1'!B:B,0))</f>
        <v>#REF!</v>
      </c>
      <c r="J345" s="1201"/>
      <c r="K345" s="1202"/>
      <c r="L345" s="1199"/>
      <c r="M345" s="1202"/>
      <c r="N345" s="1199"/>
      <c r="O345" s="1199"/>
      <c r="P345" s="1199"/>
      <c r="Q345" s="1203"/>
      <c r="R345" s="1409" t="e">
        <f t="shared" si="289"/>
        <v>#REF!</v>
      </c>
      <c r="S345" s="937" t="e">
        <f t="shared" si="290"/>
        <v>#REF!</v>
      </c>
      <c r="T345" s="1409" t="e">
        <f>INDEX('прил 1.1'!#REF!,MATCH('прил 1.4'!$B345,'прил 1.1'!$B:$B,0))</f>
        <v>#REF!</v>
      </c>
      <c r="U345" s="1409" t="e">
        <f>INDEX('прил 1.1'!#REF!,MATCH('прил 1.4'!$B345,'прил 1.1'!$B:$B,0))</f>
        <v>#REF!</v>
      </c>
      <c r="V345" s="1409">
        <v>0</v>
      </c>
      <c r="W345" s="1409" t="e">
        <f>INDEX('прил 1.1'!#REF!,MATCH('прил 1.4'!B345,'прил 1.1'!B:B,0))</f>
        <v>#REF!</v>
      </c>
      <c r="X345" s="1205"/>
      <c r="Y345" s="1205"/>
      <c r="Z345" s="1205"/>
      <c r="AA345" s="1205"/>
      <c r="AB345" s="1205"/>
      <c r="AC345" s="1205"/>
      <c r="AD345" s="1205"/>
      <c r="AE345" s="1205"/>
      <c r="AF345" s="1199" t="e">
        <f>INDEX('прил 1.1'!Q:Q,MATCH('прил 1.4'!B345,'прил 1.1'!B:B,0))-W345</f>
        <v>#REF!</v>
      </c>
      <c r="AG345" s="1409" t="e">
        <f t="shared" si="257"/>
        <v>#REF!</v>
      </c>
      <c r="AH345" s="937" t="e">
        <f t="shared" si="258"/>
        <v>#REF!</v>
      </c>
      <c r="AI345" s="1414"/>
      <c r="AJ345" s="1414"/>
      <c r="AK345" s="1415" t="e">
        <f>INDEX('прил 1.1'!#REF!,MATCH('прил 1.4'!$B345,'прил 1.1'!$B:$B,0))</f>
        <v>#REF!</v>
      </c>
      <c r="AL345" s="1416" t="e">
        <f>INDEX('прил 1.1'!#REF!,MATCH('прил 1.4'!$B345,'прил 1.1'!$B:$B,0))</f>
        <v>#REF!</v>
      </c>
      <c r="AM345" s="1409">
        <v>0</v>
      </c>
      <c r="AN345" s="1409" t="e">
        <f>INDEX('прил 1.1'!#REF!,MATCH('прил 1.4'!B345,'прил 1.1'!B:B,0))</f>
        <v>#REF!</v>
      </c>
      <c r="AO345" s="1206">
        <f t="shared" si="300"/>
        <v>0</v>
      </c>
      <c r="AP345" s="1200" t="e">
        <f t="shared" si="301"/>
        <v>#REF!</v>
      </c>
      <c r="AQ345" s="1227"/>
      <c r="AR345" s="1199"/>
      <c r="AS345" s="1202"/>
      <c r="AT345" s="1199"/>
      <c r="AU345" s="1202"/>
      <c r="AV345" s="1199"/>
      <c r="AW345" s="1202"/>
      <c r="AX345" s="1199"/>
      <c r="AY345" s="1409" t="e">
        <f t="shared" si="284"/>
        <v>#REF!</v>
      </c>
      <c r="AZ345" s="937" t="e">
        <f t="shared" si="285"/>
        <v>#REF!</v>
      </c>
      <c r="BA345" s="1417"/>
      <c r="BB345" s="1409">
        <v>0</v>
      </c>
      <c r="BC345" s="1409" t="e">
        <f>INDEX('прил 1.1'!#REF!,MATCH('прил 1.4'!B345,'прил 1.1'!B:B,0))</f>
        <v>#REF!</v>
      </c>
      <c r="BD345" s="1409">
        <v>0</v>
      </c>
      <c r="BE345" s="1409" t="e">
        <f>INDEX('прил 1.1'!#REF!,MATCH('прил 1.4'!B345,'прил 1.1'!B:B,0))</f>
        <v>#REF!</v>
      </c>
      <c r="BF345" s="1414"/>
      <c r="BG345" s="1409" t="e">
        <f>INDEX('прил 1.1'!#REF!,MATCH('прил 1.4'!B345,'прил 1.1'!B:B,0))</f>
        <v>#REF!</v>
      </c>
      <c r="BH345" s="950"/>
      <c r="BI345" s="1597">
        <f t="shared" si="306"/>
        <v>0</v>
      </c>
      <c r="BL345" s="917"/>
      <c r="BM345" s="918"/>
    </row>
    <row r="346" spans="1:65" s="934" customFormat="1" hidden="1">
      <c r="A346" s="939">
        <f t="shared" si="302"/>
        <v>26</v>
      </c>
      <c r="B346" s="782" t="e">
        <f>'прил 1.1'!#REF!</f>
        <v>#REF!</v>
      </c>
      <c r="C346" s="915" t="s">
        <v>1026</v>
      </c>
      <c r="D346" s="1409" t="e">
        <f>INDEX('прил 1.1'!K:K,MATCH('прил 1.4'!B346,'прил 1.1'!B:B,0))</f>
        <v>#REF!</v>
      </c>
      <c r="E346" s="1409" t="e">
        <f>INDEX('прил 1.1'!L:L,MATCH($B346,'прил 1.1'!$B:$B,0))</f>
        <v>#REF!</v>
      </c>
      <c r="F346" s="1409" t="e">
        <f>INDEX('прил 1.1'!Q:Q,MATCH('прил 1.4'!B346,'прил 1.1'!B:B,0))</f>
        <v>#REF!</v>
      </c>
      <c r="G346" s="1409" t="e">
        <f>INDEX('прил 1.1'!#REF!,MATCH($B346,'прил 1.1'!$B:$B,0))</f>
        <v>#REF!</v>
      </c>
      <c r="H346" s="1409"/>
      <c r="I346" s="1410" t="e">
        <f>INDEX('прил 1.1'!#REF!,MATCH('прил 1.4'!B346,'прил 1.1'!B:B,0))</f>
        <v>#REF!</v>
      </c>
      <c r="J346" s="1201"/>
      <c r="K346" s="1202"/>
      <c r="L346" s="1199"/>
      <c r="M346" s="1202"/>
      <c r="N346" s="1199"/>
      <c r="O346" s="1199"/>
      <c r="P346" s="1199"/>
      <c r="Q346" s="1203"/>
      <c r="R346" s="1409" t="e">
        <f t="shared" si="289"/>
        <v>#REF!</v>
      </c>
      <c r="S346" s="937" t="e">
        <f t="shared" si="290"/>
        <v>#REF!</v>
      </c>
      <c r="T346" s="1409" t="e">
        <f>INDEX('прил 1.1'!#REF!,MATCH('прил 1.4'!$B346,'прил 1.1'!$B:$B,0))</f>
        <v>#REF!</v>
      </c>
      <c r="U346" s="1409" t="e">
        <f>INDEX('прил 1.1'!#REF!,MATCH('прил 1.4'!$B346,'прил 1.1'!$B:$B,0))</f>
        <v>#REF!</v>
      </c>
      <c r="V346" s="1409"/>
      <c r="W346" s="1409" t="e">
        <f>INDEX('прил 1.1'!#REF!,MATCH('прил 1.4'!B346,'прил 1.1'!B:B,0))</f>
        <v>#REF!</v>
      </c>
      <c r="X346" s="1205"/>
      <c r="Y346" s="1205"/>
      <c r="Z346" s="1205"/>
      <c r="AA346" s="1205"/>
      <c r="AB346" s="1205"/>
      <c r="AC346" s="1205"/>
      <c r="AD346" s="1205"/>
      <c r="AE346" s="1205"/>
      <c r="AF346" s="1199" t="e">
        <f>INDEX('прил 1.1'!Q:Q,MATCH('прил 1.4'!B346,'прил 1.1'!B:B,0))-W346</f>
        <v>#REF!</v>
      </c>
      <c r="AG346" s="1409" t="e">
        <f t="shared" si="257"/>
        <v>#REF!</v>
      </c>
      <c r="AH346" s="937" t="e">
        <f t="shared" si="258"/>
        <v>#REF!</v>
      </c>
      <c r="AI346" s="1414"/>
      <c r="AJ346" s="1414"/>
      <c r="AK346" s="1415" t="e">
        <f>INDEX('прил 1.1'!#REF!,MATCH('прил 1.4'!$B346,'прил 1.1'!$B:$B,0))</f>
        <v>#REF!</v>
      </c>
      <c r="AL346" s="1416" t="e">
        <f>INDEX('прил 1.1'!#REF!,MATCH('прил 1.4'!$B346,'прил 1.1'!$B:$B,0))</f>
        <v>#REF!</v>
      </c>
      <c r="AM346" s="1409"/>
      <c r="AN346" s="1409" t="e">
        <f>INDEX('прил 1.1'!#REF!,MATCH('прил 1.4'!B346,'прил 1.1'!B:B,0))</f>
        <v>#REF!</v>
      </c>
      <c r="AO346" s="1206">
        <f t="shared" si="300"/>
        <v>0</v>
      </c>
      <c r="AP346" s="1200" t="e">
        <f t="shared" si="301"/>
        <v>#REF!</v>
      </c>
      <c r="AQ346" s="1227"/>
      <c r="AR346" s="1199"/>
      <c r="AS346" s="1202"/>
      <c r="AT346" s="1199"/>
      <c r="AU346" s="1202"/>
      <c r="AV346" s="1199"/>
      <c r="AW346" s="1202"/>
      <c r="AX346" s="1199"/>
      <c r="AY346" s="1409" t="e">
        <f t="shared" si="284"/>
        <v>#REF!</v>
      </c>
      <c r="AZ346" s="937" t="e">
        <f t="shared" si="285"/>
        <v>#REF!</v>
      </c>
      <c r="BA346" s="1417"/>
      <c r="BB346" s="1409"/>
      <c r="BC346" s="1409" t="e">
        <f>INDEX('прил 1.1'!#REF!,MATCH('прил 1.4'!B346,'прил 1.1'!B:B,0))</f>
        <v>#REF!</v>
      </c>
      <c r="BD346" s="1409"/>
      <c r="BE346" s="1409" t="e">
        <f>INDEX('прил 1.1'!#REF!,MATCH('прил 1.4'!B346,'прил 1.1'!B:B,0))</f>
        <v>#REF!</v>
      </c>
      <c r="BF346" s="1414"/>
      <c r="BG346" s="1409" t="e">
        <f>INDEX('прил 1.1'!#REF!,MATCH('прил 1.4'!B346,'прил 1.1'!B:B,0))</f>
        <v>#REF!</v>
      </c>
      <c r="BH346" s="950"/>
      <c r="BI346" s="1597">
        <f t="shared" si="306"/>
        <v>0</v>
      </c>
      <c r="BL346" s="917"/>
      <c r="BM346" s="918"/>
    </row>
    <row r="347" spans="1:65" s="934" customFormat="1" hidden="1">
      <c r="A347" s="938">
        <f t="shared" ref="A347:A351" si="308">A346+1</f>
        <v>27</v>
      </c>
      <c r="B347" s="782" t="e">
        <f>'прил 1.1'!#REF!</f>
        <v>#REF!</v>
      </c>
      <c r="C347" s="915" t="s">
        <v>1026</v>
      </c>
      <c r="D347" s="1409" t="e">
        <f>INDEX('прил 1.1'!K:K,MATCH('прил 1.4'!B347,'прил 1.1'!B:B,0))</f>
        <v>#REF!</v>
      </c>
      <c r="E347" s="1409" t="e">
        <f>INDEX('прил 1.1'!L:L,MATCH($B347,'прил 1.1'!$B:$B,0))</f>
        <v>#REF!</v>
      </c>
      <c r="F347" s="1409" t="e">
        <f>INDEX('прил 1.1'!Q:Q,MATCH('прил 1.4'!B347,'прил 1.1'!B:B,0))</f>
        <v>#REF!</v>
      </c>
      <c r="G347" s="1409" t="e">
        <f>INDEX('прил 1.1'!#REF!,MATCH($B347,'прил 1.1'!$B:$B,0))</f>
        <v>#REF!</v>
      </c>
      <c r="H347" s="1409">
        <v>0</v>
      </c>
      <c r="I347" s="1410" t="e">
        <f>INDEX('прил 1.1'!#REF!,MATCH('прил 1.4'!B347,'прил 1.1'!B:B,0))</f>
        <v>#REF!</v>
      </c>
      <c r="J347" s="1201"/>
      <c r="K347" s="1202"/>
      <c r="L347" s="1199"/>
      <c r="M347" s="1202"/>
      <c r="N347" s="1199"/>
      <c r="O347" s="1199"/>
      <c r="P347" s="1199"/>
      <c r="Q347" s="1203"/>
      <c r="R347" s="1409" t="e">
        <f t="shared" si="289"/>
        <v>#REF!</v>
      </c>
      <c r="S347" s="937" t="e">
        <f t="shared" si="290"/>
        <v>#REF!</v>
      </c>
      <c r="T347" s="1409" t="e">
        <f>INDEX('прил 1.1'!#REF!,MATCH('прил 1.4'!$B347,'прил 1.1'!$B:$B,0))</f>
        <v>#REF!</v>
      </c>
      <c r="U347" s="1409" t="e">
        <f>INDEX('прил 1.1'!#REF!,MATCH('прил 1.4'!$B347,'прил 1.1'!$B:$B,0))</f>
        <v>#REF!</v>
      </c>
      <c r="V347" s="1409">
        <v>0</v>
      </c>
      <c r="W347" s="1409" t="e">
        <f>INDEX('прил 1.1'!#REF!,MATCH('прил 1.4'!B347,'прил 1.1'!B:B,0))</f>
        <v>#REF!</v>
      </c>
      <c r="X347" s="1205"/>
      <c r="Y347" s="1205"/>
      <c r="Z347" s="1205"/>
      <c r="AA347" s="1205"/>
      <c r="AB347" s="1205"/>
      <c r="AC347" s="1205"/>
      <c r="AD347" s="1205"/>
      <c r="AE347" s="1205"/>
      <c r="AF347" s="1199" t="e">
        <f>INDEX('прил 1.1'!Q:Q,MATCH('прил 1.4'!B347,'прил 1.1'!B:B,0))-W347</f>
        <v>#REF!</v>
      </c>
      <c r="AG347" s="1409" t="e">
        <f t="shared" si="257"/>
        <v>#REF!</v>
      </c>
      <c r="AH347" s="937" t="e">
        <f t="shared" si="258"/>
        <v>#REF!</v>
      </c>
      <c r="AI347" s="1414"/>
      <c r="AJ347" s="1414"/>
      <c r="AK347" s="1415" t="e">
        <f>INDEX('прил 1.1'!#REF!,MATCH('прил 1.4'!$B347,'прил 1.1'!$B:$B,0))</f>
        <v>#REF!</v>
      </c>
      <c r="AL347" s="1416" t="e">
        <f>INDEX('прил 1.1'!#REF!,MATCH('прил 1.4'!$B347,'прил 1.1'!$B:$B,0))</f>
        <v>#REF!</v>
      </c>
      <c r="AM347" s="1409">
        <v>0</v>
      </c>
      <c r="AN347" s="1409" t="e">
        <f>INDEX('прил 1.1'!#REF!,MATCH('прил 1.4'!B347,'прил 1.1'!B:B,0))</f>
        <v>#REF!</v>
      </c>
      <c r="AO347" s="1206">
        <f t="shared" si="300"/>
        <v>0</v>
      </c>
      <c r="AP347" s="1200" t="e">
        <f t="shared" si="301"/>
        <v>#REF!</v>
      </c>
      <c r="AQ347" s="1227"/>
      <c r="AR347" s="1199"/>
      <c r="AS347" s="1202"/>
      <c r="AT347" s="1199"/>
      <c r="AU347" s="1202"/>
      <c r="AV347" s="1199"/>
      <c r="AW347" s="1202"/>
      <c r="AX347" s="1199"/>
      <c r="AY347" s="1409" t="e">
        <f t="shared" si="284"/>
        <v>#REF!</v>
      </c>
      <c r="AZ347" s="937" t="e">
        <f t="shared" si="285"/>
        <v>#REF!</v>
      </c>
      <c r="BA347" s="1417"/>
      <c r="BB347" s="1409">
        <v>0</v>
      </c>
      <c r="BC347" s="1409" t="e">
        <f>INDEX('прил 1.1'!#REF!,MATCH('прил 1.4'!B347,'прил 1.1'!B:B,0))</f>
        <v>#REF!</v>
      </c>
      <c r="BD347" s="1409">
        <v>0</v>
      </c>
      <c r="BE347" s="1409" t="e">
        <f>INDEX('прил 1.1'!#REF!,MATCH('прил 1.4'!B347,'прил 1.1'!B:B,0))</f>
        <v>#REF!</v>
      </c>
      <c r="BF347" s="1414"/>
      <c r="BG347" s="1409" t="e">
        <f>INDEX('прил 1.1'!#REF!,MATCH('прил 1.4'!B347,'прил 1.1'!B:B,0))</f>
        <v>#REF!</v>
      </c>
      <c r="BH347" s="950"/>
      <c r="BI347" s="1597">
        <f t="shared" ref="BI347:BI357" si="309">V347-X347-Z347-AB347-AD347</f>
        <v>0</v>
      </c>
      <c r="BL347" s="917"/>
      <c r="BM347" s="918"/>
    </row>
    <row r="348" spans="1:65" s="934" customFormat="1" ht="47.25" hidden="1">
      <c r="A348" s="938">
        <f t="shared" si="308"/>
        <v>28</v>
      </c>
      <c r="B348" s="782" t="e">
        <f>'прил 1.1'!#REF!</f>
        <v>#REF!</v>
      </c>
      <c r="C348" s="915" t="s">
        <v>1026</v>
      </c>
      <c r="D348" s="1409" t="e">
        <f>INDEX('прил 1.1'!K:K,MATCH('прил 1.4'!B348,'прил 1.1'!B:B,0))</f>
        <v>#REF!</v>
      </c>
      <c r="E348" s="1409" t="e">
        <f>INDEX('прил 1.1'!L:L,MATCH($B348,'прил 1.1'!$B:$B,0))</f>
        <v>#REF!</v>
      </c>
      <c r="F348" s="1409" t="e">
        <f>INDEX('прил 1.1'!Q:Q,MATCH('прил 1.4'!B348,'прил 1.1'!B:B,0))</f>
        <v>#REF!</v>
      </c>
      <c r="G348" s="1409" t="e">
        <f>INDEX('прил 1.1'!#REF!,MATCH($B348,'прил 1.1'!$B:$B,0))</f>
        <v>#REF!</v>
      </c>
      <c r="H348" s="1409">
        <v>0</v>
      </c>
      <c r="I348" s="1410" t="e">
        <f>INDEX('прил 1.1'!#REF!,MATCH('прил 1.4'!B348,'прил 1.1'!B:B,0))</f>
        <v>#REF!</v>
      </c>
      <c r="J348" s="1201"/>
      <c r="K348" s="1202"/>
      <c r="L348" s="1199"/>
      <c r="M348" s="1202"/>
      <c r="N348" s="1199"/>
      <c r="O348" s="1199"/>
      <c r="P348" s="1199"/>
      <c r="Q348" s="1203"/>
      <c r="R348" s="1409" t="e">
        <f t="shared" si="289"/>
        <v>#REF!</v>
      </c>
      <c r="S348" s="937" t="e">
        <f t="shared" si="290"/>
        <v>#REF!</v>
      </c>
      <c r="T348" s="1409" t="e">
        <f>INDEX('прил 1.1'!#REF!,MATCH('прил 1.4'!$B348,'прил 1.1'!$B:$B,0))</f>
        <v>#REF!</v>
      </c>
      <c r="U348" s="1409" t="e">
        <f>INDEX('прил 1.1'!#REF!,MATCH('прил 1.4'!$B348,'прил 1.1'!$B:$B,0))</f>
        <v>#REF!</v>
      </c>
      <c r="V348" s="1409">
        <v>0</v>
      </c>
      <c r="W348" s="1409" t="e">
        <f>INDEX('прил 1.1'!#REF!,MATCH('прил 1.4'!B348,'прил 1.1'!B:B,0))</f>
        <v>#REF!</v>
      </c>
      <c r="X348" s="1205"/>
      <c r="Y348" s="1205"/>
      <c r="Z348" s="1205"/>
      <c r="AA348" s="1205"/>
      <c r="AB348" s="1205"/>
      <c r="AC348" s="1205"/>
      <c r="AD348" s="1205"/>
      <c r="AE348" s="1205"/>
      <c r="AF348" s="1199" t="e">
        <f>INDEX('прил 1.1'!Q:Q,MATCH('прил 1.4'!B348,'прил 1.1'!B:B,0))-W348</f>
        <v>#REF!</v>
      </c>
      <c r="AG348" s="1409" t="e">
        <f t="shared" si="257"/>
        <v>#REF!</v>
      </c>
      <c r="AH348" s="937" t="e">
        <f t="shared" si="258"/>
        <v>#REF!</v>
      </c>
      <c r="AI348" s="1414"/>
      <c r="AJ348" s="1414"/>
      <c r="AK348" s="1415" t="e">
        <f>INDEX('прил 1.1'!#REF!,MATCH('прил 1.4'!$B348,'прил 1.1'!$B:$B,0))</f>
        <v>#REF!</v>
      </c>
      <c r="AL348" s="1416" t="e">
        <f>INDEX('прил 1.1'!#REF!,MATCH('прил 1.4'!$B348,'прил 1.1'!$B:$B,0))</f>
        <v>#REF!</v>
      </c>
      <c r="AM348" s="1409">
        <v>0</v>
      </c>
      <c r="AN348" s="1409" t="e">
        <f>INDEX('прил 1.1'!#REF!,MATCH('прил 1.4'!B348,'прил 1.1'!B:B,0))</f>
        <v>#REF!</v>
      </c>
      <c r="AO348" s="1206">
        <f t="shared" si="300"/>
        <v>0</v>
      </c>
      <c r="AP348" s="1200" t="e">
        <f t="shared" si="301"/>
        <v>#REF!</v>
      </c>
      <c r="AQ348" s="1227"/>
      <c r="AR348" s="1199"/>
      <c r="AS348" s="1202"/>
      <c r="AT348" s="1199"/>
      <c r="AU348" s="1202"/>
      <c r="AV348" s="1199"/>
      <c r="AW348" s="1202"/>
      <c r="AX348" s="1199"/>
      <c r="AY348" s="1409" t="e">
        <f t="shared" si="284"/>
        <v>#REF!</v>
      </c>
      <c r="AZ348" s="937" t="e">
        <f t="shared" si="285"/>
        <v>#REF!</v>
      </c>
      <c r="BA348" s="1417"/>
      <c r="BB348" s="1409">
        <v>0</v>
      </c>
      <c r="BC348" s="1409" t="e">
        <f>INDEX('прил 1.1'!#REF!,MATCH('прил 1.4'!B348,'прил 1.1'!B:B,0))</f>
        <v>#REF!</v>
      </c>
      <c r="BD348" s="1409">
        <v>0</v>
      </c>
      <c r="BE348" s="1409" t="e">
        <f>INDEX('прил 1.1'!#REF!,MATCH('прил 1.4'!B348,'прил 1.1'!B:B,0))</f>
        <v>#REF!</v>
      </c>
      <c r="BF348" s="1414"/>
      <c r="BG348" s="1409" t="e">
        <f>INDEX('прил 1.1'!#REF!,MATCH('прил 1.4'!B348,'прил 1.1'!B:B,0))</f>
        <v>#REF!</v>
      </c>
      <c r="BH348" s="950" t="s">
        <v>1189</v>
      </c>
      <c r="BI348" s="1597">
        <f t="shared" si="309"/>
        <v>0</v>
      </c>
      <c r="BL348" s="917"/>
      <c r="BM348" s="918"/>
    </row>
    <row r="349" spans="1:65" s="934" customFormat="1" hidden="1">
      <c r="A349" s="938">
        <f t="shared" si="308"/>
        <v>29</v>
      </c>
      <c r="B349" s="782" t="e">
        <f>'прил 1.1'!#REF!</f>
        <v>#REF!</v>
      </c>
      <c r="C349" s="915" t="s">
        <v>1026</v>
      </c>
      <c r="D349" s="1409" t="e">
        <f>INDEX('прил 1.1'!K:K,MATCH('прил 1.4'!B349,'прил 1.1'!B:B,0))</f>
        <v>#REF!</v>
      </c>
      <c r="E349" s="1409" t="e">
        <f>INDEX('прил 1.1'!L:L,MATCH($B349,'прил 1.1'!$B:$B,0))</f>
        <v>#REF!</v>
      </c>
      <c r="F349" s="1409" t="e">
        <f>INDEX('прил 1.1'!Q:Q,MATCH('прил 1.4'!B349,'прил 1.1'!B:B,0))</f>
        <v>#REF!</v>
      </c>
      <c r="G349" s="1409" t="e">
        <f>INDEX('прил 1.1'!#REF!,MATCH($B349,'прил 1.1'!$B:$B,0))</f>
        <v>#REF!</v>
      </c>
      <c r="H349" s="1409"/>
      <c r="I349" s="1410" t="e">
        <f>INDEX('прил 1.1'!#REF!,MATCH('прил 1.4'!B349,'прил 1.1'!B:B,0))</f>
        <v>#REF!</v>
      </c>
      <c r="J349" s="1201"/>
      <c r="K349" s="1202"/>
      <c r="L349" s="1199"/>
      <c r="M349" s="1202"/>
      <c r="N349" s="1199"/>
      <c r="O349" s="1199"/>
      <c r="P349" s="1199"/>
      <c r="Q349" s="1203"/>
      <c r="R349" s="1409" t="e">
        <f t="shared" si="289"/>
        <v>#REF!</v>
      </c>
      <c r="S349" s="937" t="e">
        <f t="shared" si="290"/>
        <v>#REF!</v>
      </c>
      <c r="T349" s="1409" t="e">
        <f>INDEX('прил 1.1'!#REF!,MATCH('прил 1.4'!$B349,'прил 1.1'!$B:$B,0))</f>
        <v>#REF!</v>
      </c>
      <c r="U349" s="1409" t="e">
        <f>INDEX('прил 1.1'!#REF!,MATCH('прил 1.4'!$B349,'прил 1.1'!$B:$B,0))</f>
        <v>#REF!</v>
      </c>
      <c r="V349" s="1409"/>
      <c r="W349" s="1409" t="e">
        <f>INDEX('прил 1.1'!#REF!,MATCH('прил 1.4'!B349,'прил 1.1'!B:B,0))</f>
        <v>#REF!</v>
      </c>
      <c r="X349" s="1205"/>
      <c r="Y349" s="1205"/>
      <c r="Z349" s="1205"/>
      <c r="AA349" s="1205"/>
      <c r="AB349" s="1205"/>
      <c r="AC349" s="1205"/>
      <c r="AD349" s="1205"/>
      <c r="AE349" s="1205"/>
      <c r="AF349" s="1199" t="e">
        <f>INDEX('прил 1.1'!Q:Q,MATCH('прил 1.4'!B349,'прил 1.1'!B:B,0))-W349</f>
        <v>#REF!</v>
      </c>
      <c r="AG349" s="1409" t="e">
        <f t="shared" si="257"/>
        <v>#REF!</v>
      </c>
      <c r="AH349" s="937" t="e">
        <f t="shared" si="258"/>
        <v>#REF!</v>
      </c>
      <c r="AI349" s="1414"/>
      <c r="AJ349" s="1414"/>
      <c r="AK349" s="1415" t="e">
        <f>INDEX('прил 1.1'!#REF!,MATCH('прил 1.4'!$B349,'прил 1.1'!$B:$B,0))</f>
        <v>#REF!</v>
      </c>
      <c r="AL349" s="1416" t="e">
        <f>INDEX('прил 1.1'!#REF!,MATCH('прил 1.4'!$B349,'прил 1.1'!$B:$B,0))</f>
        <v>#REF!</v>
      </c>
      <c r="AM349" s="1409"/>
      <c r="AN349" s="1409" t="e">
        <f>INDEX('прил 1.1'!#REF!,MATCH('прил 1.4'!B349,'прил 1.1'!B:B,0))</f>
        <v>#REF!</v>
      </c>
      <c r="AO349" s="1206">
        <f t="shared" si="300"/>
        <v>0</v>
      </c>
      <c r="AP349" s="1200" t="e">
        <f t="shared" si="301"/>
        <v>#REF!</v>
      </c>
      <c r="AQ349" s="1227"/>
      <c r="AR349" s="1199"/>
      <c r="AS349" s="1202"/>
      <c r="AT349" s="1199"/>
      <c r="AU349" s="1202"/>
      <c r="AV349" s="1199"/>
      <c r="AW349" s="1202"/>
      <c r="AX349" s="1199"/>
      <c r="AY349" s="1409" t="e">
        <f t="shared" si="284"/>
        <v>#REF!</v>
      </c>
      <c r="AZ349" s="937" t="e">
        <f t="shared" si="285"/>
        <v>#REF!</v>
      </c>
      <c r="BA349" s="1417"/>
      <c r="BB349" s="1409"/>
      <c r="BC349" s="1409" t="e">
        <f>INDEX('прил 1.1'!#REF!,MATCH('прил 1.4'!B349,'прил 1.1'!B:B,0))</f>
        <v>#REF!</v>
      </c>
      <c r="BD349" s="1409"/>
      <c r="BE349" s="1409" t="e">
        <f>INDEX('прил 1.1'!#REF!,MATCH('прил 1.4'!B349,'прил 1.1'!B:B,0))</f>
        <v>#REF!</v>
      </c>
      <c r="BF349" s="1414"/>
      <c r="BG349" s="1409" t="e">
        <f>INDEX('прил 1.1'!#REF!,MATCH('прил 1.4'!B349,'прил 1.1'!B:B,0))</f>
        <v>#REF!</v>
      </c>
      <c r="BH349" s="950"/>
      <c r="BI349" s="1597">
        <f t="shared" si="309"/>
        <v>0</v>
      </c>
      <c r="BL349" s="917"/>
      <c r="BM349" s="918"/>
    </row>
    <row r="350" spans="1:65" s="934" customFormat="1">
      <c r="A350" s="938">
        <f t="shared" si="308"/>
        <v>30</v>
      </c>
      <c r="B350" s="782" t="s">
        <v>1074</v>
      </c>
      <c r="C350" s="915" t="s">
        <v>1026</v>
      </c>
      <c r="D350" s="1409"/>
      <c r="E350" s="1409"/>
      <c r="F350" s="1409"/>
      <c r="G350" s="1409"/>
      <c r="H350" s="1409">
        <v>1.254</v>
      </c>
      <c r="I350" s="1410"/>
      <c r="J350" s="1201"/>
      <c r="K350" s="1202"/>
      <c r="L350" s="1199"/>
      <c r="M350" s="1202"/>
      <c r="N350" s="1199"/>
      <c r="O350" s="1199"/>
      <c r="P350" s="1199"/>
      <c r="Q350" s="1203"/>
      <c r="R350" s="1409">
        <f t="shared" si="289"/>
        <v>-1.254</v>
      </c>
      <c r="S350" s="937" t="str">
        <f t="shared" si="290"/>
        <v xml:space="preserve"> </v>
      </c>
      <c r="T350" s="1409"/>
      <c r="U350" s="1409"/>
      <c r="V350" s="1409">
        <v>1.474</v>
      </c>
      <c r="W350" s="1409"/>
      <c r="X350" s="1205"/>
      <c r="Y350" s="1205"/>
      <c r="Z350" s="1205"/>
      <c r="AA350" s="1205"/>
      <c r="AB350" s="1205"/>
      <c r="AC350" s="1205"/>
      <c r="AD350" s="1205">
        <f>V350</f>
        <v>1.474</v>
      </c>
      <c r="AE350" s="1205"/>
      <c r="AF350" s="1199"/>
      <c r="AG350" s="1409">
        <f t="shared" si="257"/>
        <v>-1.474</v>
      </c>
      <c r="AH350" s="937" t="str">
        <f>IF(W350&gt;0,AG350/W350," ")</f>
        <v xml:space="preserve"> </v>
      </c>
      <c r="AI350" s="1414"/>
      <c r="AJ350" s="1414"/>
      <c r="AK350" s="1415"/>
      <c r="AL350" s="1416"/>
      <c r="AM350" s="1409">
        <v>1.254</v>
      </c>
      <c r="AN350" s="1409"/>
      <c r="AO350" s="1206">
        <f t="shared" si="300"/>
        <v>1.254</v>
      </c>
      <c r="AP350" s="1200">
        <f t="shared" si="301"/>
        <v>0</v>
      </c>
      <c r="AQ350" s="1227"/>
      <c r="AR350" s="1199"/>
      <c r="AS350" s="1202"/>
      <c r="AT350" s="1199"/>
      <c r="AU350" s="1202"/>
      <c r="AV350" s="1199"/>
      <c r="AW350" s="1202"/>
      <c r="AX350" s="1199"/>
      <c r="AY350" s="1409">
        <f t="shared" si="284"/>
        <v>-1.254</v>
      </c>
      <c r="AZ350" s="937" t="str">
        <f t="shared" si="285"/>
        <v xml:space="preserve"> </v>
      </c>
      <c r="BA350" s="1417"/>
      <c r="BB350" s="1409">
        <v>0</v>
      </c>
      <c r="BC350" s="1409"/>
      <c r="BD350" s="1409">
        <v>0</v>
      </c>
      <c r="BE350" s="1409"/>
      <c r="BF350" s="1414"/>
      <c r="BG350" s="1409"/>
      <c r="BH350" s="950"/>
      <c r="BI350" s="1597">
        <f t="shared" si="309"/>
        <v>0</v>
      </c>
      <c r="BJ350" s="1619">
        <v>0</v>
      </c>
      <c r="BL350" s="917">
        <f>BJ350-H350</f>
        <v>-1.254</v>
      </c>
      <c r="BM350" s="918"/>
    </row>
    <row r="351" spans="1:65" s="934" customFormat="1" ht="30">
      <c r="A351" s="938">
        <f t="shared" si="308"/>
        <v>31</v>
      </c>
      <c r="B351" s="782" t="s">
        <v>1266</v>
      </c>
      <c r="C351" s="915"/>
      <c r="D351" s="1199"/>
      <c r="E351" s="1199"/>
      <c r="F351" s="1199"/>
      <c r="G351" s="1199"/>
      <c r="H351" s="1409">
        <v>1</v>
      </c>
      <c r="I351" s="1200"/>
      <c r="J351" s="1201"/>
      <c r="K351" s="1202"/>
      <c r="L351" s="1199"/>
      <c r="M351" s="1202"/>
      <c r="N351" s="1199"/>
      <c r="O351" s="1199"/>
      <c r="P351" s="1199"/>
      <c r="Q351" s="1203"/>
      <c r="R351" s="1199">
        <f t="shared" si="289"/>
        <v>-1</v>
      </c>
      <c r="S351" s="1204" t="str">
        <f t="shared" si="290"/>
        <v xml:space="preserve"> </v>
      </c>
      <c r="T351" s="1199"/>
      <c r="U351" s="1199"/>
      <c r="V351" s="1617">
        <v>1.1754</v>
      </c>
      <c r="W351" s="1199"/>
      <c r="X351" s="1205"/>
      <c r="Y351" s="1205"/>
      <c r="Z351" s="1205"/>
      <c r="AA351" s="1205"/>
      <c r="AB351" s="1205"/>
      <c r="AC351" s="1205"/>
      <c r="AD351" s="1205">
        <f>V351</f>
        <v>1.1754</v>
      </c>
      <c r="AE351" s="1205"/>
      <c r="AF351" s="1199"/>
      <c r="AG351" s="1199">
        <f t="shared" si="257"/>
        <v>-1.1754</v>
      </c>
      <c r="AH351" s="1204" t="str">
        <f t="shared" si="258"/>
        <v xml:space="preserve"> </v>
      </c>
      <c r="AI351" s="1202"/>
      <c r="AJ351" s="1202"/>
      <c r="AK351" s="1201"/>
      <c r="AL351" s="1203"/>
      <c r="AM351" s="1199"/>
      <c r="AN351" s="1199"/>
      <c r="AO351" s="1206">
        <f t="shared" si="254"/>
        <v>0</v>
      </c>
      <c r="AP351" s="1200">
        <f t="shared" si="301"/>
        <v>0</v>
      </c>
      <c r="AQ351" s="1227"/>
      <c r="AR351" s="1199"/>
      <c r="AS351" s="1202"/>
      <c r="AT351" s="1199"/>
      <c r="AU351" s="1202"/>
      <c r="AV351" s="1199"/>
      <c r="AW351" s="1202"/>
      <c r="AX351" s="1199"/>
      <c r="AY351" s="1199">
        <f t="shared" si="284"/>
        <v>0</v>
      </c>
      <c r="AZ351" s="937" t="str">
        <f t="shared" si="285"/>
        <v xml:space="preserve"> </v>
      </c>
      <c r="BA351" s="1207"/>
      <c r="BB351" s="1199"/>
      <c r="BC351" s="1199"/>
      <c r="BD351" s="1199"/>
      <c r="BE351" s="1199"/>
      <c r="BF351" s="1202"/>
      <c r="BG351" s="1199"/>
      <c r="BH351" s="950"/>
      <c r="BI351" s="1597">
        <f t="shared" si="309"/>
        <v>0</v>
      </c>
      <c r="BJ351" s="1619">
        <v>0</v>
      </c>
      <c r="BL351" s="917"/>
      <c r="BM351" s="918"/>
    </row>
    <row r="352" spans="1:65" s="1047" customFormat="1" hidden="1">
      <c r="A352" s="723">
        <v>2</v>
      </c>
      <c r="B352" s="704" t="s">
        <v>88</v>
      </c>
      <c r="C352" s="602"/>
      <c r="D352" s="1407">
        <f t="shared" ref="D352:Q352" si="310">SUM(D355:D355)</f>
        <v>0</v>
      </c>
      <c r="E352" s="1407">
        <f t="shared" si="310"/>
        <v>0</v>
      </c>
      <c r="F352" s="1407">
        <f t="shared" si="310"/>
        <v>0</v>
      </c>
      <c r="G352" s="1407">
        <f t="shared" si="310"/>
        <v>0</v>
      </c>
      <c r="H352" s="1407">
        <f t="shared" si="310"/>
        <v>0</v>
      </c>
      <c r="I352" s="1407">
        <f t="shared" si="310"/>
        <v>0</v>
      </c>
      <c r="J352" s="1195">
        <f t="shared" si="310"/>
        <v>0</v>
      </c>
      <c r="K352" s="1195">
        <f t="shared" si="310"/>
        <v>0</v>
      </c>
      <c r="L352" s="1195">
        <f t="shared" si="310"/>
        <v>0</v>
      </c>
      <c r="M352" s="1195">
        <f t="shared" si="310"/>
        <v>0</v>
      </c>
      <c r="N352" s="1195">
        <f t="shared" si="310"/>
        <v>0</v>
      </c>
      <c r="O352" s="1195">
        <f t="shared" si="310"/>
        <v>0</v>
      </c>
      <c r="P352" s="1195">
        <f t="shared" si="310"/>
        <v>0</v>
      </c>
      <c r="Q352" s="1195">
        <f t="shared" si="310"/>
        <v>0</v>
      </c>
      <c r="R352" s="1412">
        <f t="shared" si="289"/>
        <v>0</v>
      </c>
      <c r="S352" s="971" t="str">
        <f t="shared" si="290"/>
        <v xml:space="preserve"> </v>
      </c>
      <c r="T352" s="1407">
        <f>SUM(T355:T355)</f>
        <v>0</v>
      </c>
      <c r="U352" s="1407">
        <f>SUM(U355:U355)</f>
        <v>0</v>
      </c>
      <c r="V352" s="1407"/>
      <c r="W352" s="1407">
        <f t="shared" ref="W352:AD352" si="311">SUM(W355:W355)</f>
        <v>0</v>
      </c>
      <c r="X352" s="1195">
        <f t="shared" si="311"/>
        <v>0</v>
      </c>
      <c r="Y352" s="1195">
        <f>SUM(W355:W355)</f>
        <v>0</v>
      </c>
      <c r="Z352" s="1195">
        <f t="shared" si="311"/>
        <v>0</v>
      </c>
      <c r="AA352" s="1195">
        <f>SUM(X355:X355)</f>
        <v>0</v>
      </c>
      <c r="AB352" s="1195">
        <f t="shared" si="311"/>
        <v>0</v>
      </c>
      <c r="AC352" s="1195">
        <f>SUM(Y355:Y355)</f>
        <v>0</v>
      </c>
      <c r="AD352" s="1195">
        <f t="shared" si="311"/>
        <v>0</v>
      </c>
      <c r="AE352" s="1195">
        <f>SUM(Z355:Z355)</f>
        <v>0</v>
      </c>
      <c r="AF352" s="1195" t="e">
        <f>INDEX('прил 1.1'!Q:Q,MATCH('прил 1.4'!B352,'прил 1.1'!B:B,0))-W352</f>
        <v>#N/A</v>
      </c>
      <c r="AG352" s="1412">
        <f t="shared" si="257"/>
        <v>0</v>
      </c>
      <c r="AH352" s="971" t="str">
        <f t="shared" si="258"/>
        <v xml:space="preserve"> </v>
      </c>
      <c r="AI352" s="1407">
        <f t="shared" ref="AI352:AL352" si="312">SUM(AI355:AI355)</f>
        <v>0</v>
      </c>
      <c r="AJ352" s="1407">
        <f t="shared" si="312"/>
        <v>0</v>
      </c>
      <c r="AK352" s="1407">
        <f t="shared" si="312"/>
        <v>0</v>
      </c>
      <c r="AL352" s="1407">
        <f t="shared" si="312"/>
        <v>0</v>
      </c>
      <c r="AM352" s="1407"/>
      <c r="AN352" s="1407">
        <f>SUM(AN355:AN355)</f>
        <v>0</v>
      </c>
      <c r="AO352" s="1195">
        <f t="shared" si="254"/>
        <v>0</v>
      </c>
      <c r="AP352" s="1200">
        <f t="shared" si="301"/>
        <v>0</v>
      </c>
      <c r="AQ352" s="1195"/>
      <c r="AR352" s="1195">
        <f>SUM(AR355:AR355)</f>
        <v>0</v>
      </c>
      <c r="AS352" s="1195"/>
      <c r="AT352" s="1195">
        <f>SUM(AT355:AT355)</f>
        <v>0</v>
      </c>
      <c r="AU352" s="1195"/>
      <c r="AV352" s="1195">
        <f>SUM(AV355:AV355)</f>
        <v>0</v>
      </c>
      <c r="AW352" s="1195"/>
      <c r="AX352" s="1195">
        <f>SUM(AX355:AX355)</f>
        <v>0</v>
      </c>
      <c r="AY352" s="1412">
        <f t="shared" si="284"/>
        <v>0</v>
      </c>
      <c r="AZ352" s="971" t="str">
        <f t="shared" si="285"/>
        <v xml:space="preserve"> </v>
      </c>
      <c r="BA352" s="1407"/>
      <c r="BB352" s="1407"/>
      <c r="BC352" s="1407">
        <f>SUM(BC355:BC355)</f>
        <v>0</v>
      </c>
      <c r="BD352" s="1407"/>
      <c r="BE352" s="1407">
        <f>SUM(BE355:BE355)</f>
        <v>0</v>
      </c>
      <c r="BF352" s="1407"/>
      <c r="BG352" s="1407">
        <f>SUM(BG355:BG355)</f>
        <v>0</v>
      </c>
      <c r="BH352" s="602"/>
      <c r="BI352" s="1597">
        <f t="shared" si="309"/>
        <v>0</v>
      </c>
      <c r="BJ352" s="726"/>
      <c r="BL352" s="1048"/>
      <c r="BM352" s="1049"/>
    </row>
    <row r="353" spans="1:65" s="932" customFormat="1" hidden="1" outlineLevel="1">
      <c r="A353" s="994"/>
      <c r="B353" s="995"/>
      <c r="C353" s="999"/>
      <c r="D353" s="1218"/>
      <c r="E353" s="1218"/>
      <c r="F353" s="1218"/>
      <c r="G353" s="1218"/>
      <c r="H353" s="1218"/>
      <c r="I353" s="1218"/>
      <c r="J353" s="1208"/>
      <c r="K353" s="1208"/>
      <c r="L353" s="1208"/>
      <c r="M353" s="1208"/>
      <c r="N353" s="1208"/>
      <c r="O353" s="1208"/>
      <c r="P353" s="1208"/>
      <c r="Q353" s="1208"/>
      <c r="R353" s="1210">
        <f t="shared" si="289"/>
        <v>0</v>
      </c>
      <c r="S353" s="1211" t="str">
        <f t="shared" si="290"/>
        <v xml:space="preserve"> </v>
      </c>
      <c r="T353" s="1208"/>
      <c r="U353" s="1208"/>
      <c r="V353" s="1218"/>
      <c r="W353" s="1218"/>
      <c r="X353" s="1208"/>
      <c r="Y353" s="1208"/>
      <c r="Z353" s="1208"/>
      <c r="AA353" s="1208"/>
      <c r="AB353" s="1208"/>
      <c r="AC353" s="1208"/>
      <c r="AD353" s="1208"/>
      <c r="AE353" s="1208"/>
      <c r="AF353" s="1218"/>
      <c r="AG353" s="1210">
        <f t="shared" si="257"/>
        <v>0</v>
      </c>
      <c r="AH353" s="1211" t="str">
        <f t="shared" si="258"/>
        <v xml:space="preserve"> </v>
      </c>
      <c r="AI353" s="1218"/>
      <c r="AJ353" s="1218"/>
      <c r="AK353" s="1218"/>
      <c r="AL353" s="1218"/>
      <c r="AM353" s="1229"/>
      <c r="AN353" s="1218"/>
      <c r="AO353" s="1208">
        <f t="shared" si="254"/>
        <v>0</v>
      </c>
      <c r="AP353" s="1200">
        <f t="shared" si="301"/>
        <v>0</v>
      </c>
      <c r="AQ353" s="1229"/>
      <c r="AR353" s="1208"/>
      <c r="AS353" s="1229"/>
      <c r="AT353" s="1208"/>
      <c r="AU353" s="1229"/>
      <c r="AV353" s="1208"/>
      <c r="AW353" s="1229"/>
      <c r="AX353" s="1208"/>
      <c r="AY353" s="1210">
        <f t="shared" si="284"/>
        <v>0</v>
      </c>
      <c r="AZ353" s="930" t="str">
        <f t="shared" si="285"/>
        <v xml:space="preserve"> </v>
      </c>
      <c r="BA353" s="1218"/>
      <c r="BB353" s="1229"/>
      <c r="BC353" s="1218"/>
      <c r="BD353" s="1229"/>
      <c r="BE353" s="1218"/>
      <c r="BF353" s="1218"/>
      <c r="BG353" s="1218"/>
      <c r="BH353" s="996"/>
      <c r="BI353" s="1597">
        <f t="shared" si="309"/>
        <v>0</v>
      </c>
      <c r="BJ353" s="916"/>
      <c r="BL353" s="917"/>
      <c r="BM353" s="918"/>
    </row>
    <row r="354" spans="1:65" s="932" customFormat="1" hidden="1" outlineLevel="1">
      <c r="A354" s="994"/>
      <c r="B354" s="995"/>
      <c r="C354" s="999"/>
      <c r="D354" s="1218"/>
      <c r="E354" s="1218"/>
      <c r="F354" s="1218"/>
      <c r="G354" s="1218"/>
      <c r="H354" s="1218"/>
      <c r="I354" s="1218"/>
      <c r="J354" s="1208"/>
      <c r="K354" s="1208"/>
      <c r="L354" s="1208"/>
      <c r="M354" s="1208"/>
      <c r="N354" s="1208"/>
      <c r="O354" s="1208"/>
      <c r="P354" s="1208"/>
      <c r="Q354" s="1208"/>
      <c r="R354" s="1210">
        <f t="shared" si="289"/>
        <v>0</v>
      </c>
      <c r="S354" s="1211" t="str">
        <f t="shared" si="290"/>
        <v xml:space="preserve"> </v>
      </c>
      <c r="T354" s="1208"/>
      <c r="U354" s="1208"/>
      <c r="V354" s="1218"/>
      <c r="W354" s="1218"/>
      <c r="X354" s="1208"/>
      <c r="Y354" s="1208"/>
      <c r="Z354" s="1208"/>
      <c r="AA354" s="1208"/>
      <c r="AB354" s="1208"/>
      <c r="AC354" s="1208"/>
      <c r="AD354" s="1208"/>
      <c r="AE354" s="1208"/>
      <c r="AF354" s="1218"/>
      <c r="AG354" s="1210">
        <f t="shared" si="257"/>
        <v>0</v>
      </c>
      <c r="AH354" s="1211" t="str">
        <f t="shared" si="258"/>
        <v xml:space="preserve"> </v>
      </c>
      <c r="AI354" s="1218"/>
      <c r="AJ354" s="1218"/>
      <c r="AK354" s="1218"/>
      <c r="AL354" s="1218"/>
      <c r="AM354" s="1229"/>
      <c r="AN354" s="1218"/>
      <c r="AO354" s="1208">
        <f t="shared" ref="AO354:AO381" si="313">AM354</f>
        <v>0</v>
      </c>
      <c r="AP354" s="1200">
        <f t="shared" si="301"/>
        <v>0</v>
      </c>
      <c r="AQ354" s="1229"/>
      <c r="AR354" s="1208"/>
      <c r="AS354" s="1229"/>
      <c r="AT354" s="1208"/>
      <c r="AU354" s="1229"/>
      <c r="AV354" s="1208"/>
      <c r="AW354" s="1229"/>
      <c r="AX354" s="1208"/>
      <c r="AY354" s="1210">
        <f t="shared" si="284"/>
        <v>0</v>
      </c>
      <c r="AZ354" s="930" t="str">
        <f t="shared" si="285"/>
        <v xml:space="preserve"> </v>
      </c>
      <c r="BA354" s="1218"/>
      <c r="BB354" s="1229"/>
      <c r="BC354" s="1218"/>
      <c r="BD354" s="1229"/>
      <c r="BE354" s="1218"/>
      <c r="BF354" s="1218"/>
      <c r="BG354" s="1218"/>
      <c r="BH354" s="996"/>
      <c r="BI354" s="1597">
        <f t="shared" si="309"/>
        <v>0</v>
      </c>
      <c r="BJ354" s="916"/>
      <c r="BL354" s="917"/>
      <c r="BM354" s="918"/>
    </row>
    <row r="355" spans="1:65" s="922" customFormat="1" hidden="1" outlineLevel="1">
      <c r="A355" s="983"/>
      <c r="B355" s="984"/>
      <c r="C355" s="985"/>
      <c r="D355" s="1217"/>
      <c r="E355" s="1217"/>
      <c r="F355" s="1217"/>
      <c r="G355" s="1217"/>
      <c r="H355" s="1217"/>
      <c r="I355" s="1217"/>
      <c r="J355" s="1207"/>
      <c r="K355" s="1207"/>
      <c r="L355" s="1207"/>
      <c r="M355" s="1207"/>
      <c r="N355" s="1207"/>
      <c r="O355" s="1207"/>
      <c r="P355" s="1207"/>
      <c r="Q355" s="1207"/>
      <c r="R355" s="1210">
        <f t="shared" si="289"/>
        <v>0</v>
      </c>
      <c r="S355" s="1211" t="str">
        <f t="shared" si="290"/>
        <v xml:space="preserve"> </v>
      </c>
      <c r="T355" s="1207"/>
      <c r="U355" s="1207"/>
      <c r="V355" s="1217"/>
      <c r="W355" s="1217"/>
      <c r="X355" s="1207"/>
      <c r="Y355" s="1207"/>
      <c r="Z355" s="1207"/>
      <c r="AA355" s="1207"/>
      <c r="AB355" s="1207"/>
      <c r="AC355" s="1207"/>
      <c r="AD355" s="1207"/>
      <c r="AE355" s="1207"/>
      <c r="AF355" s="1217"/>
      <c r="AG355" s="1210">
        <f t="shared" si="257"/>
        <v>0</v>
      </c>
      <c r="AH355" s="1211" t="str">
        <f t="shared" si="258"/>
        <v xml:space="preserve"> </v>
      </c>
      <c r="AI355" s="1217"/>
      <c r="AJ355" s="1217"/>
      <c r="AK355" s="1217"/>
      <c r="AL355" s="1217"/>
      <c r="AM355" s="1230"/>
      <c r="AN355" s="1217"/>
      <c r="AO355" s="1208">
        <f t="shared" si="313"/>
        <v>0</v>
      </c>
      <c r="AP355" s="1200">
        <f t="shared" si="301"/>
        <v>0</v>
      </c>
      <c r="AQ355" s="1230"/>
      <c r="AR355" s="1207"/>
      <c r="AS355" s="1230"/>
      <c r="AT355" s="1207"/>
      <c r="AU355" s="1230"/>
      <c r="AV355" s="1207"/>
      <c r="AW355" s="1230"/>
      <c r="AX355" s="1207"/>
      <c r="AY355" s="1210">
        <f t="shared" si="284"/>
        <v>0</v>
      </c>
      <c r="AZ355" s="930" t="str">
        <f t="shared" si="285"/>
        <v xml:space="preserve"> </v>
      </c>
      <c r="BA355" s="1217"/>
      <c r="BB355" s="1230"/>
      <c r="BC355" s="1217"/>
      <c r="BD355" s="1230"/>
      <c r="BE355" s="1217"/>
      <c r="BF355" s="1217"/>
      <c r="BG355" s="1217"/>
      <c r="BH355" s="992"/>
      <c r="BI355" s="1597">
        <f t="shared" si="309"/>
        <v>0</v>
      </c>
      <c r="BJ355" s="923"/>
      <c r="BL355" s="917"/>
      <c r="BM355" s="918"/>
    </row>
    <row r="356" spans="1:65" s="1047" customFormat="1" ht="28.5" collapsed="1">
      <c r="A356" s="723" t="s">
        <v>79</v>
      </c>
      <c r="B356" s="704" t="s">
        <v>80</v>
      </c>
      <c r="C356" s="602"/>
      <c r="D356" s="1407" t="e">
        <f t="shared" ref="D356:H356" si="314">D357+D376+D378</f>
        <v>#REF!</v>
      </c>
      <c r="E356" s="1407" t="e">
        <f t="shared" si="314"/>
        <v>#REF!</v>
      </c>
      <c r="F356" s="1407" t="e">
        <f t="shared" si="314"/>
        <v>#REF!</v>
      </c>
      <c r="G356" s="1407" t="e">
        <f t="shared" si="314"/>
        <v>#REF!</v>
      </c>
      <c r="H356" s="1407">
        <f t="shared" si="314"/>
        <v>19.032999999999998</v>
      </c>
      <c r="I356" s="1407" t="e">
        <f t="shared" ref="I356:BG356" si="315">I357+I376+I378</f>
        <v>#REF!</v>
      </c>
      <c r="J356" s="1195">
        <f t="shared" si="315"/>
        <v>0</v>
      </c>
      <c r="K356" s="1195" t="e">
        <f t="shared" si="315"/>
        <v>#REF!</v>
      </c>
      <c r="L356" s="1195">
        <f t="shared" si="315"/>
        <v>0</v>
      </c>
      <c r="M356" s="1195" t="e">
        <f t="shared" si="315"/>
        <v>#REF!</v>
      </c>
      <c r="N356" s="1195">
        <f t="shared" si="315"/>
        <v>0</v>
      </c>
      <c r="O356" s="1195" t="e">
        <f t="shared" si="315"/>
        <v>#REF!</v>
      </c>
      <c r="P356" s="1195">
        <f t="shared" si="315"/>
        <v>0</v>
      </c>
      <c r="Q356" s="1195" t="e">
        <f t="shared" si="315"/>
        <v>#REF!</v>
      </c>
      <c r="R356" s="1412" t="e">
        <f t="shared" si="289"/>
        <v>#REF!</v>
      </c>
      <c r="S356" s="971" t="e">
        <f t="shared" si="290"/>
        <v>#REF!</v>
      </c>
      <c r="T356" s="1407" t="e">
        <f t="shared" si="315"/>
        <v>#REF!</v>
      </c>
      <c r="U356" s="1407" t="e">
        <f t="shared" si="315"/>
        <v>#REF!</v>
      </c>
      <c r="V356" s="1407" t="e">
        <f t="shared" si="315"/>
        <v>#REF!</v>
      </c>
      <c r="W356" s="1407" t="e">
        <f t="shared" si="315"/>
        <v>#REF!</v>
      </c>
      <c r="X356" s="1195">
        <f t="shared" si="315"/>
        <v>0</v>
      </c>
      <c r="Y356" s="1195" t="e">
        <f t="shared" si="315"/>
        <v>#REF!</v>
      </c>
      <c r="Z356" s="1195" t="e">
        <f t="shared" si="315"/>
        <v>#REF!</v>
      </c>
      <c r="AA356" s="1195" t="e">
        <f t="shared" si="315"/>
        <v>#REF!</v>
      </c>
      <c r="AB356" s="1195" t="e">
        <f t="shared" si="315"/>
        <v>#REF!</v>
      </c>
      <c r="AC356" s="1195" t="e">
        <f t="shared" si="315"/>
        <v>#REF!</v>
      </c>
      <c r="AD356" s="1195">
        <f t="shared" si="315"/>
        <v>20.0989</v>
      </c>
      <c r="AE356" s="1195" t="e">
        <f t="shared" si="315"/>
        <v>#REF!</v>
      </c>
      <c r="AF356" s="1195" t="e">
        <f t="shared" si="315"/>
        <v>#REF!</v>
      </c>
      <c r="AG356" s="1412" t="e">
        <f t="shared" si="315"/>
        <v>#REF!</v>
      </c>
      <c r="AH356" s="971" t="e">
        <f t="shared" si="315"/>
        <v>#REF!</v>
      </c>
      <c r="AI356" s="1407">
        <f t="shared" si="315"/>
        <v>0</v>
      </c>
      <c r="AJ356" s="1407">
        <f t="shared" si="315"/>
        <v>0</v>
      </c>
      <c r="AK356" s="1407" t="e">
        <f t="shared" si="315"/>
        <v>#REF!</v>
      </c>
      <c r="AL356" s="1407" t="e">
        <f t="shared" si="315"/>
        <v>#REF!</v>
      </c>
      <c r="AM356" s="1407">
        <f t="shared" si="315"/>
        <v>19.032999999999998</v>
      </c>
      <c r="AN356" s="1407" t="e">
        <f t="shared" si="315"/>
        <v>#REF!</v>
      </c>
      <c r="AO356" s="1195">
        <f t="shared" si="315"/>
        <v>19.032999999999998</v>
      </c>
      <c r="AP356" s="1200" t="e">
        <f>AN356</f>
        <v>#REF!</v>
      </c>
      <c r="AQ356" s="1195">
        <f t="shared" ref="AQ356:AW356" si="316">AQ357+AQ376+AQ378</f>
        <v>0</v>
      </c>
      <c r="AR356" s="1195" t="e">
        <f t="shared" si="316"/>
        <v>#REF!</v>
      </c>
      <c r="AS356" s="1195">
        <f t="shared" si="316"/>
        <v>0</v>
      </c>
      <c r="AT356" s="1195" t="e">
        <f t="shared" si="316"/>
        <v>#REF!</v>
      </c>
      <c r="AU356" s="1195">
        <f t="shared" si="316"/>
        <v>0</v>
      </c>
      <c r="AV356" s="1195" t="e">
        <f t="shared" si="316"/>
        <v>#REF!</v>
      </c>
      <c r="AW356" s="1195">
        <f t="shared" si="316"/>
        <v>0</v>
      </c>
      <c r="AX356" s="1195" t="e">
        <f t="shared" si="315"/>
        <v>#REF!</v>
      </c>
      <c r="AY356" s="1412" t="e">
        <f t="shared" si="284"/>
        <v>#REF!</v>
      </c>
      <c r="AZ356" s="971" t="e">
        <f t="shared" si="285"/>
        <v>#REF!</v>
      </c>
      <c r="BA356" s="1407">
        <f t="shared" si="315"/>
        <v>0</v>
      </c>
      <c r="BB356" s="1407">
        <f t="shared" si="315"/>
        <v>0</v>
      </c>
      <c r="BC356" s="1407" t="e">
        <f t="shared" si="315"/>
        <v>#REF!</v>
      </c>
      <c r="BD356" s="1407">
        <f t="shared" si="315"/>
        <v>0</v>
      </c>
      <c r="BE356" s="1407" t="e">
        <f t="shared" si="315"/>
        <v>#REF!</v>
      </c>
      <c r="BF356" s="1407">
        <f t="shared" si="315"/>
        <v>0</v>
      </c>
      <c r="BG356" s="1407" t="e">
        <f t="shared" si="315"/>
        <v>#REF!</v>
      </c>
      <c r="BH356" s="602"/>
      <c r="BI356" s="1597" t="e">
        <f t="shared" si="309"/>
        <v>#REF!</v>
      </c>
      <c r="BJ356" s="1619" t="e">
        <v>#N/A</v>
      </c>
      <c r="BL356" s="917" t="e">
        <f t="shared" ref="BL356:BL358" si="317">BJ356-H356</f>
        <v>#N/A</v>
      </c>
      <c r="BM356" s="1049"/>
    </row>
    <row r="357" spans="1:65" s="1047" customFormat="1">
      <c r="A357" s="723" t="s">
        <v>81</v>
      </c>
      <c r="B357" s="704" t="s">
        <v>82</v>
      </c>
      <c r="C357" s="602"/>
      <c r="D357" s="1407" t="e">
        <f t="shared" ref="D357:G357" si="318">SUM(D358:D375)</f>
        <v>#REF!</v>
      </c>
      <c r="E357" s="1407" t="e">
        <f t="shared" si="318"/>
        <v>#REF!</v>
      </c>
      <c r="F357" s="1407" t="e">
        <f t="shared" si="318"/>
        <v>#REF!</v>
      </c>
      <c r="G357" s="1407" t="e">
        <f t="shared" si="318"/>
        <v>#REF!</v>
      </c>
      <c r="H357" s="1407">
        <f>SUM(H358:H375)</f>
        <v>17.032999999999998</v>
      </c>
      <c r="I357" s="1407" t="e">
        <f t="shared" ref="I357:AF357" si="319">SUM(I358:I375)</f>
        <v>#REF!</v>
      </c>
      <c r="J357" s="1195">
        <f t="shared" si="319"/>
        <v>0</v>
      </c>
      <c r="K357" s="1195" t="e">
        <f t="shared" si="319"/>
        <v>#REF!</v>
      </c>
      <c r="L357" s="1195">
        <f t="shared" si="319"/>
        <v>0</v>
      </c>
      <c r="M357" s="1195" t="e">
        <f t="shared" si="319"/>
        <v>#REF!</v>
      </c>
      <c r="N357" s="1195">
        <f t="shared" si="319"/>
        <v>0</v>
      </c>
      <c r="O357" s="1195" t="e">
        <f t="shared" si="319"/>
        <v>#REF!</v>
      </c>
      <c r="P357" s="1195">
        <f t="shared" si="319"/>
        <v>0</v>
      </c>
      <c r="Q357" s="1195" t="e">
        <f t="shared" si="319"/>
        <v>#REF!</v>
      </c>
      <c r="R357" s="1412" t="e">
        <f t="shared" si="289"/>
        <v>#REF!</v>
      </c>
      <c r="S357" s="971" t="e">
        <f t="shared" si="290"/>
        <v>#REF!</v>
      </c>
      <c r="T357" s="1407" t="e">
        <f t="shared" si="319"/>
        <v>#REF!</v>
      </c>
      <c r="U357" s="1407" t="e">
        <f t="shared" si="319"/>
        <v>#REF!</v>
      </c>
      <c r="V357" s="1407">
        <f>SUM(V358:V375)</f>
        <v>20.0989</v>
      </c>
      <c r="W357" s="1407" t="e">
        <f t="shared" si="319"/>
        <v>#REF!</v>
      </c>
      <c r="X357" s="1195">
        <f t="shared" si="319"/>
        <v>0</v>
      </c>
      <c r="Y357" s="1195" t="e">
        <f t="shared" si="319"/>
        <v>#REF!</v>
      </c>
      <c r="Z357" s="1195">
        <f t="shared" si="319"/>
        <v>0</v>
      </c>
      <c r="AA357" s="1195" t="e">
        <f t="shared" si="319"/>
        <v>#REF!</v>
      </c>
      <c r="AB357" s="1195">
        <f t="shared" si="319"/>
        <v>0</v>
      </c>
      <c r="AC357" s="1195" t="e">
        <f t="shared" si="319"/>
        <v>#REF!</v>
      </c>
      <c r="AD357" s="1195">
        <f t="shared" si="319"/>
        <v>20.0989</v>
      </c>
      <c r="AE357" s="1195" t="e">
        <f t="shared" si="319"/>
        <v>#REF!</v>
      </c>
      <c r="AF357" s="1195" t="e">
        <f t="shared" si="319"/>
        <v>#REF!</v>
      </c>
      <c r="AG357" s="1412" t="e">
        <f t="shared" si="257"/>
        <v>#REF!</v>
      </c>
      <c r="AH357" s="971" t="e">
        <f t="shared" si="258"/>
        <v>#REF!</v>
      </c>
      <c r="AI357" s="1407">
        <f t="shared" ref="AI357:AM357" si="320">SUM(AI358:AI375)</f>
        <v>0</v>
      </c>
      <c r="AJ357" s="1407">
        <f t="shared" si="320"/>
        <v>0</v>
      </c>
      <c r="AK357" s="1407" t="e">
        <f t="shared" si="320"/>
        <v>#REF!</v>
      </c>
      <c r="AL357" s="1407" t="e">
        <f t="shared" si="320"/>
        <v>#REF!</v>
      </c>
      <c r="AM357" s="1407">
        <f t="shared" si="320"/>
        <v>17.032999999999998</v>
      </c>
      <c r="AN357" s="1407" t="e">
        <f>SUM(AN358:AN375)</f>
        <v>#REF!</v>
      </c>
      <c r="AO357" s="1195">
        <f t="shared" si="313"/>
        <v>17.032999999999998</v>
      </c>
      <c r="AP357" s="1200" t="e">
        <f t="shared" si="301"/>
        <v>#REF!</v>
      </c>
      <c r="AQ357" s="1195">
        <f t="shared" ref="AQ357:AW357" si="321">SUM(AQ358:AQ375)</f>
        <v>0</v>
      </c>
      <c r="AR357" s="1195" t="e">
        <f t="shared" si="321"/>
        <v>#REF!</v>
      </c>
      <c r="AS357" s="1195">
        <f t="shared" si="321"/>
        <v>0</v>
      </c>
      <c r="AT357" s="1195" t="e">
        <f t="shared" si="321"/>
        <v>#REF!</v>
      </c>
      <c r="AU357" s="1195">
        <f t="shared" si="321"/>
        <v>0</v>
      </c>
      <c r="AV357" s="1195" t="e">
        <f t="shared" si="321"/>
        <v>#REF!</v>
      </c>
      <c r="AW357" s="1195">
        <f t="shared" si="321"/>
        <v>0</v>
      </c>
      <c r="AX357" s="1195" t="e">
        <f>SUM(AX358:AX375)</f>
        <v>#REF!</v>
      </c>
      <c r="AY357" s="1412" t="e">
        <f t="shared" si="284"/>
        <v>#REF!</v>
      </c>
      <c r="AZ357" s="971" t="e">
        <f t="shared" si="285"/>
        <v>#REF!</v>
      </c>
      <c r="BA357" s="1407">
        <f t="shared" ref="BA357:BG357" si="322">SUM(BA358:BA375)</f>
        <v>0</v>
      </c>
      <c r="BB357" s="1407"/>
      <c r="BC357" s="1407" t="e">
        <f>SUM(BC358:BC375)</f>
        <v>#REF!</v>
      </c>
      <c r="BD357" s="1407"/>
      <c r="BE357" s="1407" t="e">
        <f>SUM(BE358:BE375)</f>
        <v>#REF!</v>
      </c>
      <c r="BF357" s="1407">
        <f t="shared" si="322"/>
        <v>0</v>
      </c>
      <c r="BG357" s="1407" t="e">
        <f t="shared" si="322"/>
        <v>#REF!</v>
      </c>
      <c r="BH357" s="602"/>
      <c r="BI357" s="1597">
        <f t="shared" si="309"/>
        <v>0</v>
      </c>
      <c r="BJ357" s="1619" t="e">
        <v>#N/A</v>
      </c>
      <c r="BL357" s="917" t="e">
        <f t="shared" si="317"/>
        <v>#N/A</v>
      </c>
      <c r="BM357" s="1049"/>
    </row>
    <row r="358" spans="1:65" s="934" customFormat="1" ht="30">
      <c r="A358" s="938">
        <v>1</v>
      </c>
      <c r="B358" s="782" t="str">
        <f>'прил 1.1'!B33</f>
        <v xml:space="preserve"> Трансформаторная подстанция ТП № 1 2КТП-ПК-630/10(6)/0,4 мкр. Северный</v>
      </c>
      <c r="C358" s="915" t="s">
        <v>1026</v>
      </c>
      <c r="D358" s="1409">
        <f>INDEX('прил 1.1'!K:K,MATCH('прил 1.4'!B358,'прил 1.1'!B:B,0))</f>
        <v>0</v>
      </c>
      <c r="E358" s="1409">
        <f>INDEX('прил 1.1'!L:L,MATCH($B358,'прил 1.1'!$B:$B,0))</f>
        <v>0</v>
      </c>
      <c r="F358" s="1409">
        <f>INDEX('прил 1.1'!Q:Q,MATCH('прил 1.4'!B358,'прил 1.1'!B:B,0))</f>
        <v>0</v>
      </c>
      <c r="G358" s="1409" t="e">
        <f>INDEX('прил 1.1'!#REF!,MATCH($B358,'прил 1.1'!$B:$B,0))</f>
        <v>#REF!</v>
      </c>
      <c r="H358" s="1409">
        <v>3.2440000000000002</v>
      </c>
      <c r="I358" s="1410" t="e">
        <f>INDEX('прил 1.1'!#REF!,MATCH('прил 1.4'!B358,'прил 1.1'!B:B,0))</f>
        <v>#REF!</v>
      </c>
      <c r="J358" s="1201"/>
      <c r="K358" s="1202"/>
      <c r="L358" s="1199"/>
      <c r="M358" s="1202"/>
      <c r="N358" s="1199"/>
      <c r="O358" s="1199"/>
      <c r="P358" s="1199"/>
      <c r="Q358" s="1203"/>
      <c r="R358" s="1409" t="e">
        <f t="shared" si="289"/>
        <v>#REF!</v>
      </c>
      <c r="S358" s="937" t="e">
        <f t="shared" si="290"/>
        <v>#REF!</v>
      </c>
      <c r="T358" s="1409" t="e">
        <f>INDEX('прил 1.1'!#REF!,MATCH('прил 1.4'!$B358,'прил 1.1'!$B:$B,0))</f>
        <v>#REF!</v>
      </c>
      <c r="U358" s="1409" t="e">
        <f>INDEX('прил 1.1'!#REF!,MATCH('прил 1.4'!$B358,'прил 1.1'!$B:$B,0))</f>
        <v>#REF!</v>
      </c>
      <c r="V358" s="1409">
        <v>3.8279000000000001</v>
      </c>
      <c r="W358" s="1409" t="e">
        <f>INDEX('прил 1.1'!#REF!,MATCH('прил 1.4'!B358,'прил 1.1'!B:B,0))</f>
        <v>#REF!</v>
      </c>
      <c r="X358" s="1205">
        <v>0</v>
      </c>
      <c r="Y358" s="1205"/>
      <c r="Z358" s="1205">
        <v>0</v>
      </c>
      <c r="AA358" s="1205"/>
      <c r="AB358" s="1205">
        <v>0</v>
      </c>
      <c r="AC358" s="1205"/>
      <c r="AD358" s="1205">
        <f t="shared" ref="AD358:AD362" si="323">V358</f>
        <v>3.8279000000000001</v>
      </c>
      <c r="AE358" s="1205"/>
      <c r="AF358" s="1199" t="e">
        <f>INDEX('прил 1.1'!Q:Q,MATCH('прил 1.4'!B358,'прил 1.1'!B:B,0))-W358</f>
        <v>#REF!</v>
      </c>
      <c r="AG358" s="1409" t="e">
        <f t="shared" si="257"/>
        <v>#REF!</v>
      </c>
      <c r="AH358" s="937" t="e">
        <f t="shared" si="258"/>
        <v>#REF!</v>
      </c>
      <c r="AI358" s="1414"/>
      <c r="AJ358" s="1414"/>
      <c r="AK358" s="1415" t="e">
        <f>INDEX('прил 1.1'!#REF!,MATCH('прил 1.4'!$B358,'прил 1.1'!$B:$B,0))</f>
        <v>#REF!</v>
      </c>
      <c r="AL358" s="1416" t="e">
        <f>INDEX('прил 1.1'!#REF!,MATCH('прил 1.4'!$B358,'прил 1.1'!$B:$B,0))</f>
        <v>#REF!</v>
      </c>
      <c r="AM358" s="1409">
        <v>3.2440000000000002</v>
      </c>
      <c r="AN358" s="1409" t="e">
        <f>INDEX('прил 1.1'!#REF!,MATCH('прил 1.4'!B358,'прил 1.1'!B:B,0))</f>
        <v>#REF!</v>
      </c>
      <c r="AO358" s="1206">
        <f t="shared" si="313"/>
        <v>3.2440000000000002</v>
      </c>
      <c r="AP358" s="1200" t="e">
        <f t="shared" si="301"/>
        <v>#REF!</v>
      </c>
      <c r="AQ358" s="1227"/>
      <c r="AR358" s="1200"/>
      <c r="AT358" s="1200"/>
      <c r="AV358" s="1200"/>
      <c r="AW358" s="1202"/>
      <c r="AX358" s="1200"/>
      <c r="AY358" s="1409" t="e">
        <f t="shared" si="284"/>
        <v>#REF!</v>
      </c>
      <c r="AZ358" s="937" t="e">
        <f t="shared" si="285"/>
        <v>#REF!</v>
      </c>
      <c r="BA358" s="1417"/>
      <c r="BB358" s="1409">
        <v>0</v>
      </c>
      <c r="BC358" s="1409" t="e">
        <f>INDEX('прил 1.1'!#REF!,MATCH('прил 1.4'!B358,'прил 1.1'!B:B,0))</f>
        <v>#REF!</v>
      </c>
      <c r="BD358" s="1409">
        <v>0</v>
      </c>
      <c r="BE358" s="1409" t="e">
        <f>INDEX('прил 1.1'!#REF!,MATCH('прил 1.4'!B358,'прил 1.1'!B:B,0))</f>
        <v>#REF!</v>
      </c>
      <c r="BF358" s="1414"/>
      <c r="BG358" s="1409" t="e">
        <f>INDEX('прил 1.1'!#REF!,MATCH('прил 1.4'!B358,'прил 1.1'!B:B,0))</f>
        <v>#REF!</v>
      </c>
      <c r="BH358" s="950"/>
      <c r="BI358" s="1597">
        <f t="shared" ref="BI358:BI374" si="324">V358-X358-Z358-AB358-AD358</f>
        <v>0</v>
      </c>
      <c r="BJ358" s="1619">
        <v>0</v>
      </c>
      <c r="BL358" s="917">
        <f t="shared" si="317"/>
        <v>-3.2440000000000002</v>
      </c>
      <c r="BM358" s="918"/>
    </row>
    <row r="359" spans="1:65" s="934" customFormat="1" ht="47.25" hidden="1">
      <c r="A359" s="938">
        <f t="shared" ref="A359" si="325">A358+1</f>
        <v>2</v>
      </c>
      <c r="B359" s="782" t="str">
        <f>'прил 1.1'!B34</f>
        <v>Трансформаторная подстанция ТП № 2 2КТП-ПК-630/10(6)/0,4  мкр. Северный</v>
      </c>
      <c r="C359" s="915" t="s">
        <v>1026</v>
      </c>
      <c r="D359" s="1409">
        <f>INDEX('прил 1.1'!K:K,MATCH('прил 1.4'!B359,'прил 1.1'!B:B,0))</f>
        <v>0</v>
      </c>
      <c r="E359" s="1409">
        <f>INDEX('прил 1.1'!L:L,MATCH($B359,'прил 1.1'!$B:$B,0))</f>
        <v>0</v>
      </c>
      <c r="F359" s="1409">
        <f>INDEX('прил 1.1'!Q:Q,MATCH('прил 1.4'!B359,'прил 1.1'!B:B,0))</f>
        <v>0</v>
      </c>
      <c r="G359" s="1409" t="e">
        <f>INDEX('прил 1.1'!#REF!,MATCH($B359,'прил 1.1'!$B:$B,0))</f>
        <v>#REF!</v>
      </c>
      <c r="H359" s="1409">
        <v>0</v>
      </c>
      <c r="I359" s="1410" t="e">
        <f>INDEX('прил 1.1'!#REF!,MATCH('прил 1.4'!B359,'прил 1.1'!B:B,0))</f>
        <v>#REF!</v>
      </c>
      <c r="J359" s="1201"/>
      <c r="K359" s="1202"/>
      <c r="L359" s="1199"/>
      <c r="M359" s="1202"/>
      <c r="N359" s="1199"/>
      <c r="O359" s="1199"/>
      <c r="P359" s="1199"/>
      <c r="Q359" s="1203"/>
      <c r="R359" s="1409" t="e">
        <f t="shared" si="289"/>
        <v>#REF!</v>
      </c>
      <c r="S359" s="937" t="e">
        <f t="shared" si="290"/>
        <v>#REF!</v>
      </c>
      <c r="T359" s="1409" t="e">
        <f>INDEX('прил 1.1'!#REF!,MATCH('прил 1.4'!$B359,'прил 1.1'!$B:$B,0))</f>
        <v>#REF!</v>
      </c>
      <c r="U359" s="1409" t="e">
        <f>INDEX('прил 1.1'!#REF!,MATCH('прил 1.4'!$B359,'прил 1.1'!$B:$B,0))</f>
        <v>#REF!</v>
      </c>
      <c r="V359" s="1409">
        <v>0</v>
      </c>
      <c r="W359" s="1409" t="e">
        <f>INDEX('прил 1.1'!#REF!,MATCH('прил 1.4'!B359,'прил 1.1'!B:B,0))</f>
        <v>#REF!</v>
      </c>
      <c r="X359" s="1205"/>
      <c r="Y359" s="1205"/>
      <c r="Z359" s="1205"/>
      <c r="AA359" s="1205"/>
      <c r="AB359" s="1205"/>
      <c r="AC359" s="1205"/>
      <c r="AD359" s="1205">
        <f t="shared" si="323"/>
        <v>0</v>
      </c>
      <c r="AE359" s="1205"/>
      <c r="AF359" s="1199" t="e">
        <f>INDEX('прил 1.1'!Q:Q,MATCH('прил 1.4'!B359,'прил 1.1'!B:B,0))-W359</f>
        <v>#REF!</v>
      </c>
      <c r="AG359" s="1409" t="e">
        <f t="shared" si="257"/>
        <v>#REF!</v>
      </c>
      <c r="AH359" s="937" t="e">
        <f t="shared" si="258"/>
        <v>#REF!</v>
      </c>
      <c r="AI359" s="1414"/>
      <c r="AJ359" s="1414"/>
      <c r="AK359" s="1415" t="e">
        <f>INDEX('прил 1.1'!#REF!,MATCH('прил 1.4'!$B359,'прил 1.1'!$B:$B,0))</f>
        <v>#REF!</v>
      </c>
      <c r="AL359" s="1416" t="e">
        <f>INDEX('прил 1.1'!#REF!,MATCH('прил 1.4'!$B359,'прил 1.1'!$B:$B,0))</f>
        <v>#REF!</v>
      </c>
      <c r="AM359" s="1409">
        <v>0</v>
      </c>
      <c r="AN359" s="1409" t="e">
        <f>INDEX('прил 1.1'!#REF!,MATCH('прил 1.4'!B359,'прил 1.1'!B:B,0))</f>
        <v>#REF!</v>
      </c>
      <c r="AO359" s="1206">
        <f t="shared" si="313"/>
        <v>0</v>
      </c>
      <c r="AP359" s="1200" t="e">
        <f t="shared" si="301"/>
        <v>#REF!</v>
      </c>
      <c r="AQ359" s="1227"/>
      <c r="AR359" s="1199"/>
      <c r="AS359" s="1202"/>
      <c r="AT359" s="1199"/>
      <c r="AU359" s="1202"/>
      <c r="AV359" s="1199"/>
      <c r="AW359" s="1202"/>
      <c r="AX359" s="1199"/>
      <c r="AY359" s="1409" t="e">
        <f t="shared" si="284"/>
        <v>#REF!</v>
      </c>
      <c r="AZ359" s="937" t="e">
        <f t="shared" si="285"/>
        <v>#REF!</v>
      </c>
      <c r="BA359" s="1417"/>
      <c r="BB359" s="1409">
        <v>0</v>
      </c>
      <c r="BC359" s="1409" t="e">
        <f>INDEX('прил 1.1'!#REF!,MATCH('прил 1.4'!B359,'прил 1.1'!B:B,0))</f>
        <v>#REF!</v>
      </c>
      <c r="BD359" s="1409">
        <v>0</v>
      </c>
      <c r="BE359" s="1409" t="e">
        <f>INDEX('прил 1.1'!#REF!,MATCH('прил 1.4'!B359,'прил 1.1'!B:B,0))</f>
        <v>#REF!</v>
      </c>
      <c r="BF359" s="1414"/>
      <c r="BG359" s="1409" t="e">
        <f>INDEX('прил 1.1'!#REF!,MATCH('прил 1.4'!B359,'прил 1.1'!B:B,0))</f>
        <v>#REF!</v>
      </c>
      <c r="BH359" s="950" t="s">
        <v>1189</v>
      </c>
      <c r="BI359" s="1597">
        <f t="shared" si="324"/>
        <v>0</v>
      </c>
      <c r="BL359" s="917"/>
      <c r="BM359" s="918"/>
    </row>
    <row r="360" spans="1:65" s="934" customFormat="1" ht="47.25" hidden="1">
      <c r="A360" s="938">
        <f t="shared" ref="A360:A374" si="326">A359+1</f>
        <v>3</v>
      </c>
      <c r="B360" s="782" t="e">
        <f>'прил 1.1'!#REF!</f>
        <v>#REF!</v>
      </c>
      <c r="C360" s="915" t="s">
        <v>1026</v>
      </c>
      <c r="D360" s="1409" t="e">
        <f>INDEX('прил 1.1'!K:K,MATCH('прил 1.4'!B360,'прил 1.1'!B:B,0))</f>
        <v>#REF!</v>
      </c>
      <c r="E360" s="1409" t="e">
        <f>INDEX('прил 1.1'!L:L,MATCH($B360,'прил 1.1'!$B:$B,0))</f>
        <v>#REF!</v>
      </c>
      <c r="F360" s="1409" t="e">
        <f>INDEX('прил 1.1'!Q:Q,MATCH('прил 1.4'!B360,'прил 1.1'!B:B,0))</f>
        <v>#REF!</v>
      </c>
      <c r="G360" s="1409" t="e">
        <f>INDEX('прил 1.1'!#REF!,MATCH($B360,'прил 1.1'!$B:$B,0))</f>
        <v>#REF!</v>
      </c>
      <c r="H360" s="1409">
        <v>0</v>
      </c>
      <c r="I360" s="1410" t="e">
        <f>INDEX('прил 1.1'!#REF!,MATCH('прил 1.4'!B360,'прил 1.1'!B:B,0))</f>
        <v>#REF!</v>
      </c>
      <c r="J360" s="1201"/>
      <c r="K360" s="1202"/>
      <c r="L360" s="1199"/>
      <c r="M360" s="1202"/>
      <c r="N360" s="1199"/>
      <c r="O360" s="1199"/>
      <c r="P360" s="1199"/>
      <c r="Q360" s="1203"/>
      <c r="R360" s="1409" t="e">
        <f t="shared" si="289"/>
        <v>#REF!</v>
      </c>
      <c r="S360" s="937" t="e">
        <f t="shared" si="290"/>
        <v>#REF!</v>
      </c>
      <c r="T360" s="1409" t="e">
        <f>INDEX('прил 1.1'!#REF!,MATCH('прил 1.4'!$B360,'прил 1.1'!$B:$B,0))</f>
        <v>#REF!</v>
      </c>
      <c r="U360" s="1409" t="e">
        <f>INDEX('прил 1.1'!#REF!,MATCH('прил 1.4'!$B360,'прил 1.1'!$B:$B,0))</f>
        <v>#REF!</v>
      </c>
      <c r="V360" s="1409">
        <v>0</v>
      </c>
      <c r="W360" s="1409" t="e">
        <f>INDEX('прил 1.1'!#REF!,MATCH('прил 1.4'!B360,'прил 1.1'!B:B,0))</f>
        <v>#REF!</v>
      </c>
      <c r="X360" s="1205"/>
      <c r="Y360" s="1205"/>
      <c r="Z360" s="1205"/>
      <c r="AA360" s="1205"/>
      <c r="AB360" s="1205"/>
      <c r="AC360" s="1205"/>
      <c r="AD360" s="1205">
        <f t="shared" si="323"/>
        <v>0</v>
      </c>
      <c r="AE360" s="1205"/>
      <c r="AF360" s="1199" t="e">
        <f>INDEX('прил 1.1'!Q:Q,MATCH('прил 1.4'!B360,'прил 1.1'!B:B,0))-W360</f>
        <v>#REF!</v>
      </c>
      <c r="AG360" s="1409" t="e">
        <f t="shared" si="257"/>
        <v>#REF!</v>
      </c>
      <c r="AH360" s="937" t="e">
        <f t="shared" si="258"/>
        <v>#REF!</v>
      </c>
      <c r="AI360" s="1414"/>
      <c r="AJ360" s="1414"/>
      <c r="AK360" s="1415" t="e">
        <f>INDEX('прил 1.1'!#REF!,MATCH('прил 1.4'!$B360,'прил 1.1'!$B:$B,0))</f>
        <v>#REF!</v>
      </c>
      <c r="AL360" s="1416" t="e">
        <f>INDEX('прил 1.1'!#REF!,MATCH('прил 1.4'!$B360,'прил 1.1'!$B:$B,0))</f>
        <v>#REF!</v>
      </c>
      <c r="AM360" s="1409">
        <v>0</v>
      </c>
      <c r="AN360" s="1409" t="e">
        <f>INDEX('прил 1.1'!#REF!,MATCH('прил 1.4'!B360,'прил 1.1'!B:B,0))</f>
        <v>#REF!</v>
      </c>
      <c r="AO360" s="1206">
        <f t="shared" si="313"/>
        <v>0</v>
      </c>
      <c r="AP360" s="1200" t="e">
        <f t="shared" si="301"/>
        <v>#REF!</v>
      </c>
      <c r="AQ360" s="1227"/>
      <c r="AR360" s="1199"/>
      <c r="AS360" s="1202"/>
      <c r="AT360" s="1199"/>
      <c r="AU360" s="1202"/>
      <c r="AV360" s="1199"/>
      <c r="AW360" s="1202"/>
      <c r="AX360" s="1199"/>
      <c r="AY360" s="1409" t="e">
        <f t="shared" si="284"/>
        <v>#REF!</v>
      </c>
      <c r="AZ360" s="937" t="e">
        <f t="shared" si="285"/>
        <v>#REF!</v>
      </c>
      <c r="BA360" s="1417"/>
      <c r="BB360" s="1409">
        <v>0</v>
      </c>
      <c r="BC360" s="1409" t="e">
        <f>INDEX('прил 1.1'!#REF!,MATCH('прил 1.4'!B360,'прил 1.1'!B:B,0))</f>
        <v>#REF!</v>
      </c>
      <c r="BD360" s="1409">
        <v>0</v>
      </c>
      <c r="BE360" s="1409" t="e">
        <f>INDEX('прил 1.1'!#REF!,MATCH('прил 1.4'!B360,'прил 1.1'!B:B,0))</f>
        <v>#REF!</v>
      </c>
      <c r="BF360" s="1414"/>
      <c r="BG360" s="1409" t="e">
        <f>INDEX('прил 1.1'!#REF!,MATCH('прил 1.4'!B360,'прил 1.1'!B:B,0))</f>
        <v>#REF!</v>
      </c>
      <c r="BH360" s="950" t="s">
        <v>1189</v>
      </c>
      <c r="BI360" s="1597">
        <f t="shared" si="324"/>
        <v>0</v>
      </c>
      <c r="BL360" s="917"/>
      <c r="BM360" s="918"/>
    </row>
    <row r="361" spans="1:65" s="934" customFormat="1" ht="31.5" hidden="1">
      <c r="A361" s="938">
        <f t="shared" si="326"/>
        <v>4</v>
      </c>
      <c r="B361" s="782" t="e">
        <f>'прил 1.1'!#REF!</f>
        <v>#REF!</v>
      </c>
      <c r="C361" s="915" t="s">
        <v>1026</v>
      </c>
      <c r="D361" s="1409" t="e">
        <f>INDEX('прил 1.1'!K:K,MATCH('прил 1.4'!B361,'прил 1.1'!B:B,0))</f>
        <v>#REF!</v>
      </c>
      <c r="E361" s="1409" t="e">
        <f>INDEX('прил 1.1'!L:L,MATCH($B361,'прил 1.1'!$B:$B,0))</f>
        <v>#REF!</v>
      </c>
      <c r="F361" s="1409" t="e">
        <f>INDEX('прил 1.1'!Q:Q,MATCH('прил 1.4'!B361,'прил 1.1'!B:B,0))</f>
        <v>#REF!</v>
      </c>
      <c r="G361" s="1409" t="e">
        <f>INDEX('прил 1.1'!#REF!,MATCH($B361,'прил 1.1'!$B:$B,0))</f>
        <v>#REF!</v>
      </c>
      <c r="H361" s="1409">
        <v>0</v>
      </c>
      <c r="I361" s="1410" t="e">
        <f>INDEX('прил 1.1'!#REF!,MATCH('прил 1.4'!B361,'прил 1.1'!B:B,0))</f>
        <v>#REF!</v>
      </c>
      <c r="J361" s="1201"/>
      <c r="K361" s="1202"/>
      <c r="L361" s="1199"/>
      <c r="M361" s="1202"/>
      <c r="N361" s="1199"/>
      <c r="O361" s="1199"/>
      <c r="P361" s="1199"/>
      <c r="Q361" s="1203"/>
      <c r="R361" s="1409" t="e">
        <f t="shared" si="289"/>
        <v>#REF!</v>
      </c>
      <c r="S361" s="937" t="e">
        <f t="shared" si="290"/>
        <v>#REF!</v>
      </c>
      <c r="T361" s="1409" t="e">
        <f>INDEX('прил 1.1'!#REF!,MATCH('прил 1.4'!$B361,'прил 1.1'!$B:$B,0))</f>
        <v>#REF!</v>
      </c>
      <c r="U361" s="1409" t="e">
        <f>INDEX('прил 1.1'!#REF!,MATCH('прил 1.4'!$B361,'прил 1.1'!$B:$B,0))</f>
        <v>#REF!</v>
      </c>
      <c r="V361" s="1409">
        <v>0</v>
      </c>
      <c r="W361" s="1409" t="e">
        <f>INDEX('прил 1.1'!#REF!,MATCH('прил 1.4'!B361,'прил 1.1'!B:B,0))</f>
        <v>#REF!</v>
      </c>
      <c r="X361" s="1205">
        <v>0</v>
      </c>
      <c r="Y361" s="1205"/>
      <c r="Z361" s="1205">
        <v>0</v>
      </c>
      <c r="AA361" s="1205"/>
      <c r="AB361" s="1205">
        <v>0</v>
      </c>
      <c r="AC361" s="1205"/>
      <c r="AD361" s="1205">
        <f t="shared" si="323"/>
        <v>0</v>
      </c>
      <c r="AE361" s="1205"/>
      <c r="AF361" s="1199" t="e">
        <f>INDEX('прил 1.1'!Q:Q,MATCH('прил 1.4'!B361,'прил 1.1'!B:B,0))-W361</f>
        <v>#REF!</v>
      </c>
      <c r="AG361" s="1409" t="e">
        <f t="shared" si="257"/>
        <v>#REF!</v>
      </c>
      <c r="AH361" s="937" t="e">
        <f t="shared" si="258"/>
        <v>#REF!</v>
      </c>
      <c r="AI361" s="1414"/>
      <c r="AJ361" s="1414"/>
      <c r="AK361" s="1415" t="e">
        <f>INDEX('прил 1.1'!#REF!,MATCH('прил 1.4'!$B361,'прил 1.1'!$B:$B,0))</f>
        <v>#REF!</v>
      </c>
      <c r="AL361" s="1416" t="e">
        <f>INDEX('прил 1.1'!#REF!,MATCH('прил 1.4'!$B361,'прил 1.1'!$B:$B,0))</f>
        <v>#REF!</v>
      </c>
      <c r="AM361" s="1409">
        <v>0</v>
      </c>
      <c r="AN361" s="1409" t="e">
        <f>INDEX('прил 1.1'!#REF!,MATCH('прил 1.4'!B361,'прил 1.1'!B:B,0))</f>
        <v>#REF!</v>
      </c>
      <c r="AO361" s="1206">
        <f t="shared" si="313"/>
        <v>0</v>
      </c>
      <c r="AP361" s="1200" t="e">
        <f t="shared" si="301"/>
        <v>#REF!</v>
      </c>
      <c r="AQ361" s="1227"/>
      <c r="AR361" s="1199"/>
      <c r="AS361" s="1202"/>
      <c r="AT361" s="1199"/>
      <c r="AU361" s="1202"/>
      <c r="AV361" s="1199"/>
      <c r="AW361" s="1202"/>
      <c r="AX361" s="1199"/>
      <c r="AY361" s="1409" t="e">
        <f t="shared" si="284"/>
        <v>#REF!</v>
      </c>
      <c r="AZ361" s="937" t="e">
        <f t="shared" si="285"/>
        <v>#REF!</v>
      </c>
      <c r="BA361" s="1417"/>
      <c r="BB361" s="1409">
        <v>0</v>
      </c>
      <c r="BC361" s="1409" t="e">
        <f>INDEX('прил 1.1'!#REF!,MATCH('прил 1.4'!B361,'прил 1.1'!B:B,0))</f>
        <v>#REF!</v>
      </c>
      <c r="BD361" s="1409">
        <v>0</v>
      </c>
      <c r="BE361" s="1409" t="e">
        <f>INDEX('прил 1.1'!#REF!,MATCH('прил 1.4'!B361,'прил 1.1'!B:B,0))</f>
        <v>#REF!</v>
      </c>
      <c r="BF361" s="1414"/>
      <c r="BG361" s="1409" t="e">
        <f>INDEX('прил 1.1'!#REF!,MATCH('прил 1.4'!B361,'прил 1.1'!B:B,0))</f>
        <v>#REF!</v>
      </c>
      <c r="BH361" s="950" t="s">
        <v>1273</v>
      </c>
      <c r="BI361" s="1597">
        <f t="shared" si="324"/>
        <v>0</v>
      </c>
      <c r="BL361" s="917"/>
      <c r="BM361" s="918"/>
    </row>
    <row r="362" spans="1:65" s="934" customFormat="1" ht="47.25" hidden="1">
      <c r="A362" s="938">
        <f t="shared" si="326"/>
        <v>5</v>
      </c>
      <c r="B362" s="782" t="e">
        <f>'прил 1.1'!#REF!</f>
        <v>#REF!</v>
      </c>
      <c r="C362" s="915" t="s">
        <v>1026</v>
      </c>
      <c r="D362" s="1409" t="e">
        <f>INDEX('прил 1.1'!K:K,MATCH('прил 1.4'!B362,'прил 1.1'!B:B,0))</f>
        <v>#REF!</v>
      </c>
      <c r="E362" s="1409" t="e">
        <f>INDEX('прил 1.1'!L:L,MATCH($B362,'прил 1.1'!$B:$B,0))</f>
        <v>#REF!</v>
      </c>
      <c r="F362" s="1409" t="e">
        <f>INDEX('прил 1.1'!Q:Q,MATCH('прил 1.4'!B362,'прил 1.1'!B:B,0))</f>
        <v>#REF!</v>
      </c>
      <c r="G362" s="1409" t="e">
        <f>INDEX('прил 1.1'!#REF!,MATCH($B362,'прил 1.1'!$B:$B,0))</f>
        <v>#REF!</v>
      </c>
      <c r="H362" s="1409">
        <v>0</v>
      </c>
      <c r="I362" s="1410" t="e">
        <f>INDEX('прил 1.1'!#REF!,MATCH('прил 1.4'!B362,'прил 1.1'!B:B,0))</f>
        <v>#REF!</v>
      </c>
      <c r="J362" s="1201"/>
      <c r="K362" s="1202"/>
      <c r="L362" s="1199"/>
      <c r="M362" s="1202"/>
      <c r="N362" s="1199"/>
      <c r="O362" s="1199"/>
      <c r="P362" s="1199"/>
      <c r="Q362" s="1203"/>
      <c r="R362" s="1409" t="e">
        <f t="shared" si="289"/>
        <v>#REF!</v>
      </c>
      <c r="S362" s="937" t="e">
        <f t="shared" si="290"/>
        <v>#REF!</v>
      </c>
      <c r="T362" s="1409" t="e">
        <f>INDEX('прил 1.1'!#REF!,MATCH('прил 1.4'!$B362,'прил 1.1'!$B:$B,0))</f>
        <v>#REF!</v>
      </c>
      <c r="U362" s="1409" t="e">
        <f>INDEX('прил 1.1'!#REF!,MATCH('прил 1.4'!$B362,'прил 1.1'!$B:$B,0))</f>
        <v>#REF!</v>
      </c>
      <c r="V362" s="1409">
        <v>0</v>
      </c>
      <c r="W362" s="1409" t="e">
        <f>INDEX('прил 1.1'!#REF!,MATCH('прил 1.4'!B362,'прил 1.1'!B:B,0))</f>
        <v>#REF!</v>
      </c>
      <c r="X362" s="1205">
        <v>0</v>
      </c>
      <c r="Y362" s="1205"/>
      <c r="Z362" s="1205">
        <v>0</v>
      </c>
      <c r="AA362" s="1205"/>
      <c r="AB362" s="1205">
        <v>0</v>
      </c>
      <c r="AC362" s="1205"/>
      <c r="AD362" s="1205">
        <f t="shared" si="323"/>
        <v>0</v>
      </c>
      <c r="AE362" s="1205"/>
      <c r="AF362" s="1199" t="e">
        <f>INDEX('прил 1.1'!Q:Q,MATCH('прил 1.4'!B362,'прил 1.1'!B:B,0))-W362</f>
        <v>#REF!</v>
      </c>
      <c r="AG362" s="1409" t="e">
        <f t="shared" si="257"/>
        <v>#REF!</v>
      </c>
      <c r="AH362" s="937" t="e">
        <f t="shared" si="258"/>
        <v>#REF!</v>
      </c>
      <c r="AI362" s="1414"/>
      <c r="AJ362" s="1414"/>
      <c r="AK362" s="1415" t="e">
        <f>INDEX('прил 1.1'!#REF!,MATCH('прил 1.4'!$B362,'прил 1.1'!$B:$B,0))</f>
        <v>#REF!</v>
      </c>
      <c r="AL362" s="1416" t="e">
        <f>INDEX('прил 1.1'!#REF!,MATCH('прил 1.4'!$B362,'прил 1.1'!$B:$B,0))</f>
        <v>#REF!</v>
      </c>
      <c r="AM362" s="1409">
        <v>0</v>
      </c>
      <c r="AN362" s="1409" t="e">
        <f>INDEX('прил 1.1'!#REF!,MATCH('прил 1.4'!B362,'прил 1.1'!B:B,0))</f>
        <v>#REF!</v>
      </c>
      <c r="AO362" s="1206">
        <f t="shared" si="313"/>
        <v>0</v>
      </c>
      <c r="AP362" s="1200" t="e">
        <f t="shared" si="301"/>
        <v>#REF!</v>
      </c>
      <c r="AQ362" s="1227"/>
      <c r="AR362" s="1199"/>
      <c r="AS362" s="1202"/>
      <c r="AT362" s="1199"/>
      <c r="AU362" s="1202"/>
      <c r="AV362" s="1199"/>
      <c r="AW362" s="1202"/>
      <c r="AX362" s="1199"/>
      <c r="AY362" s="1409" t="e">
        <f t="shared" si="284"/>
        <v>#REF!</v>
      </c>
      <c r="AZ362" s="937" t="e">
        <f t="shared" si="285"/>
        <v>#REF!</v>
      </c>
      <c r="BA362" s="1417"/>
      <c r="BB362" s="1409">
        <v>0</v>
      </c>
      <c r="BC362" s="1409" t="e">
        <f>INDEX('прил 1.1'!#REF!,MATCH('прил 1.4'!B362,'прил 1.1'!B:B,0))</f>
        <v>#REF!</v>
      </c>
      <c r="BD362" s="1409">
        <v>0</v>
      </c>
      <c r="BE362" s="1409" t="e">
        <f>INDEX('прил 1.1'!#REF!,MATCH('прил 1.4'!B362,'прил 1.1'!B:B,0))</f>
        <v>#REF!</v>
      </c>
      <c r="BF362" s="1414"/>
      <c r="BG362" s="1409" t="e">
        <f>INDEX('прил 1.1'!#REF!,MATCH('прил 1.4'!B362,'прил 1.1'!B:B,0))</f>
        <v>#REF!</v>
      </c>
      <c r="BH362" s="950" t="s">
        <v>1189</v>
      </c>
      <c r="BI362" s="1597">
        <f t="shared" si="324"/>
        <v>0</v>
      </c>
      <c r="BL362" s="917"/>
      <c r="BM362" s="918"/>
    </row>
    <row r="363" spans="1:65" s="934" customFormat="1" ht="47.25" hidden="1">
      <c r="A363" s="938">
        <f t="shared" si="326"/>
        <v>6</v>
      </c>
      <c r="B363" s="782" t="e">
        <f>'прил 1.1'!#REF!</f>
        <v>#REF!</v>
      </c>
      <c r="C363" s="915" t="s">
        <v>1026</v>
      </c>
      <c r="D363" s="1409" t="e">
        <f>INDEX('прил 1.1'!K:K,MATCH('прил 1.4'!B363,'прил 1.1'!B:B,0))</f>
        <v>#REF!</v>
      </c>
      <c r="E363" s="1409" t="e">
        <f>INDEX('прил 1.1'!L:L,MATCH($B363,'прил 1.1'!$B:$B,0))</f>
        <v>#REF!</v>
      </c>
      <c r="F363" s="1409" t="e">
        <f>INDEX('прил 1.1'!Q:Q,MATCH('прил 1.4'!B363,'прил 1.1'!B:B,0))</f>
        <v>#REF!</v>
      </c>
      <c r="G363" s="1409" t="e">
        <f>INDEX('прил 1.1'!#REF!,MATCH($B363,'прил 1.1'!$B:$B,0))</f>
        <v>#REF!</v>
      </c>
      <c r="H363" s="1409">
        <v>0</v>
      </c>
      <c r="I363" s="1410" t="e">
        <f>INDEX('прил 1.1'!#REF!,MATCH('прил 1.4'!B363,'прил 1.1'!B:B,0))</f>
        <v>#REF!</v>
      </c>
      <c r="J363" s="1201"/>
      <c r="K363" s="1200" t="e">
        <f>INDEX('прил 14'!N:N,MATCH('прил 1.4'!$B363,'прил 14'!$B:$B,0))</f>
        <v>#REF!</v>
      </c>
      <c r="L363" s="1390"/>
      <c r="M363" s="1200" t="e">
        <f>INDEX('прил 14'!O:O,MATCH('прил 1.4'!$B363,'прил 14'!$B:$B,0))</f>
        <v>#REF!</v>
      </c>
      <c r="N363" s="1390"/>
      <c r="O363" s="1200" t="e">
        <f>INDEX('прил 14'!P:P,MATCH('прил 1.4'!$B363,'прил 14'!$B:$B,0))</f>
        <v>#REF!</v>
      </c>
      <c r="P363" s="1199"/>
      <c r="Q363" s="1200" t="e">
        <f>INDEX('прил 14'!Q:Q,MATCH('прил 1.4'!$B363,'прил 14'!$B:$B,0))</f>
        <v>#REF!</v>
      </c>
      <c r="R363" s="1409" t="e">
        <f t="shared" si="289"/>
        <v>#REF!</v>
      </c>
      <c r="S363" s="937" t="e">
        <f t="shared" si="290"/>
        <v>#REF!</v>
      </c>
      <c r="T363" s="1409" t="e">
        <f>INDEX('прил 1.1'!#REF!,MATCH('прил 1.4'!$B363,'прил 1.1'!$B:$B,0))</f>
        <v>#REF!</v>
      </c>
      <c r="U363" s="1409" t="e">
        <f>INDEX('прил 1.1'!#REF!,MATCH('прил 1.4'!$B363,'прил 1.1'!$B:$B,0))</f>
        <v>#REF!</v>
      </c>
      <c r="V363" s="1409">
        <v>0</v>
      </c>
      <c r="W363" s="1409" t="e">
        <f>INDEX('прил 1.1'!#REF!,MATCH('прил 1.4'!B363,'прил 1.1'!B:B,0))</f>
        <v>#REF!</v>
      </c>
      <c r="X363" s="1205">
        <v>0</v>
      </c>
      <c r="Y363" s="1200" t="e">
        <f>INDEX('прил 14'!W:W,MATCH('прил 1.4'!$B363,'прил 14'!$B:$B,0))</f>
        <v>#REF!</v>
      </c>
      <c r="Z363" s="1388"/>
      <c r="AA363" s="1200" t="e">
        <f>INDEX('прил 14'!X:X,MATCH('прил 1.4'!$B363,'прил 14'!$B:$B,0))</f>
        <v>#REF!</v>
      </c>
      <c r="AB363" s="1388"/>
      <c r="AC363" s="1200" t="e">
        <f>INDEX('прил 14'!Y:Y,MATCH('прил 1.4'!$B363,'прил 14'!$B:$B,0))</f>
        <v>#REF!</v>
      </c>
      <c r="AD363" s="1205">
        <f>V363</f>
        <v>0</v>
      </c>
      <c r="AE363" s="1200" t="e">
        <f>INDEX('прил 14'!Z:Z,MATCH('прил 1.4'!$B363,'прил 14'!$B:$B,0))</f>
        <v>#REF!</v>
      </c>
      <c r="AF363" s="1199" t="e">
        <f>INDEX('прил 1.1'!Q:Q,MATCH('прил 1.4'!B363,'прил 1.1'!B:B,0))-W363</f>
        <v>#REF!</v>
      </c>
      <c r="AG363" s="1409" t="e">
        <f t="shared" si="257"/>
        <v>#REF!</v>
      </c>
      <c r="AH363" s="937" t="e">
        <f t="shared" si="258"/>
        <v>#REF!</v>
      </c>
      <c r="AI363" s="1414"/>
      <c r="AJ363" s="1414"/>
      <c r="AK363" s="1415" t="e">
        <f>INDEX('прил 1.1'!#REF!,MATCH('прил 1.4'!$B363,'прил 1.1'!$B:$B,0))</f>
        <v>#REF!</v>
      </c>
      <c r="AL363" s="1416" t="e">
        <f>INDEX('прил 1.1'!#REF!,MATCH('прил 1.4'!$B363,'прил 1.1'!$B:$B,0))</f>
        <v>#REF!</v>
      </c>
      <c r="AM363" s="1409">
        <v>0</v>
      </c>
      <c r="AN363" s="1409" t="e">
        <f>INDEX('прил 1.1'!#REF!,MATCH('прил 1.4'!B363,'прил 1.1'!B:B,0))</f>
        <v>#REF!</v>
      </c>
      <c r="AO363" s="1206">
        <f t="shared" si="313"/>
        <v>0</v>
      </c>
      <c r="AP363" s="1200" t="e">
        <f t="shared" si="301"/>
        <v>#REF!</v>
      </c>
      <c r="AQ363" s="1227"/>
      <c r="AR363" s="1200" t="e">
        <f>INDEX('прил 14'!H:H,MATCH('прил 1.4'!$B363,'прил 14'!$B:$B,0))</f>
        <v>#REF!</v>
      </c>
      <c r="AT363" s="1200" t="e">
        <f>INDEX('прил 14'!I:I,MATCH('прил 1.4'!$B363,'прил 14'!$B:$B,0))</f>
        <v>#REF!</v>
      </c>
      <c r="AV363" s="1200" t="e">
        <f>INDEX('прил 14'!J:J,MATCH('прил 1.4'!$B363,'прил 14'!$B:$B,0))</f>
        <v>#REF!</v>
      </c>
      <c r="AW363" s="1202"/>
      <c r="AX363" s="1200" t="e">
        <f>INDEX('прил 14'!K:K,MATCH('прил 1.4'!$B363,'прил 14'!$B:$B,0))</f>
        <v>#REF!</v>
      </c>
      <c r="AY363" s="1409" t="e">
        <f t="shared" si="284"/>
        <v>#REF!</v>
      </c>
      <c r="AZ363" s="937" t="e">
        <f t="shared" si="285"/>
        <v>#REF!</v>
      </c>
      <c r="BA363" s="1417"/>
      <c r="BB363" s="1409">
        <v>0</v>
      </c>
      <c r="BC363" s="1409" t="e">
        <f>INDEX('прил 1.1'!#REF!,MATCH('прил 1.4'!B363,'прил 1.1'!B:B,0))</f>
        <v>#REF!</v>
      </c>
      <c r="BD363" s="1409">
        <v>0</v>
      </c>
      <c r="BE363" s="1409" t="e">
        <f>INDEX('прил 1.1'!#REF!,MATCH('прил 1.4'!B363,'прил 1.1'!B:B,0))</f>
        <v>#REF!</v>
      </c>
      <c r="BF363" s="1414"/>
      <c r="BG363" s="1409" t="e">
        <f>INDEX('прил 1.1'!#REF!,MATCH('прил 1.4'!B363,'прил 1.1'!B:B,0))</f>
        <v>#REF!</v>
      </c>
      <c r="BH363" s="950" t="s">
        <v>1189</v>
      </c>
      <c r="BI363" s="1597">
        <f t="shared" si="324"/>
        <v>0</v>
      </c>
      <c r="BL363" s="917"/>
      <c r="BM363" s="918"/>
    </row>
    <row r="364" spans="1:65" s="934" customFormat="1" ht="47.25" hidden="1">
      <c r="A364" s="938">
        <f t="shared" si="326"/>
        <v>7</v>
      </c>
      <c r="B364" s="782" t="e">
        <f>'прил 1.1'!#REF!</f>
        <v>#REF!</v>
      </c>
      <c r="C364" s="915" t="s">
        <v>1026</v>
      </c>
      <c r="D364" s="1409" t="e">
        <f>INDEX('прил 1.1'!K:K,MATCH('прил 1.4'!B364,'прил 1.1'!B:B,0))</f>
        <v>#REF!</v>
      </c>
      <c r="E364" s="1409" t="e">
        <f>INDEX('прил 1.1'!L:L,MATCH($B364,'прил 1.1'!$B:$B,0))</f>
        <v>#REF!</v>
      </c>
      <c r="F364" s="1409" t="e">
        <f>INDEX('прил 1.1'!Q:Q,MATCH('прил 1.4'!B364,'прил 1.1'!B:B,0))</f>
        <v>#REF!</v>
      </c>
      <c r="G364" s="1409" t="e">
        <f>INDEX('прил 1.1'!#REF!,MATCH($B364,'прил 1.1'!$B:$B,0))</f>
        <v>#REF!</v>
      </c>
      <c r="H364" s="1409">
        <v>0</v>
      </c>
      <c r="I364" s="1410" t="e">
        <f>INDEX('прил 1.1'!#REF!,MATCH('прил 1.4'!B364,'прил 1.1'!B:B,0))</f>
        <v>#REF!</v>
      </c>
      <c r="J364" s="1201"/>
      <c r="K364" s="1200" t="e">
        <f>INDEX('прил 14'!N:N,MATCH('прил 1.4'!$B364,'прил 14'!$B:$B,0))</f>
        <v>#REF!</v>
      </c>
      <c r="L364" s="1390"/>
      <c r="M364" s="1200" t="e">
        <f>INDEX('прил 14'!O:O,MATCH('прил 1.4'!$B364,'прил 14'!$B:$B,0))</f>
        <v>#REF!</v>
      </c>
      <c r="N364" s="1390"/>
      <c r="O364" s="1200" t="e">
        <f>INDEX('прил 14'!P:P,MATCH('прил 1.4'!$B364,'прил 14'!$B:$B,0))</f>
        <v>#REF!</v>
      </c>
      <c r="P364" s="1199"/>
      <c r="Q364" s="1200" t="e">
        <f>INDEX('прил 14'!Q:Q,MATCH('прил 1.4'!$B364,'прил 14'!$B:$B,0))</f>
        <v>#REF!</v>
      </c>
      <c r="R364" s="1409" t="e">
        <f t="shared" si="289"/>
        <v>#REF!</v>
      </c>
      <c r="S364" s="937" t="e">
        <f t="shared" si="290"/>
        <v>#REF!</v>
      </c>
      <c r="T364" s="1409" t="e">
        <f>INDEX('прил 1.1'!#REF!,MATCH('прил 1.4'!$B364,'прил 1.1'!$B:$B,0))</f>
        <v>#REF!</v>
      </c>
      <c r="U364" s="1409" t="e">
        <f>INDEX('прил 1.1'!#REF!,MATCH('прил 1.4'!$B364,'прил 1.1'!$B:$B,0))</f>
        <v>#REF!</v>
      </c>
      <c r="V364" s="1409">
        <v>0</v>
      </c>
      <c r="W364" s="1409" t="e">
        <f>INDEX('прил 1.1'!#REF!,MATCH('прил 1.4'!B364,'прил 1.1'!B:B,0))</f>
        <v>#REF!</v>
      </c>
      <c r="X364" s="1205">
        <v>0</v>
      </c>
      <c r="Y364" s="1200" t="e">
        <f>INDEX('прил 14'!W:W,MATCH('прил 1.4'!$B364,'прил 14'!$B:$B,0))</f>
        <v>#REF!</v>
      </c>
      <c r="Z364" s="1388"/>
      <c r="AA364" s="1200" t="e">
        <f>INDEX('прил 14'!X:X,MATCH('прил 1.4'!$B364,'прил 14'!$B:$B,0))</f>
        <v>#REF!</v>
      </c>
      <c r="AB364" s="1388"/>
      <c r="AC364" s="1200" t="e">
        <f>INDEX('прил 14'!Y:Y,MATCH('прил 1.4'!$B364,'прил 14'!$B:$B,0))</f>
        <v>#REF!</v>
      </c>
      <c r="AD364" s="1205">
        <f t="shared" ref="AD364:AD366" si="327">V364</f>
        <v>0</v>
      </c>
      <c r="AE364" s="1200" t="e">
        <f>INDEX('прил 14'!Z:Z,MATCH('прил 1.4'!$B364,'прил 14'!$B:$B,0))</f>
        <v>#REF!</v>
      </c>
      <c r="AF364" s="1199" t="e">
        <f>INDEX('прил 1.1'!Q:Q,MATCH('прил 1.4'!B364,'прил 1.1'!B:B,0))-W364</f>
        <v>#REF!</v>
      </c>
      <c r="AG364" s="1409" t="e">
        <f t="shared" si="257"/>
        <v>#REF!</v>
      </c>
      <c r="AH364" s="937" t="e">
        <f t="shared" si="258"/>
        <v>#REF!</v>
      </c>
      <c r="AI364" s="1414"/>
      <c r="AJ364" s="1414"/>
      <c r="AK364" s="1415" t="e">
        <f>INDEX('прил 1.1'!#REF!,MATCH('прил 1.4'!$B364,'прил 1.1'!$B:$B,0))</f>
        <v>#REF!</v>
      </c>
      <c r="AL364" s="1416" t="e">
        <f>INDEX('прил 1.1'!#REF!,MATCH('прил 1.4'!$B364,'прил 1.1'!$B:$B,0))</f>
        <v>#REF!</v>
      </c>
      <c r="AM364" s="1409">
        <v>0</v>
      </c>
      <c r="AN364" s="1409" t="e">
        <f>INDEX('прил 1.1'!#REF!,MATCH('прил 1.4'!B364,'прил 1.1'!B:B,0))</f>
        <v>#REF!</v>
      </c>
      <c r="AO364" s="1206">
        <f t="shared" si="313"/>
        <v>0</v>
      </c>
      <c r="AP364" s="1200" t="e">
        <f t="shared" si="301"/>
        <v>#REF!</v>
      </c>
      <c r="AQ364" s="1227"/>
      <c r="AR364" s="1200" t="e">
        <f>INDEX('прил 14'!H:H,MATCH('прил 1.4'!$B364,'прил 14'!$B:$B,0))</f>
        <v>#REF!</v>
      </c>
      <c r="AT364" s="1200" t="e">
        <f>INDEX('прил 14'!I:I,MATCH('прил 1.4'!$B364,'прил 14'!$B:$B,0))</f>
        <v>#REF!</v>
      </c>
      <c r="AV364" s="1200" t="e">
        <f>INDEX('прил 14'!J:J,MATCH('прил 1.4'!$B364,'прил 14'!$B:$B,0))</f>
        <v>#REF!</v>
      </c>
      <c r="AW364" s="1202"/>
      <c r="AX364" s="1200" t="e">
        <f>INDEX('прил 14'!K:K,MATCH('прил 1.4'!$B364,'прил 14'!$B:$B,0))</f>
        <v>#REF!</v>
      </c>
      <c r="AY364" s="1409" t="e">
        <f t="shared" si="284"/>
        <v>#REF!</v>
      </c>
      <c r="AZ364" s="937" t="e">
        <f t="shared" si="285"/>
        <v>#REF!</v>
      </c>
      <c r="BA364" s="1417"/>
      <c r="BB364" s="1409">
        <v>0</v>
      </c>
      <c r="BC364" s="1409" t="e">
        <f>INDEX('прил 1.1'!#REF!,MATCH('прил 1.4'!B364,'прил 1.1'!B:B,0))</f>
        <v>#REF!</v>
      </c>
      <c r="BD364" s="1409">
        <v>0</v>
      </c>
      <c r="BE364" s="1409" t="e">
        <f>INDEX('прил 1.1'!#REF!,MATCH('прил 1.4'!B364,'прил 1.1'!B:B,0))</f>
        <v>#REF!</v>
      </c>
      <c r="BF364" s="1414"/>
      <c r="BG364" s="1409" t="e">
        <f>INDEX('прил 1.1'!#REF!,MATCH('прил 1.4'!B364,'прил 1.1'!B:B,0))</f>
        <v>#REF!</v>
      </c>
      <c r="BH364" s="950" t="s">
        <v>1189</v>
      </c>
      <c r="BI364" s="1597">
        <f t="shared" si="324"/>
        <v>0</v>
      </c>
      <c r="BL364" s="917"/>
      <c r="BM364" s="918"/>
    </row>
    <row r="365" spans="1:65" s="934" customFormat="1" ht="47.25" hidden="1">
      <c r="A365" s="938">
        <f t="shared" si="326"/>
        <v>8</v>
      </c>
      <c r="B365" s="782" t="e">
        <f>'прил 1.1'!#REF!</f>
        <v>#REF!</v>
      </c>
      <c r="C365" s="915" t="s">
        <v>1026</v>
      </c>
      <c r="D365" s="1409" t="e">
        <f>INDEX('прил 1.1'!K:K,MATCH('прил 1.4'!B365,'прил 1.1'!B:B,0))</f>
        <v>#REF!</v>
      </c>
      <c r="E365" s="1409" t="e">
        <f>INDEX('прил 1.1'!L:L,MATCH($B365,'прил 1.1'!$B:$B,0))</f>
        <v>#REF!</v>
      </c>
      <c r="F365" s="1409" t="e">
        <f>INDEX('прил 1.1'!Q:Q,MATCH('прил 1.4'!B365,'прил 1.1'!B:B,0))</f>
        <v>#REF!</v>
      </c>
      <c r="G365" s="1409" t="e">
        <f>INDEX('прил 1.1'!#REF!,MATCH($B365,'прил 1.1'!$B:$B,0))</f>
        <v>#REF!</v>
      </c>
      <c r="H365" s="1409">
        <v>0</v>
      </c>
      <c r="I365" s="1410" t="e">
        <f>INDEX('прил 1.1'!#REF!,MATCH('прил 1.4'!B365,'прил 1.1'!B:B,0))</f>
        <v>#REF!</v>
      </c>
      <c r="J365" s="1201"/>
      <c r="K365" s="1202"/>
      <c r="L365" s="1199"/>
      <c r="M365" s="1202"/>
      <c r="N365" s="1199"/>
      <c r="O365" s="1199"/>
      <c r="P365" s="1199"/>
      <c r="Q365" s="1203"/>
      <c r="R365" s="1409" t="e">
        <f t="shared" si="289"/>
        <v>#REF!</v>
      </c>
      <c r="S365" s="937" t="e">
        <f t="shared" si="290"/>
        <v>#REF!</v>
      </c>
      <c r="T365" s="1409" t="e">
        <f>INDEX('прил 1.1'!#REF!,MATCH('прил 1.4'!$B365,'прил 1.1'!$B:$B,0))</f>
        <v>#REF!</v>
      </c>
      <c r="U365" s="1409" t="e">
        <f>INDEX('прил 1.1'!#REF!,MATCH('прил 1.4'!$B365,'прил 1.1'!$B:$B,0))</f>
        <v>#REF!</v>
      </c>
      <c r="V365" s="1409">
        <v>0</v>
      </c>
      <c r="W365" s="1409" t="e">
        <f>INDEX('прил 1.1'!#REF!,MATCH('прил 1.4'!B365,'прил 1.1'!B:B,0))</f>
        <v>#REF!</v>
      </c>
      <c r="X365" s="1205">
        <v>0</v>
      </c>
      <c r="Y365" s="1205"/>
      <c r="Z365" s="1205">
        <v>0</v>
      </c>
      <c r="AA365" s="1205"/>
      <c r="AB365" s="1205">
        <v>0</v>
      </c>
      <c r="AC365" s="1205"/>
      <c r="AD365" s="1205">
        <f t="shared" si="327"/>
        <v>0</v>
      </c>
      <c r="AE365" s="1205"/>
      <c r="AF365" s="1199" t="e">
        <f>INDEX('прил 1.1'!Q:Q,MATCH('прил 1.4'!B365,'прил 1.1'!B:B,0))-W365</f>
        <v>#REF!</v>
      </c>
      <c r="AG365" s="1409" t="e">
        <f t="shared" si="257"/>
        <v>#REF!</v>
      </c>
      <c r="AH365" s="937" t="e">
        <f t="shared" si="258"/>
        <v>#REF!</v>
      </c>
      <c r="AI365" s="1414"/>
      <c r="AJ365" s="1414"/>
      <c r="AK365" s="1415" t="e">
        <f>INDEX('прил 1.1'!#REF!,MATCH('прил 1.4'!$B365,'прил 1.1'!$B:$B,0))</f>
        <v>#REF!</v>
      </c>
      <c r="AL365" s="1416" t="e">
        <f>INDEX('прил 1.1'!#REF!,MATCH('прил 1.4'!$B365,'прил 1.1'!$B:$B,0))</f>
        <v>#REF!</v>
      </c>
      <c r="AM365" s="1409">
        <v>0</v>
      </c>
      <c r="AN365" s="1409" t="e">
        <f>INDEX('прил 1.1'!#REF!,MATCH('прил 1.4'!B365,'прил 1.1'!B:B,0))</f>
        <v>#REF!</v>
      </c>
      <c r="AO365" s="1206">
        <f t="shared" si="313"/>
        <v>0</v>
      </c>
      <c r="AP365" s="1200" t="e">
        <f t="shared" si="301"/>
        <v>#REF!</v>
      </c>
      <c r="AQ365" s="1227"/>
      <c r="AR365" s="1199"/>
      <c r="AS365" s="1202"/>
      <c r="AT365" s="1199"/>
      <c r="AU365" s="1202"/>
      <c r="AV365" s="1199"/>
      <c r="AW365" s="1202"/>
      <c r="AX365" s="1199"/>
      <c r="AY365" s="1409" t="e">
        <f t="shared" si="284"/>
        <v>#REF!</v>
      </c>
      <c r="AZ365" s="937" t="e">
        <f t="shared" si="285"/>
        <v>#REF!</v>
      </c>
      <c r="BA365" s="1417"/>
      <c r="BB365" s="1409">
        <v>0</v>
      </c>
      <c r="BC365" s="1409" t="e">
        <f>INDEX('прил 1.1'!#REF!,MATCH('прил 1.4'!B365,'прил 1.1'!B:B,0))</f>
        <v>#REF!</v>
      </c>
      <c r="BD365" s="1409">
        <v>0</v>
      </c>
      <c r="BE365" s="1409" t="e">
        <f>INDEX('прил 1.1'!#REF!,MATCH('прил 1.4'!B365,'прил 1.1'!B:B,0))</f>
        <v>#REF!</v>
      </c>
      <c r="BF365" s="1414"/>
      <c r="BG365" s="1409" t="e">
        <f>INDEX('прил 1.1'!#REF!,MATCH('прил 1.4'!B365,'прил 1.1'!B:B,0))</f>
        <v>#REF!</v>
      </c>
      <c r="BH365" s="950" t="s">
        <v>1189</v>
      </c>
      <c r="BI365" s="1597">
        <f t="shared" si="324"/>
        <v>0</v>
      </c>
      <c r="BL365" s="917"/>
      <c r="BM365" s="918"/>
    </row>
    <row r="366" spans="1:65" s="934" customFormat="1" ht="47.25" hidden="1">
      <c r="A366" s="938">
        <f t="shared" si="326"/>
        <v>9</v>
      </c>
      <c r="B366" s="782" t="e">
        <f>'прил 1.1'!#REF!</f>
        <v>#REF!</v>
      </c>
      <c r="C366" s="915" t="s">
        <v>1026</v>
      </c>
      <c r="D366" s="1409" t="e">
        <f>INDEX('прил 1.1'!K:K,MATCH('прил 1.4'!B366,'прил 1.1'!B:B,0))</f>
        <v>#REF!</v>
      </c>
      <c r="E366" s="1409" t="e">
        <f>INDEX('прил 1.1'!L:L,MATCH($B366,'прил 1.1'!$B:$B,0))</f>
        <v>#REF!</v>
      </c>
      <c r="F366" s="1409" t="e">
        <f>INDEX('прил 1.1'!Q:Q,MATCH('прил 1.4'!B366,'прил 1.1'!B:B,0))</f>
        <v>#REF!</v>
      </c>
      <c r="G366" s="1409" t="e">
        <f>INDEX('прил 1.1'!#REF!,MATCH($B366,'прил 1.1'!$B:$B,0))</f>
        <v>#REF!</v>
      </c>
      <c r="H366" s="1409">
        <v>0</v>
      </c>
      <c r="I366" s="1410" t="e">
        <f>INDEX('прил 1.1'!#REF!,MATCH('прил 1.4'!B366,'прил 1.1'!B:B,0))</f>
        <v>#REF!</v>
      </c>
      <c r="J366" s="1201"/>
      <c r="K366" s="1200" t="e">
        <f>INDEX('прил 14'!N:N,MATCH('прил 1.4'!$B366,'прил 14'!$B:$B,0))</f>
        <v>#REF!</v>
      </c>
      <c r="L366" s="1390"/>
      <c r="M366" s="1200" t="e">
        <f>INDEX('прил 14'!O:O,MATCH('прил 1.4'!$B366,'прил 14'!$B:$B,0))</f>
        <v>#REF!</v>
      </c>
      <c r="N366" s="1390"/>
      <c r="O366" s="1200" t="e">
        <f>INDEX('прил 14'!P:P,MATCH('прил 1.4'!$B366,'прил 14'!$B:$B,0))</f>
        <v>#REF!</v>
      </c>
      <c r="P366" s="1199"/>
      <c r="Q366" s="1200" t="e">
        <f>INDEX('прил 14'!Q:Q,MATCH('прил 1.4'!$B366,'прил 14'!$B:$B,0))</f>
        <v>#REF!</v>
      </c>
      <c r="R366" s="1409" t="e">
        <f t="shared" si="289"/>
        <v>#REF!</v>
      </c>
      <c r="S366" s="937" t="e">
        <f t="shared" si="290"/>
        <v>#REF!</v>
      </c>
      <c r="T366" s="1409" t="e">
        <f>INDEX('прил 1.1'!#REF!,MATCH('прил 1.4'!$B366,'прил 1.1'!$B:$B,0))</f>
        <v>#REF!</v>
      </c>
      <c r="U366" s="1409" t="e">
        <f>INDEX('прил 1.1'!#REF!,MATCH('прил 1.4'!$B366,'прил 1.1'!$B:$B,0))</f>
        <v>#REF!</v>
      </c>
      <c r="V366" s="1409">
        <v>0</v>
      </c>
      <c r="W366" s="1409" t="e">
        <f>INDEX('прил 1.1'!#REF!,MATCH('прил 1.4'!B366,'прил 1.1'!B:B,0))</f>
        <v>#REF!</v>
      </c>
      <c r="X366" s="1205">
        <v>0</v>
      </c>
      <c r="Y366" s="1200" t="e">
        <f>INDEX('прил 14'!W:W,MATCH('прил 1.4'!$B366,'прил 14'!$B:$B,0))</f>
        <v>#REF!</v>
      </c>
      <c r="Z366" s="1388"/>
      <c r="AA366" s="1200" t="e">
        <f>INDEX('прил 14'!X:X,MATCH('прил 1.4'!$B366,'прил 14'!$B:$B,0))</f>
        <v>#REF!</v>
      </c>
      <c r="AB366" s="1388"/>
      <c r="AC366" s="1200" t="e">
        <f>INDEX('прил 14'!Y:Y,MATCH('прил 1.4'!$B366,'прил 14'!$B:$B,0))</f>
        <v>#REF!</v>
      </c>
      <c r="AD366" s="1205">
        <f t="shared" si="327"/>
        <v>0</v>
      </c>
      <c r="AE366" s="1200" t="e">
        <f>INDEX('прил 14'!Z:Z,MATCH('прил 1.4'!$B366,'прил 14'!$B:$B,0))</f>
        <v>#REF!</v>
      </c>
      <c r="AF366" s="1199" t="e">
        <f>INDEX('прил 1.1'!Q:Q,MATCH('прил 1.4'!B366,'прил 1.1'!B:B,0))-W366</f>
        <v>#REF!</v>
      </c>
      <c r="AG366" s="1409" t="e">
        <f t="shared" si="257"/>
        <v>#REF!</v>
      </c>
      <c r="AH366" s="937" t="e">
        <f t="shared" si="258"/>
        <v>#REF!</v>
      </c>
      <c r="AI366" s="1414"/>
      <c r="AJ366" s="1414"/>
      <c r="AK366" s="1415" t="e">
        <f>INDEX('прил 1.1'!#REF!,MATCH('прил 1.4'!$B366,'прил 1.1'!$B:$B,0))</f>
        <v>#REF!</v>
      </c>
      <c r="AL366" s="1416" t="e">
        <f>INDEX('прил 1.1'!#REF!,MATCH('прил 1.4'!$B366,'прил 1.1'!$B:$B,0))</f>
        <v>#REF!</v>
      </c>
      <c r="AM366" s="1409">
        <v>0</v>
      </c>
      <c r="AN366" s="1409" t="e">
        <f>INDEX('прил 1.1'!#REF!,MATCH('прил 1.4'!B366,'прил 1.1'!B:B,0))</f>
        <v>#REF!</v>
      </c>
      <c r="AO366" s="1206">
        <f t="shared" si="313"/>
        <v>0</v>
      </c>
      <c r="AP366" s="1200" t="e">
        <f t="shared" si="301"/>
        <v>#REF!</v>
      </c>
      <c r="AQ366" s="1227"/>
      <c r="AR366" s="1200" t="e">
        <f>INDEX('прил 14'!H:H,MATCH('прил 1.4'!$B366,'прил 14'!$B:$B,0))</f>
        <v>#REF!</v>
      </c>
      <c r="AT366" s="1200" t="e">
        <f>INDEX('прил 14'!I:I,MATCH('прил 1.4'!$B366,'прил 14'!$B:$B,0))</f>
        <v>#REF!</v>
      </c>
      <c r="AV366" s="1200" t="e">
        <f>INDEX('прил 14'!J:J,MATCH('прил 1.4'!$B366,'прил 14'!$B:$B,0))</f>
        <v>#REF!</v>
      </c>
      <c r="AW366" s="1202"/>
      <c r="AX366" s="1200" t="e">
        <f>INDEX('прил 14'!K:K,MATCH('прил 1.4'!$B366,'прил 14'!$B:$B,0))</f>
        <v>#REF!</v>
      </c>
      <c r="AY366" s="1409" t="e">
        <f t="shared" si="284"/>
        <v>#REF!</v>
      </c>
      <c r="AZ366" s="937" t="e">
        <f t="shared" si="285"/>
        <v>#REF!</v>
      </c>
      <c r="BA366" s="1417"/>
      <c r="BB366" s="1409">
        <v>0</v>
      </c>
      <c r="BC366" s="1409" t="e">
        <f>INDEX('прил 1.1'!#REF!,MATCH('прил 1.4'!B366,'прил 1.1'!B:B,0))</f>
        <v>#REF!</v>
      </c>
      <c r="BD366" s="1409">
        <v>0</v>
      </c>
      <c r="BE366" s="1409" t="e">
        <f>INDEX('прил 1.1'!#REF!,MATCH('прил 1.4'!B366,'прил 1.1'!B:B,0))</f>
        <v>#REF!</v>
      </c>
      <c r="BF366" s="1414"/>
      <c r="BG366" s="1409" t="e">
        <f>INDEX('прил 1.1'!#REF!,MATCH('прил 1.4'!B366,'прил 1.1'!B:B,0))</f>
        <v>#REF!</v>
      </c>
      <c r="BH366" s="950" t="s">
        <v>1189</v>
      </c>
      <c r="BI366" s="1597">
        <f t="shared" si="324"/>
        <v>0</v>
      </c>
      <c r="BL366" s="917"/>
      <c r="BM366" s="918"/>
    </row>
    <row r="367" spans="1:65" s="934" customFormat="1">
      <c r="A367" s="938">
        <f t="shared" si="326"/>
        <v>10</v>
      </c>
      <c r="B367" s="782" t="e">
        <f>'прил 1.1'!#REF!</f>
        <v>#REF!</v>
      </c>
      <c r="C367" s="915" t="s">
        <v>1026</v>
      </c>
      <c r="D367" s="1409" t="e">
        <f>INDEX('прил 1.1'!K:K,MATCH('прил 1.4'!B367,'прил 1.1'!B:B,0))</f>
        <v>#REF!</v>
      </c>
      <c r="E367" s="1409" t="e">
        <f>INDEX('прил 1.1'!L:L,MATCH($B367,'прил 1.1'!$B:$B,0))</f>
        <v>#REF!</v>
      </c>
      <c r="F367" s="1409" t="e">
        <f>INDEX('прил 1.1'!Q:Q,MATCH('прил 1.4'!B367,'прил 1.1'!B:B,0))</f>
        <v>#REF!</v>
      </c>
      <c r="G367" s="1409" t="e">
        <f>INDEX('прил 1.1'!#REF!,MATCH($B367,'прил 1.1'!$B:$B,0))</f>
        <v>#REF!</v>
      </c>
      <c r="H367" s="1409">
        <v>12.484999999999999</v>
      </c>
      <c r="I367" s="1410" t="e">
        <f>INDEX('прил 1.1'!#REF!,MATCH('прил 1.4'!B367,'прил 1.1'!B:B,0))</f>
        <v>#REF!</v>
      </c>
      <c r="J367" s="1201"/>
      <c r="K367" s="1202"/>
      <c r="L367" s="1199"/>
      <c r="M367" s="1202"/>
      <c r="N367" s="1199"/>
      <c r="O367" s="1199"/>
      <c r="P367" s="1199"/>
      <c r="Q367" s="1203"/>
      <c r="R367" s="1409" t="e">
        <f t="shared" si="289"/>
        <v>#REF!</v>
      </c>
      <c r="S367" s="937" t="e">
        <f t="shared" si="290"/>
        <v>#REF!</v>
      </c>
      <c r="T367" s="1409"/>
      <c r="U367" s="1409"/>
      <c r="V367" s="1409">
        <v>14.7323</v>
      </c>
      <c r="W367" s="1409"/>
      <c r="X367" s="1205"/>
      <c r="Y367" s="1205"/>
      <c r="Z367" s="1205"/>
      <c r="AA367" s="1205"/>
      <c r="AB367" s="1205"/>
      <c r="AC367" s="1205"/>
      <c r="AD367" s="1205">
        <f>V367</f>
        <v>14.7323</v>
      </c>
      <c r="AE367" s="1205"/>
      <c r="AF367" s="1199" t="e">
        <f>INDEX('прил 1.1'!Q:Q,MATCH('прил 1.4'!B367,'прил 1.1'!B:B,0))-W367</f>
        <v>#REF!</v>
      </c>
      <c r="AG367" s="1409">
        <f t="shared" ref="AG367:AG430" si="328">W367-V367</f>
        <v>-14.7323</v>
      </c>
      <c r="AH367" s="937" t="str">
        <f t="shared" ref="AH367:AH430" si="329">IF(W367&gt;0,AG367/W367," ")</f>
        <v xml:space="preserve"> </v>
      </c>
      <c r="AI367" s="1414"/>
      <c r="AJ367" s="1414"/>
      <c r="AK367" s="1415" t="e">
        <f>INDEX('прил 1.1'!#REF!,MATCH('прил 1.4'!$B367,'прил 1.1'!$B:$B,0))</f>
        <v>#REF!</v>
      </c>
      <c r="AL367" s="1416" t="e">
        <f>INDEX('прил 1.1'!#REF!,MATCH('прил 1.4'!$B367,'прил 1.1'!$B:$B,0))</f>
        <v>#REF!</v>
      </c>
      <c r="AM367" s="1409">
        <v>12.484999999999999</v>
      </c>
      <c r="AN367" s="1409" t="e">
        <f>INDEX('прил 1.1'!#REF!,MATCH('прил 1.4'!B367,'прил 1.1'!B:B,0))</f>
        <v>#REF!</v>
      </c>
      <c r="AO367" s="1206">
        <f t="shared" si="313"/>
        <v>12.484999999999999</v>
      </c>
      <c r="AP367" s="1200" t="e">
        <f t="shared" si="301"/>
        <v>#REF!</v>
      </c>
      <c r="AQ367" s="1227"/>
      <c r="AR367" s="1199"/>
      <c r="AS367" s="1202"/>
      <c r="AT367" s="1199"/>
      <c r="AU367" s="1202"/>
      <c r="AV367" s="1199"/>
      <c r="AW367" s="1202"/>
      <c r="AX367" s="1199"/>
      <c r="AY367" s="1409" t="e">
        <f t="shared" si="284"/>
        <v>#REF!</v>
      </c>
      <c r="AZ367" s="937" t="e">
        <f t="shared" si="285"/>
        <v>#REF!</v>
      </c>
      <c r="BA367" s="1417"/>
      <c r="BB367" s="1409">
        <v>0</v>
      </c>
      <c r="BC367" s="1409" t="e">
        <f>INDEX('прил 1.1'!#REF!,MATCH('прил 1.4'!B367,'прил 1.1'!B:B,0))</f>
        <v>#REF!</v>
      </c>
      <c r="BD367" s="1409">
        <v>0</v>
      </c>
      <c r="BE367" s="1409" t="e">
        <f>INDEX('прил 1.1'!#REF!,MATCH('прил 1.4'!B367,'прил 1.1'!B:B,0))</f>
        <v>#REF!</v>
      </c>
      <c r="BF367" s="1414"/>
      <c r="BG367" s="1409" t="e">
        <f>INDEX('прил 1.1'!#REF!,MATCH('прил 1.4'!B367,'прил 1.1'!B:B,0))</f>
        <v>#REF!</v>
      </c>
      <c r="BH367" s="950"/>
      <c r="BI367" s="1597">
        <f t="shared" si="324"/>
        <v>0</v>
      </c>
      <c r="BJ367" s="1619">
        <v>0</v>
      </c>
      <c r="BL367" s="917">
        <f t="shared" ref="BL367:BL374" si="330">BJ367-H367</f>
        <v>-12.484999999999999</v>
      </c>
      <c r="BM367" s="918"/>
    </row>
    <row r="368" spans="1:65" s="934" customFormat="1" ht="30">
      <c r="A368" s="938">
        <f t="shared" si="326"/>
        <v>11</v>
      </c>
      <c r="B368" s="782" t="s">
        <v>1075</v>
      </c>
      <c r="C368" s="915" t="s">
        <v>1026</v>
      </c>
      <c r="D368" s="1409"/>
      <c r="E368" s="1409"/>
      <c r="F368" s="1409"/>
      <c r="G368" s="1409"/>
      <c r="H368" s="1409">
        <v>0.32400000000000001</v>
      </c>
      <c r="I368" s="1410"/>
      <c r="J368" s="1201"/>
      <c r="K368" s="1202"/>
      <c r="L368" s="1199"/>
      <c r="M368" s="1202"/>
      <c r="N368" s="1199"/>
      <c r="O368" s="1199"/>
      <c r="P368" s="1199"/>
      <c r="Q368" s="1203"/>
      <c r="R368" s="1409">
        <f t="shared" si="289"/>
        <v>-0.32400000000000001</v>
      </c>
      <c r="S368" s="937" t="str">
        <f t="shared" si="290"/>
        <v xml:space="preserve"> </v>
      </c>
      <c r="T368" s="1409"/>
      <c r="U368" s="1409"/>
      <c r="V368" s="1409">
        <v>0.38229999999999997</v>
      </c>
      <c r="W368" s="1409"/>
      <c r="X368" s="1205"/>
      <c r="Y368" s="1205"/>
      <c r="Z368" s="1205"/>
      <c r="AA368" s="1205"/>
      <c r="AB368" s="1205"/>
      <c r="AC368" s="1205"/>
      <c r="AD368" s="1205">
        <f t="shared" ref="AD368:AD374" si="331">V368</f>
        <v>0.38229999999999997</v>
      </c>
      <c r="AE368" s="1205"/>
      <c r="AF368" s="1199"/>
      <c r="AG368" s="1409">
        <f t="shared" si="328"/>
        <v>-0.38229999999999997</v>
      </c>
      <c r="AH368" s="937" t="str">
        <f t="shared" si="329"/>
        <v xml:space="preserve"> </v>
      </c>
      <c r="AI368" s="1414"/>
      <c r="AJ368" s="1414"/>
      <c r="AK368" s="1415"/>
      <c r="AL368" s="1416"/>
      <c r="AM368" s="1409">
        <v>0.32400000000000001</v>
      </c>
      <c r="AN368" s="1409"/>
      <c r="AO368" s="1206">
        <f t="shared" si="313"/>
        <v>0.32400000000000001</v>
      </c>
      <c r="AP368" s="1200">
        <f t="shared" si="301"/>
        <v>0</v>
      </c>
      <c r="AQ368" s="1227"/>
      <c r="AR368" s="1199"/>
      <c r="AS368" s="1202"/>
      <c r="AT368" s="1199"/>
      <c r="AU368" s="1202"/>
      <c r="AV368" s="1199"/>
      <c r="AW368" s="1202"/>
      <c r="AX368" s="1199"/>
      <c r="AY368" s="1409">
        <f t="shared" si="284"/>
        <v>-0.32400000000000001</v>
      </c>
      <c r="AZ368" s="937" t="str">
        <f t="shared" si="285"/>
        <v xml:space="preserve"> </v>
      </c>
      <c r="BA368" s="1417"/>
      <c r="BB368" s="1409">
        <v>0</v>
      </c>
      <c r="BC368" s="1409"/>
      <c r="BD368" s="1409">
        <v>0</v>
      </c>
      <c r="BE368" s="1409"/>
      <c r="BF368" s="1414"/>
      <c r="BG368" s="1409"/>
      <c r="BH368" s="950"/>
      <c r="BI368" s="1597">
        <f t="shared" si="324"/>
        <v>0</v>
      </c>
      <c r="BJ368" s="1619">
        <v>0</v>
      </c>
      <c r="BL368" s="917">
        <f t="shared" si="330"/>
        <v>-0.32400000000000001</v>
      </c>
      <c r="BM368" s="918"/>
    </row>
    <row r="369" spans="1:65" s="934" customFormat="1" ht="30">
      <c r="A369" s="938">
        <f t="shared" si="326"/>
        <v>12</v>
      </c>
      <c r="B369" s="782" t="s">
        <v>1076</v>
      </c>
      <c r="C369" s="915" t="s">
        <v>1026</v>
      </c>
      <c r="D369" s="1409"/>
      <c r="E369" s="1409"/>
      <c r="F369" s="1409"/>
      <c r="G369" s="1409"/>
      <c r="H369" s="1409">
        <v>0.29599999999999999</v>
      </c>
      <c r="I369" s="1410"/>
      <c r="J369" s="1201"/>
      <c r="K369" s="1202"/>
      <c r="L369" s="1199"/>
      <c r="M369" s="1202"/>
      <c r="N369" s="1199"/>
      <c r="O369" s="1199"/>
      <c r="P369" s="1199"/>
      <c r="Q369" s="1203"/>
      <c r="R369" s="1409">
        <f t="shared" si="289"/>
        <v>-0.29599999999999999</v>
      </c>
      <c r="S369" s="937" t="str">
        <f t="shared" si="290"/>
        <v xml:space="preserve"> </v>
      </c>
      <c r="T369" s="1409"/>
      <c r="U369" s="1409"/>
      <c r="V369" s="1409">
        <v>0.3493</v>
      </c>
      <c r="W369" s="1409"/>
      <c r="X369" s="1205"/>
      <c r="Y369" s="1205"/>
      <c r="Z369" s="1205"/>
      <c r="AA369" s="1205"/>
      <c r="AB369" s="1205"/>
      <c r="AC369" s="1205"/>
      <c r="AD369" s="1205">
        <f t="shared" si="331"/>
        <v>0.3493</v>
      </c>
      <c r="AE369" s="1205"/>
      <c r="AF369" s="1199"/>
      <c r="AG369" s="1409">
        <f t="shared" si="328"/>
        <v>-0.3493</v>
      </c>
      <c r="AH369" s="937" t="str">
        <f t="shared" si="329"/>
        <v xml:space="preserve"> </v>
      </c>
      <c r="AI369" s="1414"/>
      <c r="AJ369" s="1414"/>
      <c r="AK369" s="1415"/>
      <c r="AL369" s="1416"/>
      <c r="AM369" s="1409">
        <v>0.29599999999999999</v>
      </c>
      <c r="AN369" s="1409"/>
      <c r="AO369" s="1206">
        <f t="shared" si="313"/>
        <v>0.29599999999999999</v>
      </c>
      <c r="AP369" s="1200">
        <f t="shared" si="301"/>
        <v>0</v>
      </c>
      <c r="AQ369" s="1227"/>
      <c r="AR369" s="1199"/>
      <c r="AS369" s="1202"/>
      <c r="AT369" s="1199"/>
      <c r="AU369" s="1202"/>
      <c r="AV369" s="1199"/>
      <c r="AW369" s="1202"/>
      <c r="AX369" s="1199"/>
      <c r="AY369" s="1409">
        <f t="shared" si="284"/>
        <v>-0.29599999999999999</v>
      </c>
      <c r="AZ369" s="937" t="str">
        <f t="shared" si="285"/>
        <v xml:space="preserve"> </v>
      </c>
      <c r="BA369" s="1417"/>
      <c r="BB369" s="1409">
        <v>0</v>
      </c>
      <c r="BC369" s="1409"/>
      <c r="BD369" s="1409">
        <v>0</v>
      </c>
      <c r="BE369" s="1409"/>
      <c r="BF369" s="1414"/>
      <c r="BG369" s="1409"/>
      <c r="BH369" s="950"/>
      <c r="BI369" s="1597">
        <f t="shared" si="324"/>
        <v>0</v>
      </c>
      <c r="BJ369" s="1619">
        <v>0</v>
      </c>
      <c r="BL369" s="917">
        <f t="shared" si="330"/>
        <v>-0.29599999999999999</v>
      </c>
      <c r="BM369" s="918"/>
    </row>
    <row r="370" spans="1:65" s="934" customFormat="1" ht="30">
      <c r="A370" s="938">
        <f t="shared" si="326"/>
        <v>13</v>
      </c>
      <c r="B370" s="782" t="s">
        <v>1077</v>
      </c>
      <c r="C370" s="915" t="s">
        <v>1026</v>
      </c>
      <c r="D370" s="1409"/>
      <c r="E370" s="1409"/>
      <c r="F370" s="1409"/>
      <c r="G370" s="1409"/>
      <c r="H370" s="1409">
        <v>6.3E-2</v>
      </c>
      <c r="I370" s="1410"/>
      <c r="J370" s="1201"/>
      <c r="K370" s="1202"/>
      <c r="L370" s="1199"/>
      <c r="M370" s="1202"/>
      <c r="N370" s="1199"/>
      <c r="O370" s="1199"/>
      <c r="P370" s="1199"/>
      <c r="Q370" s="1203"/>
      <c r="R370" s="1409">
        <f t="shared" si="289"/>
        <v>-6.3E-2</v>
      </c>
      <c r="S370" s="937" t="str">
        <f t="shared" si="290"/>
        <v xml:space="preserve"> </v>
      </c>
      <c r="T370" s="1409"/>
      <c r="U370" s="1409"/>
      <c r="V370" s="1409">
        <v>7.4300000000000005E-2</v>
      </c>
      <c r="W370" s="1409"/>
      <c r="X370" s="1205"/>
      <c r="Y370" s="1205"/>
      <c r="Z370" s="1205"/>
      <c r="AA370" s="1205"/>
      <c r="AB370" s="1205"/>
      <c r="AC370" s="1205"/>
      <c r="AD370" s="1205">
        <f t="shared" si="331"/>
        <v>7.4300000000000005E-2</v>
      </c>
      <c r="AE370" s="1205"/>
      <c r="AF370" s="1199"/>
      <c r="AG370" s="1409">
        <f t="shared" si="328"/>
        <v>-7.4300000000000005E-2</v>
      </c>
      <c r="AH370" s="937" t="str">
        <f t="shared" si="329"/>
        <v xml:space="preserve"> </v>
      </c>
      <c r="AI370" s="1414"/>
      <c r="AJ370" s="1414"/>
      <c r="AK370" s="1415"/>
      <c r="AL370" s="1416"/>
      <c r="AM370" s="1409">
        <v>6.3E-2</v>
      </c>
      <c r="AN370" s="1409"/>
      <c r="AO370" s="1206">
        <f t="shared" si="313"/>
        <v>6.3E-2</v>
      </c>
      <c r="AP370" s="1200">
        <f t="shared" si="301"/>
        <v>0</v>
      </c>
      <c r="AQ370" s="1227"/>
      <c r="AR370" s="1199"/>
      <c r="AS370" s="1202"/>
      <c r="AT370" s="1199"/>
      <c r="AU370" s="1202"/>
      <c r="AV370" s="1199"/>
      <c r="AW370" s="1202"/>
      <c r="AX370" s="1199"/>
      <c r="AY370" s="1409">
        <f t="shared" si="284"/>
        <v>-6.3E-2</v>
      </c>
      <c r="AZ370" s="937" t="str">
        <f t="shared" si="285"/>
        <v xml:space="preserve"> </v>
      </c>
      <c r="BA370" s="1417"/>
      <c r="BB370" s="1409">
        <v>0</v>
      </c>
      <c r="BC370" s="1409"/>
      <c r="BD370" s="1409">
        <v>0</v>
      </c>
      <c r="BE370" s="1409"/>
      <c r="BF370" s="1414"/>
      <c r="BG370" s="1409"/>
      <c r="BH370" s="950"/>
      <c r="BI370" s="1597">
        <f t="shared" si="324"/>
        <v>0</v>
      </c>
      <c r="BJ370" s="1619">
        <v>0</v>
      </c>
      <c r="BL370" s="917">
        <f t="shared" si="330"/>
        <v>-6.3E-2</v>
      </c>
      <c r="BM370" s="918"/>
    </row>
    <row r="371" spans="1:65" s="934" customFormat="1" ht="30">
      <c r="A371" s="938">
        <f t="shared" si="326"/>
        <v>14</v>
      </c>
      <c r="B371" s="782" t="s">
        <v>1078</v>
      </c>
      <c r="C371" s="915" t="s">
        <v>1026</v>
      </c>
      <c r="D371" s="1409"/>
      <c r="E371" s="1409"/>
      <c r="F371" s="1409"/>
      <c r="G371" s="1409"/>
      <c r="H371" s="1409">
        <v>7.5999999999999998E-2</v>
      </c>
      <c r="I371" s="1410"/>
      <c r="J371" s="1201"/>
      <c r="K371" s="1202"/>
      <c r="L371" s="1199"/>
      <c r="M371" s="1202"/>
      <c r="N371" s="1199"/>
      <c r="O371" s="1199"/>
      <c r="P371" s="1199"/>
      <c r="Q371" s="1203"/>
      <c r="R371" s="1409">
        <f t="shared" si="289"/>
        <v>-7.5999999999999998E-2</v>
      </c>
      <c r="S371" s="937" t="str">
        <f t="shared" si="290"/>
        <v xml:space="preserve"> </v>
      </c>
      <c r="T371" s="1409"/>
      <c r="U371" s="1409"/>
      <c r="V371" s="1409">
        <v>8.9700000000000002E-2</v>
      </c>
      <c r="W371" s="1409"/>
      <c r="X371" s="1205"/>
      <c r="Y371" s="1205"/>
      <c r="Z371" s="1205"/>
      <c r="AA371" s="1205"/>
      <c r="AB371" s="1205"/>
      <c r="AC371" s="1205"/>
      <c r="AD371" s="1205">
        <f t="shared" si="331"/>
        <v>8.9700000000000002E-2</v>
      </c>
      <c r="AE371" s="1205"/>
      <c r="AF371" s="1199"/>
      <c r="AG371" s="1409">
        <f t="shared" si="328"/>
        <v>-8.9700000000000002E-2</v>
      </c>
      <c r="AH371" s="937" t="str">
        <f t="shared" si="329"/>
        <v xml:space="preserve"> </v>
      </c>
      <c r="AI371" s="1414"/>
      <c r="AJ371" s="1414"/>
      <c r="AK371" s="1415"/>
      <c r="AL371" s="1416"/>
      <c r="AM371" s="1409">
        <v>7.5999999999999998E-2</v>
      </c>
      <c r="AN371" s="1409"/>
      <c r="AO371" s="1206">
        <f t="shared" si="313"/>
        <v>7.5999999999999998E-2</v>
      </c>
      <c r="AP371" s="1200">
        <f t="shared" si="301"/>
        <v>0</v>
      </c>
      <c r="AQ371" s="1227"/>
      <c r="AR371" s="1199"/>
      <c r="AS371" s="1202"/>
      <c r="AT371" s="1199"/>
      <c r="AU371" s="1202"/>
      <c r="AV371" s="1199"/>
      <c r="AW371" s="1202"/>
      <c r="AX371" s="1199"/>
      <c r="AY371" s="1409">
        <f t="shared" si="284"/>
        <v>-7.5999999999999998E-2</v>
      </c>
      <c r="AZ371" s="937" t="str">
        <f t="shared" si="285"/>
        <v xml:space="preserve"> </v>
      </c>
      <c r="BA371" s="1417"/>
      <c r="BB371" s="1409">
        <v>0</v>
      </c>
      <c r="BC371" s="1409"/>
      <c r="BD371" s="1409">
        <v>0</v>
      </c>
      <c r="BE371" s="1409"/>
      <c r="BF371" s="1414"/>
      <c r="BG371" s="1409"/>
      <c r="BH371" s="950"/>
      <c r="BI371" s="1597">
        <f t="shared" si="324"/>
        <v>0</v>
      </c>
      <c r="BJ371" s="1619">
        <v>0</v>
      </c>
      <c r="BL371" s="917">
        <f t="shared" si="330"/>
        <v>-7.5999999999999998E-2</v>
      </c>
      <c r="BM371" s="918"/>
    </row>
    <row r="372" spans="1:65" s="934" customFormat="1" ht="30">
      <c r="A372" s="938">
        <f t="shared" si="326"/>
        <v>15</v>
      </c>
      <c r="B372" s="782" t="s">
        <v>1079</v>
      </c>
      <c r="C372" s="915" t="s">
        <v>1026</v>
      </c>
      <c r="D372" s="1409"/>
      <c r="E372" s="1409"/>
      <c r="F372" s="1409"/>
      <c r="G372" s="1409"/>
      <c r="H372" s="1409">
        <v>0.34799999999999998</v>
      </c>
      <c r="I372" s="1410"/>
      <c r="J372" s="1201"/>
      <c r="K372" s="1202"/>
      <c r="L372" s="1199"/>
      <c r="M372" s="1202"/>
      <c r="N372" s="1199"/>
      <c r="O372" s="1199"/>
      <c r="P372" s="1199"/>
      <c r="Q372" s="1203"/>
      <c r="R372" s="1409">
        <f t="shared" si="289"/>
        <v>-0.34799999999999998</v>
      </c>
      <c r="S372" s="937" t="str">
        <f t="shared" si="290"/>
        <v xml:space="preserve"> </v>
      </c>
      <c r="T372" s="1409"/>
      <c r="U372" s="1409"/>
      <c r="V372" s="1409">
        <v>0.41060000000000002</v>
      </c>
      <c r="W372" s="1409"/>
      <c r="X372" s="1205"/>
      <c r="Y372" s="1205"/>
      <c r="Z372" s="1205"/>
      <c r="AA372" s="1205"/>
      <c r="AB372" s="1205"/>
      <c r="AC372" s="1205"/>
      <c r="AD372" s="1205">
        <f t="shared" si="331"/>
        <v>0.41060000000000002</v>
      </c>
      <c r="AE372" s="1205"/>
      <c r="AF372" s="1199"/>
      <c r="AG372" s="1409">
        <f t="shared" si="328"/>
        <v>-0.41060000000000002</v>
      </c>
      <c r="AH372" s="937" t="str">
        <f t="shared" si="329"/>
        <v xml:space="preserve"> </v>
      </c>
      <c r="AI372" s="1414"/>
      <c r="AJ372" s="1414"/>
      <c r="AK372" s="1415"/>
      <c r="AL372" s="1416"/>
      <c r="AM372" s="1409">
        <v>0.34799999999999998</v>
      </c>
      <c r="AN372" s="1409"/>
      <c r="AO372" s="1206">
        <f t="shared" si="313"/>
        <v>0.34799999999999998</v>
      </c>
      <c r="AP372" s="1200">
        <f t="shared" si="301"/>
        <v>0</v>
      </c>
      <c r="AQ372" s="1227"/>
      <c r="AR372" s="1199"/>
      <c r="AS372" s="1202"/>
      <c r="AT372" s="1199"/>
      <c r="AU372" s="1202"/>
      <c r="AV372" s="1199"/>
      <c r="AW372" s="1202"/>
      <c r="AX372" s="1199"/>
      <c r="AY372" s="1409">
        <f t="shared" si="284"/>
        <v>-0.34799999999999998</v>
      </c>
      <c r="AZ372" s="937" t="str">
        <f t="shared" si="285"/>
        <v xml:space="preserve"> </v>
      </c>
      <c r="BA372" s="1417"/>
      <c r="BB372" s="1409">
        <v>0</v>
      </c>
      <c r="BC372" s="1409"/>
      <c r="BD372" s="1409">
        <v>0</v>
      </c>
      <c r="BE372" s="1409"/>
      <c r="BF372" s="1414"/>
      <c r="BG372" s="1409"/>
      <c r="BH372" s="950"/>
      <c r="BI372" s="1597">
        <f t="shared" si="324"/>
        <v>0</v>
      </c>
      <c r="BJ372" s="1619">
        <v>0</v>
      </c>
      <c r="BL372" s="917">
        <f t="shared" si="330"/>
        <v>-0.34799999999999998</v>
      </c>
      <c r="BM372" s="918"/>
    </row>
    <row r="373" spans="1:65" s="934" customFormat="1">
      <c r="A373" s="938">
        <f t="shared" si="326"/>
        <v>16</v>
      </c>
      <c r="B373" s="782" t="s">
        <v>1080</v>
      </c>
      <c r="C373" s="915" t="s">
        <v>1026</v>
      </c>
      <c r="D373" s="1409"/>
      <c r="E373" s="1409"/>
      <c r="F373" s="1409"/>
      <c r="G373" s="1409"/>
      <c r="H373" s="1409">
        <v>0.105</v>
      </c>
      <c r="I373" s="1410"/>
      <c r="J373" s="1201"/>
      <c r="K373" s="1202"/>
      <c r="L373" s="1199"/>
      <c r="M373" s="1202"/>
      <c r="N373" s="1199"/>
      <c r="O373" s="1199"/>
      <c r="P373" s="1199"/>
      <c r="Q373" s="1203"/>
      <c r="R373" s="1409">
        <f t="shared" si="289"/>
        <v>-0.105</v>
      </c>
      <c r="S373" s="937" t="str">
        <f t="shared" si="290"/>
        <v xml:space="preserve"> </v>
      </c>
      <c r="T373" s="1409"/>
      <c r="U373" s="1409"/>
      <c r="V373" s="1409">
        <v>0.1239</v>
      </c>
      <c r="W373" s="1409"/>
      <c r="X373" s="1205"/>
      <c r="Y373" s="1205"/>
      <c r="Z373" s="1205"/>
      <c r="AA373" s="1205"/>
      <c r="AB373" s="1205"/>
      <c r="AC373" s="1205"/>
      <c r="AD373" s="1205">
        <f t="shared" si="331"/>
        <v>0.1239</v>
      </c>
      <c r="AE373" s="1205"/>
      <c r="AF373" s="1199"/>
      <c r="AG373" s="1409">
        <f t="shared" si="328"/>
        <v>-0.1239</v>
      </c>
      <c r="AH373" s="937" t="str">
        <f t="shared" si="329"/>
        <v xml:space="preserve"> </v>
      </c>
      <c r="AI373" s="1414"/>
      <c r="AJ373" s="1414"/>
      <c r="AK373" s="1415"/>
      <c r="AL373" s="1416"/>
      <c r="AM373" s="1409">
        <v>0.105</v>
      </c>
      <c r="AN373" s="1409"/>
      <c r="AO373" s="1206">
        <f t="shared" si="313"/>
        <v>0.105</v>
      </c>
      <c r="AP373" s="1200">
        <f t="shared" si="301"/>
        <v>0</v>
      </c>
      <c r="AQ373" s="1227"/>
      <c r="AR373" s="1199"/>
      <c r="AS373" s="1202"/>
      <c r="AT373" s="1199"/>
      <c r="AU373" s="1202"/>
      <c r="AV373" s="1199"/>
      <c r="AW373" s="1202"/>
      <c r="AX373" s="1199"/>
      <c r="AY373" s="1409">
        <f t="shared" si="284"/>
        <v>-0.105</v>
      </c>
      <c r="AZ373" s="937" t="str">
        <f t="shared" si="285"/>
        <v xml:space="preserve"> </v>
      </c>
      <c r="BA373" s="1417"/>
      <c r="BB373" s="1409">
        <v>0</v>
      </c>
      <c r="BC373" s="1409"/>
      <c r="BD373" s="1409">
        <v>0</v>
      </c>
      <c r="BE373" s="1409"/>
      <c r="BF373" s="1414"/>
      <c r="BG373" s="1409"/>
      <c r="BH373" s="950"/>
      <c r="BI373" s="1597">
        <f t="shared" si="324"/>
        <v>0</v>
      </c>
      <c r="BJ373" s="1619">
        <v>0</v>
      </c>
      <c r="BL373" s="917">
        <f t="shared" si="330"/>
        <v>-0.105</v>
      </c>
      <c r="BM373" s="918"/>
    </row>
    <row r="374" spans="1:65" s="934" customFormat="1" ht="30">
      <c r="A374" s="938">
        <f t="shared" si="326"/>
        <v>17</v>
      </c>
      <c r="B374" s="782" t="s">
        <v>1081</v>
      </c>
      <c r="C374" s="915" t="s">
        <v>1026</v>
      </c>
      <c r="D374" s="1409"/>
      <c r="E374" s="1409"/>
      <c r="F374" s="1409"/>
      <c r="G374" s="1409"/>
      <c r="H374" s="1409">
        <v>9.1999999999999998E-2</v>
      </c>
      <c r="I374" s="1410"/>
      <c r="J374" s="1201"/>
      <c r="K374" s="1202"/>
      <c r="L374" s="1199"/>
      <c r="M374" s="1202"/>
      <c r="N374" s="1199"/>
      <c r="O374" s="1199"/>
      <c r="P374" s="1199"/>
      <c r="Q374" s="1203"/>
      <c r="R374" s="1409">
        <f t="shared" si="289"/>
        <v>-9.1999999999999998E-2</v>
      </c>
      <c r="S374" s="937" t="str">
        <f t="shared" si="290"/>
        <v xml:space="preserve"> </v>
      </c>
      <c r="T374" s="1409"/>
      <c r="U374" s="1409"/>
      <c r="V374" s="1409">
        <v>0.1086</v>
      </c>
      <c r="W374" s="1409"/>
      <c r="X374" s="1205"/>
      <c r="Y374" s="1205"/>
      <c r="Z374" s="1205"/>
      <c r="AA374" s="1205"/>
      <c r="AB374" s="1205"/>
      <c r="AC374" s="1205"/>
      <c r="AD374" s="1205">
        <f t="shared" si="331"/>
        <v>0.1086</v>
      </c>
      <c r="AE374" s="1205"/>
      <c r="AF374" s="1199"/>
      <c r="AG374" s="1409">
        <f t="shared" si="328"/>
        <v>-0.1086</v>
      </c>
      <c r="AH374" s="937" t="str">
        <f t="shared" si="329"/>
        <v xml:space="preserve"> </v>
      </c>
      <c r="AI374" s="1414"/>
      <c r="AJ374" s="1414"/>
      <c r="AK374" s="1415"/>
      <c r="AL374" s="1416"/>
      <c r="AM374" s="1409">
        <v>9.1999999999999998E-2</v>
      </c>
      <c r="AN374" s="1409"/>
      <c r="AO374" s="1206">
        <f t="shared" si="313"/>
        <v>9.1999999999999998E-2</v>
      </c>
      <c r="AP374" s="1200">
        <f t="shared" si="301"/>
        <v>0</v>
      </c>
      <c r="AQ374" s="1227"/>
      <c r="AR374" s="1199"/>
      <c r="AS374" s="1202"/>
      <c r="AT374" s="1199"/>
      <c r="AU374" s="1202"/>
      <c r="AV374" s="1199"/>
      <c r="AW374" s="1202"/>
      <c r="AX374" s="1199"/>
      <c r="AY374" s="1409">
        <f t="shared" si="284"/>
        <v>-9.1999999999999998E-2</v>
      </c>
      <c r="AZ374" s="937" t="str">
        <f t="shared" si="285"/>
        <v xml:space="preserve"> </v>
      </c>
      <c r="BA374" s="1417"/>
      <c r="BB374" s="1409">
        <v>0</v>
      </c>
      <c r="BC374" s="1409"/>
      <c r="BD374" s="1409">
        <v>0</v>
      </c>
      <c r="BE374" s="1409"/>
      <c r="BF374" s="1414"/>
      <c r="BG374" s="1409"/>
      <c r="BH374" s="950"/>
      <c r="BI374" s="1597">
        <f t="shared" si="324"/>
        <v>0</v>
      </c>
      <c r="BJ374" s="1619">
        <v>0</v>
      </c>
      <c r="BL374" s="917">
        <f t="shared" si="330"/>
        <v>-9.1999999999999998E-2</v>
      </c>
      <c r="BM374" s="918"/>
    </row>
    <row r="375" spans="1:65" s="922" customFormat="1" hidden="1" outlineLevel="1">
      <c r="A375" s="977"/>
      <c r="B375" s="782"/>
      <c r="C375" s="915"/>
      <c r="D375" s="1210"/>
      <c r="E375" s="1210"/>
      <c r="F375" s="1210"/>
      <c r="G375" s="1210"/>
      <c r="H375" s="1207"/>
      <c r="I375" s="1207"/>
      <c r="J375" s="1219"/>
      <c r="K375" s="1207"/>
      <c r="L375" s="1207"/>
      <c r="M375" s="1207"/>
      <c r="N375" s="1207"/>
      <c r="O375" s="1207"/>
      <c r="P375" s="1207"/>
      <c r="Q375" s="1207"/>
      <c r="R375" s="1210">
        <f t="shared" si="289"/>
        <v>0</v>
      </c>
      <c r="S375" s="1211" t="str">
        <f t="shared" si="290"/>
        <v xml:space="preserve"> </v>
      </c>
      <c r="T375" s="1207"/>
      <c r="U375" s="1207"/>
      <c r="V375" s="1207"/>
      <c r="W375" s="1207"/>
      <c r="X375" s="1207"/>
      <c r="Y375" s="1207"/>
      <c r="Z375" s="1207"/>
      <c r="AA375" s="1207"/>
      <c r="AB375" s="1207"/>
      <c r="AC375" s="1207"/>
      <c r="AD375" s="1207"/>
      <c r="AE375" s="1207"/>
      <c r="AF375" s="1207"/>
      <c r="AG375" s="1210">
        <f t="shared" si="328"/>
        <v>0</v>
      </c>
      <c r="AH375" s="1211" t="str">
        <f t="shared" si="329"/>
        <v xml:space="preserve"> </v>
      </c>
      <c r="AI375" s="1207"/>
      <c r="AJ375" s="1207"/>
      <c r="AK375" s="1207"/>
      <c r="AL375" s="1207"/>
      <c r="AM375" s="1230"/>
      <c r="AN375" s="1207"/>
      <c r="AO375" s="1208">
        <f t="shared" si="313"/>
        <v>0</v>
      </c>
      <c r="AP375" s="1200">
        <f t="shared" si="301"/>
        <v>0</v>
      </c>
      <c r="AQ375" s="1230"/>
      <c r="AR375" s="1219"/>
      <c r="AS375" s="1230"/>
      <c r="AT375" s="1207"/>
      <c r="AU375" s="1230"/>
      <c r="AV375" s="1207"/>
      <c r="AW375" s="1230"/>
      <c r="AX375" s="1207"/>
      <c r="AY375" s="1210">
        <f t="shared" si="284"/>
        <v>0</v>
      </c>
      <c r="AZ375" s="930" t="str">
        <f t="shared" si="285"/>
        <v xml:space="preserve"> </v>
      </c>
      <c r="BA375" s="1207"/>
      <c r="BB375" s="1230"/>
      <c r="BC375" s="1207"/>
      <c r="BD375" s="1230"/>
      <c r="BE375" s="1207"/>
      <c r="BF375" s="1207"/>
      <c r="BG375" s="1207"/>
      <c r="BH375" s="1000"/>
      <c r="BI375" s="1597">
        <f t="shared" ref="BI375:BI387" si="332">V375-X375-Z375-AB375-AD375</f>
        <v>0</v>
      </c>
      <c r="BJ375" s="923"/>
      <c r="BL375" s="917"/>
      <c r="BM375" s="918"/>
    </row>
    <row r="376" spans="1:65" s="1047" customFormat="1" collapsed="1">
      <c r="A376" s="723" t="s">
        <v>83</v>
      </c>
      <c r="B376" s="704" t="s">
        <v>84</v>
      </c>
      <c r="C376" s="602"/>
      <c r="D376" s="1407" t="e">
        <f t="shared" ref="D376:BG376" si="333">D377</f>
        <v>#REF!</v>
      </c>
      <c r="E376" s="1407" t="e">
        <f t="shared" si="333"/>
        <v>#REF!</v>
      </c>
      <c r="F376" s="1407" t="e">
        <f t="shared" si="333"/>
        <v>#REF!</v>
      </c>
      <c r="G376" s="1407" t="e">
        <f t="shared" si="333"/>
        <v>#REF!</v>
      </c>
      <c r="H376" s="1407">
        <f t="shared" si="333"/>
        <v>2</v>
      </c>
      <c r="I376" s="1407" t="e">
        <f t="shared" si="333"/>
        <v>#REF!</v>
      </c>
      <c r="J376" s="1195">
        <f t="shared" si="333"/>
        <v>0</v>
      </c>
      <c r="K376" s="1195" t="e">
        <f t="shared" si="333"/>
        <v>#REF!</v>
      </c>
      <c r="L376" s="1195">
        <f t="shared" si="333"/>
        <v>0</v>
      </c>
      <c r="M376" s="1195" t="e">
        <f t="shared" si="333"/>
        <v>#REF!</v>
      </c>
      <c r="N376" s="1195">
        <f t="shared" si="333"/>
        <v>0</v>
      </c>
      <c r="O376" s="1195" t="e">
        <f t="shared" si="333"/>
        <v>#REF!</v>
      </c>
      <c r="P376" s="1195">
        <f t="shared" si="333"/>
        <v>0</v>
      </c>
      <c r="Q376" s="1195" t="e">
        <f t="shared" si="333"/>
        <v>#REF!</v>
      </c>
      <c r="R376" s="1412" t="e">
        <f t="shared" si="289"/>
        <v>#REF!</v>
      </c>
      <c r="S376" s="971" t="e">
        <f t="shared" si="290"/>
        <v>#REF!</v>
      </c>
      <c r="T376" s="1407" t="e">
        <f t="shared" si="333"/>
        <v>#REF!</v>
      </c>
      <c r="U376" s="1407" t="e">
        <f t="shared" si="333"/>
        <v>#REF!</v>
      </c>
      <c r="V376" s="1407">
        <f t="shared" si="333"/>
        <v>2</v>
      </c>
      <c r="W376" s="1407" t="e">
        <f t="shared" si="333"/>
        <v>#REF!</v>
      </c>
      <c r="X376" s="1195">
        <f t="shared" si="333"/>
        <v>0</v>
      </c>
      <c r="Y376" s="1195" t="e">
        <f t="shared" si="333"/>
        <v>#REF!</v>
      </c>
      <c r="Z376" s="1195" t="e">
        <f t="shared" si="333"/>
        <v>#REF!</v>
      </c>
      <c r="AA376" s="1195" t="e">
        <f t="shared" si="333"/>
        <v>#REF!</v>
      </c>
      <c r="AB376" s="1195" t="e">
        <f t="shared" si="333"/>
        <v>#REF!</v>
      </c>
      <c r="AC376" s="1195" t="e">
        <f t="shared" si="333"/>
        <v>#REF!</v>
      </c>
      <c r="AD376" s="1195">
        <f t="shared" si="333"/>
        <v>0</v>
      </c>
      <c r="AE376" s="1195" t="e">
        <f t="shared" si="333"/>
        <v>#REF!</v>
      </c>
      <c r="AF376" s="1195" t="e">
        <f t="shared" si="333"/>
        <v>#REF!</v>
      </c>
      <c r="AG376" s="1412" t="e">
        <f t="shared" si="328"/>
        <v>#REF!</v>
      </c>
      <c r="AH376" s="971" t="e">
        <f t="shared" si="329"/>
        <v>#REF!</v>
      </c>
      <c r="AI376" s="1407">
        <f t="shared" si="333"/>
        <v>0</v>
      </c>
      <c r="AJ376" s="1407">
        <f t="shared" si="333"/>
        <v>0</v>
      </c>
      <c r="AK376" s="1407" t="e">
        <f t="shared" si="333"/>
        <v>#REF!</v>
      </c>
      <c r="AL376" s="1407" t="e">
        <f t="shared" si="333"/>
        <v>#REF!</v>
      </c>
      <c r="AM376" s="1407">
        <f t="shared" si="333"/>
        <v>2</v>
      </c>
      <c r="AN376" s="1407" t="e">
        <f t="shared" si="333"/>
        <v>#REF!</v>
      </c>
      <c r="AO376" s="1195">
        <f t="shared" si="333"/>
        <v>2</v>
      </c>
      <c r="AP376" s="1195" t="e">
        <f t="shared" si="333"/>
        <v>#REF!</v>
      </c>
      <c r="AQ376" s="1195">
        <f t="shared" si="333"/>
        <v>0</v>
      </c>
      <c r="AR376" s="1195" t="e">
        <f t="shared" si="333"/>
        <v>#REF!</v>
      </c>
      <c r="AS376" s="1195">
        <f t="shared" si="333"/>
        <v>0</v>
      </c>
      <c r="AT376" s="1195" t="e">
        <f t="shared" si="333"/>
        <v>#REF!</v>
      </c>
      <c r="AU376" s="1195">
        <f t="shared" si="333"/>
        <v>0</v>
      </c>
      <c r="AV376" s="1195" t="e">
        <f t="shared" si="333"/>
        <v>#REF!</v>
      </c>
      <c r="AW376" s="1195">
        <f t="shared" si="333"/>
        <v>0</v>
      </c>
      <c r="AX376" s="1195" t="e">
        <f t="shared" si="333"/>
        <v>#REF!</v>
      </c>
      <c r="AY376" s="1412" t="e">
        <f t="shared" si="284"/>
        <v>#REF!</v>
      </c>
      <c r="AZ376" s="971" t="e">
        <f t="shared" si="285"/>
        <v>#REF!</v>
      </c>
      <c r="BA376" s="1407">
        <f t="shared" si="333"/>
        <v>0</v>
      </c>
      <c r="BB376" s="1407">
        <f t="shared" si="333"/>
        <v>0</v>
      </c>
      <c r="BC376" s="1407" t="e">
        <f t="shared" si="333"/>
        <v>#REF!</v>
      </c>
      <c r="BD376" s="1407">
        <f t="shared" si="333"/>
        <v>0</v>
      </c>
      <c r="BE376" s="1407" t="e">
        <f t="shared" si="333"/>
        <v>#REF!</v>
      </c>
      <c r="BF376" s="1407">
        <f t="shared" si="333"/>
        <v>0</v>
      </c>
      <c r="BG376" s="1407" t="e">
        <f t="shared" si="333"/>
        <v>#REF!</v>
      </c>
      <c r="BH376" s="602"/>
      <c r="BI376" s="1597" t="e">
        <f t="shared" si="332"/>
        <v>#REF!</v>
      </c>
      <c r="BJ376" s="1619" t="e">
        <v>#N/A</v>
      </c>
      <c r="BL376" s="917" t="e">
        <f t="shared" ref="BL376:BL377" si="334">BJ376-H376</f>
        <v>#N/A</v>
      </c>
      <c r="BM376" s="1049"/>
    </row>
    <row r="377" spans="1:65" s="934" customFormat="1" ht="31.5">
      <c r="A377" s="938">
        <v>1</v>
      </c>
      <c r="B377" s="782" t="e">
        <f>'прил 1.1'!#REF!</f>
        <v>#REF!</v>
      </c>
      <c r="C377" s="915" t="s">
        <v>1026</v>
      </c>
      <c r="D377" s="1409" t="e">
        <f>INDEX('прил 1.1'!K:K,MATCH('прил 1.4'!B377,'прил 1.1'!B:B,0))</f>
        <v>#REF!</v>
      </c>
      <c r="E377" s="1409" t="e">
        <f>INDEX('прил 1.1'!L:L,MATCH($B377,'прил 1.1'!$B:$B,0))</f>
        <v>#REF!</v>
      </c>
      <c r="F377" s="1409" t="e">
        <f>INDEX('прил 1.1'!Q:Q,MATCH('прил 1.4'!B377,'прил 1.1'!B:B,0))</f>
        <v>#REF!</v>
      </c>
      <c r="G377" s="1409" t="e">
        <f>INDEX('прил 1.1'!#REF!,MATCH($B377,'прил 1.1'!$B:$B,0))</f>
        <v>#REF!</v>
      </c>
      <c r="H377" s="1409">
        <v>2</v>
      </c>
      <c r="I377" s="1410" t="e">
        <f>INDEX('прил 1.1'!#REF!,MATCH('прил 1.4'!B377,'прил 1.1'!B:B,0))</f>
        <v>#REF!</v>
      </c>
      <c r="J377" s="1201"/>
      <c r="K377" s="1200" t="e">
        <f>INDEX('прил 14'!N:N,MATCH('прил 1.4'!$B377,'прил 14'!$B:$B,0))</f>
        <v>#REF!</v>
      </c>
      <c r="L377" s="1390"/>
      <c r="M377" s="1200" t="e">
        <f>INDEX('прил 14'!O:O,MATCH('прил 1.4'!$B377,'прил 14'!$B:$B,0))</f>
        <v>#REF!</v>
      </c>
      <c r="N377" s="1390"/>
      <c r="O377" s="1200" t="e">
        <f>INDEX('прил 14'!P:P,MATCH('прил 1.4'!$B377,'прил 14'!$B:$B,0))</f>
        <v>#REF!</v>
      </c>
      <c r="P377" s="1199"/>
      <c r="Q377" s="1200" t="e">
        <f>INDEX('прил 14'!Q:Q,MATCH('прил 1.4'!$B377,'прил 14'!$B:$B,0))</f>
        <v>#REF!</v>
      </c>
      <c r="R377" s="1409" t="e">
        <f t="shared" si="289"/>
        <v>#REF!</v>
      </c>
      <c r="S377" s="937" t="e">
        <f t="shared" si="290"/>
        <v>#REF!</v>
      </c>
      <c r="T377" s="1409" t="e">
        <f>INDEX('прил 1.1'!#REF!,MATCH('прил 1.4'!$B377,'прил 1.1'!$B:$B,0))</f>
        <v>#REF!</v>
      </c>
      <c r="U377" s="1409" t="e">
        <f>INDEX('прил 1.1'!#REF!,MATCH('прил 1.4'!$B377,'прил 1.1'!$B:$B,0))</f>
        <v>#REF!</v>
      </c>
      <c r="V377" s="1409">
        <v>2</v>
      </c>
      <c r="W377" s="1409" t="e">
        <f>INDEX('прил 1.1'!#REF!,MATCH('прил 1.4'!B377,'прил 1.1'!B:B,0))</f>
        <v>#REF!</v>
      </c>
      <c r="X377" s="1205">
        <v>0</v>
      </c>
      <c r="Y377" s="1200" t="e">
        <f>INDEX('прил 14'!W:W,MATCH('прил 1.4'!$B377,'прил 14'!$B:$B,0))</f>
        <v>#REF!</v>
      </c>
      <c r="Z377" s="1595" t="e">
        <f>V377-AB377</f>
        <v>#REF!</v>
      </c>
      <c r="AA377" s="1200" t="e">
        <f>INDEX('прил 14'!X:X,MATCH('прил 1.4'!$B377,'прил 14'!$B:$B,0))</f>
        <v>#REF!</v>
      </c>
      <c r="AB377" s="1596" t="e">
        <f>AC377</f>
        <v>#REF!</v>
      </c>
      <c r="AC377" s="1200" t="e">
        <f>INDEX('прил 14'!Y:Y,MATCH('прил 1.4'!$B377,'прил 14'!$B:$B,0))</f>
        <v>#REF!</v>
      </c>
      <c r="AD377" s="1202"/>
      <c r="AE377" s="1200" t="e">
        <f>INDEX('прил 14'!Z:Z,MATCH('прил 1.4'!$B377,'прил 14'!$B:$B,0))</f>
        <v>#REF!</v>
      </c>
      <c r="AF377" s="1199" t="e">
        <f>INDEX('прил 1.1'!Q:Q,MATCH('прил 1.4'!B377,'прил 1.1'!B:B,0))-W377</f>
        <v>#REF!</v>
      </c>
      <c r="AG377" s="1409" t="e">
        <f t="shared" si="328"/>
        <v>#REF!</v>
      </c>
      <c r="AH377" s="937" t="e">
        <f t="shared" si="329"/>
        <v>#REF!</v>
      </c>
      <c r="AI377" s="1414"/>
      <c r="AJ377" s="1414"/>
      <c r="AK377" s="1415" t="e">
        <f>INDEX('прил 14'!AB:AB,MATCH($B377,'прил 14'!$B:$B,0))</f>
        <v>#REF!</v>
      </c>
      <c r="AL377" s="1416" t="e">
        <f>INDEX('прил 14'!AC:AC,MATCH($B377,'прил 14'!$B:$B,0))</f>
        <v>#REF!</v>
      </c>
      <c r="AM377" s="1409">
        <v>2</v>
      </c>
      <c r="AN377" s="1409" t="e">
        <f>INDEX('прил 1.1'!#REF!,MATCH('прил 1.4'!B377,'прил 1.1'!B:B,0))</f>
        <v>#REF!</v>
      </c>
      <c r="AO377" s="1206">
        <f t="shared" ref="AO377" si="335">AM377</f>
        <v>2</v>
      </c>
      <c r="AP377" s="1200" t="e">
        <f>AN377</f>
        <v>#REF!</v>
      </c>
      <c r="AQ377" s="1227"/>
      <c r="AR377" s="1200" t="e">
        <f>INDEX('прил 14'!H:H,MATCH('прил 1.4'!$B377,'прил 14'!$B:$B,0))</f>
        <v>#REF!</v>
      </c>
      <c r="AT377" s="1200" t="e">
        <f>INDEX('прил 14'!I:I,MATCH('прил 1.4'!$B377,'прил 14'!$B:$B,0))</f>
        <v>#REF!</v>
      </c>
      <c r="AV377" s="1200" t="e">
        <f>INDEX('прил 14'!J:J,MATCH('прил 1.4'!$B377,'прил 14'!$B:$B,0))</f>
        <v>#REF!</v>
      </c>
      <c r="AW377" s="1202"/>
      <c r="AX377" s="1200" t="e">
        <f>INDEX('прил 14'!K:K,MATCH('прил 1.4'!$B377,'прил 14'!$B:$B,0))</f>
        <v>#REF!</v>
      </c>
      <c r="AY377" s="1409" t="e">
        <f t="shared" si="284"/>
        <v>#REF!</v>
      </c>
      <c r="AZ377" s="937" t="e">
        <f t="shared" si="285"/>
        <v>#REF!</v>
      </c>
      <c r="BA377" s="1417"/>
      <c r="BB377" s="1409">
        <v>0</v>
      </c>
      <c r="BC377" s="1409" t="e">
        <f>INDEX('прил 1.1'!#REF!,MATCH('прил 1.4'!B377,'прил 1.1'!B:B,0))</f>
        <v>#REF!</v>
      </c>
      <c r="BD377" s="1409">
        <v>0</v>
      </c>
      <c r="BE377" s="1409" t="e">
        <f>INDEX('прил 1.1'!#REF!,MATCH('прил 1.4'!B377,'прил 1.1'!B:B,0))</f>
        <v>#REF!</v>
      </c>
      <c r="BF377" s="1414"/>
      <c r="BG377" s="1409" t="e">
        <f>INDEX('прил 1.1'!#REF!,MATCH('прил 1.4'!B377,'прил 1.1'!B:B,0))</f>
        <v>#REF!</v>
      </c>
      <c r="BH377" s="950" t="s">
        <v>1274</v>
      </c>
      <c r="BI377" s="1597" t="e">
        <f t="shared" si="332"/>
        <v>#REF!</v>
      </c>
      <c r="BJ377" s="1619">
        <v>0</v>
      </c>
      <c r="BL377" s="917">
        <f t="shared" si="334"/>
        <v>-2</v>
      </c>
      <c r="BM377" s="918"/>
    </row>
    <row r="378" spans="1:65" s="1047" customFormat="1" hidden="1">
      <c r="A378" s="723" t="s">
        <v>85</v>
      </c>
      <c r="B378" s="704" t="s">
        <v>86</v>
      </c>
      <c r="C378" s="602"/>
      <c r="D378" s="1407">
        <f t="shared" ref="D378:Q378" si="336">SUM(D379:D380)</f>
        <v>0</v>
      </c>
      <c r="E378" s="1407">
        <f t="shared" si="336"/>
        <v>0</v>
      </c>
      <c r="F378" s="1407">
        <f t="shared" si="336"/>
        <v>0</v>
      </c>
      <c r="G378" s="1407">
        <f t="shared" si="336"/>
        <v>0</v>
      </c>
      <c r="H378" s="1407">
        <f t="shared" si="336"/>
        <v>0</v>
      </c>
      <c r="I378" s="1407">
        <f t="shared" si="336"/>
        <v>0</v>
      </c>
      <c r="J378" s="1195">
        <f t="shared" si="336"/>
        <v>0</v>
      </c>
      <c r="K378" s="1195">
        <f t="shared" si="336"/>
        <v>0</v>
      </c>
      <c r="L378" s="1195">
        <f t="shared" si="336"/>
        <v>0</v>
      </c>
      <c r="M378" s="1195">
        <f t="shared" si="336"/>
        <v>0</v>
      </c>
      <c r="N378" s="1195">
        <f t="shared" si="336"/>
        <v>0</v>
      </c>
      <c r="O378" s="1195">
        <f t="shared" si="336"/>
        <v>0</v>
      </c>
      <c r="P378" s="1195">
        <f t="shared" si="336"/>
        <v>0</v>
      </c>
      <c r="Q378" s="1195">
        <f t="shared" si="336"/>
        <v>0</v>
      </c>
      <c r="R378" s="1412">
        <f t="shared" si="289"/>
        <v>0</v>
      </c>
      <c r="S378" s="971" t="str">
        <f t="shared" si="290"/>
        <v xml:space="preserve"> </v>
      </c>
      <c r="T378" s="1407">
        <f t="shared" ref="T378:AF378" si="337">SUM(T379:T380)</f>
        <v>0</v>
      </c>
      <c r="U378" s="1407">
        <f t="shared" si="337"/>
        <v>0</v>
      </c>
      <c r="V378" s="1407" t="e">
        <f>INDEX('прил 1.1'!#REF!,MATCH('прил 1.4'!B378,'прил 1.1'!B:B,0))</f>
        <v>#REF!</v>
      </c>
      <c r="W378" s="1407">
        <f t="shared" si="337"/>
        <v>0</v>
      </c>
      <c r="X378" s="1195">
        <f t="shared" si="337"/>
        <v>0</v>
      </c>
      <c r="Y378" s="1195">
        <f t="shared" si="337"/>
        <v>0</v>
      </c>
      <c r="Z378" s="1195">
        <f t="shared" si="337"/>
        <v>0</v>
      </c>
      <c r="AA378" s="1195">
        <f t="shared" si="337"/>
        <v>0</v>
      </c>
      <c r="AB378" s="1195">
        <f t="shared" si="337"/>
        <v>0</v>
      </c>
      <c r="AC378" s="1195">
        <f t="shared" si="337"/>
        <v>0</v>
      </c>
      <c r="AD378" s="1195">
        <f t="shared" si="337"/>
        <v>0</v>
      </c>
      <c r="AE378" s="1195">
        <f t="shared" si="337"/>
        <v>0</v>
      </c>
      <c r="AF378" s="1195">
        <f t="shared" si="337"/>
        <v>0</v>
      </c>
      <c r="AG378" s="1412" t="e">
        <f t="shared" si="328"/>
        <v>#REF!</v>
      </c>
      <c r="AH378" s="971" t="str">
        <f t="shared" si="329"/>
        <v xml:space="preserve"> </v>
      </c>
      <c r="AI378" s="1407">
        <f t="shared" ref="AI378:AL378" si="338">SUM(AI379:AI380)</f>
        <v>0</v>
      </c>
      <c r="AJ378" s="1407">
        <f t="shared" si="338"/>
        <v>0</v>
      </c>
      <c r="AK378" s="1407">
        <f t="shared" si="338"/>
        <v>0</v>
      </c>
      <c r="AL378" s="1407">
        <f t="shared" si="338"/>
        <v>0</v>
      </c>
      <c r="AM378" s="1407"/>
      <c r="AN378" s="1407">
        <f>SUM(AN379:AN380)</f>
        <v>0</v>
      </c>
      <c r="AO378" s="1195">
        <f t="shared" si="313"/>
        <v>0</v>
      </c>
      <c r="AP378" s="1195">
        <f>SUM(AP379:AP380)</f>
        <v>0</v>
      </c>
      <c r="AQ378" s="1195"/>
      <c r="AR378" s="1195">
        <f>SUM(AR379:AR380)</f>
        <v>0</v>
      </c>
      <c r="AS378" s="1195"/>
      <c r="AT378" s="1195">
        <f>SUM(AT379:AT380)</f>
        <v>0</v>
      </c>
      <c r="AU378" s="1195"/>
      <c r="AV378" s="1195">
        <f>SUM(AV379:AV380)</f>
        <v>0</v>
      </c>
      <c r="AW378" s="1195"/>
      <c r="AX378" s="1195">
        <f>SUM(AX379:AX380)</f>
        <v>0</v>
      </c>
      <c r="AY378" s="1412">
        <f t="shared" ref="AY378:AY441" si="339">AN378-AM378</f>
        <v>0</v>
      </c>
      <c r="AZ378" s="971" t="str">
        <f t="shared" ref="AZ378:AZ441" si="340">IF(AP378&gt;0,AY378/AP378," ")</f>
        <v xml:space="preserve"> </v>
      </c>
      <c r="BA378" s="1407">
        <f t="shared" ref="BA378:BG378" si="341">SUM(BA379:BA380)</f>
        <v>0</v>
      </c>
      <c r="BB378" s="1407"/>
      <c r="BC378" s="1407">
        <f>SUM(BC379:BC380)</f>
        <v>0</v>
      </c>
      <c r="BD378" s="1407"/>
      <c r="BE378" s="1407">
        <f>SUM(BE379:BE380)</f>
        <v>0</v>
      </c>
      <c r="BF378" s="1407">
        <f t="shared" si="341"/>
        <v>0</v>
      </c>
      <c r="BG378" s="1407">
        <f t="shared" si="341"/>
        <v>0</v>
      </c>
      <c r="BH378" s="602"/>
      <c r="BI378" s="1597" t="e">
        <f t="shared" si="332"/>
        <v>#REF!</v>
      </c>
      <c r="BJ378" s="726"/>
      <c r="BL378" s="1048"/>
      <c r="BM378" s="1049"/>
    </row>
    <row r="379" spans="1:65" s="976" customFormat="1" hidden="1" outlineLevel="1">
      <c r="A379" s="1001"/>
      <c r="B379" s="1002"/>
      <c r="C379" s="915"/>
      <c r="D379" s="1210"/>
      <c r="E379" s="1210"/>
      <c r="F379" s="1210"/>
      <c r="G379" s="1210"/>
      <c r="H379" s="1210"/>
      <c r="I379" s="1210"/>
      <c r="J379" s="1210"/>
      <c r="K379" s="1210"/>
      <c r="L379" s="1210"/>
      <c r="M379" s="1210"/>
      <c r="N379" s="1210"/>
      <c r="O379" s="1210"/>
      <c r="P379" s="1210"/>
      <c r="Q379" s="1210"/>
      <c r="R379" s="1210">
        <f t="shared" si="289"/>
        <v>0</v>
      </c>
      <c r="S379" s="1211" t="str">
        <f t="shared" si="290"/>
        <v xml:space="preserve"> </v>
      </c>
      <c r="T379" s="1210"/>
      <c r="U379" s="1210"/>
      <c r="V379" s="1210"/>
      <c r="W379" s="1210"/>
      <c r="X379" s="1210"/>
      <c r="Y379" s="1210"/>
      <c r="Z379" s="1210"/>
      <c r="AA379" s="1210"/>
      <c r="AB379" s="1210"/>
      <c r="AC379" s="1210"/>
      <c r="AD379" s="1210"/>
      <c r="AE379" s="1210"/>
      <c r="AF379" s="1210"/>
      <c r="AG379" s="1210">
        <f t="shared" si="328"/>
        <v>0</v>
      </c>
      <c r="AH379" s="1211" t="str">
        <f t="shared" si="329"/>
        <v xml:space="preserve"> </v>
      </c>
      <c r="AI379" s="1210"/>
      <c r="AJ379" s="1210"/>
      <c r="AK379" s="1210"/>
      <c r="AL379" s="1210"/>
      <c r="AM379" s="1232"/>
      <c r="AN379" s="1210"/>
      <c r="AO379" s="1208">
        <f t="shared" si="313"/>
        <v>0</v>
      </c>
      <c r="AP379" s="1210"/>
      <c r="AQ379" s="1232"/>
      <c r="AR379" s="1210"/>
      <c r="AS379" s="1232"/>
      <c r="AT379" s="1210"/>
      <c r="AU379" s="1232"/>
      <c r="AV379" s="1210"/>
      <c r="AW379" s="1232"/>
      <c r="AX379" s="1210"/>
      <c r="AY379" s="1210">
        <f t="shared" si="339"/>
        <v>0</v>
      </c>
      <c r="AZ379" s="930" t="str">
        <f t="shared" si="340"/>
        <v xml:space="preserve"> </v>
      </c>
      <c r="BA379" s="1210"/>
      <c r="BB379" s="1232"/>
      <c r="BC379" s="1210"/>
      <c r="BD379" s="1232"/>
      <c r="BE379" s="1210"/>
      <c r="BF379" s="1208"/>
      <c r="BG379" s="1210"/>
      <c r="BH379" s="2337"/>
      <c r="BI379" s="1597">
        <f t="shared" si="332"/>
        <v>0</v>
      </c>
      <c r="BJ379" s="916"/>
      <c r="BL379" s="917"/>
      <c r="BM379" s="918"/>
    </row>
    <row r="380" spans="1:65" s="932" customFormat="1" hidden="1" outlineLevel="1">
      <c r="A380" s="1001"/>
      <c r="B380" s="1002"/>
      <c r="C380" s="915"/>
      <c r="D380" s="1210"/>
      <c r="E380" s="1210"/>
      <c r="F380" s="1210"/>
      <c r="G380" s="1210"/>
      <c r="H380" s="1210"/>
      <c r="I380" s="1210"/>
      <c r="J380" s="1210"/>
      <c r="K380" s="1210"/>
      <c r="L380" s="1210"/>
      <c r="M380" s="1210"/>
      <c r="N380" s="1210"/>
      <c r="O380" s="1210"/>
      <c r="P380" s="1210"/>
      <c r="Q380" s="1210"/>
      <c r="R380" s="1210">
        <f t="shared" ref="R380:R443" si="342">I380-H380</f>
        <v>0</v>
      </c>
      <c r="S380" s="1211" t="str">
        <f t="shared" ref="S380:S443" si="343">IF(I380&gt;0,R380/I380," ")</f>
        <v xml:space="preserve"> </v>
      </c>
      <c r="T380" s="1210"/>
      <c r="U380" s="1210"/>
      <c r="V380" s="1210"/>
      <c r="W380" s="1210"/>
      <c r="X380" s="1210"/>
      <c r="Y380" s="1210"/>
      <c r="Z380" s="1210"/>
      <c r="AA380" s="1210"/>
      <c r="AB380" s="1210"/>
      <c r="AC380" s="1210"/>
      <c r="AD380" s="1210"/>
      <c r="AE380" s="1210"/>
      <c r="AF380" s="1210"/>
      <c r="AG380" s="1210">
        <f t="shared" si="328"/>
        <v>0</v>
      </c>
      <c r="AH380" s="1211" t="str">
        <f t="shared" si="329"/>
        <v xml:space="preserve"> </v>
      </c>
      <c r="AI380" s="1210"/>
      <c r="AJ380" s="1210"/>
      <c r="AK380" s="1210"/>
      <c r="AL380" s="1210"/>
      <c r="AM380" s="1229"/>
      <c r="AN380" s="1210"/>
      <c r="AO380" s="1208">
        <f t="shared" si="313"/>
        <v>0</v>
      </c>
      <c r="AP380" s="1210"/>
      <c r="AQ380" s="1229"/>
      <c r="AR380" s="1210"/>
      <c r="AS380" s="1229"/>
      <c r="AT380" s="1210"/>
      <c r="AU380" s="1229"/>
      <c r="AV380" s="1210"/>
      <c r="AW380" s="1229"/>
      <c r="AX380" s="1210"/>
      <c r="AY380" s="1210">
        <f t="shared" si="339"/>
        <v>0</v>
      </c>
      <c r="AZ380" s="930" t="str">
        <f t="shared" si="340"/>
        <v xml:space="preserve"> </v>
      </c>
      <c r="BA380" s="1210"/>
      <c r="BB380" s="1229"/>
      <c r="BC380" s="1210"/>
      <c r="BD380" s="1229"/>
      <c r="BE380" s="1210"/>
      <c r="BF380" s="1208"/>
      <c r="BG380" s="1210"/>
      <c r="BH380" s="2338"/>
      <c r="BI380" s="1597">
        <f t="shared" si="332"/>
        <v>0</v>
      </c>
      <c r="BJ380" s="916"/>
      <c r="BL380" s="917"/>
      <c r="BM380" s="918"/>
    </row>
    <row r="381" spans="1:65" s="1047" customFormat="1" collapsed="1">
      <c r="A381" s="723" t="s">
        <v>87</v>
      </c>
      <c r="B381" s="704" t="s">
        <v>40</v>
      </c>
      <c r="C381" s="602"/>
      <c r="D381" s="1407" t="e">
        <f t="shared" ref="D381:Q381" si="344">D382+D440+D442+D444+D446</f>
        <v>#REF!</v>
      </c>
      <c r="E381" s="1407" t="e">
        <f t="shared" si="344"/>
        <v>#REF!</v>
      </c>
      <c r="F381" s="1407" t="e">
        <f t="shared" si="344"/>
        <v>#REF!</v>
      </c>
      <c r="G381" s="1407" t="e">
        <f t="shared" si="344"/>
        <v>#REF!</v>
      </c>
      <c r="H381" s="1407">
        <f t="shared" si="344"/>
        <v>79.838999999999999</v>
      </c>
      <c r="I381" s="1407" t="e">
        <f t="shared" si="344"/>
        <v>#REF!</v>
      </c>
      <c r="J381" s="1195">
        <f t="shared" si="344"/>
        <v>0</v>
      </c>
      <c r="K381" s="1195" t="e">
        <f t="shared" si="344"/>
        <v>#REF!</v>
      </c>
      <c r="L381" s="1195">
        <f t="shared" si="344"/>
        <v>0</v>
      </c>
      <c r="M381" s="1195" t="e">
        <f t="shared" si="344"/>
        <v>#REF!</v>
      </c>
      <c r="N381" s="1195">
        <f t="shared" si="344"/>
        <v>0</v>
      </c>
      <c r="O381" s="1195" t="e">
        <f t="shared" si="344"/>
        <v>#REF!</v>
      </c>
      <c r="P381" s="1195">
        <f t="shared" si="344"/>
        <v>0</v>
      </c>
      <c r="Q381" s="1195" t="e">
        <f t="shared" si="344"/>
        <v>#REF!</v>
      </c>
      <c r="R381" s="1412" t="e">
        <f t="shared" si="342"/>
        <v>#REF!</v>
      </c>
      <c r="S381" s="971" t="e">
        <f t="shared" si="343"/>
        <v>#REF!</v>
      </c>
      <c r="T381" s="1407" t="e">
        <f t="shared" ref="T381:AF381" si="345">T382+T440+T442+T444+T446</f>
        <v>#REF!</v>
      </c>
      <c r="U381" s="1407" t="e">
        <f t="shared" si="345"/>
        <v>#REF!</v>
      </c>
      <c r="V381" s="1407">
        <f t="shared" si="345"/>
        <v>85.325999999999993</v>
      </c>
      <c r="W381" s="1407" t="e">
        <f t="shared" si="345"/>
        <v>#REF!</v>
      </c>
      <c r="X381" s="1195" t="e">
        <f t="shared" si="345"/>
        <v>#N/A</v>
      </c>
      <c r="Y381" s="1195" t="e">
        <f t="shared" si="345"/>
        <v>#REF!</v>
      </c>
      <c r="Z381" s="1195" t="e">
        <f t="shared" si="345"/>
        <v>#N/A</v>
      </c>
      <c r="AA381" s="1195" t="e">
        <f t="shared" si="345"/>
        <v>#REF!</v>
      </c>
      <c r="AB381" s="1195" t="e">
        <f t="shared" si="345"/>
        <v>#N/A</v>
      </c>
      <c r="AC381" s="1195" t="e">
        <f t="shared" si="345"/>
        <v>#REF!</v>
      </c>
      <c r="AD381" s="1195" t="e">
        <f t="shared" si="345"/>
        <v>#N/A</v>
      </c>
      <c r="AE381" s="1195" t="e">
        <f t="shared" si="345"/>
        <v>#REF!</v>
      </c>
      <c r="AF381" s="1195" t="e">
        <f t="shared" si="345"/>
        <v>#REF!</v>
      </c>
      <c r="AG381" s="1412" t="e">
        <f t="shared" si="328"/>
        <v>#REF!</v>
      </c>
      <c r="AH381" s="971" t="e">
        <f t="shared" si="329"/>
        <v>#REF!</v>
      </c>
      <c r="AI381" s="1407">
        <f t="shared" ref="AI381:AN381" si="346">AI382+AI440+AI442+AI444+AI446</f>
        <v>0</v>
      </c>
      <c r="AJ381" s="1407">
        <f t="shared" si="346"/>
        <v>0</v>
      </c>
      <c r="AK381" s="1407" t="e">
        <f t="shared" si="346"/>
        <v>#REF!</v>
      </c>
      <c r="AL381" s="1407" t="e">
        <f t="shared" si="346"/>
        <v>#REF!</v>
      </c>
      <c r="AM381" s="1407">
        <f t="shared" si="346"/>
        <v>78.150000000000006</v>
      </c>
      <c r="AN381" s="1407" t="e">
        <f t="shared" si="346"/>
        <v>#REF!</v>
      </c>
      <c r="AO381" s="1195">
        <f t="shared" si="313"/>
        <v>78.150000000000006</v>
      </c>
      <c r="AP381" s="1195" t="e">
        <f t="shared" ref="AP381:AX381" si="347">AP382+AP440+AP442+AP444+AP446</f>
        <v>#REF!</v>
      </c>
      <c r="AQ381" s="1195">
        <f t="shared" si="347"/>
        <v>0</v>
      </c>
      <c r="AR381" s="1195" t="e">
        <f t="shared" si="347"/>
        <v>#REF!</v>
      </c>
      <c r="AS381" s="1195">
        <f t="shared" si="347"/>
        <v>0</v>
      </c>
      <c r="AT381" s="1195" t="e">
        <f t="shared" si="347"/>
        <v>#REF!</v>
      </c>
      <c r="AU381" s="1195">
        <f t="shared" si="347"/>
        <v>0</v>
      </c>
      <c r="AV381" s="1195" t="e">
        <f t="shared" si="347"/>
        <v>#REF!</v>
      </c>
      <c r="AW381" s="1195">
        <f t="shared" si="347"/>
        <v>0</v>
      </c>
      <c r="AX381" s="1195" t="e">
        <f t="shared" si="347"/>
        <v>#REF!</v>
      </c>
      <c r="AY381" s="1412" t="e">
        <f t="shared" si="339"/>
        <v>#REF!</v>
      </c>
      <c r="AZ381" s="971" t="e">
        <f t="shared" si="340"/>
        <v>#REF!</v>
      </c>
      <c r="BA381" s="1407">
        <f t="shared" ref="BA381:BG381" si="348">BA382+BA440+BA442+BA444+BA446</f>
        <v>0</v>
      </c>
      <c r="BB381" s="1407">
        <f t="shared" si="348"/>
        <v>0</v>
      </c>
      <c r="BC381" s="1407" t="e">
        <f t="shared" si="348"/>
        <v>#REF!</v>
      </c>
      <c r="BD381" s="1407">
        <f t="shared" si="348"/>
        <v>0</v>
      </c>
      <c r="BE381" s="1407" t="e">
        <f t="shared" si="348"/>
        <v>#REF!</v>
      </c>
      <c r="BF381" s="1407">
        <f t="shared" si="348"/>
        <v>0</v>
      </c>
      <c r="BG381" s="1407" t="e">
        <f t="shared" si="348"/>
        <v>#REF!</v>
      </c>
      <c r="BH381" s="602"/>
      <c r="BI381" s="1597" t="e">
        <f t="shared" si="332"/>
        <v>#N/A</v>
      </c>
      <c r="BJ381" s="1619" t="e">
        <v>#N/A</v>
      </c>
      <c r="BL381" s="917" t="e">
        <f t="shared" ref="BL381:BL382" si="349">BJ381-H381</f>
        <v>#N/A</v>
      </c>
      <c r="BM381" s="1049"/>
    </row>
    <row r="382" spans="1:65" s="1047" customFormat="1">
      <c r="A382" s="723">
        <v>1</v>
      </c>
      <c r="B382" s="704" t="s">
        <v>41</v>
      </c>
      <c r="C382" s="602"/>
      <c r="D382" s="1407" t="e">
        <f t="shared" ref="D382:Q382" si="350">SUM(D383:D439)</f>
        <v>#REF!</v>
      </c>
      <c r="E382" s="1407" t="e">
        <f t="shared" si="350"/>
        <v>#REF!</v>
      </c>
      <c r="F382" s="1407" t="e">
        <f t="shared" si="350"/>
        <v>#REF!</v>
      </c>
      <c r="G382" s="1407" t="e">
        <f t="shared" si="350"/>
        <v>#REF!</v>
      </c>
      <c r="H382" s="1407">
        <f t="shared" si="350"/>
        <v>48.338999999999999</v>
      </c>
      <c r="I382" s="1407" t="e">
        <f t="shared" si="350"/>
        <v>#REF!</v>
      </c>
      <c r="J382" s="1195">
        <f t="shared" si="350"/>
        <v>0</v>
      </c>
      <c r="K382" s="1195" t="e">
        <f t="shared" si="350"/>
        <v>#REF!</v>
      </c>
      <c r="L382" s="1195">
        <f t="shared" si="350"/>
        <v>0</v>
      </c>
      <c r="M382" s="1195" t="e">
        <f t="shared" si="350"/>
        <v>#REF!</v>
      </c>
      <c r="N382" s="1195">
        <f t="shared" si="350"/>
        <v>0</v>
      </c>
      <c r="O382" s="1195" t="e">
        <f t="shared" si="350"/>
        <v>#REF!</v>
      </c>
      <c r="P382" s="1195">
        <f t="shared" si="350"/>
        <v>0</v>
      </c>
      <c r="Q382" s="1195" t="e">
        <f t="shared" si="350"/>
        <v>#REF!</v>
      </c>
      <c r="R382" s="1412" t="e">
        <f t="shared" si="342"/>
        <v>#REF!</v>
      </c>
      <c r="S382" s="971" t="e">
        <f t="shared" si="343"/>
        <v>#REF!</v>
      </c>
      <c r="T382" s="1407" t="e">
        <f t="shared" ref="T382:AF382" si="351">SUM(T383:T439)</f>
        <v>#REF!</v>
      </c>
      <c r="U382" s="1407" t="e">
        <f t="shared" si="351"/>
        <v>#REF!</v>
      </c>
      <c r="V382" s="1407">
        <f t="shared" si="351"/>
        <v>48.142599999999995</v>
      </c>
      <c r="W382" s="1407" t="e">
        <f t="shared" si="351"/>
        <v>#REF!</v>
      </c>
      <c r="X382" s="1195">
        <f t="shared" si="351"/>
        <v>13.8751</v>
      </c>
      <c r="Y382" s="1195" t="e">
        <f t="shared" si="351"/>
        <v>#REF!</v>
      </c>
      <c r="Z382" s="1195">
        <f t="shared" si="351"/>
        <v>17.031200000000002</v>
      </c>
      <c r="AA382" s="1195" t="e">
        <f t="shared" si="351"/>
        <v>#REF!</v>
      </c>
      <c r="AB382" s="1195">
        <f t="shared" si="351"/>
        <v>4.5650000000000004</v>
      </c>
      <c r="AC382" s="1195" t="e">
        <f t="shared" si="351"/>
        <v>#REF!</v>
      </c>
      <c r="AD382" s="1195">
        <f t="shared" si="351"/>
        <v>12.671299999999999</v>
      </c>
      <c r="AE382" s="1195" t="e">
        <f t="shared" si="351"/>
        <v>#REF!</v>
      </c>
      <c r="AF382" s="1195" t="e">
        <f t="shared" si="351"/>
        <v>#REF!</v>
      </c>
      <c r="AG382" s="1412" t="e">
        <f t="shared" si="328"/>
        <v>#REF!</v>
      </c>
      <c r="AH382" s="971" t="e">
        <f t="shared" si="329"/>
        <v>#REF!</v>
      </c>
      <c r="AI382" s="1407">
        <f t="shared" ref="AI382:AX382" si="352">SUM(AI383:AI439)</f>
        <v>0</v>
      </c>
      <c r="AJ382" s="1407">
        <f t="shared" si="352"/>
        <v>0</v>
      </c>
      <c r="AK382" s="1407" t="e">
        <f t="shared" si="352"/>
        <v>#REF!</v>
      </c>
      <c r="AL382" s="1407" t="e">
        <f t="shared" si="352"/>
        <v>#REF!</v>
      </c>
      <c r="AM382" s="1407">
        <f t="shared" si="352"/>
        <v>46.650000000000006</v>
      </c>
      <c r="AN382" s="1407" t="e">
        <f t="shared" si="352"/>
        <v>#REF!</v>
      </c>
      <c r="AO382" s="1195">
        <f t="shared" si="352"/>
        <v>46.650000000000006</v>
      </c>
      <c r="AP382" s="1195" t="e">
        <f t="shared" si="352"/>
        <v>#REF!</v>
      </c>
      <c r="AQ382" s="1195">
        <f t="shared" si="352"/>
        <v>0</v>
      </c>
      <c r="AR382" s="1195" t="e">
        <f t="shared" si="352"/>
        <v>#REF!</v>
      </c>
      <c r="AS382" s="1195">
        <f t="shared" si="352"/>
        <v>0</v>
      </c>
      <c r="AT382" s="1195" t="e">
        <f t="shared" si="352"/>
        <v>#REF!</v>
      </c>
      <c r="AU382" s="1195">
        <f t="shared" si="352"/>
        <v>0</v>
      </c>
      <c r="AV382" s="1195" t="e">
        <f t="shared" si="352"/>
        <v>#REF!</v>
      </c>
      <c r="AW382" s="1195">
        <f t="shared" si="352"/>
        <v>0</v>
      </c>
      <c r="AX382" s="1195" t="e">
        <f t="shared" si="352"/>
        <v>#REF!</v>
      </c>
      <c r="AY382" s="1412" t="e">
        <f t="shared" si="339"/>
        <v>#REF!</v>
      </c>
      <c r="AZ382" s="971" t="e">
        <f t="shared" si="340"/>
        <v>#REF!</v>
      </c>
      <c r="BA382" s="1407">
        <f t="shared" ref="BA382:BG382" si="353">SUM(BA383:BA439)</f>
        <v>0</v>
      </c>
      <c r="BB382" s="1407">
        <f t="shared" si="353"/>
        <v>0</v>
      </c>
      <c r="BC382" s="1407" t="e">
        <f t="shared" si="353"/>
        <v>#REF!</v>
      </c>
      <c r="BD382" s="1407">
        <f t="shared" si="353"/>
        <v>0</v>
      </c>
      <c r="BE382" s="1407" t="e">
        <f t="shared" si="353"/>
        <v>#REF!</v>
      </c>
      <c r="BF382" s="1407">
        <f t="shared" si="353"/>
        <v>0</v>
      </c>
      <c r="BG382" s="1407" t="e">
        <f t="shared" si="353"/>
        <v>#REF!</v>
      </c>
      <c r="BH382" s="602"/>
      <c r="BI382" s="1597">
        <f t="shared" si="332"/>
        <v>0</v>
      </c>
      <c r="BJ382" s="1619" t="e">
        <v>#N/A</v>
      </c>
      <c r="BL382" s="917" t="e">
        <f t="shared" si="349"/>
        <v>#N/A</v>
      </c>
      <c r="BM382" s="1049"/>
    </row>
    <row r="383" spans="1:65" s="934" customFormat="1" hidden="1">
      <c r="A383" s="938">
        <v>1</v>
      </c>
      <c r="B383" s="782" t="e">
        <f>'прил 1.1'!#REF!</f>
        <v>#REF!</v>
      </c>
      <c r="C383" s="915" t="s">
        <v>1026</v>
      </c>
      <c r="D383" s="1409" t="e">
        <f>INDEX('прил 1.1'!K:K,MATCH('прил 1.4'!B383,'прил 1.1'!B:B,0))</f>
        <v>#REF!</v>
      </c>
      <c r="E383" s="1409" t="e">
        <f>INDEX('прил 1.1'!L:L,MATCH($B383,'прил 1.1'!$B:$B,0))</f>
        <v>#REF!</v>
      </c>
      <c r="F383" s="1409" t="e">
        <f>INDEX('прил 1.1'!Q:Q,MATCH('прил 1.4'!B383,'прил 1.1'!B:B,0))</f>
        <v>#REF!</v>
      </c>
      <c r="G383" s="1409" t="e">
        <f>INDEX('прил 1.1'!#REF!,MATCH($B383,'прил 1.1'!$B:$B,0))</f>
        <v>#REF!</v>
      </c>
      <c r="H383" s="1409">
        <v>0</v>
      </c>
      <c r="I383" s="1410" t="e">
        <f>INDEX('прил 1.1'!#REF!,MATCH('прил 1.4'!B383,'прил 1.1'!B:B,0))</f>
        <v>#REF!</v>
      </c>
      <c r="J383" s="1201"/>
      <c r="K383" s="1202"/>
      <c r="L383" s="1199"/>
      <c r="M383" s="1202"/>
      <c r="N383" s="1199"/>
      <c r="O383" s="1199"/>
      <c r="P383" s="1199"/>
      <c r="Q383" s="1203"/>
      <c r="R383" s="1409" t="e">
        <f t="shared" si="342"/>
        <v>#REF!</v>
      </c>
      <c r="S383" s="937" t="e">
        <f t="shared" si="343"/>
        <v>#REF!</v>
      </c>
      <c r="T383" s="1409" t="e">
        <f>INDEX('прил 1.1'!#REF!,MATCH('прил 1.4'!$B383,'прил 1.1'!$B:$B,0))</f>
        <v>#REF!</v>
      </c>
      <c r="U383" s="1409" t="e">
        <f>INDEX('прил 1.1'!#REF!,MATCH('прил 1.4'!$B383,'прил 1.1'!$B:$B,0))</f>
        <v>#REF!</v>
      </c>
      <c r="V383" s="1409">
        <v>0</v>
      </c>
      <c r="W383" s="1409" t="e">
        <f>INDEX('прил 1.1'!#REF!,MATCH('прил 1.4'!B383,'прил 1.1'!B:B,0))</f>
        <v>#REF!</v>
      </c>
      <c r="X383" s="1205"/>
      <c r="Y383" s="1205"/>
      <c r="Z383" s="1205"/>
      <c r="AA383" s="1205"/>
      <c r="AB383" s="1205"/>
      <c r="AC383" s="1205"/>
      <c r="AD383" s="1205"/>
      <c r="AE383" s="1205"/>
      <c r="AF383" s="1199" t="e">
        <f>INDEX('прил 1.1'!Q:Q,MATCH('прил 1.4'!B383,'прил 1.1'!B:B,0))-W383</f>
        <v>#REF!</v>
      </c>
      <c r="AG383" s="1409" t="e">
        <f t="shared" si="328"/>
        <v>#REF!</v>
      </c>
      <c r="AH383" s="937" t="e">
        <f t="shared" si="329"/>
        <v>#REF!</v>
      </c>
      <c r="AI383" s="1414"/>
      <c r="AJ383" s="1414"/>
      <c r="AK383" s="1415" t="e">
        <f>INDEX('прил 1.1'!#REF!,MATCH('прил 1.4'!$B383,'прил 1.1'!$B:$B,0))</f>
        <v>#REF!</v>
      </c>
      <c r="AL383" s="1416" t="e">
        <f>INDEX('прил 1.1'!#REF!,MATCH('прил 1.4'!$B383,'прил 1.1'!$B:$B,0))</f>
        <v>#REF!</v>
      </c>
      <c r="AM383" s="1409">
        <v>0</v>
      </c>
      <c r="AN383" s="1409" t="e">
        <f>INDEX('прил 1.1'!#REF!,MATCH('прил 1.4'!B383,'прил 1.1'!B:B,0))</f>
        <v>#REF!</v>
      </c>
      <c r="AO383" s="1206">
        <f t="shared" ref="AO383:AO438" si="354">AM383</f>
        <v>0</v>
      </c>
      <c r="AP383" s="1200" t="e">
        <f t="shared" ref="AP383:AP440" si="355">AN383</f>
        <v>#REF!</v>
      </c>
      <c r="AQ383" s="1227"/>
      <c r="AR383" s="1199" t="e">
        <f>INDEX('прил 1.3'!#REF!,MATCH('прил 1.4'!$B383,'прил 1.3'!$B:$B,0))</f>
        <v>#REF!</v>
      </c>
      <c r="AS383" s="1202"/>
      <c r="AT383" s="1199" t="e">
        <f>INDEX('прил 1.3'!#REF!,MATCH('прил 1.4'!$B383,'прил 1.3'!$B:$B,0))</f>
        <v>#REF!</v>
      </c>
      <c r="AU383" s="1202"/>
      <c r="AV383" s="1199" t="e">
        <f>INDEX('прил 1.3'!#REF!,MATCH('прил 1.4'!$B383,'прил 1.3'!$B:$B,0))</f>
        <v>#REF!</v>
      </c>
      <c r="AW383" s="1202"/>
      <c r="AX383" s="1199" t="e">
        <f>INDEX('прил 1.3'!#REF!,MATCH('прил 1.4'!$B383,'прил 1.3'!$B:$B,0))</f>
        <v>#REF!</v>
      </c>
      <c r="AY383" s="1409" t="e">
        <f t="shared" si="339"/>
        <v>#REF!</v>
      </c>
      <c r="AZ383" s="937" t="e">
        <f t="shared" si="340"/>
        <v>#REF!</v>
      </c>
      <c r="BA383" s="1417"/>
      <c r="BB383" s="1409">
        <v>0</v>
      </c>
      <c r="BC383" s="1409" t="e">
        <f>INDEX('прил 1.1'!#REF!,MATCH('прил 1.4'!B383,'прил 1.1'!B:B,0))</f>
        <v>#REF!</v>
      </c>
      <c r="BD383" s="1409">
        <v>0</v>
      </c>
      <c r="BE383" s="1409" t="e">
        <f>INDEX('прил 1.1'!#REF!,MATCH('прил 1.4'!B383,'прил 1.1'!B:B,0))</f>
        <v>#REF!</v>
      </c>
      <c r="BF383" s="1414"/>
      <c r="BG383" s="1409" t="e">
        <f>INDEX('прил 1.1'!#REF!,MATCH('прил 1.4'!B383,'прил 1.1'!B:B,0))</f>
        <v>#REF!</v>
      </c>
      <c r="BH383" s="950"/>
      <c r="BI383" s="1597">
        <f t="shared" si="332"/>
        <v>0</v>
      </c>
      <c r="BL383" s="917"/>
      <c r="BM383" s="918"/>
    </row>
    <row r="384" spans="1:65" s="934" customFormat="1" hidden="1">
      <c r="A384" s="938">
        <f t="shared" ref="A384" si="356">A383+1</f>
        <v>2</v>
      </c>
      <c r="B384" s="782" t="e">
        <f>'прил 1.1'!#REF!</f>
        <v>#REF!</v>
      </c>
      <c r="C384" s="915" t="s">
        <v>1026</v>
      </c>
      <c r="D384" s="1409" t="e">
        <f>INDEX('прил 1.1'!K:K,MATCH('прил 1.4'!B384,'прил 1.1'!B:B,0))</f>
        <v>#REF!</v>
      </c>
      <c r="E384" s="1409" t="e">
        <f>INDEX('прил 1.1'!L:L,MATCH($B384,'прил 1.1'!$B:$B,0))</f>
        <v>#REF!</v>
      </c>
      <c r="F384" s="1409" t="e">
        <f>INDEX('прил 1.1'!Q:Q,MATCH('прил 1.4'!B384,'прил 1.1'!B:B,0))</f>
        <v>#REF!</v>
      </c>
      <c r="G384" s="1409" t="e">
        <f>INDEX('прил 1.1'!#REF!,MATCH($B384,'прил 1.1'!$B:$B,0))</f>
        <v>#REF!</v>
      </c>
      <c r="H384" s="1409">
        <v>0</v>
      </c>
      <c r="I384" s="1410" t="e">
        <f>INDEX('прил 1.1'!#REF!,MATCH('прил 1.4'!B384,'прил 1.1'!B:B,0))</f>
        <v>#REF!</v>
      </c>
      <c r="J384" s="1201"/>
      <c r="K384" s="1202"/>
      <c r="L384" s="1199"/>
      <c r="M384" s="1202"/>
      <c r="N384" s="1199"/>
      <c r="O384" s="1199"/>
      <c r="P384" s="1199"/>
      <c r="Q384" s="1203"/>
      <c r="R384" s="1409" t="e">
        <f t="shared" si="342"/>
        <v>#REF!</v>
      </c>
      <c r="S384" s="937" t="e">
        <f t="shared" si="343"/>
        <v>#REF!</v>
      </c>
      <c r="T384" s="1409" t="e">
        <f>INDEX('прил 1.1'!#REF!,MATCH('прил 1.4'!$B384,'прил 1.1'!$B:$B,0))</f>
        <v>#REF!</v>
      </c>
      <c r="U384" s="1409" t="e">
        <f>INDEX('прил 1.1'!#REF!,MATCH('прил 1.4'!$B384,'прил 1.1'!$B:$B,0))</f>
        <v>#REF!</v>
      </c>
      <c r="V384" s="1409">
        <v>0</v>
      </c>
      <c r="W384" s="1409" t="e">
        <f>INDEX('прил 1.1'!#REF!,MATCH('прил 1.4'!B384,'прил 1.1'!B:B,0))</f>
        <v>#REF!</v>
      </c>
      <c r="X384" s="1205"/>
      <c r="Y384" s="1205"/>
      <c r="Z384" s="1205"/>
      <c r="AA384" s="1205"/>
      <c r="AB384" s="1205"/>
      <c r="AC384" s="1205"/>
      <c r="AD384" s="1205"/>
      <c r="AE384" s="1205"/>
      <c r="AF384" s="1199" t="e">
        <f>INDEX('прил 1.1'!Q:Q,MATCH('прил 1.4'!B384,'прил 1.1'!B:B,0))-W384</f>
        <v>#REF!</v>
      </c>
      <c r="AG384" s="1409" t="e">
        <f t="shared" si="328"/>
        <v>#REF!</v>
      </c>
      <c r="AH384" s="937" t="e">
        <f t="shared" si="329"/>
        <v>#REF!</v>
      </c>
      <c r="AI384" s="1414"/>
      <c r="AJ384" s="1414"/>
      <c r="AK384" s="1415" t="e">
        <f>INDEX('прил 1.1'!#REF!,MATCH('прил 1.4'!$B384,'прил 1.1'!$B:$B,0))</f>
        <v>#REF!</v>
      </c>
      <c r="AL384" s="1416" t="e">
        <f>INDEX('прил 1.1'!#REF!,MATCH('прил 1.4'!$B384,'прил 1.1'!$B:$B,0))</f>
        <v>#REF!</v>
      </c>
      <c r="AM384" s="1409">
        <v>0</v>
      </c>
      <c r="AN384" s="1409" t="e">
        <f>INDEX('прил 1.1'!#REF!,MATCH('прил 1.4'!B384,'прил 1.1'!B:B,0))</f>
        <v>#REF!</v>
      </c>
      <c r="AO384" s="1206">
        <f t="shared" si="354"/>
        <v>0</v>
      </c>
      <c r="AP384" s="1200" t="e">
        <f t="shared" si="355"/>
        <v>#REF!</v>
      </c>
      <c r="AQ384" s="1227"/>
      <c r="AR384" s="1199" t="e">
        <f>INDEX('прил 1.3'!#REF!,MATCH('прил 1.4'!$B384,'прил 1.3'!$B:$B,0))</f>
        <v>#REF!</v>
      </c>
      <c r="AS384" s="1202"/>
      <c r="AT384" s="1199" t="e">
        <f>INDEX('прил 1.3'!#REF!,MATCH('прил 1.4'!$B384,'прил 1.3'!$B:$B,0))</f>
        <v>#REF!</v>
      </c>
      <c r="AU384" s="1202"/>
      <c r="AV384" s="1199" t="e">
        <f>INDEX('прил 1.3'!#REF!,MATCH('прил 1.4'!$B384,'прил 1.3'!$B:$B,0))</f>
        <v>#REF!</v>
      </c>
      <c r="AW384" s="1202"/>
      <c r="AX384" s="1199" t="e">
        <f>INDEX('прил 1.3'!#REF!,MATCH('прил 1.4'!$B384,'прил 1.3'!$B:$B,0))</f>
        <v>#REF!</v>
      </c>
      <c r="AY384" s="1409" t="e">
        <f t="shared" si="339"/>
        <v>#REF!</v>
      </c>
      <c r="AZ384" s="937" t="e">
        <f t="shared" si="340"/>
        <v>#REF!</v>
      </c>
      <c r="BA384" s="1417"/>
      <c r="BB384" s="1409">
        <v>0</v>
      </c>
      <c r="BC384" s="1409" t="e">
        <f>INDEX('прил 1.1'!#REF!,MATCH('прил 1.4'!B384,'прил 1.1'!B:B,0))</f>
        <v>#REF!</v>
      </c>
      <c r="BD384" s="1409">
        <v>0</v>
      </c>
      <c r="BE384" s="1409" t="e">
        <f>INDEX('прил 1.1'!#REF!,MATCH('прил 1.4'!B384,'прил 1.1'!B:B,0))</f>
        <v>#REF!</v>
      </c>
      <c r="BF384" s="1414"/>
      <c r="BG384" s="1409" t="e">
        <f>INDEX('прил 1.1'!#REF!,MATCH('прил 1.4'!B384,'прил 1.1'!B:B,0))</f>
        <v>#REF!</v>
      </c>
      <c r="BH384" s="950"/>
      <c r="BI384" s="1597">
        <f t="shared" si="332"/>
        <v>0</v>
      </c>
      <c r="BL384" s="917"/>
      <c r="BM384" s="918"/>
    </row>
    <row r="385" spans="1:65" s="934" customFormat="1" hidden="1">
      <c r="A385" s="938">
        <f t="shared" ref="A385:A391" si="357">A384+1</f>
        <v>3</v>
      </c>
      <c r="B385" s="782" t="e">
        <f>'прил 1.1'!#REF!</f>
        <v>#REF!</v>
      </c>
      <c r="C385" s="915" t="s">
        <v>1026</v>
      </c>
      <c r="D385" s="1409" t="e">
        <f>INDEX('прил 1.1'!K:K,MATCH('прил 1.4'!B385,'прил 1.1'!B:B,0))</f>
        <v>#REF!</v>
      </c>
      <c r="E385" s="1409" t="e">
        <f>INDEX('прил 1.1'!L:L,MATCH($B385,'прил 1.1'!$B:$B,0))</f>
        <v>#REF!</v>
      </c>
      <c r="F385" s="1409" t="e">
        <f>INDEX('прил 1.1'!Q:Q,MATCH('прил 1.4'!B385,'прил 1.1'!B:B,0))</f>
        <v>#REF!</v>
      </c>
      <c r="G385" s="1409" t="e">
        <f>INDEX('прил 1.1'!#REF!,MATCH($B385,'прил 1.1'!$B:$B,0))</f>
        <v>#REF!</v>
      </c>
      <c r="H385" s="1409">
        <v>0</v>
      </c>
      <c r="I385" s="1410" t="e">
        <f>INDEX('прил 1.1'!#REF!,MATCH('прил 1.4'!B385,'прил 1.1'!B:B,0))</f>
        <v>#REF!</v>
      </c>
      <c r="J385" s="1201"/>
      <c r="K385" s="1200" t="e">
        <f>INDEX('прил 14'!N:N,MATCH('прил 1.4'!$B385,'прил 14'!$B:$B,0))</f>
        <v>#REF!</v>
      </c>
      <c r="L385" s="1390"/>
      <c r="M385" s="1200" t="e">
        <f>INDEX('прил 14'!O:O,MATCH('прил 1.4'!$B385,'прил 14'!$B:$B,0))</f>
        <v>#REF!</v>
      </c>
      <c r="N385" s="1390"/>
      <c r="O385" s="1200" t="e">
        <f>INDEX('прил 14'!P:P,MATCH('прил 1.4'!$B385,'прил 14'!$B:$B,0))</f>
        <v>#REF!</v>
      </c>
      <c r="P385" s="1199"/>
      <c r="Q385" s="1200" t="e">
        <f>INDEX('прил 14'!Q:Q,MATCH('прил 1.4'!$B385,'прил 14'!$B:$B,0))</f>
        <v>#REF!</v>
      </c>
      <c r="R385" s="1409" t="e">
        <f t="shared" si="342"/>
        <v>#REF!</v>
      </c>
      <c r="S385" s="937" t="e">
        <f t="shared" si="343"/>
        <v>#REF!</v>
      </c>
      <c r="T385" s="1409" t="e">
        <f>INDEX('прил 1.1'!#REF!,MATCH('прил 1.4'!$B385,'прил 1.1'!$B:$B,0))</f>
        <v>#REF!</v>
      </c>
      <c r="U385" s="1409" t="e">
        <f>INDEX('прил 1.1'!#REF!,MATCH('прил 1.4'!$B385,'прил 1.1'!$B:$B,0))</f>
        <v>#REF!</v>
      </c>
      <c r="V385" s="1409">
        <v>0</v>
      </c>
      <c r="W385" s="1409" t="e">
        <f>INDEX('прил 1.1'!#REF!,MATCH('прил 1.4'!B385,'прил 1.1'!B:B,0))</f>
        <v>#REF!</v>
      </c>
      <c r="X385" s="1205"/>
      <c r="Y385" s="1200" t="e">
        <f>INDEX('прил 14'!W:W,MATCH('прил 1.4'!$B385,'прил 14'!$B:$B,0))</f>
        <v>#REF!</v>
      </c>
      <c r="Z385" s="1388"/>
      <c r="AA385" s="1200" t="e">
        <f>INDEX('прил 14'!X:X,MATCH('прил 1.4'!$B385,'прил 14'!$B:$B,0))</f>
        <v>#REF!</v>
      </c>
      <c r="AB385" s="1388"/>
      <c r="AC385" s="1200" t="e">
        <f>INDEX('прил 14'!Y:Y,MATCH('прил 1.4'!$B385,'прил 14'!$B:$B,0))</f>
        <v>#REF!</v>
      </c>
      <c r="AD385" s="1202"/>
      <c r="AE385" s="1200" t="e">
        <f>INDEX('прил 14'!Z:Z,MATCH('прил 1.4'!$B385,'прил 14'!$B:$B,0))</f>
        <v>#REF!</v>
      </c>
      <c r="AF385" s="1199" t="e">
        <f>INDEX('прил 1.1'!Q:Q,MATCH('прил 1.4'!B385,'прил 1.1'!B:B,0))-W385</f>
        <v>#REF!</v>
      </c>
      <c r="AG385" s="1409" t="e">
        <f t="shared" si="328"/>
        <v>#REF!</v>
      </c>
      <c r="AH385" s="937" t="e">
        <f t="shared" si="329"/>
        <v>#REF!</v>
      </c>
      <c r="AI385" s="1414"/>
      <c r="AJ385" s="1414"/>
      <c r="AK385" s="1415" t="e">
        <f>INDEX('прил 1.1'!#REF!,MATCH('прил 1.4'!$B385,'прил 1.1'!$B:$B,0))</f>
        <v>#REF!</v>
      </c>
      <c r="AL385" s="1416" t="e">
        <f>INDEX('прил 1.1'!#REF!,MATCH('прил 1.4'!$B385,'прил 1.1'!$B:$B,0))</f>
        <v>#REF!</v>
      </c>
      <c r="AM385" s="1409">
        <v>0</v>
      </c>
      <c r="AN385" s="1409" t="e">
        <f>INDEX('прил 1.1'!#REF!,MATCH('прил 1.4'!B385,'прил 1.1'!B:B,0))</f>
        <v>#REF!</v>
      </c>
      <c r="AO385" s="1206">
        <f t="shared" si="354"/>
        <v>0</v>
      </c>
      <c r="AP385" s="1200" t="e">
        <f t="shared" si="355"/>
        <v>#REF!</v>
      </c>
      <c r="AQ385" s="1227"/>
      <c r="AR385" s="1199" t="e">
        <f>INDEX('прил 1.3'!#REF!,MATCH('прил 1.4'!$B385,'прил 1.3'!$B:$B,0))</f>
        <v>#REF!</v>
      </c>
      <c r="AS385" s="1202"/>
      <c r="AT385" s="1199" t="e">
        <f>INDEX('прил 1.3'!#REF!,MATCH('прил 1.4'!$B385,'прил 1.3'!$B:$B,0))</f>
        <v>#REF!</v>
      </c>
      <c r="AU385" s="1202"/>
      <c r="AV385" s="1199" t="e">
        <f>INDEX('прил 1.3'!#REF!,MATCH('прил 1.4'!$B385,'прил 1.3'!$B:$B,0))</f>
        <v>#REF!</v>
      </c>
      <c r="AW385" s="1202"/>
      <c r="AX385" s="1199" t="e">
        <f>INDEX('прил 1.3'!#REF!,MATCH('прил 1.4'!$B385,'прил 1.3'!$B:$B,0))</f>
        <v>#REF!</v>
      </c>
      <c r="AY385" s="1409" t="e">
        <f t="shared" si="339"/>
        <v>#REF!</v>
      </c>
      <c r="AZ385" s="937" t="e">
        <f t="shared" si="340"/>
        <v>#REF!</v>
      </c>
      <c r="BA385" s="1417"/>
      <c r="BB385" s="1409">
        <v>0</v>
      </c>
      <c r="BC385" s="1409" t="e">
        <f>INDEX('прил 1.1'!#REF!,MATCH('прил 1.4'!B385,'прил 1.1'!B:B,0))</f>
        <v>#REF!</v>
      </c>
      <c r="BD385" s="1409">
        <v>0</v>
      </c>
      <c r="BE385" s="1409" t="e">
        <f>INDEX('прил 1.1'!#REF!,MATCH('прил 1.4'!B385,'прил 1.1'!B:B,0))</f>
        <v>#REF!</v>
      </c>
      <c r="BF385" s="1414"/>
      <c r="BG385" s="1409" t="e">
        <f>INDEX('прил 1.1'!#REF!,MATCH('прил 1.4'!B385,'прил 1.1'!B:B,0))</f>
        <v>#REF!</v>
      </c>
      <c r="BH385" s="950"/>
      <c r="BI385" s="1597">
        <f t="shared" si="332"/>
        <v>0</v>
      </c>
      <c r="BL385" s="917"/>
      <c r="BM385" s="918"/>
    </row>
    <row r="386" spans="1:65" s="934" customFormat="1" hidden="1">
      <c r="A386" s="938">
        <f t="shared" si="357"/>
        <v>4</v>
      </c>
      <c r="B386" s="782" t="e">
        <f>'прил 1.1'!#REF!</f>
        <v>#REF!</v>
      </c>
      <c r="C386" s="915" t="s">
        <v>1026</v>
      </c>
      <c r="D386" s="1409" t="e">
        <f>INDEX('прил 1.1'!K:K,MATCH('прил 1.4'!B386,'прил 1.1'!B:B,0))</f>
        <v>#REF!</v>
      </c>
      <c r="E386" s="1409" t="e">
        <f>INDEX('прил 1.1'!L:L,MATCH($B386,'прил 1.1'!$B:$B,0))</f>
        <v>#REF!</v>
      </c>
      <c r="F386" s="1409" t="e">
        <f>INDEX('прил 1.1'!Q:Q,MATCH('прил 1.4'!B386,'прил 1.1'!B:B,0))</f>
        <v>#REF!</v>
      </c>
      <c r="G386" s="1409" t="e">
        <f>INDEX('прил 1.1'!#REF!,MATCH($B386,'прил 1.1'!$B:$B,0))</f>
        <v>#REF!</v>
      </c>
      <c r="H386" s="1409">
        <v>0</v>
      </c>
      <c r="I386" s="1410" t="e">
        <f>INDEX('прил 1.1'!#REF!,MATCH('прил 1.4'!B386,'прил 1.1'!B:B,0))</f>
        <v>#REF!</v>
      </c>
      <c r="J386" s="1201"/>
      <c r="K386" s="1202"/>
      <c r="L386" s="1199"/>
      <c r="M386" s="1202"/>
      <c r="N386" s="1199"/>
      <c r="O386" s="1199"/>
      <c r="P386" s="1199"/>
      <c r="Q386" s="1203"/>
      <c r="R386" s="1409" t="e">
        <f t="shared" si="342"/>
        <v>#REF!</v>
      </c>
      <c r="S386" s="937" t="e">
        <f t="shared" si="343"/>
        <v>#REF!</v>
      </c>
      <c r="T386" s="1409" t="e">
        <f>INDEX('прил 1.1'!#REF!,MATCH('прил 1.4'!$B386,'прил 1.1'!$B:$B,0))</f>
        <v>#REF!</v>
      </c>
      <c r="U386" s="1409" t="e">
        <f>INDEX('прил 1.1'!#REF!,MATCH('прил 1.4'!$B386,'прил 1.1'!$B:$B,0))</f>
        <v>#REF!</v>
      </c>
      <c r="V386" s="1409">
        <v>0</v>
      </c>
      <c r="W386" s="1409" t="e">
        <f>INDEX('прил 1.1'!#REF!,MATCH('прил 1.4'!B386,'прил 1.1'!B:B,0))</f>
        <v>#REF!</v>
      </c>
      <c r="X386" s="1205"/>
      <c r="Y386" s="1205"/>
      <c r="Z386" s="1205"/>
      <c r="AA386" s="1205"/>
      <c r="AB386" s="1205"/>
      <c r="AC386" s="1205"/>
      <c r="AD386" s="1205"/>
      <c r="AE386" s="1205"/>
      <c r="AF386" s="1199" t="e">
        <f>INDEX('прил 1.1'!Q:Q,MATCH('прил 1.4'!B386,'прил 1.1'!B:B,0))-W386</f>
        <v>#REF!</v>
      </c>
      <c r="AG386" s="1409" t="e">
        <f t="shared" si="328"/>
        <v>#REF!</v>
      </c>
      <c r="AH386" s="937" t="e">
        <f t="shared" si="329"/>
        <v>#REF!</v>
      </c>
      <c r="AI386" s="1414"/>
      <c r="AJ386" s="1414"/>
      <c r="AK386" s="1415" t="e">
        <f>INDEX('прил 1.1'!#REF!,MATCH('прил 1.4'!$B386,'прил 1.1'!$B:$B,0))</f>
        <v>#REF!</v>
      </c>
      <c r="AL386" s="1416" t="e">
        <f>INDEX('прил 1.1'!#REF!,MATCH('прил 1.4'!$B386,'прил 1.1'!$B:$B,0))</f>
        <v>#REF!</v>
      </c>
      <c r="AM386" s="1409">
        <v>0</v>
      </c>
      <c r="AN386" s="1409" t="e">
        <f>INDEX('прил 1.1'!#REF!,MATCH('прил 1.4'!B386,'прил 1.1'!B:B,0))</f>
        <v>#REF!</v>
      </c>
      <c r="AO386" s="1206">
        <f t="shared" si="354"/>
        <v>0</v>
      </c>
      <c r="AP386" s="1200" t="e">
        <f t="shared" si="355"/>
        <v>#REF!</v>
      </c>
      <c r="AQ386" s="1227"/>
      <c r="AR386" s="1199" t="e">
        <f>INDEX('прил 1.3'!#REF!,MATCH('прил 1.4'!$B386,'прил 1.3'!$B:$B,0))</f>
        <v>#REF!</v>
      </c>
      <c r="AS386" s="1202"/>
      <c r="AT386" s="1199" t="e">
        <f>INDEX('прил 1.3'!#REF!,MATCH('прил 1.4'!$B386,'прил 1.3'!$B:$B,0))</f>
        <v>#REF!</v>
      </c>
      <c r="AU386" s="1202"/>
      <c r="AV386" s="1199" t="e">
        <f>INDEX('прил 1.3'!#REF!,MATCH('прил 1.4'!$B386,'прил 1.3'!$B:$B,0))</f>
        <v>#REF!</v>
      </c>
      <c r="AW386" s="1202"/>
      <c r="AX386" s="1199" t="e">
        <f>INDEX('прил 1.3'!#REF!,MATCH('прил 1.4'!$B386,'прил 1.3'!$B:$B,0))</f>
        <v>#REF!</v>
      </c>
      <c r="AY386" s="1409" t="e">
        <f t="shared" si="339"/>
        <v>#REF!</v>
      </c>
      <c r="AZ386" s="937" t="e">
        <f t="shared" si="340"/>
        <v>#REF!</v>
      </c>
      <c r="BA386" s="1417"/>
      <c r="BB386" s="1409">
        <v>0</v>
      </c>
      <c r="BC386" s="1409" t="e">
        <f>INDEX('прил 1.1'!#REF!,MATCH('прил 1.4'!B386,'прил 1.1'!B:B,0))</f>
        <v>#REF!</v>
      </c>
      <c r="BD386" s="1409">
        <v>0</v>
      </c>
      <c r="BE386" s="1409" t="e">
        <f>INDEX('прил 1.1'!#REF!,MATCH('прил 1.4'!B386,'прил 1.1'!B:B,0))</f>
        <v>#REF!</v>
      </c>
      <c r="BF386" s="1414"/>
      <c r="BG386" s="1409" t="e">
        <f>INDEX('прил 1.1'!#REF!,MATCH('прил 1.4'!B386,'прил 1.1'!B:B,0))</f>
        <v>#REF!</v>
      </c>
      <c r="BH386" s="950"/>
      <c r="BI386" s="1597">
        <f t="shared" si="332"/>
        <v>0</v>
      </c>
      <c r="BL386" s="917"/>
      <c r="BM386" s="918"/>
    </row>
    <row r="387" spans="1:65" s="934" customFormat="1" hidden="1">
      <c r="A387" s="938">
        <f t="shared" si="357"/>
        <v>5</v>
      </c>
      <c r="B387" s="782" t="e">
        <f>'прил 1.1'!#REF!</f>
        <v>#REF!</v>
      </c>
      <c r="C387" s="915" t="s">
        <v>1026</v>
      </c>
      <c r="D387" s="1409" t="e">
        <f>INDEX('прил 1.1'!K:K,MATCH('прил 1.4'!B387,'прил 1.1'!B:B,0))</f>
        <v>#REF!</v>
      </c>
      <c r="E387" s="1409" t="e">
        <f>INDEX('прил 1.1'!L:L,MATCH($B387,'прил 1.1'!$B:$B,0))</f>
        <v>#REF!</v>
      </c>
      <c r="F387" s="1409" t="e">
        <f>INDEX('прил 1.1'!Q:Q,MATCH('прил 1.4'!B387,'прил 1.1'!B:B,0))</f>
        <v>#REF!</v>
      </c>
      <c r="G387" s="1409" t="e">
        <f>INDEX('прил 1.1'!#REF!,MATCH($B387,'прил 1.1'!$B:$B,0))</f>
        <v>#REF!</v>
      </c>
      <c r="H387" s="1409">
        <v>0</v>
      </c>
      <c r="I387" s="1410" t="e">
        <f>INDEX('прил 1.1'!#REF!,MATCH('прил 1.4'!B387,'прил 1.1'!B:B,0))</f>
        <v>#REF!</v>
      </c>
      <c r="J387" s="1201"/>
      <c r="K387" s="1202"/>
      <c r="L387" s="1199"/>
      <c r="M387" s="1202"/>
      <c r="N387" s="1199"/>
      <c r="O387" s="1199"/>
      <c r="P387" s="1199"/>
      <c r="Q387" s="1203"/>
      <c r="R387" s="1409" t="e">
        <f t="shared" si="342"/>
        <v>#REF!</v>
      </c>
      <c r="S387" s="937" t="e">
        <f t="shared" si="343"/>
        <v>#REF!</v>
      </c>
      <c r="T387" s="1409" t="e">
        <f>INDEX('прил 1.1'!#REF!,MATCH('прил 1.4'!$B387,'прил 1.1'!$B:$B,0))</f>
        <v>#REF!</v>
      </c>
      <c r="U387" s="1409" t="e">
        <f>INDEX('прил 1.1'!#REF!,MATCH('прил 1.4'!$B387,'прил 1.1'!$B:$B,0))</f>
        <v>#REF!</v>
      </c>
      <c r="V387" s="1409">
        <v>0</v>
      </c>
      <c r="W387" s="1409" t="e">
        <f>INDEX('прил 1.1'!#REF!,MATCH('прил 1.4'!B387,'прил 1.1'!B:B,0))</f>
        <v>#REF!</v>
      </c>
      <c r="X387" s="1205"/>
      <c r="Y387" s="1205"/>
      <c r="Z387" s="1205"/>
      <c r="AA387" s="1205"/>
      <c r="AB387" s="1205"/>
      <c r="AC387" s="1205"/>
      <c r="AD387" s="1205"/>
      <c r="AE387" s="1205"/>
      <c r="AF387" s="1199" t="e">
        <f>INDEX('прил 1.1'!Q:Q,MATCH('прил 1.4'!B387,'прил 1.1'!B:B,0))-W387</f>
        <v>#REF!</v>
      </c>
      <c r="AG387" s="1409" t="e">
        <f t="shared" si="328"/>
        <v>#REF!</v>
      </c>
      <c r="AH387" s="937" t="e">
        <f t="shared" si="329"/>
        <v>#REF!</v>
      </c>
      <c r="AI387" s="1414"/>
      <c r="AJ387" s="1414"/>
      <c r="AK387" s="1415" t="e">
        <f>INDEX('прил 1.1'!#REF!,MATCH('прил 1.4'!$B387,'прил 1.1'!$B:$B,0))</f>
        <v>#REF!</v>
      </c>
      <c r="AL387" s="1416" t="e">
        <f>INDEX('прил 1.1'!#REF!,MATCH('прил 1.4'!$B387,'прил 1.1'!$B:$B,0))</f>
        <v>#REF!</v>
      </c>
      <c r="AM387" s="1409">
        <v>0</v>
      </c>
      <c r="AN387" s="1409" t="e">
        <f>INDEX('прил 1.1'!#REF!,MATCH('прил 1.4'!B387,'прил 1.1'!B:B,0))</f>
        <v>#REF!</v>
      </c>
      <c r="AO387" s="1206">
        <f t="shared" si="354"/>
        <v>0</v>
      </c>
      <c r="AP387" s="1200" t="e">
        <f t="shared" si="355"/>
        <v>#REF!</v>
      </c>
      <c r="AQ387" s="1227"/>
      <c r="AR387" s="1199" t="e">
        <f>INDEX('прил 1.3'!#REF!,MATCH('прил 1.4'!$B387,'прил 1.3'!$B:$B,0))</f>
        <v>#REF!</v>
      </c>
      <c r="AS387" s="1202"/>
      <c r="AT387" s="1199" t="e">
        <f>INDEX('прил 1.3'!#REF!,MATCH('прил 1.4'!$B387,'прил 1.3'!$B:$B,0))</f>
        <v>#REF!</v>
      </c>
      <c r="AU387" s="1202"/>
      <c r="AV387" s="1199" t="e">
        <f>INDEX('прил 1.3'!#REF!,MATCH('прил 1.4'!$B387,'прил 1.3'!$B:$B,0))</f>
        <v>#REF!</v>
      </c>
      <c r="AW387" s="1202"/>
      <c r="AX387" s="1199" t="e">
        <f>INDEX('прил 1.3'!#REF!,MATCH('прил 1.4'!$B387,'прил 1.3'!$B:$B,0))</f>
        <v>#REF!</v>
      </c>
      <c r="AY387" s="1409" t="e">
        <f t="shared" si="339"/>
        <v>#REF!</v>
      </c>
      <c r="AZ387" s="937" t="e">
        <f t="shared" si="340"/>
        <v>#REF!</v>
      </c>
      <c r="BA387" s="1417"/>
      <c r="BB387" s="1409">
        <v>0</v>
      </c>
      <c r="BC387" s="1409" t="e">
        <f>INDEX('прил 1.1'!#REF!,MATCH('прил 1.4'!B387,'прил 1.1'!B:B,0))</f>
        <v>#REF!</v>
      </c>
      <c r="BD387" s="1409">
        <v>0</v>
      </c>
      <c r="BE387" s="1409" t="e">
        <f>INDEX('прил 1.1'!#REF!,MATCH('прил 1.4'!B387,'прил 1.1'!B:B,0))</f>
        <v>#REF!</v>
      </c>
      <c r="BF387" s="1414"/>
      <c r="BG387" s="1409" t="e">
        <f>INDEX('прил 1.1'!#REF!,MATCH('прил 1.4'!B387,'прил 1.1'!B:B,0))</f>
        <v>#REF!</v>
      </c>
      <c r="BH387" s="950"/>
      <c r="BI387" s="1597">
        <f t="shared" si="332"/>
        <v>0</v>
      </c>
      <c r="BL387" s="917"/>
      <c r="BM387" s="918"/>
    </row>
    <row r="388" spans="1:65" s="934" customFormat="1" ht="47.25" hidden="1">
      <c r="A388" s="938">
        <f t="shared" si="357"/>
        <v>6</v>
      </c>
      <c r="B388" s="782" t="e">
        <f>'прил 1.1'!#REF!</f>
        <v>#REF!</v>
      </c>
      <c r="C388" s="915" t="s">
        <v>1026</v>
      </c>
      <c r="D388" s="1409" t="e">
        <f>INDEX('прил 1.1'!K:K,MATCH('прил 1.4'!B388,'прил 1.1'!B:B,0))</f>
        <v>#REF!</v>
      </c>
      <c r="E388" s="1409" t="e">
        <f>INDEX('прил 1.1'!L:L,MATCH($B388,'прил 1.1'!$B:$B,0))</f>
        <v>#REF!</v>
      </c>
      <c r="F388" s="1409" t="e">
        <f>INDEX('прил 1.1'!Q:Q,MATCH('прил 1.4'!B388,'прил 1.1'!B:B,0))</f>
        <v>#REF!</v>
      </c>
      <c r="G388" s="1409" t="e">
        <f>INDEX('прил 1.1'!#REF!,MATCH($B388,'прил 1.1'!$B:$B,0))</f>
        <v>#REF!</v>
      </c>
      <c r="H388" s="1409">
        <v>0</v>
      </c>
      <c r="I388" s="1410" t="e">
        <f>INDEX('прил 1.1'!#REF!,MATCH('прил 1.4'!B388,'прил 1.1'!B:B,0))</f>
        <v>#REF!</v>
      </c>
      <c r="J388" s="1201"/>
      <c r="K388" s="1202"/>
      <c r="L388" s="1199"/>
      <c r="M388" s="1202"/>
      <c r="N388" s="1199"/>
      <c r="O388" s="1199"/>
      <c r="P388" s="1199"/>
      <c r="Q388" s="1203"/>
      <c r="R388" s="1409" t="e">
        <f t="shared" si="342"/>
        <v>#REF!</v>
      </c>
      <c r="S388" s="937" t="e">
        <f t="shared" si="343"/>
        <v>#REF!</v>
      </c>
      <c r="T388" s="1409" t="e">
        <f>INDEX('прил 1.1'!#REF!,MATCH('прил 1.4'!$B388,'прил 1.1'!$B:$B,0))</f>
        <v>#REF!</v>
      </c>
      <c r="U388" s="1409" t="e">
        <f>INDEX('прил 1.1'!#REF!,MATCH('прил 1.4'!$B388,'прил 1.1'!$B:$B,0))</f>
        <v>#REF!</v>
      </c>
      <c r="V388" s="1409">
        <v>0</v>
      </c>
      <c r="W388" s="1409" t="e">
        <f>INDEX('прил 1.1'!#REF!,MATCH('прил 1.4'!B388,'прил 1.1'!B:B,0))</f>
        <v>#REF!</v>
      </c>
      <c r="X388" s="1205"/>
      <c r="Y388" s="1205"/>
      <c r="Z388" s="1205"/>
      <c r="AA388" s="1205"/>
      <c r="AB388" s="1205"/>
      <c r="AC388" s="1205"/>
      <c r="AD388" s="1205"/>
      <c r="AE388" s="1205"/>
      <c r="AF388" s="1199" t="e">
        <f>INDEX('прил 1.1'!Q:Q,MATCH('прил 1.4'!B388,'прил 1.1'!B:B,0))-W388</f>
        <v>#REF!</v>
      </c>
      <c r="AG388" s="1409" t="e">
        <f t="shared" si="328"/>
        <v>#REF!</v>
      </c>
      <c r="AH388" s="937" t="e">
        <f t="shared" si="329"/>
        <v>#REF!</v>
      </c>
      <c r="AI388" s="1414"/>
      <c r="AJ388" s="1414"/>
      <c r="AK388" s="1415" t="e">
        <f>INDEX('прил 1.1'!#REF!,MATCH('прил 1.4'!$B388,'прил 1.1'!$B:$B,0))</f>
        <v>#REF!</v>
      </c>
      <c r="AL388" s="1416" t="e">
        <f>INDEX('прил 1.1'!#REF!,MATCH('прил 1.4'!$B388,'прил 1.1'!$B:$B,0))</f>
        <v>#REF!</v>
      </c>
      <c r="AM388" s="1409">
        <v>0</v>
      </c>
      <c r="AN388" s="1409" t="e">
        <f>INDEX('прил 1.1'!#REF!,MATCH('прил 1.4'!B388,'прил 1.1'!B:B,0))</f>
        <v>#REF!</v>
      </c>
      <c r="AO388" s="1206">
        <f t="shared" si="354"/>
        <v>0</v>
      </c>
      <c r="AP388" s="1200" t="e">
        <f t="shared" si="355"/>
        <v>#REF!</v>
      </c>
      <c r="AQ388" s="1227"/>
      <c r="AR388" s="1199" t="e">
        <f>INDEX('прил 1.3'!#REF!,MATCH('прил 1.4'!$B388,'прил 1.3'!$B:$B,0))</f>
        <v>#REF!</v>
      </c>
      <c r="AS388" s="1202"/>
      <c r="AT388" s="1199" t="e">
        <f>INDEX('прил 1.3'!#REF!,MATCH('прил 1.4'!$B388,'прил 1.3'!$B:$B,0))</f>
        <v>#REF!</v>
      </c>
      <c r="AU388" s="1202"/>
      <c r="AV388" s="1199" t="e">
        <f>INDEX('прил 1.3'!#REF!,MATCH('прил 1.4'!$B388,'прил 1.3'!$B:$B,0))</f>
        <v>#REF!</v>
      </c>
      <c r="AW388" s="1202"/>
      <c r="AX388" s="1199" t="e">
        <f>INDEX('прил 1.3'!#REF!,MATCH('прил 1.4'!$B388,'прил 1.3'!$B:$B,0))</f>
        <v>#REF!</v>
      </c>
      <c r="AY388" s="1409" t="e">
        <f t="shared" si="339"/>
        <v>#REF!</v>
      </c>
      <c r="AZ388" s="937" t="e">
        <f t="shared" si="340"/>
        <v>#REF!</v>
      </c>
      <c r="BA388" s="1417"/>
      <c r="BB388" s="1409">
        <v>0</v>
      </c>
      <c r="BC388" s="1409" t="e">
        <f>INDEX('прил 1.1'!#REF!,MATCH('прил 1.4'!B388,'прил 1.1'!B:B,0))</f>
        <v>#REF!</v>
      </c>
      <c r="BD388" s="1409">
        <v>0</v>
      </c>
      <c r="BE388" s="1409" t="e">
        <f>INDEX('прил 1.1'!#REF!,MATCH('прил 1.4'!B388,'прил 1.1'!B:B,0))</f>
        <v>#REF!</v>
      </c>
      <c r="BF388" s="1414"/>
      <c r="BG388" s="1409" t="e">
        <f>INDEX('прил 1.1'!#REF!,MATCH('прил 1.4'!B388,'прил 1.1'!B:B,0))</f>
        <v>#REF!</v>
      </c>
      <c r="BH388" s="950" t="s">
        <v>1189</v>
      </c>
      <c r="BI388" s="1597">
        <f t="shared" ref="BI388:BI398" si="358">V388-X388-Z388-AB388-AD388</f>
        <v>0</v>
      </c>
      <c r="BL388" s="917"/>
      <c r="BM388" s="918"/>
    </row>
    <row r="389" spans="1:65" s="934" customFormat="1" hidden="1">
      <c r="A389" s="938">
        <f t="shared" si="357"/>
        <v>7</v>
      </c>
      <c r="B389" s="782" t="e">
        <f>'прил 1.1'!#REF!</f>
        <v>#REF!</v>
      </c>
      <c r="C389" s="915" t="s">
        <v>1026</v>
      </c>
      <c r="D389" s="1409" t="e">
        <f>INDEX('прил 1.1'!K:K,MATCH('прил 1.4'!B389,'прил 1.1'!B:B,0))</f>
        <v>#REF!</v>
      </c>
      <c r="E389" s="1409" t="e">
        <f>INDEX('прил 1.1'!L:L,MATCH($B389,'прил 1.1'!$B:$B,0))</f>
        <v>#REF!</v>
      </c>
      <c r="F389" s="1409" t="e">
        <f>INDEX('прил 1.1'!Q:Q,MATCH('прил 1.4'!B389,'прил 1.1'!B:B,0))</f>
        <v>#REF!</v>
      </c>
      <c r="G389" s="1409" t="e">
        <f>INDEX('прил 1.1'!#REF!,MATCH($B389,'прил 1.1'!$B:$B,0))</f>
        <v>#REF!</v>
      </c>
      <c r="H389" s="1409">
        <v>0</v>
      </c>
      <c r="I389" s="1410" t="e">
        <f>INDEX('прил 1.1'!#REF!,MATCH('прил 1.4'!B389,'прил 1.1'!B:B,0))</f>
        <v>#REF!</v>
      </c>
      <c r="J389" s="1201"/>
      <c r="K389" s="1202"/>
      <c r="L389" s="1199"/>
      <c r="M389" s="1202"/>
      <c r="N389" s="1199"/>
      <c r="O389" s="1199"/>
      <c r="P389" s="1199"/>
      <c r="Q389" s="1203"/>
      <c r="R389" s="1409" t="e">
        <f t="shared" si="342"/>
        <v>#REF!</v>
      </c>
      <c r="S389" s="937" t="e">
        <f t="shared" si="343"/>
        <v>#REF!</v>
      </c>
      <c r="T389" s="1409" t="e">
        <f>INDEX('прил 1.1'!#REF!,MATCH('прил 1.4'!$B389,'прил 1.1'!$B:$B,0))</f>
        <v>#REF!</v>
      </c>
      <c r="U389" s="1409" t="e">
        <f>INDEX('прил 1.1'!#REF!,MATCH('прил 1.4'!$B389,'прил 1.1'!$B:$B,0))</f>
        <v>#REF!</v>
      </c>
      <c r="V389" s="1409">
        <v>0</v>
      </c>
      <c r="W389" s="1409" t="e">
        <f>INDEX('прил 1.1'!#REF!,MATCH('прил 1.4'!B389,'прил 1.1'!B:B,0))</f>
        <v>#REF!</v>
      </c>
      <c r="X389" s="1205"/>
      <c r="Y389" s="1205"/>
      <c r="Z389" s="1205"/>
      <c r="AA389" s="1205"/>
      <c r="AB389" s="1205"/>
      <c r="AC389" s="1205"/>
      <c r="AD389" s="1205"/>
      <c r="AE389" s="1205"/>
      <c r="AF389" s="1199" t="e">
        <f>INDEX('прил 1.1'!Q:Q,MATCH('прил 1.4'!B389,'прил 1.1'!B:B,0))-W389</f>
        <v>#REF!</v>
      </c>
      <c r="AG389" s="1409" t="e">
        <f t="shared" si="328"/>
        <v>#REF!</v>
      </c>
      <c r="AH389" s="937" t="e">
        <f t="shared" si="329"/>
        <v>#REF!</v>
      </c>
      <c r="AI389" s="1414"/>
      <c r="AJ389" s="1414"/>
      <c r="AK389" s="1415" t="e">
        <f>INDEX('прил 1.1'!#REF!,MATCH('прил 1.4'!$B389,'прил 1.1'!$B:$B,0))</f>
        <v>#REF!</v>
      </c>
      <c r="AL389" s="1416" t="e">
        <f>INDEX('прил 1.1'!#REF!,MATCH('прил 1.4'!$B389,'прил 1.1'!$B:$B,0))</f>
        <v>#REF!</v>
      </c>
      <c r="AM389" s="1409">
        <v>0</v>
      </c>
      <c r="AN389" s="1409" t="e">
        <f>INDEX('прил 1.1'!#REF!,MATCH('прил 1.4'!B389,'прил 1.1'!B:B,0))</f>
        <v>#REF!</v>
      </c>
      <c r="AO389" s="1206">
        <f t="shared" si="354"/>
        <v>0</v>
      </c>
      <c r="AP389" s="1200" t="e">
        <f t="shared" si="355"/>
        <v>#REF!</v>
      </c>
      <c r="AQ389" s="1227"/>
      <c r="AR389" s="1199" t="e">
        <f>INDEX('прил 1.3'!#REF!,MATCH('прил 1.4'!$B389,'прил 1.3'!$B:$B,0))</f>
        <v>#REF!</v>
      </c>
      <c r="AS389" s="1202"/>
      <c r="AT389" s="1199" t="e">
        <f>INDEX('прил 1.3'!#REF!,MATCH('прил 1.4'!$B389,'прил 1.3'!$B:$B,0))</f>
        <v>#REF!</v>
      </c>
      <c r="AU389" s="1202"/>
      <c r="AV389" s="1199" t="e">
        <f>INDEX('прил 1.3'!#REF!,MATCH('прил 1.4'!$B389,'прил 1.3'!$B:$B,0))</f>
        <v>#REF!</v>
      </c>
      <c r="AW389" s="1202"/>
      <c r="AX389" s="1199" t="e">
        <f>INDEX('прил 1.3'!#REF!,MATCH('прил 1.4'!$B389,'прил 1.3'!$B:$B,0))</f>
        <v>#REF!</v>
      </c>
      <c r="AY389" s="1409" t="e">
        <f t="shared" si="339"/>
        <v>#REF!</v>
      </c>
      <c r="AZ389" s="937" t="e">
        <f t="shared" si="340"/>
        <v>#REF!</v>
      </c>
      <c r="BA389" s="1417"/>
      <c r="BB389" s="1409">
        <v>0</v>
      </c>
      <c r="BC389" s="1409" t="e">
        <f>INDEX('прил 1.1'!#REF!,MATCH('прил 1.4'!B389,'прил 1.1'!B:B,0))</f>
        <v>#REF!</v>
      </c>
      <c r="BD389" s="1409">
        <v>0</v>
      </c>
      <c r="BE389" s="1409" t="e">
        <f>INDEX('прил 1.1'!#REF!,MATCH('прил 1.4'!B389,'прил 1.1'!B:B,0))</f>
        <v>#REF!</v>
      </c>
      <c r="BF389" s="1414"/>
      <c r="BG389" s="1409" t="e">
        <f>INDEX('прил 1.1'!#REF!,MATCH('прил 1.4'!B389,'прил 1.1'!B:B,0))</f>
        <v>#REF!</v>
      </c>
      <c r="BH389" s="950"/>
      <c r="BI389" s="1597">
        <f t="shared" si="358"/>
        <v>0</v>
      </c>
      <c r="BL389" s="917"/>
      <c r="BM389" s="918"/>
    </row>
    <row r="390" spans="1:65" s="934" customFormat="1" hidden="1">
      <c r="A390" s="938">
        <f t="shared" si="357"/>
        <v>8</v>
      </c>
      <c r="B390" s="782" t="e">
        <f>'прил 1.1'!#REF!</f>
        <v>#REF!</v>
      </c>
      <c r="C390" s="915" t="s">
        <v>1026</v>
      </c>
      <c r="D390" s="1409" t="e">
        <f>INDEX('прил 1.1'!K:K,MATCH('прил 1.4'!B390,'прил 1.1'!B:B,0))</f>
        <v>#REF!</v>
      </c>
      <c r="E390" s="1409" t="e">
        <f>INDEX('прил 1.1'!L:L,MATCH($B390,'прил 1.1'!$B:$B,0))</f>
        <v>#REF!</v>
      </c>
      <c r="F390" s="1409" t="e">
        <f>INDEX('прил 1.1'!Q:Q,MATCH('прил 1.4'!B390,'прил 1.1'!B:B,0))</f>
        <v>#REF!</v>
      </c>
      <c r="G390" s="1409" t="e">
        <f>INDEX('прил 1.1'!#REF!,MATCH($B390,'прил 1.1'!$B:$B,0))</f>
        <v>#REF!</v>
      </c>
      <c r="H390" s="1409">
        <v>0</v>
      </c>
      <c r="I390" s="1410" t="e">
        <f>INDEX('прил 1.1'!#REF!,MATCH('прил 1.4'!B390,'прил 1.1'!B:B,0))</f>
        <v>#REF!</v>
      </c>
      <c r="J390" s="1201"/>
      <c r="K390" s="1202"/>
      <c r="L390" s="1199"/>
      <c r="M390" s="1202"/>
      <c r="N390" s="1199"/>
      <c r="O390" s="1199"/>
      <c r="P390" s="1199"/>
      <c r="Q390" s="1203"/>
      <c r="R390" s="1409" t="e">
        <f t="shared" si="342"/>
        <v>#REF!</v>
      </c>
      <c r="S390" s="937" t="e">
        <f t="shared" si="343"/>
        <v>#REF!</v>
      </c>
      <c r="T390" s="1409" t="e">
        <f>INDEX('прил 1.1'!#REF!,MATCH('прил 1.4'!$B390,'прил 1.1'!$B:$B,0))</f>
        <v>#REF!</v>
      </c>
      <c r="U390" s="1409" t="e">
        <f>INDEX('прил 1.1'!#REF!,MATCH('прил 1.4'!$B390,'прил 1.1'!$B:$B,0))</f>
        <v>#REF!</v>
      </c>
      <c r="V390" s="1409">
        <v>0</v>
      </c>
      <c r="W390" s="1409" t="e">
        <f>INDEX('прил 1.1'!#REF!,MATCH('прил 1.4'!B390,'прил 1.1'!B:B,0))</f>
        <v>#REF!</v>
      </c>
      <c r="X390" s="1205"/>
      <c r="Y390" s="1205"/>
      <c r="Z390" s="1205"/>
      <c r="AA390" s="1205"/>
      <c r="AB390" s="1205"/>
      <c r="AC390" s="1205"/>
      <c r="AD390" s="1205"/>
      <c r="AE390" s="1205"/>
      <c r="AF390" s="1199" t="e">
        <f>INDEX('прил 1.1'!Q:Q,MATCH('прил 1.4'!B390,'прил 1.1'!B:B,0))-W390</f>
        <v>#REF!</v>
      </c>
      <c r="AG390" s="1409" t="e">
        <f t="shared" si="328"/>
        <v>#REF!</v>
      </c>
      <c r="AH390" s="937" t="e">
        <f t="shared" si="329"/>
        <v>#REF!</v>
      </c>
      <c r="AI390" s="1414"/>
      <c r="AJ390" s="1414"/>
      <c r="AK390" s="1415" t="e">
        <f>INDEX('прил 1.1'!#REF!,MATCH('прил 1.4'!$B390,'прил 1.1'!$B:$B,0))</f>
        <v>#REF!</v>
      </c>
      <c r="AL390" s="1416" t="e">
        <f>INDEX('прил 1.1'!#REF!,MATCH('прил 1.4'!$B390,'прил 1.1'!$B:$B,0))</f>
        <v>#REF!</v>
      </c>
      <c r="AM390" s="1409">
        <v>0</v>
      </c>
      <c r="AN390" s="1409" t="e">
        <f>INDEX('прил 1.1'!#REF!,MATCH('прил 1.4'!B390,'прил 1.1'!B:B,0))</f>
        <v>#REF!</v>
      </c>
      <c r="AO390" s="1206">
        <f t="shared" si="354"/>
        <v>0</v>
      </c>
      <c r="AP390" s="1200" t="e">
        <f t="shared" si="355"/>
        <v>#REF!</v>
      </c>
      <c r="AQ390" s="1227"/>
      <c r="AR390" s="1199" t="e">
        <f>INDEX('прил 1.3'!#REF!,MATCH('прил 1.4'!$B390,'прил 1.3'!$B:$B,0))</f>
        <v>#REF!</v>
      </c>
      <c r="AS390" s="1202"/>
      <c r="AT390" s="1199" t="e">
        <f>INDEX('прил 1.3'!#REF!,MATCH('прил 1.4'!$B390,'прил 1.3'!$B:$B,0))</f>
        <v>#REF!</v>
      </c>
      <c r="AU390" s="1202"/>
      <c r="AV390" s="1199" t="e">
        <f>INDEX('прил 1.3'!#REF!,MATCH('прил 1.4'!$B390,'прил 1.3'!$B:$B,0))</f>
        <v>#REF!</v>
      </c>
      <c r="AW390" s="1202"/>
      <c r="AX390" s="1199" t="e">
        <f>INDEX('прил 1.3'!#REF!,MATCH('прил 1.4'!$B390,'прил 1.3'!$B:$B,0))</f>
        <v>#REF!</v>
      </c>
      <c r="AY390" s="1409" t="e">
        <f t="shared" si="339"/>
        <v>#REF!</v>
      </c>
      <c r="AZ390" s="937" t="e">
        <f t="shared" si="340"/>
        <v>#REF!</v>
      </c>
      <c r="BA390" s="1417"/>
      <c r="BB390" s="1409">
        <v>0</v>
      </c>
      <c r="BC390" s="1409" t="e">
        <f>INDEX('прил 1.1'!#REF!,MATCH('прил 1.4'!B390,'прил 1.1'!B:B,0))</f>
        <v>#REF!</v>
      </c>
      <c r="BD390" s="1409">
        <v>0</v>
      </c>
      <c r="BE390" s="1409" t="e">
        <f>INDEX('прил 1.1'!#REF!,MATCH('прил 1.4'!B390,'прил 1.1'!B:B,0))</f>
        <v>#REF!</v>
      </c>
      <c r="BF390" s="1414"/>
      <c r="BG390" s="1409" t="e">
        <f>INDEX('прил 1.1'!#REF!,MATCH('прил 1.4'!B390,'прил 1.1'!B:B,0))</f>
        <v>#REF!</v>
      </c>
      <c r="BH390" s="950"/>
      <c r="BI390" s="1597">
        <f t="shared" si="358"/>
        <v>0</v>
      </c>
      <c r="BL390" s="917"/>
      <c r="BM390" s="918"/>
    </row>
    <row r="391" spans="1:65" s="934" customFormat="1" hidden="1">
      <c r="A391" s="938">
        <f t="shared" si="357"/>
        <v>9</v>
      </c>
      <c r="B391" s="782" t="e">
        <f>'прил 1.1'!#REF!</f>
        <v>#REF!</v>
      </c>
      <c r="C391" s="915" t="s">
        <v>1026</v>
      </c>
      <c r="D391" s="1409" t="e">
        <f>INDEX('прил 1.1'!K:K,MATCH('прил 1.4'!B391,'прил 1.1'!B:B,0))</f>
        <v>#REF!</v>
      </c>
      <c r="E391" s="1409" t="e">
        <f>INDEX('прил 1.1'!L:L,MATCH($B391,'прил 1.1'!$B:$B,0))</f>
        <v>#REF!</v>
      </c>
      <c r="F391" s="1409" t="e">
        <f>INDEX('прил 1.1'!Q:Q,MATCH('прил 1.4'!B391,'прил 1.1'!B:B,0))</f>
        <v>#REF!</v>
      </c>
      <c r="G391" s="1409" t="e">
        <f>INDEX('прил 1.1'!#REF!,MATCH($B391,'прил 1.1'!$B:$B,0))</f>
        <v>#REF!</v>
      </c>
      <c r="H391" s="1409">
        <v>0</v>
      </c>
      <c r="I391" s="1410" t="e">
        <f>INDEX('прил 1.1'!#REF!,MATCH('прил 1.4'!B391,'прил 1.1'!B:B,0))</f>
        <v>#REF!</v>
      </c>
      <c r="J391" s="1201"/>
      <c r="K391" s="1202"/>
      <c r="L391" s="1199"/>
      <c r="M391" s="1202"/>
      <c r="N391" s="1199"/>
      <c r="O391" s="1199"/>
      <c r="P391" s="1199"/>
      <c r="Q391" s="1203"/>
      <c r="R391" s="1409" t="e">
        <f t="shared" si="342"/>
        <v>#REF!</v>
      </c>
      <c r="S391" s="937" t="e">
        <f t="shared" si="343"/>
        <v>#REF!</v>
      </c>
      <c r="T391" s="1409" t="e">
        <f>INDEX('прил 1.1'!#REF!,MATCH('прил 1.4'!$B391,'прил 1.1'!$B:$B,0))</f>
        <v>#REF!</v>
      </c>
      <c r="U391" s="1409" t="e">
        <f>INDEX('прил 1.1'!#REF!,MATCH('прил 1.4'!$B391,'прил 1.1'!$B:$B,0))</f>
        <v>#REF!</v>
      </c>
      <c r="V391" s="1409">
        <v>0</v>
      </c>
      <c r="W391" s="1409" t="e">
        <f>INDEX('прил 1.1'!#REF!,MATCH('прил 1.4'!B391,'прил 1.1'!B:B,0))</f>
        <v>#REF!</v>
      </c>
      <c r="X391" s="1205"/>
      <c r="Y391" s="1205"/>
      <c r="Z391" s="1205"/>
      <c r="AA391" s="1205"/>
      <c r="AB391" s="1205"/>
      <c r="AC391" s="1205"/>
      <c r="AD391" s="1205"/>
      <c r="AE391" s="1205"/>
      <c r="AF391" s="1199" t="e">
        <f>INDEX('прил 1.1'!Q:Q,MATCH('прил 1.4'!B391,'прил 1.1'!B:B,0))-W391</f>
        <v>#REF!</v>
      </c>
      <c r="AG391" s="1409" t="e">
        <f t="shared" si="328"/>
        <v>#REF!</v>
      </c>
      <c r="AH391" s="937" t="e">
        <f t="shared" si="329"/>
        <v>#REF!</v>
      </c>
      <c r="AI391" s="1414"/>
      <c r="AJ391" s="1414"/>
      <c r="AK391" s="1415" t="e">
        <f>INDEX('прил 1.1'!#REF!,MATCH('прил 1.4'!$B391,'прил 1.1'!$B:$B,0))</f>
        <v>#REF!</v>
      </c>
      <c r="AL391" s="1416" t="e">
        <f>INDEX('прил 1.1'!#REF!,MATCH('прил 1.4'!$B391,'прил 1.1'!$B:$B,0))</f>
        <v>#REF!</v>
      </c>
      <c r="AM391" s="1409">
        <v>0</v>
      </c>
      <c r="AN391" s="1409" t="e">
        <f>INDEX('прил 1.1'!#REF!,MATCH('прил 1.4'!B391,'прил 1.1'!B:B,0))</f>
        <v>#REF!</v>
      </c>
      <c r="AO391" s="1206">
        <f t="shared" si="354"/>
        <v>0</v>
      </c>
      <c r="AP391" s="1200" t="e">
        <f t="shared" si="355"/>
        <v>#REF!</v>
      </c>
      <c r="AQ391" s="1227"/>
      <c r="AR391" s="1199" t="e">
        <f>INDEX('прил 1.3'!#REF!,MATCH('прил 1.4'!$B391,'прил 1.3'!$B:$B,0))</f>
        <v>#REF!</v>
      </c>
      <c r="AS391" s="1202"/>
      <c r="AT391" s="1199" t="e">
        <f>INDEX('прил 1.3'!#REF!,MATCH('прил 1.4'!$B391,'прил 1.3'!$B:$B,0))</f>
        <v>#REF!</v>
      </c>
      <c r="AU391" s="1202"/>
      <c r="AV391" s="1199" t="e">
        <f>INDEX('прил 1.3'!#REF!,MATCH('прил 1.4'!$B391,'прил 1.3'!$B:$B,0))</f>
        <v>#REF!</v>
      </c>
      <c r="AW391" s="1202"/>
      <c r="AX391" s="1199" t="e">
        <f>INDEX('прил 1.3'!#REF!,MATCH('прил 1.4'!$B391,'прил 1.3'!$B:$B,0))</f>
        <v>#REF!</v>
      </c>
      <c r="AY391" s="1409" t="e">
        <f t="shared" si="339"/>
        <v>#REF!</v>
      </c>
      <c r="AZ391" s="937" t="e">
        <f t="shared" si="340"/>
        <v>#REF!</v>
      </c>
      <c r="BA391" s="1417"/>
      <c r="BB391" s="1409">
        <v>0</v>
      </c>
      <c r="BC391" s="1409" t="e">
        <f>INDEX('прил 1.1'!#REF!,MATCH('прил 1.4'!B391,'прил 1.1'!B:B,0))</f>
        <v>#REF!</v>
      </c>
      <c r="BD391" s="1409">
        <v>0</v>
      </c>
      <c r="BE391" s="1409" t="e">
        <f>INDEX('прил 1.1'!#REF!,MATCH('прил 1.4'!B391,'прил 1.1'!B:B,0))</f>
        <v>#REF!</v>
      </c>
      <c r="BF391" s="1414"/>
      <c r="BG391" s="1409" t="e">
        <f>INDEX('прил 1.1'!#REF!,MATCH('прил 1.4'!B391,'прил 1.1'!B:B,0))</f>
        <v>#REF!</v>
      </c>
      <c r="BH391" s="950"/>
      <c r="BI391" s="1597">
        <f t="shared" si="358"/>
        <v>0</v>
      </c>
      <c r="BL391" s="917"/>
      <c r="BM391" s="918"/>
    </row>
    <row r="392" spans="1:65" s="934" customFormat="1" hidden="1">
      <c r="A392" s="938">
        <f t="shared" ref="A392:A409" si="359">A391+1</f>
        <v>10</v>
      </c>
      <c r="B392" s="782" t="e">
        <f>'прил 1.1'!#REF!</f>
        <v>#REF!</v>
      </c>
      <c r="C392" s="915" t="s">
        <v>1026</v>
      </c>
      <c r="D392" s="1409" t="e">
        <f>INDEX('прил 1.1'!K:K,MATCH('прил 1.4'!B392,'прил 1.1'!B:B,0))</f>
        <v>#REF!</v>
      </c>
      <c r="E392" s="1409" t="e">
        <f>INDEX('прил 1.1'!L:L,MATCH($B392,'прил 1.1'!$B:$B,0))</f>
        <v>#REF!</v>
      </c>
      <c r="F392" s="1409" t="e">
        <f>INDEX('прил 1.1'!Q:Q,MATCH('прил 1.4'!B392,'прил 1.1'!B:B,0))</f>
        <v>#REF!</v>
      </c>
      <c r="G392" s="1409" t="e">
        <f>INDEX('прил 1.1'!#REF!,MATCH($B392,'прил 1.1'!$B:$B,0))</f>
        <v>#REF!</v>
      </c>
      <c r="H392" s="1409">
        <v>0</v>
      </c>
      <c r="I392" s="1410" t="e">
        <f>INDEX('прил 1.1'!#REF!,MATCH('прил 1.4'!B392,'прил 1.1'!B:B,0))</f>
        <v>#REF!</v>
      </c>
      <c r="J392" s="1201"/>
      <c r="K392" s="1202"/>
      <c r="L392" s="1199"/>
      <c r="M392" s="1202"/>
      <c r="N392" s="1199"/>
      <c r="O392" s="1199"/>
      <c r="P392" s="1199"/>
      <c r="Q392" s="1203"/>
      <c r="R392" s="1409" t="e">
        <f t="shared" si="342"/>
        <v>#REF!</v>
      </c>
      <c r="S392" s="937" t="e">
        <f t="shared" si="343"/>
        <v>#REF!</v>
      </c>
      <c r="T392" s="1409" t="e">
        <f>INDEX('прил 1.1'!#REF!,MATCH('прил 1.4'!$B392,'прил 1.1'!$B:$B,0))</f>
        <v>#REF!</v>
      </c>
      <c r="U392" s="1409" t="e">
        <f>INDEX('прил 1.1'!#REF!,MATCH('прил 1.4'!$B392,'прил 1.1'!$B:$B,0))</f>
        <v>#REF!</v>
      </c>
      <c r="V392" s="1409">
        <v>0</v>
      </c>
      <c r="W392" s="1409" t="e">
        <f>INDEX('прил 1.1'!#REF!,MATCH('прил 1.4'!B392,'прил 1.1'!B:B,0))</f>
        <v>#REF!</v>
      </c>
      <c r="X392" s="1205"/>
      <c r="Y392" s="1205"/>
      <c r="Z392" s="1205"/>
      <c r="AA392" s="1205"/>
      <c r="AB392" s="1205"/>
      <c r="AC392" s="1205"/>
      <c r="AD392" s="1205"/>
      <c r="AE392" s="1205"/>
      <c r="AF392" s="1199" t="e">
        <f>INDEX('прил 1.1'!Q:Q,MATCH('прил 1.4'!B392,'прил 1.1'!B:B,0))-W392</f>
        <v>#REF!</v>
      </c>
      <c r="AG392" s="1409" t="e">
        <f t="shared" si="328"/>
        <v>#REF!</v>
      </c>
      <c r="AH392" s="937" t="e">
        <f t="shared" si="329"/>
        <v>#REF!</v>
      </c>
      <c r="AI392" s="1414"/>
      <c r="AJ392" s="1414"/>
      <c r="AK392" s="1415" t="e">
        <f>INDEX('прил 1.1'!#REF!,MATCH('прил 1.4'!$B392,'прил 1.1'!$B:$B,0))</f>
        <v>#REF!</v>
      </c>
      <c r="AL392" s="1416" t="e">
        <f>INDEX('прил 1.1'!#REF!,MATCH('прил 1.4'!$B392,'прил 1.1'!$B:$B,0))</f>
        <v>#REF!</v>
      </c>
      <c r="AM392" s="1409">
        <v>0</v>
      </c>
      <c r="AN392" s="1409" t="e">
        <f>INDEX('прил 1.1'!#REF!,MATCH('прил 1.4'!B392,'прил 1.1'!B:B,0))</f>
        <v>#REF!</v>
      </c>
      <c r="AO392" s="1206">
        <f t="shared" si="354"/>
        <v>0</v>
      </c>
      <c r="AP392" s="1200" t="e">
        <f t="shared" si="355"/>
        <v>#REF!</v>
      </c>
      <c r="AQ392" s="1227"/>
      <c r="AR392" s="1199" t="e">
        <f>INDEX('прил 1.3'!#REF!,MATCH('прил 1.4'!$B392,'прил 1.3'!$B:$B,0))</f>
        <v>#REF!</v>
      </c>
      <c r="AS392" s="1202"/>
      <c r="AT392" s="1199" t="e">
        <f>INDEX('прил 1.3'!#REF!,MATCH('прил 1.4'!$B392,'прил 1.3'!$B:$B,0))</f>
        <v>#REF!</v>
      </c>
      <c r="AU392" s="1202"/>
      <c r="AV392" s="1199" t="e">
        <f>INDEX('прил 1.3'!#REF!,MATCH('прил 1.4'!$B392,'прил 1.3'!$B:$B,0))</f>
        <v>#REF!</v>
      </c>
      <c r="AW392" s="1202"/>
      <c r="AX392" s="1199" t="e">
        <f>INDEX('прил 1.3'!#REF!,MATCH('прил 1.4'!$B392,'прил 1.3'!$B:$B,0))</f>
        <v>#REF!</v>
      </c>
      <c r="AY392" s="1409" t="e">
        <f t="shared" si="339"/>
        <v>#REF!</v>
      </c>
      <c r="AZ392" s="937" t="e">
        <f t="shared" si="340"/>
        <v>#REF!</v>
      </c>
      <c r="BA392" s="1417"/>
      <c r="BB392" s="1409">
        <v>0</v>
      </c>
      <c r="BC392" s="1409" t="e">
        <f>INDEX('прил 1.1'!#REF!,MATCH('прил 1.4'!B392,'прил 1.1'!B:B,0))</f>
        <v>#REF!</v>
      </c>
      <c r="BD392" s="1409">
        <v>0</v>
      </c>
      <c r="BE392" s="1409" t="e">
        <f>INDEX('прил 1.1'!#REF!,MATCH('прил 1.4'!B392,'прил 1.1'!B:B,0))</f>
        <v>#REF!</v>
      </c>
      <c r="BF392" s="1414"/>
      <c r="BG392" s="1409" t="e">
        <f>INDEX('прил 1.1'!#REF!,MATCH('прил 1.4'!B392,'прил 1.1'!B:B,0))</f>
        <v>#REF!</v>
      </c>
      <c r="BH392" s="950"/>
      <c r="BI392" s="1597">
        <f t="shared" si="358"/>
        <v>0</v>
      </c>
      <c r="BL392" s="917"/>
      <c r="BM392" s="918"/>
    </row>
    <row r="393" spans="1:65" s="934" customFormat="1" hidden="1">
      <c r="A393" s="938">
        <f t="shared" si="359"/>
        <v>11</v>
      </c>
      <c r="B393" s="782" t="e">
        <f>'прил 1.1'!#REF!</f>
        <v>#REF!</v>
      </c>
      <c r="C393" s="915" t="s">
        <v>1026</v>
      </c>
      <c r="D393" s="1409" t="e">
        <f>INDEX('прил 1.1'!K:K,MATCH('прил 1.4'!B393,'прил 1.1'!B:B,0))</f>
        <v>#REF!</v>
      </c>
      <c r="E393" s="1409" t="e">
        <f>INDEX('прил 1.1'!L:L,MATCH($B393,'прил 1.1'!$B:$B,0))</f>
        <v>#REF!</v>
      </c>
      <c r="F393" s="1409" t="e">
        <f>INDEX('прил 1.1'!Q:Q,MATCH('прил 1.4'!B393,'прил 1.1'!B:B,0))</f>
        <v>#REF!</v>
      </c>
      <c r="G393" s="1409" t="e">
        <f>INDEX('прил 1.1'!#REF!,MATCH($B393,'прил 1.1'!$B:$B,0))</f>
        <v>#REF!</v>
      </c>
      <c r="H393" s="1409">
        <v>0</v>
      </c>
      <c r="I393" s="1410" t="e">
        <f>INDEX('прил 1.1'!#REF!,MATCH('прил 1.4'!B393,'прил 1.1'!B:B,0))</f>
        <v>#REF!</v>
      </c>
      <c r="J393" s="1201"/>
      <c r="K393" s="1202"/>
      <c r="L393" s="1199"/>
      <c r="M393" s="1202"/>
      <c r="N393" s="1199"/>
      <c r="O393" s="1199"/>
      <c r="P393" s="1199"/>
      <c r="Q393" s="1203"/>
      <c r="R393" s="1409" t="e">
        <f t="shared" si="342"/>
        <v>#REF!</v>
      </c>
      <c r="S393" s="937" t="e">
        <f t="shared" si="343"/>
        <v>#REF!</v>
      </c>
      <c r="T393" s="1409" t="e">
        <f>INDEX('прил 1.1'!#REF!,MATCH('прил 1.4'!$B393,'прил 1.1'!$B:$B,0))</f>
        <v>#REF!</v>
      </c>
      <c r="U393" s="1409" t="e">
        <f>INDEX('прил 1.1'!#REF!,MATCH('прил 1.4'!$B393,'прил 1.1'!$B:$B,0))</f>
        <v>#REF!</v>
      </c>
      <c r="V393" s="1409">
        <v>0</v>
      </c>
      <c r="W393" s="1409" t="e">
        <f>INDEX('прил 1.1'!#REF!,MATCH('прил 1.4'!B393,'прил 1.1'!B:B,0))</f>
        <v>#REF!</v>
      </c>
      <c r="X393" s="1205"/>
      <c r="Y393" s="1205"/>
      <c r="Z393" s="1205"/>
      <c r="AA393" s="1205"/>
      <c r="AB393" s="1205"/>
      <c r="AC393" s="1205"/>
      <c r="AD393" s="1205"/>
      <c r="AE393" s="1205"/>
      <c r="AF393" s="1199" t="e">
        <f>INDEX('прил 1.1'!Q:Q,MATCH('прил 1.4'!B393,'прил 1.1'!B:B,0))-W393</f>
        <v>#REF!</v>
      </c>
      <c r="AG393" s="1409" t="e">
        <f t="shared" si="328"/>
        <v>#REF!</v>
      </c>
      <c r="AH393" s="937" t="e">
        <f t="shared" si="329"/>
        <v>#REF!</v>
      </c>
      <c r="AI393" s="1414"/>
      <c r="AJ393" s="1414"/>
      <c r="AK393" s="1415" t="e">
        <f>INDEX('прил 1.1'!#REF!,MATCH('прил 1.4'!$B393,'прил 1.1'!$B:$B,0))</f>
        <v>#REF!</v>
      </c>
      <c r="AL393" s="1416" t="e">
        <f>INDEX('прил 1.1'!#REF!,MATCH('прил 1.4'!$B393,'прил 1.1'!$B:$B,0))</f>
        <v>#REF!</v>
      </c>
      <c r="AM393" s="1409">
        <v>0</v>
      </c>
      <c r="AN393" s="1409" t="e">
        <f>INDEX('прил 1.1'!#REF!,MATCH('прил 1.4'!B393,'прил 1.1'!B:B,0))</f>
        <v>#REF!</v>
      </c>
      <c r="AO393" s="1206">
        <f t="shared" si="354"/>
        <v>0</v>
      </c>
      <c r="AP393" s="1200" t="e">
        <f t="shared" si="355"/>
        <v>#REF!</v>
      </c>
      <c r="AQ393" s="1227"/>
      <c r="AR393" s="1199" t="e">
        <f>INDEX('прил 1.3'!#REF!,MATCH('прил 1.4'!$B393,'прил 1.3'!$B:$B,0))</f>
        <v>#REF!</v>
      </c>
      <c r="AS393" s="1202"/>
      <c r="AT393" s="1199" t="e">
        <f>INDEX('прил 1.3'!#REF!,MATCH('прил 1.4'!$B393,'прил 1.3'!$B:$B,0))</f>
        <v>#REF!</v>
      </c>
      <c r="AU393" s="1202"/>
      <c r="AV393" s="1199" t="e">
        <f>INDEX('прил 1.3'!#REF!,MATCH('прил 1.4'!$B393,'прил 1.3'!$B:$B,0))</f>
        <v>#REF!</v>
      </c>
      <c r="AW393" s="1202"/>
      <c r="AX393" s="1199" t="e">
        <f>INDEX('прил 1.3'!#REF!,MATCH('прил 1.4'!$B393,'прил 1.3'!$B:$B,0))</f>
        <v>#REF!</v>
      </c>
      <c r="AY393" s="1409" t="e">
        <f t="shared" si="339"/>
        <v>#REF!</v>
      </c>
      <c r="AZ393" s="937" t="e">
        <f t="shared" si="340"/>
        <v>#REF!</v>
      </c>
      <c r="BA393" s="1417"/>
      <c r="BB393" s="1409">
        <v>0</v>
      </c>
      <c r="BC393" s="1409" t="e">
        <f>INDEX('прил 1.1'!#REF!,MATCH('прил 1.4'!B393,'прил 1.1'!B:B,0))</f>
        <v>#REF!</v>
      </c>
      <c r="BD393" s="1409">
        <v>0</v>
      </c>
      <c r="BE393" s="1409" t="e">
        <f>INDEX('прил 1.1'!#REF!,MATCH('прил 1.4'!B393,'прил 1.1'!B:B,0))</f>
        <v>#REF!</v>
      </c>
      <c r="BF393" s="1414"/>
      <c r="BG393" s="1409" t="e">
        <f>INDEX('прил 1.1'!#REF!,MATCH('прил 1.4'!B393,'прил 1.1'!B:B,0))</f>
        <v>#REF!</v>
      </c>
      <c r="BH393" s="950"/>
      <c r="BI393" s="1597">
        <f t="shared" si="358"/>
        <v>0</v>
      </c>
      <c r="BL393" s="917"/>
      <c r="BM393" s="918"/>
    </row>
    <row r="394" spans="1:65" s="934" customFormat="1">
      <c r="A394" s="938">
        <f t="shared" si="359"/>
        <v>12</v>
      </c>
      <c r="B394" s="782" t="e">
        <f>'прил 1.1'!#REF!</f>
        <v>#REF!</v>
      </c>
      <c r="C394" s="915" t="s">
        <v>1026</v>
      </c>
      <c r="D394" s="1409" t="e">
        <f>INDEX('прил 1.1'!K:K,MATCH('прил 1.4'!B394,'прил 1.1'!B:B,0))</f>
        <v>#REF!</v>
      </c>
      <c r="E394" s="1409" t="e">
        <f>INDEX('прил 1.1'!L:L,MATCH($B394,'прил 1.1'!$B:$B,0))</f>
        <v>#REF!</v>
      </c>
      <c r="F394" s="1409" t="e">
        <f>INDEX('прил 1.1'!Q:Q,MATCH('прил 1.4'!B394,'прил 1.1'!B:B,0))</f>
        <v>#REF!</v>
      </c>
      <c r="G394" s="1409" t="e">
        <f>INDEX('прил 1.1'!#REF!,MATCH($B394,'прил 1.1'!$B:$B,0))</f>
        <v>#REF!</v>
      </c>
      <c r="H394" s="1409">
        <v>12.967000000000001</v>
      </c>
      <c r="I394" s="1410" t="e">
        <f>INDEX('прил 1.1'!#REF!,MATCH('прил 1.4'!B394,'прил 1.1'!B:B,0))</f>
        <v>#REF!</v>
      </c>
      <c r="J394" s="1201"/>
      <c r="K394" s="1202"/>
      <c r="L394" s="1199"/>
      <c r="M394" s="1202"/>
      <c r="N394" s="1199"/>
      <c r="O394" s="1199"/>
      <c r="P394" s="1199"/>
      <c r="Q394" s="1203"/>
      <c r="R394" s="1409" t="e">
        <f t="shared" si="342"/>
        <v>#REF!</v>
      </c>
      <c r="S394" s="937" t="e">
        <f t="shared" si="343"/>
        <v>#REF!</v>
      </c>
      <c r="T394" s="1409" t="e">
        <f>INDEX('прил 1.1'!#REF!,MATCH('прил 1.4'!$B394,'прил 1.1'!$B:$B,0))</f>
        <v>#REF!</v>
      </c>
      <c r="U394" s="1409" t="e">
        <f>INDEX('прил 1.1'!#REF!,MATCH('прил 1.4'!$B394,'прил 1.1'!$B:$B,0))</f>
        <v>#REF!</v>
      </c>
      <c r="V394" s="1409">
        <v>4.5650000000000004</v>
      </c>
      <c r="W394" s="1409" t="e">
        <f>INDEX('прил 1.1'!#REF!,MATCH('прил 1.4'!B394,'прил 1.1'!B:B,0))</f>
        <v>#REF!</v>
      </c>
      <c r="X394" s="1205"/>
      <c r="Y394" s="1205"/>
      <c r="Z394" s="1205"/>
      <c r="AA394" s="1205"/>
      <c r="AB394" s="1205">
        <f>V394</f>
        <v>4.5650000000000004</v>
      </c>
      <c r="AC394" s="1205"/>
      <c r="AD394" s="1205"/>
      <c r="AE394" s="1205"/>
      <c r="AF394" s="1199" t="e">
        <f>INDEX('прил 1.1'!Q:Q,MATCH('прил 1.4'!B394,'прил 1.1'!B:B,0))-W394</f>
        <v>#REF!</v>
      </c>
      <c r="AG394" s="1409" t="e">
        <f t="shared" si="328"/>
        <v>#REF!</v>
      </c>
      <c r="AH394" s="937" t="e">
        <f t="shared" si="329"/>
        <v>#REF!</v>
      </c>
      <c r="AI394" s="1414"/>
      <c r="AJ394" s="1414"/>
      <c r="AK394" s="1415" t="e">
        <f>INDEX('прил 1.1'!#REF!,MATCH('прил 1.4'!$B394,'прил 1.1'!$B:$B,0))</f>
        <v>#REF!</v>
      </c>
      <c r="AL394" s="1416" t="e">
        <f>INDEX('прил 1.1'!#REF!,MATCH('прил 1.4'!$B394,'прил 1.1'!$B:$B,0))</f>
        <v>#REF!</v>
      </c>
      <c r="AM394" s="1409">
        <v>13.867000000000001</v>
      </c>
      <c r="AN394" s="1409" t="e">
        <f>INDEX('прил 1.1'!#REF!,MATCH('прил 1.4'!B394,'прил 1.1'!B:B,0))</f>
        <v>#REF!</v>
      </c>
      <c r="AO394" s="1206">
        <f t="shared" si="354"/>
        <v>13.867000000000001</v>
      </c>
      <c r="AP394" s="1200" t="e">
        <f t="shared" si="355"/>
        <v>#REF!</v>
      </c>
      <c r="AQ394" s="1227"/>
      <c r="AR394" s="1200"/>
      <c r="AT394" s="1200"/>
      <c r="AV394" s="1200"/>
      <c r="AW394" s="1202"/>
      <c r="AX394" s="1200"/>
      <c r="AY394" s="1409" t="e">
        <f t="shared" si="339"/>
        <v>#REF!</v>
      </c>
      <c r="AZ394" s="937" t="e">
        <f t="shared" si="340"/>
        <v>#REF!</v>
      </c>
      <c r="BA394" s="1417"/>
      <c r="BB394" s="1409">
        <v>0</v>
      </c>
      <c r="BC394" s="1409" t="e">
        <f>INDEX('прил 1.1'!#REF!,MATCH('прил 1.4'!B394,'прил 1.1'!B:B,0))</f>
        <v>#REF!</v>
      </c>
      <c r="BD394" s="1409">
        <v>0</v>
      </c>
      <c r="BE394" s="1409" t="e">
        <f>INDEX('прил 1.1'!#REF!,MATCH('прил 1.4'!B394,'прил 1.1'!B:B,0))</f>
        <v>#REF!</v>
      </c>
      <c r="BF394" s="1414"/>
      <c r="BG394" s="1409" t="e">
        <f>INDEX('прил 1.1'!#REF!,MATCH('прил 1.4'!B394,'прил 1.1'!B:B,0))</f>
        <v>#REF!</v>
      </c>
      <c r="BH394" s="950"/>
      <c r="BI394" s="1597">
        <f t="shared" si="358"/>
        <v>0</v>
      </c>
      <c r="BJ394" s="1619">
        <v>0</v>
      </c>
      <c r="BL394" s="917">
        <f>BJ394-H394</f>
        <v>-12.967000000000001</v>
      </c>
      <c r="BM394" s="918"/>
    </row>
    <row r="395" spans="1:65" s="934" customFormat="1" hidden="1">
      <c r="A395" s="938">
        <f t="shared" si="359"/>
        <v>13</v>
      </c>
      <c r="B395" s="782" t="e">
        <f>'прил 1.1'!#REF!</f>
        <v>#REF!</v>
      </c>
      <c r="C395" s="915" t="s">
        <v>1026</v>
      </c>
      <c r="D395" s="1409" t="e">
        <f>INDEX('прил 1.1'!K:K,MATCH('прил 1.4'!B395,'прил 1.1'!B:B,0))</f>
        <v>#REF!</v>
      </c>
      <c r="E395" s="1409" t="e">
        <f>INDEX('прил 1.1'!L:L,MATCH($B395,'прил 1.1'!$B:$B,0))</f>
        <v>#REF!</v>
      </c>
      <c r="F395" s="1409" t="e">
        <f>INDEX('прил 1.1'!Q:Q,MATCH('прил 1.4'!B395,'прил 1.1'!B:B,0))</f>
        <v>#REF!</v>
      </c>
      <c r="G395" s="1409" t="e">
        <f>INDEX('прил 1.1'!#REF!,MATCH($B395,'прил 1.1'!$B:$B,0))</f>
        <v>#REF!</v>
      </c>
      <c r="H395" s="1409">
        <v>0</v>
      </c>
      <c r="I395" s="1410" t="e">
        <f>INDEX('прил 1.1'!#REF!,MATCH('прил 1.4'!B395,'прил 1.1'!B:B,0))</f>
        <v>#REF!</v>
      </c>
      <c r="J395" s="1201"/>
      <c r="K395" s="1200" t="e">
        <f>INDEX('прил 14'!N:N,MATCH('прил 1.4'!$B395,'прил 14'!$B:$B,0))</f>
        <v>#REF!</v>
      </c>
      <c r="L395" s="1390"/>
      <c r="M395" s="1200" t="e">
        <f>INDEX('прил 14'!O:O,MATCH('прил 1.4'!$B395,'прил 14'!$B:$B,0))</f>
        <v>#REF!</v>
      </c>
      <c r="N395" s="1390"/>
      <c r="O395" s="1200" t="e">
        <f>INDEX('прил 14'!P:P,MATCH('прил 1.4'!$B395,'прил 14'!$B:$B,0))</f>
        <v>#REF!</v>
      </c>
      <c r="P395" s="1199"/>
      <c r="Q395" s="1200" t="e">
        <f>INDEX('прил 14'!Q:Q,MATCH('прил 1.4'!$B395,'прил 14'!$B:$B,0))</f>
        <v>#REF!</v>
      </c>
      <c r="R395" s="1409" t="e">
        <f t="shared" si="342"/>
        <v>#REF!</v>
      </c>
      <c r="S395" s="937" t="e">
        <f t="shared" si="343"/>
        <v>#REF!</v>
      </c>
      <c r="T395" s="1409" t="e">
        <f>INDEX('прил 1.1'!#REF!,MATCH('прил 1.4'!$B395,'прил 1.1'!$B:$B,0))</f>
        <v>#REF!</v>
      </c>
      <c r="U395" s="1409" t="e">
        <f>INDEX('прил 1.1'!#REF!,MATCH('прил 1.4'!$B395,'прил 1.1'!$B:$B,0))</f>
        <v>#REF!</v>
      </c>
      <c r="V395" s="1409">
        <v>0</v>
      </c>
      <c r="W395" s="1409" t="e">
        <f>INDEX('прил 1.1'!#REF!,MATCH('прил 1.4'!B395,'прил 1.1'!B:B,0))</f>
        <v>#REF!</v>
      </c>
      <c r="X395" s="1205"/>
      <c r="Y395" s="1200" t="e">
        <f>INDEX('прил 14'!W:W,MATCH('прил 1.4'!$B395,'прил 14'!$B:$B,0))</f>
        <v>#REF!</v>
      </c>
      <c r="Z395" s="1388"/>
      <c r="AA395" s="1200" t="e">
        <f>INDEX('прил 14'!X:X,MATCH('прил 1.4'!$B395,'прил 14'!$B:$B,0))</f>
        <v>#REF!</v>
      </c>
      <c r="AB395" s="1388"/>
      <c r="AC395" s="1200" t="e">
        <f>INDEX('прил 14'!Y:Y,MATCH('прил 1.4'!$B395,'прил 14'!$B:$B,0))</f>
        <v>#REF!</v>
      </c>
      <c r="AD395" s="1202"/>
      <c r="AE395" s="1200" t="e">
        <f>INDEX('прил 14'!Z:Z,MATCH('прил 1.4'!$B395,'прил 14'!$B:$B,0))</f>
        <v>#REF!</v>
      </c>
      <c r="AF395" s="1199" t="e">
        <f>INDEX('прил 1.1'!Q:Q,MATCH('прил 1.4'!B395,'прил 1.1'!B:B,0))-W395</f>
        <v>#REF!</v>
      </c>
      <c r="AG395" s="1409" t="e">
        <f t="shared" si="328"/>
        <v>#REF!</v>
      </c>
      <c r="AH395" s="937" t="e">
        <f t="shared" si="329"/>
        <v>#REF!</v>
      </c>
      <c r="AI395" s="1414"/>
      <c r="AJ395" s="1414"/>
      <c r="AK395" s="1415" t="e">
        <f>INDEX('прил 1.1'!#REF!,MATCH('прил 1.4'!$B395,'прил 1.1'!$B:$B,0))</f>
        <v>#REF!</v>
      </c>
      <c r="AL395" s="1416" t="e">
        <f>INDEX('прил 1.1'!#REF!,MATCH('прил 1.4'!$B395,'прил 1.1'!$B:$B,0))</f>
        <v>#REF!</v>
      </c>
      <c r="AM395" s="1409">
        <v>0</v>
      </c>
      <c r="AN395" s="1409" t="e">
        <f>INDEX('прил 1.1'!#REF!,MATCH('прил 1.4'!B395,'прил 1.1'!B:B,0))</f>
        <v>#REF!</v>
      </c>
      <c r="AO395" s="1206">
        <f t="shared" si="354"/>
        <v>0</v>
      </c>
      <c r="AP395" s="1200" t="e">
        <f t="shared" si="355"/>
        <v>#REF!</v>
      </c>
      <c r="AQ395" s="1227"/>
      <c r="AR395" s="1199" t="e">
        <f>INDEX('прил 1.3'!#REF!,MATCH('прил 1.4'!$B395,'прил 1.3'!$B:$B,0))</f>
        <v>#REF!</v>
      </c>
      <c r="AS395" s="1202"/>
      <c r="AT395" s="1199" t="e">
        <f>INDEX('прил 1.3'!#REF!,MATCH('прил 1.4'!$B395,'прил 1.3'!$B:$B,0))</f>
        <v>#REF!</v>
      </c>
      <c r="AU395" s="1202"/>
      <c r="AV395" s="1199" t="e">
        <f>INDEX('прил 1.3'!#REF!,MATCH('прил 1.4'!$B395,'прил 1.3'!$B:$B,0))</f>
        <v>#REF!</v>
      </c>
      <c r="AW395" s="1202"/>
      <c r="AX395" s="1199" t="e">
        <f>INDEX('прил 1.3'!#REF!,MATCH('прил 1.4'!$B395,'прил 1.3'!$B:$B,0))</f>
        <v>#REF!</v>
      </c>
      <c r="AY395" s="1409" t="e">
        <f t="shared" si="339"/>
        <v>#REF!</v>
      </c>
      <c r="AZ395" s="937" t="e">
        <f t="shared" si="340"/>
        <v>#REF!</v>
      </c>
      <c r="BA395" s="1417"/>
      <c r="BB395" s="1409">
        <v>0</v>
      </c>
      <c r="BC395" s="1409" t="e">
        <f>INDEX('прил 1.1'!#REF!,MATCH('прил 1.4'!B395,'прил 1.1'!B:B,0))</f>
        <v>#REF!</v>
      </c>
      <c r="BD395" s="1409">
        <v>0</v>
      </c>
      <c r="BE395" s="1409" t="e">
        <f>INDEX('прил 1.1'!#REF!,MATCH('прил 1.4'!B395,'прил 1.1'!B:B,0))</f>
        <v>#REF!</v>
      </c>
      <c r="BF395" s="1414"/>
      <c r="BG395" s="1409" t="e">
        <f>INDEX('прил 1.1'!#REF!,MATCH('прил 1.4'!B395,'прил 1.1'!B:B,0))</f>
        <v>#REF!</v>
      </c>
      <c r="BH395" s="950"/>
      <c r="BI395" s="1597">
        <f t="shared" si="358"/>
        <v>0</v>
      </c>
      <c r="BL395" s="917"/>
      <c r="BM395" s="918"/>
    </row>
    <row r="396" spans="1:65" s="934" customFormat="1" hidden="1">
      <c r="A396" s="938">
        <f t="shared" si="359"/>
        <v>14</v>
      </c>
      <c r="B396" s="782" t="e">
        <f>'прил 1.1'!#REF!</f>
        <v>#REF!</v>
      </c>
      <c r="C396" s="915" t="s">
        <v>1026</v>
      </c>
      <c r="D396" s="1409" t="e">
        <f>INDEX('прил 1.1'!K:K,MATCH('прил 1.4'!B396,'прил 1.1'!B:B,0))</f>
        <v>#REF!</v>
      </c>
      <c r="E396" s="1409" t="e">
        <f>INDEX('прил 1.1'!L:L,MATCH($B396,'прил 1.1'!$B:$B,0))</f>
        <v>#REF!</v>
      </c>
      <c r="F396" s="1409" t="e">
        <f>INDEX('прил 1.1'!Q:Q,MATCH('прил 1.4'!B396,'прил 1.1'!B:B,0))</f>
        <v>#REF!</v>
      </c>
      <c r="G396" s="1409" t="e">
        <f>INDEX('прил 1.1'!#REF!,MATCH($B396,'прил 1.1'!$B:$B,0))</f>
        <v>#REF!</v>
      </c>
      <c r="H396" s="1409"/>
      <c r="I396" s="1410" t="e">
        <f>INDEX('прил 1.1'!#REF!,MATCH('прил 1.4'!B396,'прил 1.1'!B:B,0))</f>
        <v>#REF!</v>
      </c>
      <c r="J396" s="1201"/>
      <c r="K396" s="1202"/>
      <c r="L396" s="1199"/>
      <c r="M396" s="1202"/>
      <c r="N396" s="1199"/>
      <c r="O396" s="1199"/>
      <c r="P396" s="1199"/>
      <c r="Q396" s="1203"/>
      <c r="R396" s="1409" t="e">
        <f t="shared" si="342"/>
        <v>#REF!</v>
      </c>
      <c r="S396" s="937" t="e">
        <f t="shared" si="343"/>
        <v>#REF!</v>
      </c>
      <c r="T396" s="1409" t="e">
        <f>INDEX('прил 1.1'!#REF!,MATCH('прил 1.4'!$B396,'прил 1.1'!$B:$B,0))</f>
        <v>#REF!</v>
      </c>
      <c r="U396" s="1409" t="e">
        <f>INDEX('прил 1.1'!#REF!,MATCH('прил 1.4'!$B396,'прил 1.1'!$B:$B,0))</f>
        <v>#REF!</v>
      </c>
      <c r="V396" s="1409"/>
      <c r="W396" s="1409" t="e">
        <f>INDEX('прил 1.1'!#REF!,MATCH('прил 1.4'!B396,'прил 1.1'!B:B,0))</f>
        <v>#REF!</v>
      </c>
      <c r="X396" s="1205"/>
      <c r="Y396" s="1205"/>
      <c r="Z396" s="1205"/>
      <c r="AA396" s="1205"/>
      <c r="AB396" s="1205"/>
      <c r="AC396" s="1205"/>
      <c r="AD396" s="1205"/>
      <c r="AE396" s="1205"/>
      <c r="AF396" s="1199" t="e">
        <f>INDEX('прил 1.1'!Q:Q,MATCH('прил 1.4'!B396,'прил 1.1'!B:B,0))-W396</f>
        <v>#REF!</v>
      </c>
      <c r="AG396" s="1409" t="e">
        <f t="shared" si="328"/>
        <v>#REF!</v>
      </c>
      <c r="AH396" s="937" t="e">
        <f t="shared" si="329"/>
        <v>#REF!</v>
      </c>
      <c r="AI396" s="1414"/>
      <c r="AJ396" s="1414"/>
      <c r="AK396" s="1415" t="e">
        <f>INDEX('прил 1.1'!#REF!,MATCH('прил 1.4'!$B396,'прил 1.1'!$B:$B,0))</f>
        <v>#REF!</v>
      </c>
      <c r="AL396" s="1416" t="e">
        <f>INDEX('прил 1.1'!#REF!,MATCH('прил 1.4'!$B396,'прил 1.1'!$B:$B,0))</f>
        <v>#REF!</v>
      </c>
      <c r="AM396" s="1409"/>
      <c r="AN396" s="1409" t="e">
        <f>INDEX('прил 1.1'!#REF!,MATCH('прил 1.4'!B396,'прил 1.1'!B:B,0))</f>
        <v>#REF!</v>
      </c>
      <c r="AO396" s="1206">
        <f t="shared" si="354"/>
        <v>0</v>
      </c>
      <c r="AP396" s="1200" t="e">
        <f t="shared" si="355"/>
        <v>#REF!</v>
      </c>
      <c r="AQ396" s="1227"/>
      <c r="AR396" s="1199" t="e">
        <f>INDEX('прил 1.3'!#REF!,MATCH('прил 1.4'!$B396,'прил 1.3'!$B:$B,0))</f>
        <v>#REF!</v>
      </c>
      <c r="AS396" s="1202"/>
      <c r="AT396" s="1199" t="e">
        <f>INDEX('прил 1.3'!#REF!,MATCH('прил 1.4'!$B396,'прил 1.3'!$B:$B,0))</f>
        <v>#REF!</v>
      </c>
      <c r="AU396" s="1202"/>
      <c r="AV396" s="1199" t="e">
        <f>INDEX('прил 1.3'!#REF!,MATCH('прил 1.4'!$B396,'прил 1.3'!$B:$B,0))</f>
        <v>#REF!</v>
      </c>
      <c r="AW396" s="1202"/>
      <c r="AX396" s="1199" t="e">
        <f>INDEX('прил 1.3'!#REF!,MATCH('прил 1.4'!$B396,'прил 1.3'!$B:$B,0))</f>
        <v>#REF!</v>
      </c>
      <c r="AY396" s="1409" t="e">
        <f t="shared" si="339"/>
        <v>#REF!</v>
      </c>
      <c r="AZ396" s="937" t="e">
        <f t="shared" si="340"/>
        <v>#REF!</v>
      </c>
      <c r="BA396" s="1417"/>
      <c r="BB396" s="1409"/>
      <c r="BC396" s="1409" t="e">
        <f>INDEX('прил 1.1'!#REF!,MATCH('прил 1.4'!B396,'прил 1.1'!B:B,0))</f>
        <v>#REF!</v>
      </c>
      <c r="BD396" s="1409"/>
      <c r="BE396" s="1409" t="e">
        <f>INDEX('прил 1.1'!#REF!,MATCH('прил 1.4'!B396,'прил 1.1'!B:B,0))</f>
        <v>#REF!</v>
      </c>
      <c r="BF396" s="1414"/>
      <c r="BG396" s="1409" t="e">
        <f>INDEX('прил 1.1'!#REF!,MATCH('прил 1.4'!B396,'прил 1.1'!B:B,0))</f>
        <v>#REF!</v>
      </c>
      <c r="BH396" s="950"/>
      <c r="BI396" s="1597">
        <f t="shared" si="358"/>
        <v>0</v>
      </c>
      <c r="BL396" s="917"/>
      <c r="BM396" s="918"/>
    </row>
    <row r="397" spans="1:65" s="934" customFormat="1" hidden="1">
      <c r="A397" s="938">
        <f t="shared" si="359"/>
        <v>15</v>
      </c>
      <c r="B397" s="782" t="e">
        <f>'прил 1.1'!#REF!</f>
        <v>#REF!</v>
      </c>
      <c r="C397" s="915" t="s">
        <v>1026</v>
      </c>
      <c r="D397" s="1409" t="e">
        <f>INDEX('прил 1.1'!K:K,MATCH('прил 1.4'!B397,'прил 1.1'!B:B,0))</f>
        <v>#REF!</v>
      </c>
      <c r="E397" s="1409" t="e">
        <f>INDEX('прил 1.1'!L:L,MATCH($B397,'прил 1.1'!$B:$B,0))</f>
        <v>#REF!</v>
      </c>
      <c r="F397" s="1409" t="e">
        <f>INDEX('прил 1.1'!Q:Q,MATCH('прил 1.4'!B397,'прил 1.1'!B:B,0))</f>
        <v>#REF!</v>
      </c>
      <c r="G397" s="1409" t="e">
        <f>INDEX('прил 1.1'!#REF!,MATCH($B397,'прил 1.1'!$B:$B,0))</f>
        <v>#REF!</v>
      </c>
      <c r="H397" s="1409">
        <v>0</v>
      </c>
      <c r="I397" s="1410" t="e">
        <f>INDEX('прил 1.1'!#REF!,MATCH('прил 1.4'!B397,'прил 1.1'!B:B,0))</f>
        <v>#REF!</v>
      </c>
      <c r="J397" s="1201"/>
      <c r="K397" s="1202"/>
      <c r="L397" s="1199"/>
      <c r="M397" s="1202"/>
      <c r="N397" s="1199"/>
      <c r="O397" s="1199"/>
      <c r="P397" s="1199"/>
      <c r="Q397" s="1203"/>
      <c r="R397" s="1409" t="e">
        <f t="shared" si="342"/>
        <v>#REF!</v>
      </c>
      <c r="S397" s="937" t="e">
        <f t="shared" si="343"/>
        <v>#REF!</v>
      </c>
      <c r="T397" s="1409" t="e">
        <f>INDEX('прил 1.1'!#REF!,MATCH('прил 1.4'!$B397,'прил 1.1'!$B:$B,0))</f>
        <v>#REF!</v>
      </c>
      <c r="U397" s="1409" t="e">
        <f>INDEX('прил 1.1'!#REF!,MATCH('прил 1.4'!$B397,'прил 1.1'!$B:$B,0))</f>
        <v>#REF!</v>
      </c>
      <c r="V397" s="1409">
        <v>0</v>
      </c>
      <c r="W397" s="1409" t="e">
        <f>INDEX('прил 1.1'!#REF!,MATCH('прил 1.4'!B397,'прил 1.1'!B:B,0))</f>
        <v>#REF!</v>
      </c>
      <c r="X397" s="1205"/>
      <c r="Y397" s="1205"/>
      <c r="Z397" s="1205"/>
      <c r="AA397" s="1205"/>
      <c r="AB397" s="1205"/>
      <c r="AC397" s="1205"/>
      <c r="AD397" s="1205"/>
      <c r="AE397" s="1205"/>
      <c r="AF397" s="1199" t="e">
        <f>INDEX('прил 1.1'!Q:Q,MATCH('прил 1.4'!B397,'прил 1.1'!B:B,0))-W397</f>
        <v>#REF!</v>
      </c>
      <c r="AG397" s="1409" t="e">
        <f t="shared" si="328"/>
        <v>#REF!</v>
      </c>
      <c r="AH397" s="937" t="e">
        <f t="shared" si="329"/>
        <v>#REF!</v>
      </c>
      <c r="AI397" s="1414"/>
      <c r="AJ397" s="1414"/>
      <c r="AK397" s="1415" t="e">
        <f>INDEX('прил 1.1'!#REF!,MATCH('прил 1.4'!$B397,'прил 1.1'!$B:$B,0))</f>
        <v>#REF!</v>
      </c>
      <c r="AL397" s="1416" t="e">
        <f>INDEX('прил 1.1'!#REF!,MATCH('прил 1.4'!$B397,'прил 1.1'!$B:$B,0))</f>
        <v>#REF!</v>
      </c>
      <c r="AM397" s="1409">
        <v>0</v>
      </c>
      <c r="AN397" s="1409" t="e">
        <f>INDEX('прил 1.1'!#REF!,MATCH('прил 1.4'!B397,'прил 1.1'!B:B,0))</f>
        <v>#REF!</v>
      </c>
      <c r="AO397" s="1206">
        <f t="shared" si="354"/>
        <v>0</v>
      </c>
      <c r="AP397" s="1200" t="e">
        <f t="shared" si="355"/>
        <v>#REF!</v>
      </c>
      <c r="AQ397" s="1227"/>
      <c r="AR397" s="1199" t="e">
        <f>INDEX('прил 1.3'!#REF!,MATCH('прил 1.4'!$B397,'прил 1.3'!$B:$B,0))</f>
        <v>#REF!</v>
      </c>
      <c r="AS397" s="1202"/>
      <c r="AT397" s="1199" t="e">
        <f>INDEX('прил 1.3'!#REF!,MATCH('прил 1.4'!$B397,'прил 1.3'!$B:$B,0))</f>
        <v>#REF!</v>
      </c>
      <c r="AU397" s="1202"/>
      <c r="AV397" s="1199" t="e">
        <f>INDEX('прил 1.3'!#REF!,MATCH('прил 1.4'!$B397,'прил 1.3'!$B:$B,0))</f>
        <v>#REF!</v>
      </c>
      <c r="AW397" s="1202"/>
      <c r="AX397" s="1199" t="e">
        <f>INDEX('прил 1.3'!#REF!,MATCH('прил 1.4'!$B397,'прил 1.3'!$B:$B,0))</f>
        <v>#REF!</v>
      </c>
      <c r="AY397" s="1409" t="e">
        <f t="shared" si="339"/>
        <v>#REF!</v>
      </c>
      <c r="AZ397" s="937" t="e">
        <f t="shared" si="340"/>
        <v>#REF!</v>
      </c>
      <c r="BA397" s="1417"/>
      <c r="BB397" s="1409">
        <v>0</v>
      </c>
      <c r="BC397" s="1409" t="e">
        <f>INDEX('прил 1.1'!#REF!,MATCH('прил 1.4'!B397,'прил 1.1'!B:B,0))</f>
        <v>#REF!</v>
      </c>
      <c r="BD397" s="1409">
        <v>0</v>
      </c>
      <c r="BE397" s="1409" t="e">
        <f>INDEX('прил 1.1'!#REF!,MATCH('прил 1.4'!B397,'прил 1.1'!B:B,0))</f>
        <v>#REF!</v>
      </c>
      <c r="BF397" s="1414"/>
      <c r="BG397" s="1409" t="e">
        <f>INDEX('прил 1.1'!#REF!,MATCH('прил 1.4'!B397,'прил 1.1'!B:B,0))</f>
        <v>#REF!</v>
      </c>
      <c r="BH397" s="950"/>
      <c r="BI397" s="1597">
        <f t="shared" si="358"/>
        <v>0</v>
      </c>
      <c r="BL397" s="917"/>
      <c r="BM397" s="918"/>
    </row>
    <row r="398" spans="1:65" s="934" customFormat="1">
      <c r="A398" s="938">
        <f t="shared" si="359"/>
        <v>16</v>
      </c>
      <c r="B398" s="782" t="e">
        <f>'прил 1.1'!#REF!</f>
        <v>#REF!</v>
      </c>
      <c r="C398" s="915" t="s">
        <v>1026</v>
      </c>
      <c r="D398" s="1409" t="e">
        <f>INDEX('прил 1.1'!K:K,MATCH('прил 1.4'!B398,'прил 1.1'!B:B,0))</f>
        <v>#REF!</v>
      </c>
      <c r="E398" s="1409" t="e">
        <f>INDEX('прил 1.1'!L:L,MATCH($B398,'прил 1.1'!$B:$B,0))</f>
        <v>#REF!</v>
      </c>
      <c r="F398" s="1409" t="e">
        <f>INDEX('прил 1.1'!Q:Q,MATCH('прил 1.4'!B398,'прил 1.1'!B:B,0))</f>
        <v>#REF!</v>
      </c>
      <c r="G398" s="1409" t="e">
        <f>INDEX('прил 1.1'!#REF!,MATCH($B398,'прил 1.1'!$B:$B,0))</f>
        <v>#REF!</v>
      </c>
      <c r="H398" s="1409">
        <v>2.2999999999999998</v>
      </c>
      <c r="I398" s="1410" t="e">
        <f>INDEX('прил 1.1'!#REF!,MATCH('прил 1.4'!B398,'прил 1.1'!B:B,0))</f>
        <v>#REF!</v>
      </c>
      <c r="J398" s="1201"/>
      <c r="K398" s="1200" t="e">
        <f>INDEX('прил 14'!N:N,MATCH('прил 1.4'!$B398,'прил 14'!$B:$B,0))</f>
        <v>#REF!</v>
      </c>
      <c r="L398" s="1390"/>
      <c r="M398" s="1200" t="e">
        <f>INDEX('прил 14'!O:O,MATCH('прил 1.4'!$B398,'прил 14'!$B:$B,0))</f>
        <v>#REF!</v>
      </c>
      <c r="N398" s="1390"/>
      <c r="O398" s="1200" t="e">
        <f>INDEX('прил 14'!P:P,MATCH('прил 1.4'!$B398,'прил 14'!$B:$B,0))</f>
        <v>#REF!</v>
      </c>
      <c r="P398" s="1199"/>
      <c r="Q398" s="1200" t="e">
        <f>INDEX('прил 14'!Q:Q,MATCH('прил 1.4'!$B398,'прил 14'!$B:$B,0))</f>
        <v>#REF!</v>
      </c>
      <c r="R398" s="1409" t="e">
        <f t="shared" si="342"/>
        <v>#REF!</v>
      </c>
      <c r="S398" s="937" t="e">
        <f t="shared" si="343"/>
        <v>#REF!</v>
      </c>
      <c r="T398" s="1409" t="e">
        <f>INDEX('прил 1.1'!#REF!,MATCH('прил 1.4'!$B398,'прил 1.1'!$B:$B,0))</f>
        <v>#REF!</v>
      </c>
      <c r="U398" s="1409" t="e">
        <f>INDEX('прил 1.1'!#REF!,MATCH('прил 1.4'!$B398,'прил 1.1'!$B:$B,0))</f>
        <v>#REF!</v>
      </c>
      <c r="V398" s="1409">
        <v>2.7035</v>
      </c>
      <c r="W398" s="1409" t="e">
        <f>INDEX('прил 1.1'!#REF!,MATCH('прил 1.4'!B398,'прил 1.1'!B:B,0))</f>
        <v>#REF!</v>
      </c>
      <c r="X398" s="1205"/>
      <c r="Y398" s="1200" t="e">
        <f>INDEX('прил 14'!W:W,MATCH('прил 1.4'!$B398,'прил 14'!$B:$B,0))</f>
        <v>#REF!</v>
      </c>
      <c r="Z398" s="1595">
        <f>V398</f>
        <v>2.7035</v>
      </c>
      <c r="AA398" s="1200" t="e">
        <f>INDEX('прил 14'!X:X,MATCH('прил 1.4'!$B398,'прил 14'!$B:$B,0))</f>
        <v>#REF!</v>
      </c>
      <c r="AB398" s="1388"/>
      <c r="AC398" s="1200" t="e">
        <f>INDEX('прил 14'!Y:Y,MATCH('прил 1.4'!$B398,'прил 14'!$B:$B,0))</f>
        <v>#REF!</v>
      </c>
      <c r="AD398" s="1202"/>
      <c r="AE398" s="1200" t="e">
        <f>INDEX('прил 14'!Z:Z,MATCH('прил 1.4'!$B398,'прил 14'!$B:$B,0))</f>
        <v>#REF!</v>
      </c>
      <c r="AF398" s="1199" t="e">
        <f>INDEX('прил 1.1'!Q:Q,MATCH('прил 1.4'!B398,'прил 1.1'!B:B,0))-W398</f>
        <v>#REF!</v>
      </c>
      <c r="AG398" s="1409" t="e">
        <f t="shared" si="328"/>
        <v>#REF!</v>
      </c>
      <c r="AH398" s="937" t="e">
        <f t="shared" si="329"/>
        <v>#REF!</v>
      </c>
      <c r="AI398" s="1414"/>
      <c r="AJ398" s="1414"/>
      <c r="AK398" s="1415" t="e">
        <f>INDEX('прил 1.1'!#REF!,MATCH('прил 1.4'!$B398,'прил 1.1'!$B:$B,0))</f>
        <v>#REF!</v>
      </c>
      <c r="AL398" s="1416" t="e">
        <f>INDEX('прил 1.1'!#REF!,MATCH('прил 1.4'!$B398,'прил 1.1'!$B:$B,0))</f>
        <v>#REF!</v>
      </c>
      <c r="AM398" s="1409">
        <v>2.5299999999999998</v>
      </c>
      <c r="AN398" s="1409" t="e">
        <f>INDEX('прил 1.1'!#REF!,MATCH('прил 1.4'!B398,'прил 1.1'!B:B,0))</f>
        <v>#REF!</v>
      </c>
      <c r="AO398" s="1206">
        <f t="shared" si="354"/>
        <v>2.5299999999999998</v>
      </c>
      <c r="AP398" s="1200" t="e">
        <f t="shared" si="355"/>
        <v>#REF!</v>
      </c>
      <c r="AQ398" s="1227"/>
      <c r="AR398" s="1199" t="e">
        <f>INDEX('прил 1.3'!#REF!,MATCH('прил 1.4'!$B398,'прил 1.3'!$B:$B,0))</f>
        <v>#REF!</v>
      </c>
      <c r="AS398" s="1202"/>
      <c r="AT398" s="1199" t="e">
        <f>INDEX('прил 1.3'!#REF!,MATCH('прил 1.4'!$B398,'прил 1.3'!$B:$B,0))</f>
        <v>#REF!</v>
      </c>
      <c r="AU398" s="1202"/>
      <c r="AV398" s="1199" t="e">
        <f>INDEX('прил 1.3'!#REF!,MATCH('прил 1.4'!$B398,'прил 1.3'!$B:$B,0))</f>
        <v>#REF!</v>
      </c>
      <c r="AW398" s="1202"/>
      <c r="AX398" s="1199" t="e">
        <f>INDEX('прил 1.3'!#REF!,MATCH('прил 1.4'!$B398,'прил 1.3'!$B:$B,0))</f>
        <v>#REF!</v>
      </c>
      <c r="AY398" s="1409" t="e">
        <f t="shared" si="339"/>
        <v>#REF!</v>
      </c>
      <c r="AZ398" s="937" t="e">
        <f t="shared" si="340"/>
        <v>#REF!</v>
      </c>
      <c r="BA398" s="1417"/>
      <c r="BB398" s="1409">
        <v>0</v>
      </c>
      <c r="BC398" s="1409" t="e">
        <f>INDEX('прил 1.1'!#REF!,MATCH('прил 1.4'!B398,'прил 1.1'!B:B,0))</f>
        <v>#REF!</v>
      </c>
      <c r="BD398" s="1409">
        <v>0</v>
      </c>
      <c r="BE398" s="1409" t="e">
        <f>INDEX('прил 1.1'!#REF!,MATCH('прил 1.4'!B398,'прил 1.1'!B:B,0))</f>
        <v>#REF!</v>
      </c>
      <c r="BF398" s="1414"/>
      <c r="BG398" s="1409" t="e">
        <f>INDEX('прил 1.1'!#REF!,MATCH('прил 1.4'!B398,'прил 1.1'!B:B,0))</f>
        <v>#REF!</v>
      </c>
      <c r="BH398" s="950"/>
      <c r="BI398" s="1597">
        <f t="shared" si="358"/>
        <v>0</v>
      </c>
      <c r="BJ398" s="1619">
        <v>0</v>
      </c>
      <c r="BL398" s="917">
        <f>BJ398-H398</f>
        <v>-2.2999999999999998</v>
      </c>
      <c r="BM398" s="918"/>
    </row>
    <row r="399" spans="1:65" s="934" customFormat="1" hidden="1">
      <c r="A399" s="938">
        <f t="shared" si="359"/>
        <v>17</v>
      </c>
      <c r="B399" s="782" t="e">
        <f>'прил 1.1'!#REF!</f>
        <v>#REF!</v>
      </c>
      <c r="C399" s="915" t="s">
        <v>1026</v>
      </c>
      <c r="D399" s="1409" t="e">
        <f>INDEX('прил 1.1'!K:K,MATCH('прил 1.4'!B399,'прил 1.1'!B:B,0))</f>
        <v>#REF!</v>
      </c>
      <c r="E399" s="1409" t="e">
        <f>INDEX('прил 1.1'!L:L,MATCH($B399,'прил 1.1'!$B:$B,0))</f>
        <v>#REF!</v>
      </c>
      <c r="F399" s="1409" t="e">
        <f>INDEX('прил 1.1'!Q:Q,MATCH('прил 1.4'!B399,'прил 1.1'!B:B,0))</f>
        <v>#REF!</v>
      </c>
      <c r="G399" s="1409" t="e">
        <f>INDEX('прил 1.1'!#REF!,MATCH($B399,'прил 1.1'!$B:$B,0))</f>
        <v>#REF!</v>
      </c>
      <c r="H399" s="1409">
        <v>0</v>
      </c>
      <c r="I399" s="1410" t="e">
        <f>INDEX('прил 1.1'!#REF!,MATCH('прил 1.4'!B399,'прил 1.1'!B:B,0))</f>
        <v>#REF!</v>
      </c>
      <c r="J399" s="1201"/>
      <c r="K399" s="1202"/>
      <c r="L399" s="1199"/>
      <c r="M399" s="1202"/>
      <c r="N399" s="1199"/>
      <c r="O399" s="1199"/>
      <c r="P399" s="1199"/>
      <c r="Q399" s="1203"/>
      <c r="R399" s="1409" t="e">
        <f t="shared" si="342"/>
        <v>#REF!</v>
      </c>
      <c r="S399" s="937" t="e">
        <f t="shared" si="343"/>
        <v>#REF!</v>
      </c>
      <c r="T399" s="1409" t="e">
        <f>INDEX('прил 1.1'!#REF!,MATCH('прил 1.4'!$B399,'прил 1.1'!$B:$B,0))</f>
        <v>#REF!</v>
      </c>
      <c r="U399" s="1409" t="e">
        <f>INDEX('прил 1.1'!#REF!,MATCH('прил 1.4'!$B399,'прил 1.1'!$B:$B,0))</f>
        <v>#REF!</v>
      </c>
      <c r="V399" s="1409">
        <v>0</v>
      </c>
      <c r="W399" s="1409" t="e">
        <f>INDEX('прил 1.1'!#REF!,MATCH('прил 1.4'!B399,'прил 1.1'!B:B,0))</f>
        <v>#REF!</v>
      </c>
      <c r="X399" s="1205"/>
      <c r="Y399" s="1205"/>
      <c r="Z399" s="1595"/>
      <c r="AA399" s="1205"/>
      <c r="AB399" s="1205"/>
      <c r="AC399" s="1205"/>
      <c r="AD399" s="1205"/>
      <c r="AE399" s="1205"/>
      <c r="AF399" s="1199" t="e">
        <f>INDEX('прил 1.1'!Q:Q,MATCH('прил 1.4'!B399,'прил 1.1'!B:B,0))-W399</f>
        <v>#REF!</v>
      </c>
      <c r="AG399" s="1409" t="e">
        <f t="shared" si="328"/>
        <v>#REF!</v>
      </c>
      <c r="AH399" s="937" t="e">
        <f t="shared" si="329"/>
        <v>#REF!</v>
      </c>
      <c r="AI399" s="1414"/>
      <c r="AJ399" s="1414"/>
      <c r="AK399" s="1415" t="e">
        <f>INDEX('прил 1.1'!#REF!,MATCH('прил 1.4'!$B399,'прил 1.1'!$B:$B,0))</f>
        <v>#REF!</v>
      </c>
      <c r="AL399" s="1416" t="e">
        <f>INDEX('прил 1.1'!#REF!,MATCH('прил 1.4'!$B399,'прил 1.1'!$B:$B,0))</f>
        <v>#REF!</v>
      </c>
      <c r="AM399" s="1409">
        <v>0</v>
      </c>
      <c r="AN399" s="1409" t="e">
        <f>INDEX('прил 1.1'!#REF!,MATCH('прил 1.4'!B399,'прил 1.1'!B:B,0))</f>
        <v>#REF!</v>
      </c>
      <c r="AO399" s="1206">
        <f t="shared" si="354"/>
        <v>0</v>
      </c>
      <c r="AP399" s="1200" t="e">
        <f t="shared" si="355"/>
        <v>#REF!</v>
      </c>
      <c r="AQ399" s="1227"/>
      <c r="AR399" s="1199" t="e">
        <f>INDEX('прил 1.3'!#REF!,MATCH('прил 1.4'!$B399,'прил 1.3'!$B:$B,0))</f>
        <v>#REF!</v>
      </c>
      <c r="AS399" s="1202"/>
      <c r="AT399" s="1199" t="e">
        <f>INDEX('прил 1.3'!#REF!,MATCH('прил 1.4'!$B399,'прил 1.3'!$B:$B,0))</f>
        <v>#REF!</v>
      </c>
      <c r="AU399" s="1202"/>
      <c r="AV399" s="1199" t="e">
        <f>INDEX('прил 1.3'!#REF!,MATCH('прил 1.4'!$B399,'прил 1.3'!$B:$B,0))</f>
        <v>#REF!</v>
      </c>
      <c r="AW399" s="1202"/>
      <c r="AX399" s="1199" t="e">
        <f>INDEX('прил 1.3'!#REF!,MATCH('прил 1.4'!$B399,'прил 1.3'!$B:$B,0))</f>
        <v>#REF!</v>
      </c>
      <c r="AY399" s="1409" t="e">
        <f t="shared" si="339"/>
        <v>#REF!</v>
      </c>
      <c r="AZ399" s="937" t="e">
        <f t="shared" si="340"/>
        <v>#REF!</v>
      </c>
      <c r="BA399" s="1417"/>
      <c r="BB399" s="1409">
        <v>0</v>
      </c>
      <c r="BC399" s="1409" t="e">
        <f>INDEX('прил 1.1'!#REF!,MATCH('прил 1.4'!B399,'прил 1.1'!B:B,0))</f>
        <v>#REF!</v>
      </c>
      <c r="BD399" s="1409">
        <v>0</v>
      </c>
      <c r="BE399" s="1409" t="e">
        <f>INDEX('прил 1.1'!#REF!,MATCH('прил 1.4'!B399,'прил 1.1'!B:B,0))</f>
        <v>#REF!</v>
      </c>
      <c r="BF399" s="1414"/>
      <c r="BG399" s="1409" t="e">
        <f>INDEX('прил 1.1'!#REF!,MATCH('прил 1.4'!B399,'прил 1.1'!B:B,0))</f>
        <v>#REF!</v>
      </c>
      <c r="BH399" s="950"/>
      <c r="BI399" s="1597">
        <f t="shared" ref="BI399:BI415" si="360">V399-X399-Z399-AB399-AD399</f>
        <v>0</v>
      </c>
      <c r="BL399" s="917"/>
      <c r="BM399" s="918"/>
    </row>
    <row r="400" spans="1:65" s="934" customFormat="1">
      <c r="A400" s="938">
        <f t="shared" si="359"/>
        <v>18</v>
      </c>
      <c r="B400" s="782" t="e">
        <f>'прил 1.1'!#REF!</f>
        <v>#REF!</v>
      </c>
      <c r="C400" s="915" t="s">
        <v>1026</v>
      </c>
      <c r="D400" s="1409" t="e">
        <f>INDEX('прил 1.1'!K:K,MATCH('прил 1.4'!B400,'прил 1.1'!B:B,0))</f>
        <v>#REF!</v>
      </c>
      <c r="E400" s="1409" t="e">
        <f>INDEX('прил 1.1'!L:L,MATCH($B400,'прил 1.1'!$B:$B,0))</f>
        <v>#REF!</v>
      </c>
      <c r="F400" s="1409" t="e">
        <f>INDEX('прил 1.1'!Q:Q,MATCH('прил 1.4'!B400,'прил 1.1'!B:B,0))</f>
        <v>#REF!</v>
      </c>
      <c r="G400" s="1409" t="e">
        <f>INDEX('прил 1.1'!#REF!,MATCH($B400,'прил 1.1'!$B:$B,0))</f>
        <v>#REF!</v>
      </c>
      <c r="H400" s="1409">
        <v>1.288</v>
      </c>
      <c r="I400" s="1410" t="e">
        <f>INDEX('прил 1.1'!#REF!,MATCH('прил 1.4'!B400,'прил 1.1'!B:B,0))</f>
        <v>#REF!</v>
      </c>
      <c r="J400" s="1201"/>
      <c r="K400" s="1200" t="e">
        <f>INDEX('прил 14'!N:N,MATCH('прил 1.4'!$B400,'прил 14'!$B:$B,0))</f>
        <v>#REF!</v>
      </c>
      <c r="L400" s="1390"/>
      <c r="M400" s="1200" t="e">
        <f>INDEX('прил 14'!O:O,MATCH('прил 1.4'!$B400,'прил 14'!$B:$B,0))</f>
        <v>#REF!</v>
      </c>
      <c r="N400" s="1390"/>
      <c r="O400" s="1200" t="e">
        <f>INDEX('прил 14'!P:P,MATCH('прил 1.4'!$B400,'прил 14'!$B:$B,0))</f>
        <v>#REF!</v>
      </c>
      <c r="P400" s="1199"/>
      <c r="Q400" s="1200" t="e">
        <f>INDEX('прил 14'!Q:Q,MATCH('прил 1.4'!$B400,'прил 14'!$B:$B,0))</f>
        <v>#REF!</v>
      </c>
      <c r="R400" s="1409" t="e">
        <f t="shared" si="342"/>
        <v>#REF!</v>
      </c>
      <c r="S400" s="937" t="e">
        <f t="shared" si="343"/>
        <v>#REF!</v>
      </c>
      <c r="T400" s="1409" t="e">
        <f>INDEX('прил 1.1'!#REF!,MATCH('прил 1.4'!$B400,'прил 1.1'!$B:$B,0))</f>
        <v>#REF!</v>
      </c>
      <c r="U400" s="1409" t="e">
        <f>INDEX('прил 1.1'!#REF!,MATCH('прил 1.4'!$B400,'прил 1.1'!$B:$B,0))</f>
        <v>#REF!</v>
      </c>
      <c r="V400" s="1409">
        <v>1.514</v>
      </c>
      <c r="W400" s="1409" t="e">
        <f>INDEX('прил 1.1'!#REF!,MATCH('прил 1.4'!B400,'прил 1.1'!B:B,0))</f>
        <v>#REF!</v>
      </c>
      <c r="X400" s="1205"/>
      <c r="Y400" s="1200" t="e">
        <f>INDEX('прил 14'!W:W,MATCH('прил 1.4'!$B400,'прил 14'!$B:$B,0))</f>
        <v>#REF!</v>
      </c>
      <c r="Z400" s="1595">
        <f t="shared" ref="Z400" si="361">V400</f>
        <v>1.514</v>
      </c>
      <c r="AA400" s="1200" t="e">
        <f>INDEX('прил 14'!X:X,MATCH('прил 1.4'!$B400,'прил 14'!$B:$B,0))</f>
        <v>#REF!</v>
      </c>
      <c r="AB400" s="1388"/>
      <c r="AC400" s="1200" t="e">
        <f>INDEX('прил 14'!Y:Y,MATCH('прил 1.4'!$B400,'прил 14'!$B:$B,0))</f>
        <v>#REF!</v>
      </c>
      <c r="AD400" s="1202"/>
      <c r="AE400" s="1200" t="e">
        <f>INDEX('прил 14'!Z:Z,MATCH('прил 1.4'!$B400,'прил 14'!$B:$B,0))</f>
        <v>#REF!</v>
      </c>
      <c r="AF400" s="1199" t="e">
        <f>INDEX('прил 1.1'!Q:Q,MATCH('прил 1.4'!B400,'прил 1.1'!B:B,0))-W400</f>
        <v>#REF!</v>
      </c>
      <c r="AG400" s="1409" t="e">
        <f t="shared" si="328"/>
        <v>#REF!</v>
      </c>
      <c r="AH400" s="937" t="e">
        <f t="shared" si="329"/>
        <v>#REF!</v>
      </c>
      <c r="AI400" s="1414"/>
      <c r="AJ400" s="1414"/>
      <c r="AK400" s="1415" t="e">
        <f>INDEX('прил 1.1'!#REF!,MATCH('прил 1.4'!$B400,'прил 1.1'!$B:$B,0))</f>
        <v>#REF!</v>
      </c>
      <c r="AL400" s="1416" t="e">
        <f>INDEX('прил 1.1'!#REF!,MATCH('прил 1.4'!$B400,'прил 1.1'!$B:$B,0))</f>
        <v>#REF!</v>
      </c>
      <c r="AM400" s="1409">
        <v>1.417</v>
      </c>
      <c r="AN400" s="1409" t="e">
        <f>INDEX('прил 1.1'!#REF!,MATCH('прил 1.4'!B400,'прил 1.1'!B:B,0))</f>
        <v>#REF!</v>
      </c>
      <c r="AO400" s="1206">
        <f t="shared" si="354"/>
        <v>1.417</v>
      </c>
      <c r="AP400" s="1200" t="e">
        <f t="shared" si="355"/>
        <v>#REF!</v>
      </c>
      <c r="AQ400" s="1227"/>
      <c r="AR400" s="1199" t="e">
        <f>INDEX('прил 1.3'!#REF!,MATCH('прил 1.4'!$B400,'прил 1.3'!$B:$B,0))</f>
        <v>#REF!</v>
      </c>
      <c r="AS400" s="1202"/>
      <c r="AT400" s="1199" t="e">
        <f>INDEX('прил 1.3'!#REF!,MATCH('прил 1.4'!$B400,'прил 1.3'!$B:$B,0))</f>
        <v>#REF!</v>
      </c>
      <c r="AU400" s="1202"/>
      <c r="AV400" s="1199" t="e">
        <f>INDEX('прил 1.3'!#REF!,MATCH('прил 1.4'!$B400,'прил 1.3'!$B:$B,0))</f>
        <v>#REF!</v>
      </c>
      <c r="AW400" s="1202"/>
      <c r="AX400" s="1199" t="e">
        <f>INDEX('прил 1.3'!#REF!,MATCH('прил 1.4'!$B400,'прил 1.3'!$B:$B,0))</f>
        <v>#REF!</v>
      </c>
      <c r="AY400" s="1409" t="e">
        <f t="shared" si="339"/>
        <v>#REF!</v>
      </c>
      <c r="AZ400" s="937" t="e">
        <f t="shared" si="340"/>
        <v>#REF!</v>
      </c>
      <c r="BA400" s="1417"/>
      <c r="BB400" s="1409">
        <v>0</v>
      </c>
      <c r="BC400" s="1409" t="e">
        <f>INDEX('прил 1.1'!#REF!,MATCH('прил 1.4'!B400,'прил 1.1'!B:B,0))</f>
        <v>#REF!</v>
      </c>
      <c r="BD400" s="1409">
        <v>0</v>
      </c>
      <c r="BE400" s="1409" t="e">
        <f>INDEX('прил 1.1'!#REF!,MATCH('прил 1.4'!B400,'прил 1.1'!B:B,0))</f>
        <v>#REF!</v>
      </c>
      <c r="BF400" s="1414"/>
      <c r="BG400" s="1409" t="e">
        <f>INDEX('прил 1.1'!#REF!,MATCH('прил 1.4'!B400,'прил 1.1'!B:B,0))</f>
        <v>#REF!</v>
      </c>
      <c r="BH400" s="950"/>
      <c r="BI400" s="1597">
        <f t="shared" si="360"/>
        <v>0</v>
      </c>
      <c r="BJ400" s="1619">
        <v>0</v>
      </c>
      <c r="BL400" s="917">
        <f>BJ400-H400</f>
        <v>-1.288</v>
      </c>
      <c r="BM400" s="918"/>
    </row>
    <row r="401" spans="1:65" s="934" customFormat="1" hidden="1">
      <c r="A401" s="938">
        <f t="shared" si="359"/>
        <v>19</v>
      </c>
      <c r="B401" s="782" t="e">
        <f>'прил 1.1'!#REF!</f>
        <v>#REF!</v>
      </c>
      <c r="C401" s="915" t="s">
        <v>1026</v>
      </c>
      <c r="D401" s="1409" t="e">
        <f>INDEX('прил 1.1'!K:K,MATCH('прил 1.4'!B401,'прил 1.1'!B:B,0))</f>
        <v>#REF!</v>
      </c>
      <c r="E401" s="1409" t="e">
        <f>INDEX('прил 1.1'!L:L,MATCH($B401,'прил 1.1'!$B:$B,0))</f>
        <v>#REF!</v>
      </c>
      <c r="F401" s="1409" t="e">
        <f>INDEX('прил 1.1'!Q:Q,MATCH('прил 1.4'!B401,'прил 1.1'!B:B,0))</f>
        <v>#REF!</v>
      </c>
      <c r="G401" s="1409" t="e">
        <f>INDEX('прил 1.1'!#REF!,MATCH($B401,'прил 1.1'!$B:$B,0))</f>
        <v>#REF!</v>
      </c>
      <c r="H401" s="1409">
        <v>0</v>
      </c>
      <c r="I401" s="1410" t="e">
        <f>INDEX('прил 1.1'!#REF!,MATCH('прил 1.4'!B401,'прил 1.1'!B:B,0))</f>
        <v>#REF!</v>
      </c>
      <c r="J401" s="1201"/>
      <c r="K401" s="1202"/>
      <c r="L401" s="1199"/>
      <c r="M401" s="1202"/>
      <c r="N401" s="1199"/>
      <c r="O401" s="1199"/>
      <c r="P401" s="1199"/>
      <c r="Q401" s="1203"/>
      <c r="R401" s="1409" t="e">
        <f t="shared" si="342"/>
        <v>#REF!</v>
      </c>
      <c r="S401" s="937" t="e">
        <f t="shared" si="343"/>
        <v>#REF!</v>
      </c>
      <c r="T401" s="1409" t="e">
        <f>INDEX('прил 1.1'!#REF!,MATCH('прил 1.4'!$B401,'прил 1.1'!$B:$B,0))</f>
        <v>#REF!</v>
      </c>
      <c r="U401" s="1409" t="e">
        <f>INDEX('прил 1.1'!#REF!,MATCH('прил 1.4'!$B401,'прил 1.1'!$B:$B,0))</f>
        <v>#REF!</v>
      </c>
      <c r="V401" s="1409">
        <v>0</v>
      </c>
      <c r="W401" s="1409" t="e">
        <f>INDEX('прил 1.1'!#REF!,MATCH('прил 1.4'!B401,'прил 1.1'!B:B,0))</f>
        <v>#REF!</v>
      </c>
      <c r="X401" s="1205"/>
      <c r="Y401" s="1205"/>
      <c r="Z401" s="1205"/>
      <c r="AA401" s="1205"/>
      <c r="AB401" s="1205"/>
      <c r="AC401" s="1205"/>
      <c r="AD401" s="1205"/>
      <c r="AE401" s="1205"/>
      <c r="AF401" s="1199" t="e">
        <f>INDEX('прил 1.1'!Q:Q,MATCH('прил 1.4'!B401,'прил 1.1'!B:B,0))-W401</f>
        <v>#REF!</v>
      </c>
      <c r="AG401" s="1409" t="e">
        <f t="shared" si="328"/>
        <v>#REF!</v>
      </c>
      <c r="AH401" s="937" t="e">
        <f t="shared" si="329"/>
        <v>#REF!</v>
      </c>
      <c r="AI401" s="1414"/>
      <c r="AJ401" s="1414"/>
      <c r="AK401" s="1415" t="e">
        <f>INDEX('прил 1.1'!#REF!,MATCH('прил 1.4'!$B401,'прил 1.1'!$B:$B,0))</f>
        <v>#REF!</v>
      </c>
      <c r="AL401" s="1416" t="e">
        <f>INDEX('прил 1.1'!#REF!,MATCH('прил 1.4'!$B401,'прил 1.1'!$B:$B,0))</f>
        <v>#REF!</v>
      </c>
      <c r="AM401" s="1409">
        <v>0</v>
      </c>
      <c r="AN401" s="1409" t="e">
        <f>INDEX('прил 1.1'!#REF!,MATCH('прил 1.4'!B401,'прил 1.1'!B:B,0))</f>
        <v>#REF!</v>
      </c>
      <c r="AO401" s="1206">
        <f t="shared" si="354"/>
        <v>0</v>
      </c>
      <c r="AP401" s="1200" t="e">
        <f t="shared" si="355"/>
        <v>#REF!</v>
      </c>
      <c r="AQ401" s="1227"/>
      <c r="AR401" s="1199" t="e">
        <f>INDEX('прил 1.3'!#REF!,MATCH('прил 1.4'!$B401,'прил 1.3'!$B:$B,0))</f>
        <v>#REF!</v>
      </c>
      <c r="AS401" s="1202"/>
      <c r="AT401" s="1199" t="e">
        <f>INDEX('прил 1.3'!#REF!,MATCH('прил 1.4'!$B401,'прил 1.3'!$B:$B,0))</f>
        <v>#REF!</v>
      </c>
      <c r="AU401" s="1202"/>
      <c r="AV401" s="1199" t="e">
        <f>INDEX('прил 1.3'!#REF!,MATCH('прил 1.4'!$B401,'прил 1.3'!$B:$B,0))</f>
        <v>#REF!</v>
      </c>
      <c r="AW401" s="1202"/>
      <c r="AX401" s="1199" t="e">
        <f>INDEX('прил 1.3'!#REF!,MATCH('прил 1.4'!$B401,'прил 1.3'!$B:$B,0))</f>
        <v>#REF!</v>
      </c>
      <c r="AY401" s="1409" t="e">
        <f t="shared" si="339"/>
        <v>#REF!</v>
      </c>
      <c r="AZ401" s="937" t="e">
        <f t="shared" si="340"/>
        <v>#REF!</v>
      </c>
      <c r="BA401" s="1417"/>
      <c r="BB401" s="1409">
        <v>0</v>
      </c>
      <c r="BC401" s="1409" t="e">
        <f>INDEX('прил 1.1'!#REF!,MATCH('прил 1.4'!B401,'прил 1.1'!B:B,0))</f>
        <v>#REF!</v>
      </c>
      <c r="BD401" s="1409">
        <v>0</v>
      </c>
      <c r="BE401" s="1409" t="e">
        <f>INDEX('прил 1.1'!#REF!,MATCH('прил 1.4'!B401,'прил 1.1'!B:B,0))</f>
        <v>#REF!</v>
      </c>
      <c r="BF401" s="1414"/>
      <c r="BG401" s="1409" t="e">
        <f>INDEX('прил 1.1'!#REF!,MATCH('прил 1.4'!B401,'прил 1.1'!B:B,0))</f>
        <v>#REF!</v>
      </c>
      <c r="BH401" s="950"/>
      <c r="BI401" s="1597">
        <f t="shared" si="360"/>
        <v>0</v>
      </c>
      <c r="BL401" s="917"/>
      <c r="BM401" s="918"/>
    </row>
    <row r="402" spans="1:65" s="934" customFormat="1" hidden="1">
      <c r="A402" s="938">
        <f t="shared" si="359"/>
        <v>20</v>
      </c>
      <c r="B402" s="782" t="e">
        <f>'прил 1.1'!#REF!</f>
        <v>#REF!</v>
      </c>
      <c r="C402" s="915" t="s">
        <v>1026</v>
      </c>
      <c r="D402" s="1409" t="e">
        <f>INDEX('прил 1.1'!K:K,MATCH('прил 1.4'!B402,'прил 1.1'!B:B,0))</f>
        <v>#REF!</v>
      </c>
      <c r="E402" s="1409" t="e">
        <f>INDEX('прил 1.1'!L:L,MATCH($B402,'прил 1.1'!$B:$B,0))</f>
        <v>#REF!</v>
      </c>
      <c r="F402" s="1409" t="e">
        <f>INDEX('прил 1.1'!Q:Q,MATCH('прил 1.4'!B402,'прил 1.1'!B:B,0))</f>
        <v>#REF!</v>
      </c>
      <c r="G402" s="1409" t="e">
        <f>INDEX('прил 1.1'!#REF!,MATCH($B402,'прил 1.1'!$B:$B,0))</f>
        <v>#REF!</v>
      </c>
      <c r="H402" s="1409"/>
      <c r="I402" s="1410" t="e">
        <f>INDEX('прил 1.1'!#REF!,MATCH('прил 1.4'!B402,'прил 1.1'!B:B,0))</f>
        <v>#REF!</v>
      </c>
      <c r="J402" s="1201"/>
      <c r="K402" s="1202"/>
      <c r="L402" s="1199"/>
      <c r="M402" s="1202"/>
      <c r="N402" s="1199"/>
      <c r="O402" s="1199"/>
      <c r="P402" s="1199"/>
      <c r="Q402" s="1203"/>
      <c r="R402" s="1409" t="e">
        <f t="shared" si="342"/>
        <v>#REF!</v>
      </c>
      <c r="S402" s="937" t="e">
        <f t="shared" si="343"/>
        <v>#REF!</v>
      </c>
      <c r="T402" s="1409" t="e">
        <f>INDEX('прил 1.1'!#REF!,MATCH('прил 1.4'!$B402,'прил 1.1'!$B:$B,0))</f>
        <v>#REF!</v>
      </c>
      <c r="U402" s="1409" t="e">
        <f>INDEX('прил 1.1'!#REF!,MATCH('прил 1.4'!$B402,'прил 1.1'!$B:$B,0))</f>
        <v>#REF!</v>
      </c>
      <c r="V402" s="1409"/>
      <c r="W402" s="1409" t="e">
        <f>INDEX('прил 1.1'!#REF!,MATCH('прил 1.4'!B402,'прил 1.1'!B:B,0))</f>
        <v>#REF!</v>
      </c>
      <c r="X402" s="1205"/>
      <c r="Y402" s="1205"/>
      <c r="Z402" s="1205"/>
      <c r="AA402" s="1205"/>
      <c r="AB402" s="1205"/>
      <c r="AC402" s="1205"/>
      <c r="AD402" s="1205"/>
      <c r="AE402" s="1205"/>
      <c r="AF402" s="1199" t="e">
        <f>INDEX('прил 1.1'!Q:Q,MATCH('прил 1.4'!B402,'прил 1.1'!B:B,0))-W402</f>
        <v>#REF!</v>
      </c>
      <c r="AG402" s="1409" t="e">
        <f t="shared" si="328"/>
        <v>#REF!</v>
      </c>
      <c r="AH402" s="937" t="e">
        <f t="shared" si="329"/>
        <v>#REF!</v>
      </c>
      <c r="AI402" s="1414"/>
      <c r="AJ402" s="1414"/>
      <c r="AK402" s="1415" t="e">
        <f>INDEX('прил 1.1'!#REF!,MATCH('прил 1.4'!$B402,'прил 1.1'!$B:$B,0))</f>
        <v>#REF!</v>
      </c>
      <c r="AL402" s="1416" t="e">
        <f>INDEX('прил 1.1'!#REF!,MATCH('прил 1.4'!$B402,'прил 1.1'!$B:$B,0))</f>
        <v>#REF!</v>
      </c>
      <c r="AM402" s="1409"/>
      <c r="AN402" s="1409" t="e">
        <f>INDEX('прил 1.1'!#REF!,MATCH('прил 1.4'!B402,'прил 1.1'!B:B,0))</f>
        <v>#REF!</v>
      </c>
      <c r="AO402" s="1206">
        <f t="shared" si="354"/>
        <v>0</v>
      </c>
      <c r="AP402" s="1200" t="e">
        <f t="shared" si="355"/>
        <v>#REF!</v>
      </c>
      <c r="AQ402" s="1227"/>
      <c r="AR402" s="1199" t="e">
        <f>INDEX('прил 1.3'!#REF!,MATCH('прил 1.4'!$B402,'прил 1.3'!$B:$B,0))</f>
        <v>#REF!</v>
      </c>
      <c r="AS402" s="1202"/>
      <c r="AT402" s="1199" t="e">
        <f>INDEX('прил 1.3'!#REF!,MATCH('прил 1.4'!$B402,'прил 1.3'!$B:$B,0))</f>
        <v>#REF!</v>
      </c>
      <c r="AU402" s="1202"/>
      <c r="AV402" s="1199" t="e">
        <f>INDEX('прил 1.3'!#REF!,MATCH('прил 1.4'!$B402,'прил 1.3'!$B:$B,0))</f>
        <v>#REF!</v>
      </c>
      <c r="AW402" s="1202"/>
      <c r="AX402" s="1199" t="e">
        <f>INDEX('прил 1.3'!#REF!,MATCH('прил 1.4'!$B402,'прил 1.3'!$B:$B,0))</f>
        <v>#REF!</v>
      </c>
      <c r="AY402" s="1409" t="e">
        <f t="shared" si="339"/>
        <v>#REF!</v>
      </c>
      <c r="AZ402" s="937" t="e">
        <f t="shared" si="340"/>
        <v>#REF!</v>
      </c>
      <c r="BA402" s="1417"/>
      <c r="BB402" s="1409"/>
      <c r="BC402" s="1409" t="e">
        <f>INDEX('прил 1.1'!#REF!,MATCH('прил 1.4'!B402,'прил 1.1'!B:B,0))</f>
        <v>#REF!</v>
      </c>
      <c r="BD402" s="1409"/>
      <c r="BE402" s="1409" t="e">
        <f>INDEX('прил 1.1'!#REF!,MATCH('прил 1.4'!B402,'прил 1.1'!B:B,0))</f>
        <v>#REF!</v>
      </c>
      <c r="BF402" s="1414"/>
      <c r="BG402" s="1409" t="e">
        <f>INDEX('прил 1.1'!#REF!,MATCH('прил 1.4'!B402,'прил 1.1'!B:B,0))</f>
        <v>#REF!</v>
      </c>
      <c r="BH402" s="950"/>
      <c r="BI402" s="1597">
        <f t="shared" si="360"/>
        <v>0</v>
      </c>
      <c r="BL402" s="917"/>
      <c r="BM402" s="918"/>
    </row>
    <row r="403" spans="1:65" s="934" customFormat="1" hidden="1">
      <c r="A403" s="938">
        <f t="shared" si="359"/>
        <v>21</v>
      </c>
      <c r="B403" s="782" t="e">
        <f>'прил 1.1'!#REF!</f>
        <v>#REF!</v>
      </c>
      <c r="C403" s="915" t="s">
        <v>1026</v>
      </c>
      <c r="D403" s="1409" t="e">
        <f>INDEX('прил 1.1'!K:K,MATCH('прил 1.4'!B403,'прил 1.1'!B:B,0))</f>
        <v>#REF!</v>
      </c>
      <c r="E403" s="1409" t="e">
        <f>INDEX('прил 1.1'!L:L,MATCH($B403,'прил 1.1'!$B:$B,0))</f>
        <v>#REF!</v>
      </c>
      <c r="F403" s="1409" t="e">
        <f>INDEX('прил 1.1'!Q:Q,MATCH('прил 1.4'!B403,'прил 1.1'!B:B,0))</f>
        <v>#REF!</v>
      </c>
      <c r="G403" s="1409" t="e">
        <f>INDEX('прил 1.1'!#REF!,MATCH($B403,'прил 1.1'!$B:$B,0))</f>
        <v>#REF!</v>
      </c>
      <c r="H403" s="1409">
        <v>0</v>
      </c>
      <c r="I403" s="1410" t="e">
        <f>INDEX('прил 1.1'!#REF!,MATCH('прил 1.4'!B403,'прил 1.1'!B:B,0))</f>
        <v>#REF!</v>
      </c>
      <c r="J403" s="1201"/>
      <c r="K403" s="1202"/>
      <c r="L403" s="1199"/>
      <c r="M403" s="1202"/>
      <c r="N403" s="1199"/>
      <c r="O403" s="1199"/>
      <c r="P403" s="1199"/>
      <c r="Q403" s="1203"/>
      <c r="R403" s="1409" t="e">
        <f t="shared" si="342"/>
        <v>#REF!</v>
      </c>
      <c r="S403" s="937" t="e">
        <f t="shared" si="343"/>
        <v>#REF!</v>
      </c>
      <c r="T403" s="1409" t="e">
        <f>INDEX('прил 1.1'!#REF!,MATCH('прил 1.4'!$B403,'прил 1.1'!$B:$B,0))</f>
        <v>#REF!</v>
      </c>
      <c r="U403" s="1409" t="e">
        <f>INDEX('прил 1.1'!#REF!,MATCH('прил 1.4'!$B403,'прил 1.1'!$B:$B,0))</f>
        <v>#REF!</v>
      </c>
      <c r="V403" s="1409">
        <v>0</v>
      </c>
      <c r="W403" s="1409" t="e">
        <f>INDEX('прил 1.1'!#REF!,MATCH('прил 1.4'!B403,'прил 1.1'!B:B,0))</f>
        <v>#REF!</v>
      </c>
      <c r="X403" s="1205"/>
      <c r="Y403" s="1205"/>
      <c r="Z403" s="1205"/>
      <c r="AA403" s="1205"/>
      <c r="AB403" s="1205"/>
      <c r="AC403" s="1205"/>
      <c r="AD403" s="1205"/>
      <c r="AE403" s="1205"/>
      <c r="AF403" s="1199" t="e">
        <f>INDEX('прил 1.1'!Q:Q,MATCH('прил 1.4'!B403,'прил 1.1'!B:B,0))-W403</f>
        <v>#REF!</v>
      </c>
      <c r="AG403" s="1409" t="e">
        <f t="shared" si="328"/>
        <v>#REF!</v>
      </c>
      <c r="AH403" s="937" t="e">
        <f t="shared" si="329"/>
        <v>#REF!</v>
      </c>
      <c r="AI403" s="1414"/>
      <c r="AJ403" s="1414"/>
      <c r="AK403" s="1415" t="e">
        <f>INDEX('прил 1.1'!#REF!,MATCH('прил 1.4'!$B403,'прил 1.1'!$B:$B,0))</f>
        <v>#REF!</v>
      </c>
      <c r="AL403" s="1416" t="e">
        <f>INDEX('прил 1.1'!#REF!,MATCH('прил 1.4'!$B403,'прил 1.1'!$B:$B,0))</f>
        <v>#REF!</v>
      </c>
      <c r="AM403" s="1409">
        <v>0</v>
      </c>
      <c r="AN403" s="1409" t="e">
        <f>INDEX('прил 1.1'!#REF!,MATCH('прил 1.4'!B403,'прил 1.1'!B:B,0))</f>
        <v>#REF!</v>
      </c>
      <c r="AO403" s="1206">
        <f t="shared" si="354"/>
        <v>0</v>
      </c>
      <c r="AP403" s="1200" t="e">
        <f t="shared" si="355"/>
        <v>#REF!</v>
      </c>
      <c r="AQ403" s="1227"/>
      <c r="AR403" s="1199" t="e">
        <f>INDEX('прил 1.3'!#REF!,MATCH('прил 1.4'!$B403,'прил 1.3'!$B:$B,0))</f>
        <v>#REF!</v>
      </c>
      <c r="AS403" s="1202"/>
      <c r="AT403" s="1199" t="e">
        <f>INDEX('прил 1.3'!#REF!,MATCH('прил 1.4'!$B403,'прил 1.3'!$B:$B,0))</f>
        <v>#REF!</v>
      </c>
      <c r="AU403" s="1202"/>
      <c r="AV403" s="1199" t="e">
        <f>INDEX('прил 1.3'!#REF!,MATCH('прил 1.4'!$B403,'прил 1.3'!$B:$B,0))</f>
        <v>#REF!</v>
      </c>
      <c r="AW403" s="1202"/>
      <c r="AX403" s="1199" t="e">
        <f>INDEX('прил 1.3'!#REF!,MATCH('прил 1.4'!$B403,'прил 1.3'!$B:$B,0))</f>
        <v>#REF!</v>
      </c>
      <c r="AY403" s="1409" t="e">
        <f t="shared" si="339"/>
        <v>#REF!</v>
      </c>
      <c r="AZ403" s="937" t="e">
        <f t="shared" si="340"/>
        <v>#REF!</v>
      </c>
      <c r="BA403" s="1417"/>
      <c r="BB403" s="1409">
        <v>0</v>
      </c>
      <c r="BC403" s="1409" t="e">
        <f>INDEX('прил 1.1'!#REF!,MATCH('прил 1.4'!B403,'прил 1.1'!B:B,0))</f>
        <v>#REF!</v>
      </c>
      <c r="BD403" s="1409">
        <v>0</v>
      </c>
      <c r="BE403" s="1409" t="e">
        <f>INDEX('прил 1.1'!#REF!,MATCH('прил 1.4'!B403,'прил 1.1'!B:B,0))</f>
        <v>#REF!</v>
      </c>
      <c r="BF403" s="1414"/>
      <c r="BG403" s="1409" t="e">
        <f>INDEX('прил 1.1'!#REF!,MATCH('прил 1.4'!B403,'прил 1.1'!B:B,0))</f>
        <v>#REF!</v>
      </c>
      <c r="BH403" s="950"/>
      <c r="BI403" s="1597">
        <f t="shared" si="360"/>
        <v>0</v>
      </c>
      <c r="BL403" s="917"/>
      <c r="BM403" s="918"/>
    </row>
    <row r="404" spans="1:65" s="934" customFormat="1" hidden="1">
      <c r="A404" s="938">
        <f t="shared" si="359"/>
        <v>22</v>
      </c>
      <c r="B404" s="782" t="e">
        <f>'прил 1.1'!#REF!</f>
        <v>#REF!</v>
      </c>
      <c r="C404" s="915" t="s">
        <v>1026</v>
      </c>
      <c r="D404" s="1409" t="e">
        <f>INDEX('прил 1.1'!K:K,MATCH('прил 1.4'!B404,'прил 1.1'!B:B,0))</f>
        <v>#REF!</v>
      </c>
      <c r="E404" s="1409" t="e">
        <f>INDEX('прил 1.1'!L:L,MATCH($B404,'прил 1.1'!$B:$B,0))</f>
        <v>#REF!</v>
      </c>
      <c r="F404" s="1409" t="e">
        <f>INDEX('прил 1.1'!Q:Q,MATCH('прил 1.4'!B404,'прил 1.1'!B:B,0))</f>
        <v>#REF!</v>
      </c>
      <c r="G404" s="1409" t="e">
        <f>INDEX('прил 1.1'!#REF!,MATCH($B404,'прил 1.1'!$B:$B,0))</f>
        <v>#REF!</v>
      </c>
      <c r="H404" s="1409">
        <v>0</v>
      </c>
      <c r="I404" s="1410" t="e">
        <f>INDEX('прил 1.1'!#REF!,MATCH('прил 1.4'!B404,'прил 1.1'!B:B,0))</f>
        <v>#REF!</v>
      </c>
      <c r="J404" s="1201"/>
      <c r="K404" s="1202"/>
      <c r="L404" s="1199"/>
      <c r="M404" s="1202"/>
      <c r="N404" s="1199"/>
      <c r="O404" s="1199"/>
      <c r="P404" s="1199"/>
      <c r="Q404" s="1203"/>
      <c r="R404" s="1409" t="e">
        <f t="shared" si="342"/>
        <v>#REF!</v>
      </c>
      <c r="S404" s="937" t="e">
        <f t="shared" si="343"/>
        <v>#REF!</v>
      </c>
      <c r="T404" s="1409" t="e">
        <f>INDEX('прил 1.1'!#REF!,MATCH('прил 1.4'!$B404,'прил 1.1'!$B:$B,0))</f>
        <v>#REF!</v>
      </c>
      <c r="U404" s="1409" t="e">
        <f>INDEX('прил 1.1'!#REF!,MATCH('прил 1.4'!$B404,'прил 1.1'!$B:$B,0))</f>
        <v>#REF!</v>
      </c>
      <c r="V404" s="1409">
        <v>0</v>
      </c>
      <c r="W404" s="1409" t="e">
        <f>INDEX('прил 1.1'!#REF!,MATCH('прил 1.4'!B404,'прил 1.1'!B:B,0))</f>
        <v>#REF!</v>
      </c>
      <c r="X404" s="1205"/>
      <c r="Y404" s="1205"/>
      <c r="Z404" s="1205"/>
      <c r="AA404" s="1205"/>
      <c r="AB404" s="1205"/>
      <c r="AC404" s="1205"/>
      <c r="AD404" s="1205"/>
      <c r="AE404" s="1205"/>
      <c r="AF404" s="1199" t="e">
        <f>INDEX('прил 1.1'!Q:Q,MATCH('прил 1.4'!B404,'прил 1.1'!B:B,0))-W404</f>
        <v>#REF!</v>
      </c>
      <c r="AG404" s="1409" t="e">
        <f t="shared" si="328"/>
        <v>#REF!</v>
      </c>
      <c r="AH404" s="937" t="e">
        <f t="shared" si="329"/>
        <v>#REF!</v>
      </c>
      <c r="AI404" s="1414"/>
      <c r="AJ404" s="1414"/>
      <c r="AK404" s="1415" t="e">
        <f>INDEX('прил 1.1'!#REF!,MATCH('прил 1.4'!$B404,'прил 1.1'!$B:$B,0))</f>
        <v>#REF!</v>
      </c>
      <c r="AL404" s="1416" t="e">
        <f>INDEX('прил 1.1'!#REF!,MATCH('прил 1.4'!$B404,'прил 1.1'!$B:$B,0))</f>
        <v>#REF!</v>
      </c>
      <c r="AM404" s="1409">
        <v>0</v>
      </c>
      <c r="AN404" s="1409" t="e">
        <f>INDEX('прил 1.1'!#REF!,MATCH('прил 1.4'!B404,'прил 1.1'!B:B,0))</f>
        <v>#REF!</v>
      </c>
      <c r="AO404" s="1206">
        <f t="shared" si="354"/>
        <v>0</v>
      </c>
      <c r="AP404" s="1200" t="e">
        <f t="shared" si="355"/>
        <v>#REF!</v>
      </c>
      <c r="AQ404" s="1227"/>
      <c r="AR404" s="1199" t="e">
        <f>INDEX('прил 1.3'!#REF!,MATCH('прил 1.4'!$B404,'прил 1.3'!$B:$B,0))</f>
        <v>#REF!</v>
      </c>
      <c r="AS404" s="1202"/>
      <c r="AT404" s="1199" t="e">
        <f>INDEX('прил 1.3'!#REF!,MATCH('прил 1.4'!$B404,'прил 1.3'!$B:$B,0))</f>
        <v>#REF!</v>
      </c>
      <c r="AU404" s="1202"/>
      <c r="AV404" s="1199" t="e">
        <f>INDEX('прил 1.3'!#REF!,MATCH('прил 1.4'!$B404,'прил 1.3'!$B:$B,0))</f>
        <v>#REF!</v>
      </c>
      <c r="AW404" s="1202"/>
      <c r="AX404" s="1199" t="e">
        <f>INDEX('прил 1.3'!#REF!,MATCH('прил 1.4'!$B404,'прил 1.3'!$B:$B,0))</f>
        <v>#REF!</v>
      </c>
      <c r="AY404" s="1409" t="e">
        <f t="shared" si="339"/>
        <v>#REF!</v>
      </c>
      <c r="AZ404" s="937" t="e">
        <f t="shared" si="340"/>
        <v>#REF!</v>
      </c>
      <c r="BA404" s="1417"/>
      <c r="BB404" s="1409">
        <v>0</v>
      </c>
      <c r="BC404" s="1409" t="e">
        <f>INDEX('прил 1.1'!#REF!,MATCH('прил 1.4'!B404,'прил 1.1'!B:B,0))</f>
        <v>#REF!</v>
      </c>
      <c r="BD404" s="1409">
        <v>0</v>
      </c>
      <c r="BE404" s="1409" t="e">
        <f>INDEX('прил 1.1'!#REF!,MATCH('прил 1.4'!B404,'прил 1.1'!B:B,0))</f>
        <v>#REF!</v>
      </c>
      <c r="BF404" s="1414"/>
      <c r="BG404" s="1409" t="e">
        <f>INDEX('прил 1.1'!#REF!,MATCH('прил 1.4'!B404,'прил 1.1'!B:B,0))</f>
        <v>#REF!</v>
      </c>
      <c r="BH404" s="950"/>
      <c r="BI404" s="1597">
        <f t="shared" si="360"/>
        <v>0</v>
      </c>
      <c r="BL404" s="917"/>
      <c r="BM404" s="918"/>
    </row>
    <row r="405" spans="1:65" s="934" customFormat="1" hidden="1">
      <c r="A405" s="938">
        <f t="shared" si="359"/>
        <v>23</v>
      </c>
      <c r="B405" s="782" t="e">
        <f>'прил 1.1'!#REF!</f>
        <v>#REF!</v>
      </c>
      <c r="C405" s="915" t="s">
        <v>1026</v>
      </c>
      <c r="D405" s="1409" t="e">
        <f>INDEX('прил 1.1'!K:K,MATCH('прил 1.4'!B405,'прил 1.1'!B:B,0))</f>
        <v>#REF!</v>
      </c>
      <c r="E405" s="1409" t="e">
        <f>INDEX('прил 1.1'!L:L,MATCH($B405,'прил 1.1'!$B:$B,0))</f>
        <v>#REF!</v>
      </c>
      <c r="F405" s="1409" t="e">
        <f>INDEX('прил 1.1'!Q:Q,MATCH('прил 1.4'!B405,'прил 1.1'!B:B,0))</f>
        <v>#REF!</v>
      </c>
      <c r="G405" s="1409" t="e">
        <f>INDEX('прил 1.1'!#REF!,MATCH($B405,'прил 1.1'!$B:$B,0))</f>
        <v>#REF!</v>
      </c>
      <c r="H405" s="1409">
        <v>0</v>
      </c>
      <c r="I405" s="1410" t="e">
        <f>INDEX('прил 1.1'!#REF!,MATCH('прил 1.4'!B405,'прил 1.1'!B:B,0))</f>
        <v>#REF!</v>
      </c>
      <c r="J405" s="1201"/>
      <c r="K405" s="1202"/>
      <c r="L405" s="1199"/>
      <c r="M405" s="1202"/>
      <c r="N405" s="1199"/>
      <c r="O405" s="1199"/>
      <c r="P405" s="1199"/>
      <c r="Q405" s="1203"/>
      <c r="R405" s="1409" t="e">
        <f t="shared" si="342"/>
        <v>#REF!</v>
      </c>
      <c r="S405" s="937" t="e">
        <f t="shared" si="343"/>
        <v>#REF!</v>
      </c>
      <c r="T405" s="1409" t="e">
        <f>INDEX('прил 1.1'!#REF!,MATCH('прил 1.4'!$B405,'прил 1.1'!$B:$B,0))</f>
        <v>#REF!</v>
      </c>
      <c r="U405" s="1409" t="e">
        <f>INDEX('прил 1.1'!#REF!,MATCH('прил 1.4'!$B405,'прил 1.1'!$B:$B,0))</f>
        <v>#REF!</v>
      </c>
      <c r="V405" s="1409">
        <v>0</v>
      </c>
      <c r="W405" s="1409" t="e">
        <f>INDEX('прил 1.1'!#REF!,MATCH('прил 1.4'!B405,'прил 1.1'!B:B,0))</f>
        <v>#REF!</v>
      </c>
      <c r="X405" s="1205"/>
      <c r="Y405" s="1205"/>
      <c r="Z405" s="1205"/>
      <c r="AA405" s="1205"/>
      <c r="AB405" s="1205"/>
      <c r="AC405" s="1205"/>
      <c r="AD405" s="1205"/>
      <c r="AE405" s="1205"/>
      <c r="AF405" s="1199" t="e">
        <f>INDEX('прил 1.1'!Q:Q,MATCH('прил 1.4'!B405,'прил 1.1'!B:B,0))-W405</f>
        <v>#REF!</v>
      </c>
      <c r="AG405" s="1409" t="e">
        <f t="shared" si="328"/>
        <v>#REF!</v>
      </c>
      <c r="AH405" s="937" t="e">
        <f t="shared" si="329"/>
        <v>#REF!</v>
      </c>
      <c r="AI405" s="1414"/>
      <c r="AJ405" s="1414"/>
      <c r="AK405" s="1415" t="e">
        <f>INDEX('прил 1.1'!#REF!,MATCH('прил 1.4'!$B405,'прил 1.1'!$B:$B,0))</f>
        <v>#REF!</v>
      </c>
      <c r="AL405" s="1416" t="e">
        <f>INDEX('прил 1.1'!#REF!,MATCH('прил 1.4'!$B405,'прил 1.1'!$B:$B,0))</f>
        <v>#REF!</v>
      </c>
      <c r="AM405" s="1409">
        <v>0</v>
      </c>
      <c r="AN405" s="1409" t="e">
        <f>INDEX('прил 1.1'!#REF!,MATCH('прил 1.4'!B405,'прил 1.1'!B:B,0))</f>
        <v>#REF!</v>
      </c>
      <c r="AO405" s="1206">
        <f t="shared" si="354"/>
        <v>0</v>
      </c>
      <c r="AP405" s="1200" t="e">
        <f t="shared" si="355"/>
        <v>#REF!</v>
      </c>
      <c r="AQ405" s="1227"/>
      <c r="AR405" s="1199" t="e">
        <f>INDEX('прил 1.3'!#REF!,MATCH('прил 1.4'!$B405,'прил 1.3'!$B:$B,0))</f>
        <v>#REF!</v>
      </c>
      <c r="AS405" s="1202"/>
      <c r="AT405" s="1199" t="e">
        <f>INDEX('прил 1.3'!#REF!,MATCH('прил 1.4'!$B405,'прил 1.3'!$B:$B,0))</f>
        <v>#REF!</v>
      </c>
      <c r="AU405" s="1202"/>
      <c r="AV405" s="1199" t="e">
        <f>INDEX('прил 1.3'!#REF!,MATCH('прил 1.4'!$B405,'прил 1.3'!$B:$B,0))</f>
        <v>#REF!</v>
      </c>
      <c r="AW405" s="1202"/>
      <c r="AX405" s="1199" t="e">
        <f>INDEX('прил 1.3'!#REF!,MATCH('прил 1.4'!$B405,'прил 1.3'!$B:$B,0))</f>
        <v>#REF!</v>
      </c>
      <c r="AY405" s="1409" t="e">
        <f t="shared" si="339"/>
        <v>#REF!</v>
      </c>
      <c r="AZ405" s="937" t="e">
        <f t="shared" si="340"/>
        <v>#REF!</v>
      </c>
      <c r="BA405" s="1417"/>
      <c r="BB405" s="1409">
        <v>0</v>
      </c>
      <c r="BC405" s="1409" t="e">
        <f>INDEX('прил 1.1'!#REF!,MATCH('прил 1.4'!B405,'прил 1.1'!B:B,0))</f>
        <v>#REF!</v>
      </c>
      <c r="BD405" s="1409">
        <v>0</v>
      </c>
      <c r="BE405" s="1409" t="e">
        <f>INDEX('прил 1.1'!#REF!,MATCH('прил 1.4'!B405,'прил 1.1'!B:B,0))</f>
        <v>#REF!</v>
      </c>
      <c r="BF405" s="1414"/>
      <c r="BG405" s="1409" t="e">
        <f>INDEX('прил 1.1'!#REF!,MATCH('прил 1.4'!B405,'прил 1.1'!B:B,0))</f>
        <v>#REF!</v>
      </c>
      <c r="BH405" s="950"/>
      <c r="BI405" s="1597">
        <f t="shared" si="360"/>
        <v>0</v>
      </c>
      <c r="BL405" s="917"/>
      <c r="BM405" s="918"/>
    </row>
    <row r="406" spans="1:65" s="934" customFormat="1" hidden="1">
      <c r="A406" s="938">
        <f t="shared" si="359"/>
        <v>24</v>
      </c>
      <c r="B406" s="782" t="e">
        <f>'прил 1.1'!#REF!</f>
        <v>#REF!</v>
      </c>
      <c r="C406" s="915" t="s">
        <v>1026</v>
      </c>
      <c r="D406" s="1409" t="e">
        <f>INDEX('прил 1.1'!K:K,MATCH('прил 1.4'!B406,'прил 1.1'!B:B,0))</f>
        <v>#REF!</v>
      </c>
      <c r="E406" s="1409" t="e">
        <f>INDEX('прил 1.1'!L:L,MATCH($B406,'прил 1.1'!$B:$B,0))</f>
        <v>#REF!</v>
      </c>
      <c r="F406" s="1409" t="e">
        <f>INDEX('прил 1.1'!Q:Q,MATCH('прил 1.4'!B406,'прил 1.1'!B:B,0))</f>
        <v>#REF!</v>
      </c>
      <c r="G406" s="1409" t="e">
        <f>INDEX('прил 1.1'!#REF!,MATCH($B406,'прил 1.1'!$B:$B,0))</f>
        <v>#REF!</v>
      </c>
      <c r="H406" s="1409">
        <v>0</v>
      </c>
      <c r="I406" s="1410" t="e">
        <f>INDEX('прил 1.1'!#REF!,MATCH('прил 1.4'!B406,'прил 1.1'!B:B,0))</f>
        <v>#REF!</v>
      </c>
      <c r="J406" s="1201"/>
      <c r="K406" s="1202"/>
      <c r="L406" s="1199"/>
      <c r="M406" s="1202"/>
      <c r="N406" s="1199"/>
      <c r="O406" s="1199"/>
      <c r="P406" s="1199"/>
      <c r="Q406" s="1203"/>
      <c r="R406" s="1409" t="e">
        <f t="shared" si="342"/>
        <v>#REF!</v>
      </c>
      <c r="S406" s="937" t="e">
        <f t="shared" si="343"/>
        <v>#REF!</v>
      </c>
      <c r="T406" s="1409" t="e">
        <f>INDEX('прил 1.1'!#REF!,MATCH('прил 1.4'!$B406,'прил 1.1'!$B:$B,0))</f>
        <v>#REF!</v>
      </c>
      <c r="U406" s="1409" t="e">
        <f>INDEX('прил 1.1'!#REF!,MATCH('прил 1.4'!$B406,'прил 1.1'!$B:$B,0))</f>
        <v>#REF!</v>
      </c>
      <c r="V406" s="1409">
        <v>0</v>
      </c>
      <c r="W406" s="1409" t="e">
        <f>INDEX('прил 1.1'!#REF!,MATCH('прил 1.4'!B406,'прил 1.1'!B:B,0))</f>
        <v>#REF!</v>
      </c>
      <c r="X406" s="1205"/>
      <c r="Y406" s="1205"/>
      <c r="Z406" s="1205"/>
      <c r="AA406" s="1205"/>
      <c r="AB406" s="1205"/>
      <c r="AC406" s="1205"/>
      <c r="AD406" s="1205"/>
      <c r="AE406" s="1205"/>
      <c r="AF406" s="1199" t="e">
        <f>INDEX('прил 1.1'!Q:Q,MATCH('прил 1.4'!B406,'прил 1.1'!B:B,0))-W406</f>
        <v>#REF!</v>
      </c>
      <c r="AG406" s="1409" t="e">
        <f t="shared" si="328"/>
        <v>#REF!</v>
      </c>
      <c r="AH406" s="937" t="e">
        <f t="shared" si="329"/>
        <v>#REF!</v>
      </c>
      <c r="AI406" s="1414"/>
      <c r="AJ406" s="1414"/>
      <c r="AK406" s="1415" t="e">
        <f>INDEX('прил 1.1'!#REF!,MATCH('прил 1.4'!$B406,'прил 1.1'!$B:$B,0))</f>
        <v>#REF!</v>
      </c>
      <c r="AL406" s="1416" t="e">
        <f>INDEX('прил 1.1'!#REF!,MATCH('прил 1.4'!$B406,'прил 1.1'!$B:$B,0))</f>
        <v>#REF!</v>
      </c>
      <c r="AM406" s="1409">
        <v>0</v>
      </c>
      <c r="AN406" s="1409" t="e">
        <f>INDEX('прил 1.1'!#REF!,MATCH('прил 1.4'!B406,'прил 1.1'!B:B,0))</f>
        <v>#REF!</v>
      </c>
      <c r="AO406" s="1206">
        <f t="shared" si="354"/>
        <v>0</v>
      </c>
      <c r="AP406" s="1200" t="e">
        <f t="shared" si="355"/>
        <v>#REF!</v>
      </c>
      <c r="AQ406" s="1227"/>
      <c r="AR406" s="1199" t="e">
        <f>INDEX('прил 1.3'!#REF!,MATCH('прил 1.4'!$B406,'прил 1.3'!$B:$B,0))</f>
        <v>#REF!</v>
      </c>
      <c r="AS406" s="1202"/>
      <c r="AT406" s="1199" t="e">
        <f>INDEX('прил 1.3'!#REF!,MATCH('прил 1.4'!$B406,'прил 1.3'!$B:$B,0))</f>
        <v>#REF!</v>
      </c>
      <c r="AU406" s="1202"/>
      <c r="AV406" s="1199" t="e">
        <f>INDEX('прил 1.3'!#REF!,MATCH('прил 1.4'!$B406,'прил 1.3'!$B:$B,0))</f>
        <v>#REF!</v>
      </c>
      <c r="AW406" s="1202"/>
      <c r="AX406" s="1199" t="e">
        <f>INDEX('прил 1.3'!#REF!,MATCH('прил 1.4'!$B406,'прил 1.3'!$B:$B,0))</f>
        <v>#REF!</v>
      </c>
      <c r="AY406" s="1409" t="e">
        <f t="shared" si="339"/>
        <v>#REF!</v>
      </c>
      <c r="AZ406" s="937" t="e">
        <f t="shared" si="340"/>
        <v>#REF!</v>
      </c>
      <c r="BA406" s="1417"/>
      <c r="BB406" s="1409">
        <v>0</v>
      </c>
      <c r="BC406" s="1409" t="e">
        <f>INDEX('прил 1.1'!#REF!,MATCH('прил 1.4'!B406,'прил 1.1'!B:B,0))</f>
        <v>#REF!</v>
      </c>
      <c r="BD406" s="1409">
        <v>0</v>
      </c>
      <c r="BE406" s="1409" t="e">
        <f>INDEX('прил 1.1'!#REF!,MATCH('прил 1.4'!B406,'прил 1.1'!B:B,0))</f>
        <v>#REF!</v>
      </c>
      <c r="BF406" s="1414"/>
      <c r="BG406" s="1409" t="e">
        <f>INDEX('прил 1.1'!#REF!,MATCH('прил 1.4'!B406,'прил 1.1'!B:B,0))</f>
        <v>#REF!</v>
      </c>
      <c r="BH406" s="950"/>
      <c r="BI406" s="1597">
        <f t="shared" si="360"/>
        <v>0</v>
      </c>
      <c r="BL406" s="917"/>
      <c r="BM406" s="918"/>
    </row>
    <row r="407" spans="1:65" s="934" customFormat="1" hidden="1">
      <c r="A407" s="938">
        <f t="shared" si="359"/>
        <v>25</v>
      </c>
      <c r="B407" s="782" t="e">
        <f>'прил 1.1'!#REF!</f>
        <v>#REF!</v>
      </c>
      <c r="C407" s="915" t="s">
        <v>1026</v>
      </c>
      <c r="D407" s="1409" t="e">
        <f>INDEX('прил 1.1'!K:K,MATCH('прил 1.4'!B407,'прил 1.1'!B:B,0))</f>
        <v>#REF!</v>
      </c>
      <c r="E407" s="1409" t="e">
        <f>INDEX('прил 1.1'!L:L,MATCH($B407,'прил 1.1'!$B:$B,0))</f>
        <v>#REF!</v>
      </c>
      <c r="F407" s="1409" t="e">
        <f>INDEX('прил 1.1'!Q:Q,MATCH('прил 1.4'!B407,'прил 1.1'!B:B,0))</f>
        <v>#REF!</v>
      </c>
      <c r="G407" s="1409" t="e">
        <f>INDEX('прил 1.1'!#REF!,MATCH($B407,'прил 1.1'!$B:$B,0))</f>
        <v>#REF!</v>
      </c>
      <c r="H407" s="1409">
        <v>0</v>
      </c>
      <c r="I407" s="1410" t="e">
        <f>INDEX('прил 1.1'!#REF!,MATCH('прил 1.4'!B407,'прил 1.1'!B:B,0))</f>
        <v>#REF!</v>
      </c>
      <c r="J407" s="1201"/>
      <c r="K407" s="1200" t="e">
        <f>INDEX('прил 14'!N:N,MATCH('прил 1.4'!$B407,'прил 14'!$B:$B,0))</f>
        <v>#REF!</v>
      </c>
      <c r="L407" s="1390"/>
      <c r="M407" s="1200" t="e">
        <f>INDEX('прил 14'!O:O,MATCH('прил 1.4'!$B407,'прил 14'!$B:$B,0))</f>
        <v>#REF!</v>
      </c>
      <c r="N407" s="1390"/>
      <c r="O407" s="1200" t="e">
        <f>INDEX('прил 14'!P:P,MATCH('прил 1.4'!$B407,'прил 14'!$B:$B,0))</f>
        <v>#REF!</v>
      </c>
      <c r="P407" s="1199"/>
      <c r="Q407" s="1200" t="e">
        <f>INDEX('прил 14'!Q:Q,MATCH('прил 1.4'!$B407,'прил 14'!$B:$B,0))</f>
        <v>#REF!</v>
      </c>
      <c r="R407" s="1409" t="e">
        <f t="shared" si="342"/>
        <v>#REF!</v>
      </c>
      <c r="S407" s="937" t="e">
        <f t="shared" si="343"/>
        <v>#REF!</v>
      </c>
      <c r="T407" s="1409" t="e">
        <f>INDEX('прил 1.1'!#REF!,MATCH('прил 1.4'!$B407,'прил 1.1'!$B:$B,0))</f>
        <v>#REF!</v>
      </c>
      <c r="U407" s="1409" t="e">
        <f>INDEX('прил 1.1'!#REF!,MATCH('прил 1.4'!$B407,'прил 1.1'!$B:$B,0))</f>
        <v>#REF!</v>
      </c>
      <c r="V407" s="1409">
        <v>0</v>
      </c>
      <c r="W407" s="1409" t="e">
        <f>INDEX('прил 1.1'!#REF!,MATCH('прил 1.4'!B407,'прил 1.1'!B:B,0))</f>
        <v>#REF!</v>
      </c>
      <c r="X407" s="1205"/>
      <c r="Y407" s="1200" t="e">
        <f>INDEX('прил 14'!W:W,MATCH('прил 1.4'!$B407,'прил 14'!$B:$B,0))</f>
        <v>#REF!</v>
      </c>
      <c r="Z407" s="1388"/>
      <c r="AA407" s="1200" t="e">
        <f>INDEX('прил 14'!X:X,MATCH('прил 1.4'!$B407,'прил 14'!$B:$B,0))</f>
        <v>#REF!</v>
      </c>
      <c r="AB407" s="1388"/>
      <c r="AC407" s="1200" t="e">
        <f>INDEX('прил 14'!Y:Y,MATCH('прил 1.4'!$B407,'прил 14'!$B:$B,0))</f>
        <v>#REF!</v>
      </c>
      <c r="AD407" s="1202"/>
      <c r="AE407" s="1200" t="e">
        <f>INDEX('прил 14'!Z:Z,MATCH('прил 1.4'!$B407,'прил 14'!$B:$B,0))</f>
        <v>#REF!</v>
      </c>
      <c r="AF407" s="1199" t="e">
        <f>INDEX('прил 1.1'!Q:Q,MATCH('прил 1.4'!B407,'прил 1.1'!B:B,0))-W407</f>
        <v>#REF!</v>
      </c>
      <c r="AG407" s="1409" t="e">
        <f t="shared" si="328"/>
        <v>#REF!</v>
      </c>
      <c r="AH407" s="937" t="e">
        <f t="shared" si="329"/>
        <v>#REF!</v>
      </c>
      <c r="AI407" s="1414"/>
      <c r="AJ407" s="1414"/>
      <c r="AK407" s="1415" t="e">
        <f>INDEX('прил 1.1'!#REF!,MATCH('прил 1.4'!$B407,'прил 1.1'!$B:$B,0))</f>
        <v>#REF!</v>
      </c>
      <c r="AL407" s="1416" t="e">
        <f>INDEX('прил 1.1'!#REF!,MATCH('прил 1.4'!$B407,'прил 1.1'!$B:$B,0))</f>
        <v>#REF!</v>
      </c>
      <c r="AM407" s="1409">
        <v>0</v>
      </c>
      <c r="AN407" s="1409" t="e">
        <f>INDEX('прил 1.1'!#REF!,MATCH('прил 1.4'!B407,'прил 1.1'!B:B,0))</f>
        <v>#REF!</v>
      </c>
      <c r="AO407" s="1206">
        <f t="shared" si="354"/>
        <v>0</v>
      </c>
      <c r="AP407" s="1200" t="e">
        <f t="shared" si="355"/>
        <v>#REF!</v>
      </c>
      <c r="AQ407" s="1227"/>
      <c r="AR407" s="1199" t="e">
        <f>INDEX('прил 1.3'!#REF!,MATCH('прил 1.4'!$B407,'прил 1.3'!$B:$B,0))</f>
        <v>#REF!</v>
      </c>
      <c r="AS407" s="1202"/>
      <c r="AT407" s="1199" t="e">
        <f>INDEX('прил 1.3'!#REF!,MATCH('прил 1.4'!$B407,'прил 1.3'!$B:$B,0))</f>
        <v>#REF!</v>
      </c>
      <c r="AU407" s="1202"/>
      <c r="AV407" s="1199" t="e">
        <f>INDEX('прил 1.3'!#REF!,MATCH('прил 1.4'!$B407,'прил 1.3'!$B:$B,0))</f>
        <v>#REF!</v>
      </c>
      <c r="AW407" s="1202"/>
      <c r="AX407" s="1199" t="e">
        <f>INDEX('прил 1.3'!#REF!,MATCH('прил 1.4'!$B407,'прил 1.3'!$B:$B,0))</f>
        <v>#REF!</v>
      </c>
      <c r="AY407" s="1409" t="e">
        <f t="shared" si="339"/>
        <v>#REF!</v>
      </c>
      <c r="AZ407" s="937" t="e">
        <f t="shared" si="340"/>
        <v>#REF!</v>
      </c>
      <c r="BA407" s="1417"/>
      <c r="BB407" s="1409">
        <v>0</v>
      </c>
      <c r="BC407" s="1409" t="e">
        <f>INDEX('прил 1.1'!#REF!,MATCH('прил 1.4'!B407,'прил 1.1'!B:B,0))</f>
        <v>#REF!</v>
      </c>
      <c r="BD407" s="1409">
        <v>0</v>
      </c>
      <c r="BE407" s="1409" t="e">
        <f>INDEX('прил 1.1'!#REF!,MATCH('прил 1.4'!B407,'прил 1.1'!B:B,0))</f>
        <v>#REF!</v>
      </c>
      <c r="BF407" s="1414"/>
      <c r="BG407" s="1409" t="e">
        <f>INDEX('прил 1.1'!#REF!,MATCH('прил 1.4'!B407,'прил 1.1'!B:B,0))</f>
        <v>#REF!</v>
      </c>
      <c r="BH407" s="950"/>
      <c r="BI407" s="1597">
        <f t="shared" si="360"/>
        <v>0</v>
      </c>
      <c r="BL407" s="917"/>
      <c r="BM407" s="918"/>
    </row>
    <row r="408" spans="1:65" s="934" customFormat="1" hidden="1">
      <c r="A408" s="938">
        <f t="shared" si="359"/>
        <v>26</v>
      </c>
      <c r="B408" s="782" t="e">
        <f>'прил 1.1'!#REF!</f>
        <v>#REF!</v>
      </c>
      <c r="C408" s="915" t="s">
        <v>1026</v>
      </c>
      <c r="D408" s="1409" t="e">
        <f>INDEX('прил 1.1'!K:K,MATCH('прил 1.4'!B408,'прил 1.1'!B:B,0))</f>
        <v>#REF!</v>
      </c>
      <c r="E408" s="1409" t="e">
        <f>INDEX('прил 1.1'!L:L,MATCH($B408,'прил 1.1'!$B:$B,0))</f>
        <v>#REF!</v>
      </c>
      <c r="F408" s="1409" t="e">
        <f>INDEX('прил 1.1'!Q:Q,MATCH('прил 1.4'!B408,'прил 1.1'!B:B,0))</f>
        <v>#REF!</v>
      </c>
      <c r="G408" s="1409" t="e">
        <f>INDEX('прил 1.1'!#REF!,MATCH($B408,'прил 1.1'!$B:$B,0))</f>
        <v>#REF!</v>
      </c>
      <c r="H408" s="1409">
        <v>0</v>
      </c>
      <c r="I408" s="1410" t="e">
        <f>INDEX('прил 1.1'!#REF!,MATCH('прил 1.4'!B408,'прил 1.1'!B:B,0))</f>
        <v>#REF!</v>
      </c>
      <c r="J408" s="1201"/>
      <c r="K408" s="1202"/>
      <c r="L408" s="1199"/>
      <c r="M408" s="1202"/>
      <c r="N408" s="1199"/>
      <c r="O408" s="1199"/>
      <c r="P408" s="1199"/>
      <c r="Q408" s="1203"/>
      <c r="R408" s="1409" t="e">
        <f t="shared" si="342"/>
        <v>#REF!</v>
      </c>
      <c r="S408" s="937" t="e">
        <f t="shared" si="343"/>
        <v>#REF!</v>
      </c>
      <c r="T408" s="1409" t="e">
        <f>INDEX('прил 1.1'!#REF!,MATCH('прил 1.4'!$B408,'прил 1.1'!$B:$B,0))</f>
        <v>#REF!</v>
      </c>
      <c r="U408" s="1409" t="e">
        <f>INDEX('прил 1.1'!#REF!,MATCH('прил 1.4'!$B408,'прил 1.1'!$B:$B,0))</f>
        <v>#REF!</v>
      </c>
      <c r="V408" s="1409">
        <v>0</v>
      </c>
      <c r="W408" s="1409" t="e">
        <f>INDEX('прил 1.1'!#REF!,MATCH('прил 1.4'!B408,'прил 1.1'!B:B,0))</f>
        <v>#REF!</v>
      </c>
      <c r="X408" s="1205"/>
      <c r="Y408" s="1205"/>
      <c r="Z408" s="1205"/>
      <c r="AA408" s="1205"/>
      <c r="AB408" s="1205"/>
      <c r="AC408" s="1205"/>
      <c r="AD408" s="1205"/>
      <c r="AE408" s="1205"/>
      <c r="AF408" s="1199" t="e">
        <f>INDEX('прил 1.1'!Q:Q,MATCH('прил 1.4'!B408,'прил 1.1'!B:B,0))-W408</f>
        <v>#REF!</v>
      </c>
      <c r="AG408" s="1409" t="e">
        <f t="shared" si="328"/>
        <v>#REF!</v>
      </c>
      <c r="AH408" s="937" t="e">
        <f t="shared" si="329"/>
        <v>#REF!</v>
      </c>
      <c r="AI408" s="1414"/>
      <c r="AJ408" s="1414"/>
      <c r="AK408" s="1415" t="e">
        <f>INDEX('прил 1.1'!#REF!,MATCH('прил 1.4'!$B408,'прил 1.1'!$B:$B,0))</f>
        <v>#REF!</v>
      </c>
      <c r="AL408" s="1416" t="e">
        <f>INDEX('прил 1.1'!#REF!,MATCH('прил 1.4'!$B408,'прил 1.1'!$B:$B,0))</f>
        <v>#REF!</v>
      </c>
      <c r="AM408" s="1409">
        <v>0</v>
      </c>
      <c r="AN408" s="1409" t="e">
        <f>INDEX('прил 1.1'!#REF!,MATCH('прил 1.4'!B408,'прил 1.1'!B:B,0))</f>
        <v>#REF!</v>
      </c>
      <c r="AO408" s="1206">
        <f t="shared" si="354"/>
        <v>0</v>
      </c>
      <c r="AP408" s="1200" t="e">
        <f t="shared" si="355"/>
        <v>#REF!</v>
      </c>
      <c r="AQ408" s="1227"/>
      <c r="AR408" s="1199" t="e">
        <f>INDEX('прил 1.3'!#REF!,MATCH('прил 1.4'!$B408,'прил 1.3'!$B:$B,0))</f>
        <v>#REF!</v>
      </c>
      <c r="AS408" s="1202"/>
      <c r="AT408" s="1199" t="e">
        <f>INDEX('прил 1.3'!#REF!,MATCH('прил 1.4'!$B408,'прил 1.3'!$B:$B,0))</f>
        <v>#REF!</v>
      </c>
      <c r="AU408" s="1202"/>
      <c r="AV408" s="1199" t="e">
        <f>INDEX('прил 1.3'!#REF!,MATCH('прил 1.4'!$B408,'прил 1.3'!$B:$B,0))</f>
        <v>#REF!</v>
      </c>
      <c r="AW408" s="1202"/>
      <c r="AX408" s="1199" t="e">
        <f>INDEX('прил 1.3'!#REF!,MATCH('прил 1.4'!$B408,'прил 1.3'!$B:$B,0))</f>
        <v>#REF!</v>
      </c>
      <c r="AY408" s="1409" t="e">
        <f t="shared" si="339"/>
        <v>#REF!</v>
      </c>
      <c r="AZ408" s="937" t="e">
        <f t="shared" si="340"/>
        <v>#REF!</v>
      </c>
      <c r="BA408" s="1417"/>
      <c r="BB408" s="1409">
        <v>0</v>
      </c>
      <c r="BC408" s="1409" t="e">
        <f>INDEX('прил 1.1'!#REF!,MATCH('прил 1.4'!B408,'прил 1.1'!B:B,0))</f>
        <v>#REF!</v>
      </c>
      <c r="BD408" s="1409">
        <v>0</v>
      </c>
      <c r="BE408" s="1409" t="e">
        <f>INDEX('прил 1.1'!#REF!,MATCH('прил 1.4'!B408,'прил 1.1'!B:B,0))</f>
        <v>#REF!</v>
      </c>
      <c r="BF408" s="1414"/>
      <c r="BG408" s="1409" t="e">
        <f>INDEX('прил 1.1'!#REF!,MATCH('прил 1.4'!B408,'прил 1.1'!B:B,0))</f>
        <v>#REF!</v>
      </c>
      <c r="BH408" s="950"/>
      <c r="BI408" s="1597">
        <f t="shared" si="360"/>
        <v>0</v>
      </c>
      <c r="BL408" s="917"/>
      <c r="BM408" s="918"/>
    </row>
    <row r="409" spans="1:65" s="934" customFormat="1" hidden="1">
      <c r="A409" s="938">
        <f t="shared" si="359"/>
        <v>27</v>
      </c>
      <c r="B409" s="782" t="e">
        <f>'прил 1.1'!#REF!</f>
        <v>#REF!</v>
      </c>
      <c r="C409" s="915" t="s">
        <v>1026</v>
      </c>
      <c r="D409" s="1409" t="e">
        <f>INDEX('прил 1.1'!K:K,MATCH('прил 1.4'!B409,'прил 1.1'!B:B,0))</f>
        <v>#REF!</v>
      </c>
      <c r="E409" s="1409" t="e">
        <f>INDEX('прил 1.1'!L:L,MATCH($B409,'прил 1.1'!$B:$B,0))</f>
        <v>#REF!</v>
      </c>
      <c r="F409" s="1409" t="e">
        <f>INDEX('прил 1.1'!Q:Q,MATCH('прил 1.4'!B409,'прил 1.1'!B:B,0))</f>
        <v>#REF!</v>
      </c>
      <c r="G409" s="1409" t="e">
        <f>INDEX('прил 1.1'!#REF!,MATCH($B409,'прил 1.1'!$B:$B,0))</f>
        <v>#REF!</v>
      </c>
      <c r="H409" s="1409">
        <v>0</v>
      </c>
      <c r="I409" s="1410" t="e">
        <f>INDEX('прил 1.1'!#REF!,MATCH('прил 1.4'!B409,'прил 1.1'!B:B,0))</f>
        <v>#REF!</v>
      </c>
      <c r="J409" s="1201"/>
      <c r="K409" s="1202"/>
      <c r="L409" s="1199"/>
      <c r="M409" s="1202"/>
      <c r="N409" s="1199"/>
      <c r="O409" s="1199"/>
      <c r="P409" s="1199"/>
      <c r="Q409" s="1203"/>
      <c r="R409" s="1409" t="e">
        <f t="shared" si="342"/>
        <v>#REF!</v>
      </c>
      <c r="S409" s="937" t="e">
        <f t="shared" si="343"/>
        <v>#REF!</v>
      </c>
      <c r="T409" s="1409" t="e">
        <f>INDEX('прил 1.1'!#REF!,MATCH('прил 1.4'!$B409,'прил 1.1'!$B:$B,0))</f>
        <v>#REF!</v>
      </c>
      <c r="U409" s="1409" t="e">
        <f>INDEX('прил 1.1'!#REF!,MATCH('прил 1.4'!$B409,'прил 1.1'!$B:$B,0))</f>
        <v>#REF!</v>
      </c>
      <c r="V409" s="1409">
        <v>0</v>
      </c>
      <c r="W409" s="1409" t="e">
        <f>INDEX('прил 1.1'!#REF!,MATCH('прил 1.4'!B409,'прил 1.1'!B:B,0))</f>
        <v>#REF!</v>
      </c>
      <c r="X409" s="1205"/>
      <c r="Y409" s="1205"/>
      <c r="Z409" s="1205"/>
      <c r="AA409" s="1205"/>
      <c r="AB409" s="1205"/>
      <c r="AC409" s="1205"/>
      <c r="AD409" s="1205"/>
      <c r="AE409" s="1205"/>
      <c r="AF409" s="1199" t="e">
        <f>INDEX('прил 1.1'!Q:Q,MATCH('прил 1.4'!B409,'прил 1.1'!B:B,0))-W409</f>
        <v>#REF!</v>
      </c>
      <c r="AG409" s="1409" t="e">
        <f t="shared" si="328"/>
        <v>#REF!</v>
      </c>
      <c r="AH409" s="937" t="e">
        <f t="shared" si="329"/>
        <v>#REF!</v>
      </c>
      <c r="AI409" s="1414"/>
      <c r="AJ409" s="1414"/>
      <c r="AK409" s="1415" t="e">
        <f>INDEX('прил 1.1'!#REF!,MATCH('прил 1.4'!$B409,'прил 1.1'!$B:$B,0))</f>
        <v>#REF!</v>
      </c>
      <c r="AL409" s="1416" t="e">
        <f>INDEX('прил 1.1'!#REF!,MATCH('прил 1.4'!$B409,'прил 1.1'!$B:$B,0))</f>
        <v>#REF!</v>
      </c>
      <c r="AM409" s="1409">
        <v>0</v>
      </c>
      <c r="AN409" s="1409" t="e">
        <f>INDEX('прил 1.1'!#REF!,MATCH('прил 1.4'!B409,'прил 1.1'!B:B,0))</f>
        <v>#REF!</v>
      </c>
      <c r="AO409" s="1206">
        <f t="shared" si="354"/>
        <v>0</v>
      </c>
      <c r="AP409" s="1200" t="e">
        <f t="shared" si="355"/>
        <v>#REF!</v>
      </c>
      <c r="AQ409" s="1227"/>
      <c r="AR409" s="1199" t="e">
        <f>INDEX('прил 1.3'!#REF!,MATCH('прил 1.4'!$B409,'прил 1.3'!$B:$B,0))</f>
        <v>#REF!</v>
      </c>
      <c r="AS409" s="1202"/>
      <c r="AT409" s="1199" t="e">
        <f>INDEX('прил 1.3'!#REF!,MATCH('прил 1.4'!$B409,'прил 1.3'!$B:$B,0))</f>
        <v>#REF!</v>
      </c>
      <c r="AU409" s="1202"/>
      <c r="AV409" s="1199" t="e">
        <f>INDEX('прил 1.3'!#REF!,MATCH('прил 1.4'!$B409,'прил 1.3'!$B:$B,0))</f>
        <v>#REF!</v>
      </c>
      <c r="AW409" s="1202"/>
      <c r="AX409" s="1199" t="e">
        <f>INDEX('прил 1.3'!#REF!,MATCH('прил 1.4'!$B409,'прил 1.3'!$B:$B,0))</f>
        <v>#REF!</v>
      </c>
      <c r="AY409" s="1409" t="e">
        <f t="shared" si="339"/>
        <v>#REF!</v>
      </c>
      <c r="AZ409" s="937" t="e">
        <f t="shared" si="340"/>
        <v>#REF!</v>
      </c>
      <c r="BA409" s="1417"/>
      <c r="BB409" s="1409">
        <v>0</v>
      </c>
      <c r="BC409" s="1409" t="e">
        <f>INDEX('прил 1.1'!#REF!,MATCH('прил 1.4'!B409,'прил 1.1'!B:B,0))</f>
        <v>#REF!</v>
      </c>
      <c r="BD409" s="1409">
        <v>0</v>
      </c>
      <c r="BE409" s="1409" t="e">
        <f>INDEX('прил 1.1'!#REF!,MATCH('прил 1.4'!B409,'прил 1.1'!B:B,0))</f>
        <v>#REF!</v>
      </c>
      <c r="BF409" s="1414"/>
      <c r="BG409" s="1409" t="e">
        <f>INDEX('прил 1.1'!#REF!,MATCH('прил 1.4'!B409,'прил 1.1'!B:B,0))</f>
        <v>#REF!</v>
      </c>
      <c r="BH409" s="950"/>
      <c r="BI409" s="1597">
        <f t="shared" si="360"/>
        <v>0</v>
      </c>
      <c r="BL409" s="917"/>
      <c r="BM409" s="918"/>
    </row>
    <row r="410" spans="1:65" s="934" customFormat="1" ht="47.25">
      <c r="A410" s="938">
        <f t="shared" ref="A410:A438" si="362">A409+1</f>
        <v>28</v>
      </c>
      <c r="B410" s="782" t="e">
        <f>'прил 1.1'!#REF!</f>
        <v>#REF!</v>
      </c>
      <c r="C410" s="915" t="s">
        <v>1026</v>
      </c>
      <c r="D410" s="1409" t="e">
        <f>INDEX('прил 1.1'!K:K,MATCH('прил 1.4'!B410,'прил 1.1'!B:B,0))</f>
        <v>#REF!</v>
      </c>
      <c r="E410" s="1409" t="e">
        <f>INDEX('прил 1.1'!L:L,MATCH($B410,'прил 1.1'!$B:$B,0))</f>
        <v>#REF!</v>
      </c>
      <c r="F410" s="1409" t="e">
        <f>INDEX('прил 1.1'!Q:Q,MATCH('прил 1.4'!B410,'прил 1.1'!B:B,0))</f>
        <v>#REF!</v>
      </c>
      <c r="G410" s="1409" t="e">
        <f>INDEX('прил 1.1'!#REF!,MATCH($B410,'прил 1.1'!$B:$B,0))</f>
        <v>#REF!</v>
      </c>
      <c r="H410" s="1409">
        <v>0</v>
      </c>
      <c r="I410" s="1410" t="e">
        <f>INDEX('прил 1.1'!#REF!,MATCH('прил 1.4'!B410,'прил 1.1'!B:B,0))</f>
        <v>#REF!</v>
      </c>
      <c r="J410" s="1201"/>
      <c r="K410" s="1202"/>
      <c r="L410" s="1199"/>
      <c r="M410" s="1202"/>
      <c r="N410" s="1199"/>
      <c r="O410" s="1199"/>
      <c r="P410" s="1199"/>
      <c r="Q410" s="1203"/>
      <c r="R410" s="1409" t="e">
        <f t="shared" si="342"/>
        <v>#REF!</v>
      </c>
      <c r="S410" s="937" t="e">
        <f t="shared" si="343"/>
        <v>#REF!</v>
      </c>
      <c r="T410" s="1409" t="e">
        <f>INDEX('прил 1.1'!#REF!,MATCH('прил 1.4'!$B410,'прил 1.1'!$B:$B,0))</f>
        <v>#REF!</v>
      </c>
      <c r="U410" s="1409" t="e">
        <f>INDEX('прил 1.1'!#REF!,MATCH('прил 1.4'!$B410,'прил 1.1'!$B:$B,0))</f>
        <v>#REF!</v>
      </c>
      <c r="V410" s="1409">
        <v>4</v>
      </c>
      <c r="W410" s="1409" t="e">
        <f>INDEX('прил 1.1'!#REF!,MATCH('прил 1.4'!B410,'прил 1.1'!B:B,0))</f>
        <v>#REF!</v>
      </c>
      <c r="X410" s="1205"/>
      <c r="Y410" s="1205"/>
      <c r="Z410" s="1595">
        <f t="shared" ref="Z410" si="363">V410</f>
        <v>4</v>
      </c>
      <c r="AA410" s="1205"/>
      <c r="AB410" s="1205"/>
      <c r="AC410" s="1205"/>
      <c r="AD410" s="1205"/>
      <c r="AE410" s="1205"/>
      <c r="AF410" s="1199" t="e">
        <f>INDEX('прил 1.1'!Q:Q,MATCH('прил 1.4'!B410,'прил 1.1'!B:B,0))-W410</f>
        <v>#REF!</v>
      </c>
      <c r="AG410" s="1409" t="e">
        <f t="shared" si="328"/>
        <v>#REF!</v>
      </c>
      <c r="AH410" s="937" t="e">
        <f t="shared" si="329"/>
        <v>#REF!</v>
      </c>
      <c r="AI410" s="1414"/>
      <c r="AJ410" s="1414"/>
      <c r="AK410" s="1415" t="e">
        <f>INDEX('прил 1.1'!#REF!,MATCH('прил 1.4'!$B410,'прил 1.1'!$B:$B,0))</f>
        <v>#REF!</v>
      </c>
      <c r="AL410" s="1416" t="e">
        <f>INDEX('прил 1.1'!#REF!,MATCH('прил 1.4'!$B410,'прил 1.1'!$B:$B,0))</f>
        <v>#REF!</v>
      </c>
      <c r="AM410" s="1409">
        <v>0</v>
      </c>
      <c r="AN410" s="1409" t="e">
        <f>INDEX('прил 1.1'!#REF!,MATCH('прил 1.4'!B410,'прил 1.1'!B:B,0))</f>
        <v>#REF!</v>
      </c>
      <c r="AO410" s="1206">
        <f t="shared" si="354"/>
        <v>0</v>
      </c>
      <c r="AP410" s="1200" t="e">
        <f t="shared" si="355"/>
        <v>#REF!</v>
      </c>
      <c r="AQ410" s="1227"/>
      <c r="AR410" s="1199" t="e">
        <f>INDEX('прил 1.3'!#REF!,MATCH('прил 1.4'!$B410,'прил 1.3'!$B:$B,0))</f>
        <v>#REF!</v>
      </c>
      <c r="AS410" s="1202"/>
      <c r="AT410" s="1199" t="e">
        <f>INDEX('прил 1.3'!#REF!,MATCH('прил 1.4'!$B410,'прил 1.3'!$B:$B,0))</f>
        <v>#REF!</v>
      </c>
      <c r="AU410" s="1202"/>
      <c r="AV410" s="1199" t="e">
        <f>INDEX('прил 1.3'!#REF!,MATCH('прил 1.4'!$B410,'прил 1.3'!$B:$B,0))</f>
        <v>#REF!</v>
      </c>
      <c r="AW410" s="1202"/>
      <c r="AX410" s="1199" t="e">
        <f>INDEX('прил 1.3'!#REF!,MATCH('прил 1.4'!$B410,'прил 1.3'!$B:$B,0))</f>
        <v>#REF!</v>
      </c>
      <c r="AY410" s="1409" t="e">
        <f t="shared" si="339"/>
        <v>#REF!</v>
      </c>
      <c r="AZ410" s="937" t="e">
        <f t="shared" si="340"/>
        <v>#REF!</v>
      </c>
      <c r="BA410" s="1417"/>
      <c r="BB410" s="1409">
        <v>0</v>
      </c>
      <c r="BC410" s="1409" t="e">
        <f>INDEX('прил 1.1'!#REF!,MATCH('прил 1.4'!B410,'прил 1.1'!B:B,0))</f>
        <v>#REF!</v>
      </c>
      <c r="BD410" s="1409">
        <v>0</v>
      </c>
      <c r="BE410" s="1409" t="e">
        <f>INDEX('прил 1.1'!#REF!,MATCH('прил 1.4'!B410,'прил 1.1'!B:B,0))</f>
        <v>#REF!</v>
      </c>
      <c r="BF410" s="1414"/>
      <c r="BG410" s="1409" t="e">
        <f>INDEX('прил 1.1'!#REF!,MATCH('прил 1.4'!B410,'прил 1.1'!B:B,0))</f>
        <v>#REF!</v>
      </c>
      <c r="BH410" s="950" t="s">
        <v>1189</v>
      </c>
      <c r="BI410" s="1597">
        <f t="shared" si="360"/>
        <v>0</v>
      </c>
      <c r="BJ410" s="1619">
        <v>0</v>
      </c>
      <c r="BL410" s="917"/>
      <c r="BM410" s="918"/>
    </row>
    <row r="411" spans="1:65" s="934" customFormat="1" ht="30" hidden="1">
      <c r="A411" s="938">
        <f t="shared" si="362"/>
        <v>29</v>
      </c>
      <c r="B411" s="782" t="s">
        <v>1088</v>
      </c>
      <c r="C411" s="915" t="s">
        <v>1026</v>
      </c>
      <c r="D411" s="1409" t="e">
        <f>INDEX('прил 1.1'!K:K,MATCH('прил 1.4'!B411,'прил 1.1'!B:B,0))</f>
        <v>#N/A</v>
      </c>
      <c r="E411" s="1409" t="e">
        <f>INDEX('прил 1.1'!L:L,MATCH($B411,'прил 1.1'!$B:$B,0))</f>
        <v>#N/A</v>
      </c>
      <c r="F411" s="1409" t="e">
        <f>INDEX('прил 1.1'!Q:Q,MATCH('прил 1.4'!B411,'прил 1.1'!B:B,0))</f>
        <v>#N/A</v>
      </c>
      <c r="G411" s="1409" t="e">
        <f>INDEX('прил 1.1'!#REF!,MATCH($B411,'прил 1.1'!$B:$B,0))</f>
        <v>#REF!</v>
      </c>
      <c r="H411" s="1409">
        <v>0</v>
      </c>
      <c r="I411" s="1410" t="e">
        <f>INDEX('прил 1.1'!#REF!,MATCH('прил 1.4'!B411,'прил 1.1'!B:B,0))</f>
        <v>#REF!</v>
      </c>
      <c r="J411" s="1201"/>
      <c r="K411" s="1202"/>
      <c r="L411" s="1199"/>
      <c r="M411" s="1202"/>
      <c r="N411" s="1199"/>
      <c r="O411" s="1199"/>
      <c r="P411" s="1199"/>
      <c r="Q411" s="1203"/>
      <c r="R411" s="1409" t="e">
        <f t="shared" si="342"/>
        <v>#REF!</v>
      </c>
      <c r="S411" s="937" t="e">
        <f t="shared" si="343"/>
        <v>#REF!</v>
      </c>
      <c r="T411" s="1409" t="e">
        <f>INDEX('прил 1.1'!#REF!,MATCH('прил 1.4'!$B411,'прил 1.1'!$B:$B,0))</f>
        <v>#REF!</v>
      </c>
      <c r="U411" s="1409" t="e">
        <f>INDEX('прил 1.1'!#REF!,MATCH('прил 1.4'!$B411,'прил 1.1'!$B:$B,0))</f>
        <v>#REF!</v>
      </c>
      <c r="V411" s="1409">
        <v>0</v>
      </c>
      <c r="W411" s="1409" t="e">
        <f>INDEX('прил 1.1'!#REF!,MATCH('прил 1.4'!B411,'прил 1.1'!B:B,0))</f>
        <v>#REF!</v>
      </c>
      <c r="X411" s="1205"/>
      <c r="Y411" s="1205"/>
      <c r="Z411" s="1205"/>
      <c r="AA411" s="1205"/>
      <c r="AB411" s="1205"/>
      <c r="AC411" s="1205"/>
      <c r="AD411" s="1205"/>
      <c r="AE411" s="1205"/>
      <c r="AF411" s="1199" t="e">
        <f>INDEX('прил 1.1'!Q:Q,MATCH('прил 1.4'!B411,'прил 1.1'!B:B,0))-W411</f>
        <v>#N/A</v>
      </c>
      <c r="AG411" s="1409" t="e">
        <f t="shared" si="328"/>
        <v>#REF!</v>
      </c>
      <c r="AH411" s="937" t="e">
        <f t="shared" si="329"/>
        <v>#REF!</v>
      </c>
      <c r="AI411" s="1414"/>
      <c r="AJ411" s="1414"/>
      <c r="AK411" s="1415" t="e">
        <f>INDEX('прил 1.1'!#REF!,MATCH('прил 1.4'!$B411,'прил 1.1'!$B:$B,0))</f>
        <v>#REF!</v>
      </c>
      <c r="AL411" s="1416" t="e">
        <f>INDEX('прил 1.1'!#REF!,MATCH('прил 1.4'!$B411,'прил 1.1'!$B:$B,0))</f>
        <v>#REF!</v>
      </c>
      <c r="AM411" s="1409">
        <v>0</v>
      </c>
      <c r="AN411" s="1409" t="e">
        <f>INDEX('прил 1.1'!#REF!,MATCH('прил 1.4'!B411,'прил 1.1'!B:B,0))</f>
        <v>#REF!</v>
      </c>
      <c r="AO411" s="1206">
        <f t="shared" si="354"/>
        <v>0</v>
      </c>
      <c r="AP411" s="1200" t="e">
        <f t="shared" si="355"/>
        <v>#REF!</v>
      </c>
      <c r="AQ411" s="1227"/>
      <c r="AR411" s="1199" t="e">
        <f>INDEX('прил 1.3'!#REF!,MATCH('прил 1.4'!$B411,'прил 1.3'!$B:$B,0))</f>
        <v>#REF!</v>
      </c>
      <c r="AS411" s="1202"/>
      <c r="AT411" s="1199" t="e">
        <f>INDEX('прил 1.3'!#REF!,MATCH('прил 1.4'!$B411,'прил 1.3'!$B:$B,0))</f>
        <v>#REF!</v>
      </c>
      <c r="AU411" s="1202"/>
      <c r="AV411" s="1199" t="e">
        <f>INDEX('прил 1.3'!#REF!,MATCH('прил 1.4'!$B411,'прил 1.3'!$B:$B,0))</f>
        <v>#REF!</v>
      </c>
      <c r="AW411" s="1202"/>
      <c r="AX411" s="1199" t="e">
        <f>INDEX('прил 1.3'!#REF!,MATCH('прил 1.4'!$B411,'прил 1.3'!$B:$B,0))</f>
        <v>#REF!</v>
      </c>
      <c r="AY411" s="1409" t="e">
        <f t="shared" si="339"/>
        <v>#REF!</v>
      </c>
      <c r="AZ411" s="937" t="e">
        <f t="shared" si="340"/>
        <v>#REF!</v>
      </c>
      <c r="BA411" s="1417"/>
      <c r="BB411" s="1409">
        <v>0</v>
      </c>
      <c r="BC411" s="1409" t="e">
        <f>INDEX('прил 1.1'!#REF!,MATCH('прил 1.4'!B411,'прил 1.1'!B:B,0))</f>
        <v>#REF!</v>
      </c>
      <c r="BD411" s="1409">
        <v>0</v>
      </c>
      <c r="BE411" s="1409" t="e">
        <f>INDEX('прил 1.1'!#REF!,MATCH('прил 1.4'!B411,'прил 1.1'!B:B,0))</f>
        <v>#REF!</v>
      </c>
      <c r="BF411" s="1414"/>
      <c r="BG411" s="1409" t="e">
        <f>INDEX('прил 1.1'!#REF!,MATCH('прил 1.4'!B411,'прил 1.1'!B:B,0))</f>
        <v>#REF!</v>
      </c>
      <c r="BH411" s="950"/>
      <c r="BI411" s="1597">
        <f t="shared" si="360"/>
        <v>0</v>
      </c>
      <c r="BJ411" s="934" t="e">
        <f>MATCH($B411,'прил 1.1'!B:B,0)</f>
        <v>#N/A</v>
      </c>
      <c r="BL411" s="917" t="e">
        <f t="shared" ref="BL411:BL412" si="364">BJ411-H411</f>
        <v>#N/A</v>
      </c>
      <c r="BM411" s="918"/>
    </row>
    <row r="412" spans="1:65" s="934" customFormat="1" ht="30" hidden="1">
      <c r="A412" s="938">
        <f t="shared" si="362"/>
        <v>30</v>
      </c>
      <c r="B412" s="782" t="s">
        <v>1089</v>
      </c>
      <c r="C412" s="915" t="s">
        <v>1026</v>
      </c>
      <c r="D412" s="1409" t="e">
        <f>INDEX('прил 1.1'!K:K,MATCH('прил 1.4'!B412,'прил 1.1'!B:B,0))</f>
        <v>#N/A</v>
      </c>
      <c r="E412" s="1409" t="e">
        <f>INDEX('прил 1.1'!L:L,MATCH($B412,'прил 1.1'!$B:$B,0))</f>
        <v>#N/A</v>
      </c>
      <c r="F412" s="1409" t="e">
        <f>INDEX('прил 1.1'!Q:Q,MATCH('прил 1.4'!B412,'прил 1.1'!B:B,0))</f>
        <v>#N/A</v>
      </c>
      <c r="G412" s="1409" t="e">
        <f>INDEX('прил 1.1'!#REF!,MATCH($B412,'прил 1.1'!$B:$B,0))</f>
        <v>#REF!</v>
      </c>
      <c r="H412" s="1409">
        <v>0</v>
      </c>
      <c r="I412" s="1410" t="e">
        <f>INDEX('прил 1.1'!#REF!,MATCH('прил 1.4'!B412,'прил 1.1'!B:B,0))</f>
        <v>#REF!</v>
      </c>
      <c r="J412" s="1201"/>
      <c r="K412" s="1202"/>
      <c r="L412" s="1199"/>
      <c r="M412" s="1202"/>
      <c r="N412" s="1199"/>
      <c r="O412" s="1199"/>
      <c r="P412" s="1199"/>
      <c r="Q412" s="1203"/>
      <c r="R412" s="1409" t="e">
        <f t="shared" si="342"/>
        <v>#REF!</v>
      </c>
      <c r="S412" s="937" t="e">
        <f t="shared" si="343"/>
        <v>#REF!</v>
      </c>
      <c r="T412" s="1409" t="e">
        <f>INDEX('прил 1.1'!#REF!,MATCH('прил 1.4'!$B412,'прил 1.1'!$B:$B,0))</f>
        <v>#REF!</v>
      </c>
      <c r="U412" s="1409" t="e">
        <f>INDEX('прил 1.1'!#REF!,MATCH('прил 1.4'!$B412,'прил 1.1'!$B:$B,0))</f>
        <v>#REF!</v>
      </c>
      <c r="V412" s="1409">
        <v>0</v>
      </c>
      <c r="W412" s="1409" t="e">
        <f>INDEX('прил 1.1'!#REF!,MATCH('прил 1.4'!B412,'прил 1.1'!B:B,0))</f>
        <v>#REF!</v>
      </c>
      <c r="X412" s="1205"/>
      <c r="Y412" s="1205"/>
      <c r="Z412" s="1205"/>
      <c r="AA412" s="1205"/>
      <c r="AB412" s="1205"/>
      <c r="AC412" s="1205"/>
      <c r="AD412" s="1205"/>
      <c r="AE412" s="1205"/>
      <c r="AF412" s="1199" t="e">
        <f>INDEX('прил 1.1'!Q:Q,MATCH('прил 1.4'!B412,'прил 1.1'!B:B,0))-W412</f>
        <v>#N/A</v>
      </c>
      <c r="AG412" s="1409" t="e">
        <f t="shared" si="328"/>
        <v>#REF!</v>
      </c>
      <c r="AH412" s="937" t="e">
        <f t="shared" si="329"/>
        <v>#REF!</v>
      </c>
      <c r="AI412" s="1414"/>
      <c r="AJ412" s="1414"/>
      <c r="AK412" s="1415" t="e">
        <f>INDEX('прил 1.1'!#REF!,MATCH('прил 1.4'!$B412,'прил 1.1'!$B:$B,0))</f>
        <v>#REF!</v>
      </c>
      <c r="AL412" s="1416" t="e">
        <f>INDEX('прил 1.1'!#REF!,MATCH('прил 1.4'!$B412,'прил 1.1'!$B:$B,0))</f>
        <v>#REF!</v>
      </c>
      <c r="AM412" s="1409">
        <v>0</v>
      </c>
      <c r="AN412" s="1409" t="e">
        <f>INDEX('прил 1.1'!#REF!,MATCH('прил 1.4'!B412,'прил 1.1'!B:B,0))</f>
        <v>#REF!</v>
      </c>
      <c r="AO412" s="1206">
        <f t="shared" si="354"/>
        <v>0</v>
      </c>
      <c r="AP412" s="1200" t="e">
        <f t="shared" si="355"/>
        <v>#REF!</v>
      </c>
      <c r="AQ412" s="1227"/>
      <c r="AR412" s="1199" t="e">
        <f>INDEX('прил 1.3'!#REF!,MATCH('прил 1.4'!$B412,'прил 1.3'!$B:$B,0))</f>
        <v>#REF!</v>
      </c>
      <c r="AS412" s="1202"/>
      <c r="AT412" s="1199" t="e">
        <f>INDEX('прил 1.3'!#REF!,MATCH('прил 1.4'!$B412,'прил 1.3'!$B:$B,0))</f>
        <v>#REF!</v>
      </c>
      <c r="AU412" s="1202"/>
      <c r="AV412" s="1199" t="e">
        <f>INDEX('прил 1.3'!#REF!,MATCH('прил 1.4'!$B412,'прил 1.3'!$B:$B,0))</f>
        <v>#REF!</v>
      </c>
      <c r="AW412" s="1202"/>
      <c r="AX412" s="1199" t="e">
        <f>INDEX('прил 1.3'!#REF!,MATCH('прил 1.4'!$B412,'прил 1.3'!$B:$B,0))</f>
        <v>#REF!</v>
      </c>
      <c r="AY412" s="1409" t="e">
        <f t="shared" si="339"/>
        <v>#REF!</v>
      </c>
      <c r="AZ412" s="937" t="e">
        <f t="shared" si="340"/>
        <v>#REF!</v>
      </c>
      <c r="BA412" s="1417"/>
      <c r="BB412" s="1409">
        <v>0</v>
      </c>
      <c r="BC412" s="1409" t="e">
        <f>INDEX('прил 1.1'!#REF!,MATCH('прил 1.4'!B412,'прил 1.1'!B:B,0))</f>
        <v>#REF!</v>
      </c>
      <c r="BD412" s="1409">
        <v>0</v>
      </c>
      <c r="BE412" s="1409" t="e">
        <f>INDEX('прил 1.1'!#REF!,MATCH('прил 1.4'!B412,'прил 1.1'!B:B,0))</f>
        <v>#REF!</v>
      </c>
      <c r="BF412" s="1414"/>
      <c r="BG412" s="1409" t="e">
        <f>INDEX('прил 1.1'!#REF!,MATCH('прил 1.4'!B412,'прил 1.1'!B:B,0))</f>
        <v>#REF!</v>
      </c>
      <c r="BH412" s="950"/>
      <c r="BI412" s="1597">
        <f t="shared" si="360"/>
        <v>0</v>
      </c>
      <c r="BJ412" s="934" t="e">
        <f>MATCH($B412,'прил 1.1'!B:B,0)</f>
        <v>#N/A</v>
      </c>
      <c r="BL412" s="917" t="e">
        <f t="shared" si="364"/>
        <v>#N/A</v>
      </c>
      <c r="BM412" s="918"/>
    </row>
    <row r="413" spans="1:65" s="934" customFormat="1" hidden="1">
      <c r="A413" s="938">
        <f>A412+1</f>
        <v>31</v>
      </c>
      <c r="B413" s="782" t="e">
        <f>'прил 1.1'!#REF!</f>
        <v>#REF!</v>
      </c>
      <c r="C413" s="915" t="s">
        <v>1026</v>
      </c>
      <c r="D413" s="1409" t="e">
        <f>INDEX('прил 1.1'!K:K,MATCH('прил 1.4'!B413,'прил 1.1'!B:B,0))</f>
        <v>#REF!</v>
      </c>
      <c r="E413" s="1409" t="e">
        <f>INDEX('прил 1.1'!L:L,MATCH($B413,'прил 1.1'!$B:$B,0))</f>
        <v>#REF!</v>
      </c>
      <c r="F413" s="1409" t="e">
        <f>INDEX('прил 1.1'!Q:Q,MATCH('прил 1.4'!B413,'прил 1.1'!B:B,0))</f>
        <v>#REF!</v>
      </c>
      <c r="G413" s="1409" t="e">
        <f>INDEX('прил 1.1'!#REF!,MATCH($B413,'прил 1.1'!$B:$B,0))</f>
        <v>#REF!</v>
      </c>
      <c r="H413" s="1409">
        <v>0</v>
      </c>
      <c r="I413" s="1410" t="e">
        <f>INDEX('прил 1.1'!#REF!,MATCH('прил 1.4'!B413,'прил 1.1'!B:B,0))</f>
        <v>#REF!</v>
      </c>
      <c r="J413" s="1201"/>
      <c r="K413" s="1202"/>
      <c r="L413" s="1199"/>
      <c r="M413" s="1202"/>
      <c r="N413" s="1199"/>
      <c r="O413" s="1199"/>
      <c r="P413" s="1199"/>
      <c r="Q413" s="1203"/>
      <c r="R413" s="1409" t="e">
        <f t="shared" si="342"/>
        <v>#REF!</v>
      </c>
      <c r="S413" s="937" t="e">
        <f t="shared" si="343"/>
        <v>#REF!</v>
      </c>
      <c r="T413" s="1409" t="e">
        <f>INDEX('прил 1.1'!#REF!,MATCH('прил 1.4'!$B413,'прил 1.1'!$B:$B,0))</f>
        <v>#REF!</v>
      </c>
      <c r="U413" s="1409" t="e">
        <f>INDEX('прил 1.1'!#REF!,MATCH('прил 1.4'!$B413,'прил 1.1'!$B:$B,0))</f>
        <v>#REF!</v>
      </c>
      <c r="V413" s="1409">
        <v>0</v>
      </c>
      <c r="W413" s="1409" t="e">
        <f>INDEX('прил 1.1'!#REF!,MATCH('прил 1.4'!B413,'прил 1.1'!B:B,0))</f>
        <v>#REF!</v>
      </c>
      <c r="X413" s="1205"/>
      <c r="Y413" s="1205"/>
      <c r="Z413" s="1205"/>
      <c r="AA413" s="1205"/>
      <c r="AB413" s="1205"/>
      <c r="AC413" s="1205"/>
      <c r="AD413" s="1205"/>
      <c r="AE413" s="1205"/>
      <c r="AF413" s="1199" t="e">
        <f>INDEX('прил 1.1'!Q:Q,MATCH('прил 1.4'!B413,'прил 1.1'!B:B,0))-W413</f>
        <v>#REF!</v>
      </c>
      <c r="AG413" s="1409" t="e">
        <f t="shared" si="328"/>
        <v>#REF!</v>
      </c>
      <c r="AH413" s="937" t="e">
        <f t="shared" si="329"/>
        <v>#REF!</v>
      </c>
      <c r="AI413" s="1414"/>
      <c r="AJ413" s="1414"/>
      <c r="AK413" s="1415" t="e">
        <f>INDEX('прил 1.1'!#REF!,MATCH('прил 1.4'!$B413,'прил 1.1'!$B:$B,0))</f>
        <v>#REF!</v>
      </c>
      <c r="AL413" s="1416" t="e">
        <f>INDEX('прил 1.1'!#REF!,MATCH('прил 1.4'!$B413,'прил 1.1'!$B:$B,0))</f>
        <v>#REF!</v>
      </c>
      <c r="AM413" s="1409">
        <v>0</v>
      </c>
      <c r="AN413" s="1409" t="e">
        <f>INDEX('прил 1.1'!#REF!,MATCH('прил 1.4'!B413,'прил 1.1'!B:B,0))</f>
        <v>#REF!</v>
      </c>
      <c r="AO413" s="1206">
        <f t="shared" si="354"/>
        <v>0</v>
      </c>
      <c r="AP413" s="1200" t="e">
        <f t="shared" si="355"/>
        <v>#REF!</v>
      </c>
      <c r="AQ413" s="1227"/>
      <c r="AR413" s="1199" t="e">
        <f>INDEX('прил 1.3'!#REF!,MATCH('прил 1.4'!$B413,'прил 1.3'!$B:$B,0))</f>
        <v>#REF!</v>
      </c>
      <c r="AS413" s="1202"/>
      <c r="AT413" s="1199" t="e">
        <f>INDEX('прил 1.3'!#REF!,MATCH('прил 1.4'!$B413,'прил 1.3'!$B:$B,0))</f>
        <v>#REF!</v>
      </c>
      <c r="AU413" s="1202"/>
      <c r="AV413" s="1199" t="e">
        <f>INDEX('прил 1.3'!#REF!,MATCH('прил 1.4'!$B413,'прил 1.3'!$B:$B,0))</f>
        <v>#REF!</v>
      </c>
      <c r="AW413" s="1202"/>
      <c r="AX413" s="1199" t="e">
        <f>INDEX('прил 1.3'!#REF!,MATCH('прил 1.4'!$B413,'прил 1.3'!$B:$B,0))</f>
        <v>#REF!</v>
      </c>
      <c r="AY413" s="1409" t="e">
        <f t="shared" si="339"/>
        <v>#REF!</v>
      </c>
      <c r="AZ413" s="937" t="e">
        <f t="shared" si="340"/>
        <v>#REF!</v>
      </c>
      <c r="BA413" s="1417"/>
      <c r="BB413" s="1409">
        <v>0</v>
      </c>
      <c r="BC413" s="1409" t="e">
        <f>INDEX('прил 1.1'!#REF!,MATCH('прил 1.4'!B413,'прил 1.1'!B:B,0))</f>
        <v>#REF!</v>
      </c>
      <c r="BD413" s="1409">
        <v>0</v>
      </c>
      <c r="BE413" s="1409" t="e">
        <f>INDEX('прил 1.1'!#REF!,MATCH('прил 1.4'!B413,'прил 1.1'!B:B,0))</f>
        <v>#REF!</v>
      </c>
      <c r="BF413" s="1414"/>
      <c r="BG413" s="1409" t="e">
        <f>INDEX('прил 1.1'!#REF!,MATCH('прил 1.4'!B413,'прил 1.1'!B:B,0))</f>
        <v>#REF!</v>
      </c>
      <c r="BH413" s="950"/>
      <c r="BI413" s="1597">
        <f t="shared" si="360"/>
        <v>0</v>
      </c>
      <c r="BL413" s="917"/>
      <c r="BM413" s="918"/>
    </row>
    <row r="414" spans="1:65" s="934" customFormat="1" hidden="1">
      <c r="A414" s="938">
        <f t="shared" si="362"/>
        <v>32</v>
      </c>
      <c r="B414" s="782" t="e">
        <f>'прил 1.1'!#REF!</f>
        <v>#REF!</v>
      </c>
      <c r="C414" s="915" t="s">
        <v>1026</v>
      </c>
      <c r="D414" s="1409" t="e">
        <f>INDEX('прил 1.1'!K:K,MATCH('прил 1.4'!B414,'прил 1.1'!B:B,0))</f>
        <v>#REF!</v>
      </c>
      <c r="E414" s="1409" t="e">
        <f>INDEX('прил 1.1'!L:L,MATCH($B414,'прил 1.1'!$B:$B,0))</f>
        <v>#REF!</v>
      </c>
      <c r="F414" s="1409" t="e">
        <f>INDEX('прил 1.1'!Q:Q,MATCH('прил 1.4'!B414,'прил 1.1'!B:B,0))</f>
        <v>#REF!</v>
      </c>
      <c r="G414" s="1409" t="e">
        <f>INDEX('прил 1.1'!#REF!,MATCH($B414,'прил 1.1'!$B:$B,0))</f>
        <v>#REF!</v>
      </c>
      <c r="H414" s="1409">
        <v>0</v>
      </c>
      <c r="I414" s="1410" t="e">
        <f>INDEX('прил 1.1'!#REF!,MATCH('прил 1.4'!B414,'прил 1.1'!B:B,0))</f>
        <v>#REF!</v>
      </c>
      <c r="J414" s="1201"/>
      <c r="K414" s="1200" t="e">
        <f>INDEX('прил 14'!N:N,MATCH('прил 1.4'!$B414,'прил 14'!$B:$B,0))</f>
        <v>#REF!</v>
      </c>
      <c r="L414" s="1390"/>
      <c r="M414" s="1200" t="e">
        <f>INDEX('прил 14'!O:O,MATCH('прил 1.4'!$B414,'прил 14'!$B:$B,0))</f>
        <v>#REF!</v>
      </c>
      <c r="N414" s="1390"/>
      <c r="O414" s="1200" t="e">
        <f>INDEX('прил 14'!P:P,MATCH('прил 1.4'!$B414,'прил 14'!$B:$B,0))</f>
        <v>#REF!</v>
      </c>
      <c r="P414" s="1199"/>
      <c r="Q414" s="1200" t="e">
        <f>INDEX('прил 14'!Q:Q,MATCH('прил 1.4'!$B414,'прил 14'!$B:$B,0))</f>
        <v>#REF!</v>
      </c>
      <c r="R414" s="1409" t="e">
        <f t="shared" si="342"/>
        <v>#REF!</v>
      </c>
      <c r="S414" s="937" t="e">
        <f t="shared" si="343"/>
        <v>#REF!</v>
      </c>
      <c r="T414" s="1409" t="e">
        <f>INDEX('прил 1.1'!#REF!,MATCH('прил 1.4'!$B414,'прил 1.1'!$B:$B,0))</f>
        <v>#REF!</v>
      </c>
      <c r="U414" s="1409" t="e">
        <f>INDEX('прил 1.1'!#REF!,MATCH('прил 1.4'!$B414,'прил 1.1'!$B:$B,0))</f>
        <v>#REF!</v>
      </c>
      <c r="V414" s="1409">
        <v>0</v>
      </c>
      <c r="W414" s="1409" t="e">
        <f>INDEX('прил 1.1'!#REF!,MATCH('прил 1.4'!B414,'прил 1.1'!B:B,0))</f>
        <v>#REF!</v>
      </c>
      <c r="X414" s="1205"/>
      <c r="Y414" s="1200" t="e">
        <f>INDEX('прил 14'!W:W,MATCH('прил 1.4'!$B414,'прил 14'!$B:$B,0))</f>
        <v>#REF!</v>
      </c>
      <c r="Z414" s="1388"/>
      <c r="AA414" s="1200" t="e">
        <f>INDEX('прил 14'!X:X,MATCH('прил 1.4'!$B414,'прил 14'!$B:$B,0))</f>
        <v>#REF!</v>
      </c>
      <c r="AB414" s="1388"/>
      <c r="AC414" s="1200" t="e">
        <f>INDEX('прил 14'!Y:Y,MATCH('прил 1.4'!$B414,'прил 14'!$B:$B,0))</f>
        <v>#REF!</v>
      </c>
      <c r="AD414" s="1202"/>
      <c r="AE414" s="1200" t="e">
        <f>INDEX('прил 14'!Z:Z,MATCH('прил 1.4'!$B414,'прил 14'!$B:$B,0))</f>
        <v>#REF!</v>
      </c>
      <c r="AF414" s="1199" t="e">
        <f>INDEX('прил 1.1'!Q:Q,MATCH('прил 1.4'!B414,'прил 1.1'!B:B,0))-W414</f>
        <v>#REF!</v>
      </c>
      <c r="AG414" s="1409" t="e">
        <f t="shared" si="328"/>
        <v>#REF!</v>
      </c>
      <c r="AH414" s="937" t="e">
        <f t="shared" si="329"/>
        <v>#REF!</v>
      </c>
      <c r="AI414" s="1414"/>
      <c r="AJ414" s="1414"/>
      <c r="AK414" s="1415" t="e">
        <f>INDEX('прил 1.1'!#REF!,MATCH('прил 1.4'!$B414,'прил 1.1'!$B:$B,0))</f>
        <v>#REF!</v>
      </c>
      <c r="AL414" s="1416" t="e">
        <f>INDEX('прил 1.1'!#REF!,MATCH('прил 1.4'!$B414,'прил 1.1'!$B:$B,0))</f>
        <v>#REF!</v>
      </c>
      <c r="AM414" s="1409">
        <v>0</v>
      </c>
      <c r="AN414" s="1409" t="e">
        <f>INDEX('прил 1.1'!#REF!,MATCH('прил 1.4'!B414,'прил 1.1'!B:B,0))</f>
        <v>#REF!</v>
      </c>
      <c r="AO414" s="1206">
        <f t="shared" si="354"/>
        <v>0</v>
      </c>
      <c r="AP414" s="1200" t="e">
        <f t="shared" si="355"/>
        <v>#REF!</v>
      </c>
      <c r="AQ414" s="1227"/>
      <c r="AR414" s="1199" t="e">
        <f>INDEX('прил 1.3'!#REF!,MATCH('прил 1.4'!$B414,'прил 1.3'!$B:$B,0))</f>
        <v>#REF!</v>
      </c>
      <c r="AS414" s="1202"/>
      <c r="AT414" s="1199" t="e">
        <f>INDEX('прил 1.3'!#REF!,MATCH('прил 1.4'!$B414,'прил 1.3'!$B:$B,0))</f>
        <v>#REF!</v>
      </c>
      <c r="AU414" s="1202"/>
      <c r="AV414" s="1199" t="e">
        <f>INDEX('прил 1.3'!#REF!,MATCH('прил 1.4'!$B414,'прил 1.3'!$B:$B,0))</f>
        <v>#REF!</v>
      </c>
      <c r="AW414" s="1202"/>
      <c r="AX414" s="1199" t="e">
        <f>INDEX('прил 1.3'!#REF!,MATCH('прил 1.4'!$B414,'прил 1.3'!$B:$B,0))</f>
        <v>#REF!</v>
      </c>
      <c r="AY414" s="1409" t="e">
        <f t="shared" si="339"/>
        <v>#REF!</v>
      </c>
      <c r="AZ414" s="937" t="e">
        <f t="shared" si="340"/>
        <v>#REF!</v>
      </c>
      <c r="BA414" s="1417"/>
      <c r="BB414" s="1409">
        <v>0</v>
      </c>
      <c r="BC414" s="1409" t="e">
        <f>INDEX('прил 1.1'!#REF!,MATCH('прил 1.4'!B414,'прил 1.1'!B:B,0))</f>
        <v>#REF!</v>
      </c>
      <c r="BD414" s="1409">
        <v>0</v>
      </c>
      <c r="BE414" s="1409" t="e">
        <f>INDEX('прил 1.1'!#REF!,MATCH('прил 1.4'!B414,'прил 1.1'!B:B,0))</f>
        <v>#REF!</v>
      </c>
      <c r="BF414" s="1414"/>
      <c r="BG414" s="1409" t="e">
        <f>INDEX('прил 1.1'!#REF!,MATCH('прил 1.4'!B414,'прил 1.1'!B:B,0))</f>
        <v>#REF!</v>
      </c>
      <c r="BH414" s="950"/>
      <c r="BI414" s="1597">
        <f t="shared" si="360"/>
        <v>0</v>
      </c>
      <c r="BL414" s="917"/>
      <c r="BM414" s="918"/>
    </row>
    <row r="415" spans="1:65" s="934" customFormat="1" hidden="1">
      <c r="A415" s="938">
        <f t="shared" si="362"/>
        <v>33</v>
      </c>
      <c r="B415" s="782" t="e">
        <f>'прил 1.1'!#REF!</f>
        <v>#REF!</v>
      </c>
      <c r="C415" s="915" t="s">
        <v>1026</v>
      </c>
      <c r="D415" s="1409" t="e">
        <f>INDEX('прил 1.1'!K:K,MATCH('прил 1.4'!B415,'прил 1.1'!B:B,0))</f>
        <v>#REF!</v>
      </c>
      <c r="E415" s="1409" t="e">
        <f>INDEX('прил 1.1'!L:L,MATCH($B415,'прил 1.1'!$B:$B,0))</f>
        <v>#REF!</v>
      </c>
      <c r="F415" s="1409" t="e">
        <f>INDEX('прил 1.1'!Q:Q,MATCH('прил 1.4'!B415,'прил 1.1'!B:B,0))</f>
        <v>#REF!</v>
      </c>
      <c r="G415" s="1409" t="e">
        <f>INDEX('прил 1.1'!#REF!,MATCH($B415,'прил 1.1'!$B:$B,0))</f>
        <v>#REF!</v>
      </c>
      <c r="H415" s="1409">
        <v>0</v>
      </c>
      <c r="I415" s="1410" t="e">
        <f>INDEX('прил 1.1'!#REF!,MATCH('прил 1.4'!B415,'прил 1.1'!B:B,0))</f>
        <v>#REF!</v>
      </c>
      <c r="J415" s="1201"/>
      <c r="K415" s="1202"/>
      <c r="L415" s="1199"/>
      <c r="M415" s="1202"/>
      <c r="N415" s="1199"/>
      <c r="O415" s="1199"/>
      <c r="P415" s="1199"/>
      <c r="Q415" s="1203"/>
      <c r="R415" s="1409" t="e">
        <f t="shared" si="342"/>
        <v>#REF!</v>
      </c>
      <c r="S415" s="937" t="e">
        <f t="shared" si="343"/>
        <v>#REF!</v>
      </c>
      <c r="T415" s="1409" t="e">
        <f>INDEX('прил 1.1'!#REF!,MATCH('прил 1.4'!$B415,'прил 1.1'!$B:$B,0))</f>
        <v>#REF!</v>
      </c>
      <c r="U415" s="1409" t="e">
        <f>INDEX('прил 1.1'!#REF!,MATCH('прил 1.4'!$B415,'прил 1.1'!$B:$B,0))</f>
        <v>#REF!</v>
      </c>
      <c r="V415" s="1409">
        <v>0</v>
      </c>
      <c r="W415" s="1409" t="e">
        <f>INDEX('прил 1.1'!#REF!,MATCH('прил 1.4'!B415,'прил 1.1'!B:B,0))</f>
        <v>#REF!</v>
      </c>
      <c r="X415" s="1205"/>
      <c r="Y415" s="1205"/>
      <c r="Z415" s="1205"/>
      <c r="AA415" s="1205"/>
      <c r="AB415" s="1205"/>
      <c r="AC415" s="1205"/>
      <c r="AD415" s="1205"/>
      <c r="AE415" s="1205"/>
      <c r="AF415" s="1199" t="e">
        <f>INDEX('прил 1.1'!Q:Q,MATCH('прил 1.4'!B415,'прил 1.1'!B:B,0))-W415</f>
        <v>#REF!</v>
      </c>
      <c r="AG415" s="1409" t="e">
        <f t="shared" si="328"/>
        <v>#REF!</v>
      </c>
      <c r="AH415" s="937" t="e">
        <f t="shared" si="329"/>
        <v>#REF!</v>
      </c>
      <c r="AI415" s="1414"/>
      <c r="AJ415" s="1414"/>
      <c r="AK415" s="1415" t="e">
        <f>INDEX('прил 1.1'!#REF!,MATCH('прил 1.4'!$B415,'прил 1.1'!$B:$B,0))</f>
        <v>#REF!</v>
      </c>
      <c r="AL415" s="1416" t="e">
        <f>INDEX('прил 1.1'!#REF!,MATCH('прил 1.4'!$B415,'прил 1.1'!$B:$B,0))</f>
        <v>#REF!</v>
      </c>
      <c r="AM415" s="1409">
        <v>0</v>
      </c>
      <c r="AN415" s="1409" t="e">
        <f>INDEX('прил 1.1'!#REF!,MATCH('прил 1.4'!B415,'прил 1.1'!B:B,0))</f>
        <v>#REF!</v>
      </c>
      <c r="AO415" s="1206">
        <f t="shared" si="354"/>
        <v>0</v>
      </c>
      <c r="AP415" s="1200" t="e">
        <f t="shared" si="355"/>
        <v>#REF!</v>
      </c>
      <c r="AQ415" s="1227"/>
      <c r="AR415" s="1199" t="e">
        <f>INDEX('прил 1.3'!#REF!,MATCH('прил 1.4'!$B415,'прил 1.3'!$B:$B,0))</f>
        <v>#REF!</v>
      </c>
      <c r="AS415" s="1202"/>
      <c r="AT415" s="1199" t="e">
        <f>INDEX('прил 1.3'!#REF!,MATCH('прил 1.4'!$B415,'прил 1.3'!$B:$B,0))</f>
        <v>#REF!</v>
      </c>
      <c r="AU415" s="1202"/>
      <c r="AV415" s="1199" t="e">
        <f>INDEX('прил 1.3'!#REF!,MATCH('прил 1.4'!$B415,'прил 1.3'!$B:$B,0))</f>
        <v>#REF!</v>
      </c>
      <c r="AW415" s="1202"/>
      <c r="AX415" s="1199" t="e">
        <f>INDEX('прил 1.3'!#REF!,MATCH('прил 1.4'!$B415,'прил 1.3'!$B:$B,0))</f>
        <v>#REF!</v>
      </c>
      <c r="AY415" s="1409" t="e">
        <f t="shared" si="339"/>
        <v>#REF!</v>
      </c>
      <c r="AZ415" s="937" t="e">
        <f t="shared" si="340"/>
        <v>#REF!</v>
      </c>
      <c r="BA415" s="1417"/>
      <c r="BB415" s="1409">
        <v>0</v>
      </c>
      <c r="BC415" s="1409" t="e">
        <f>INDEX('прил 1.1'!#REF!,MATCH('прил 1.4'!B415,'прил 1.1'!B:B,0))</f>
        <v>#REF!</v>
      </c>
      <c r="BD415" s="1409">
        <v>0</v>
      </c>
      <c r="BE415" s="1409" t="e">
        <f>INDEX('прил 1.1'!#REF!,MATCH('прил 1.4'!B415,'прил 1.1'!B:B,0))</f>
        <v>#REF!</v>
      </c>
      <c r="BF415" s="1414"/>
      <c r="BG415" s="1409" t="e">
        <f>INDEX('прил 1.1'!#REF!,MATCH('прил 1.4'!B415,'прил 1.1'!B:B,0))</f>
        <v>#REF!</v>
      </c>
      <c r="BH415" s="950"/>
      <c r="BI415" s="1597">
        <f t="shared" si="360"/>
        <v>0</v>
      </c>
      <c r="BL415" s="917"/>
      <c r="BM415" s="918"/>
    </row>
    <row r="416" spans="1:65" s="934" customFormat="1" hidden="1">
      <c r="A416" s="938">
        <f t="shared" si="362"/>
        <v>34</v>
      </c>
      <c r="B416" s="782" t="e">
        <f>'прил 1.1'!#REF!</f>
        <v>#REF!</v>
      </c>
      <c r="C416" s="915" t="s">
        <v>1026</v>
      </c>
      <c r="D416" s="1409" t="e">
        <f>INDEX('прил 1.1'!K:K,MATCH('прил 1.4'!B416,'прил 1.1'!B:B,0))</f>
        <v>#REF!</v>
      </c>
      <c r="E416" s="1409" t="e">
        <f>INDEX('прил 1.1'!L:L,MATCH($B416,'прил 1.1'!$B:$B,0))</f>
        <v>#REF!</v>
      </c>
      <c r="F416" s="1409" t="e">
        <f>INDEX('прил 1.1'!Q:Q,MATCH('прил 1.4'!B416,'прил 1.1'!B:B,0))</f>
        <v>#REF!</v>
      </c>
      <c r="G416" s="1409" t="e">
        <f>INDEX('прил 1.1'!#REF!,MATCH($B416,'прил 1.1'!$B:$B,0))</f>
        <v>#REF!</v>
      </c>
      <c r="H416" s="1409">
        <v>0</v>
      </c>
      <c r="I416" s="1410" t="e">
        <f>INDEX('прил 1.1'!#REF!,MATCH('прил 1.4'!B416,'прил 1.1'!B:B,0))</f>
        <v>#REF!</v>
      </c>
      <c r="J416" s="1201"/>
      <c r="K416" s="1200" t="e">
        <f>INDEX('прил 14'!N:N,MATCH('прил 1.4'!$B416,'прил 14'!$B:$B,0))</f>
        <v>#REF!</v>
      </c>
      <c r="L416" s="1390"/>
      <c r="M416" s="1200" t="e">
        <f>INDEX('прил 14'!O:O,MATCH('прил 1.4'!$B416,'прил 14'!$B:$B,0))</f>
        <v>#REF!</v>
      </c>
      <c r="N416" s="1390"/>
      <c r="O416" s="1200" t="e">
        <f>INDEX('прил 14'!P:P,MATCH('прил 1.4'!$B416,'прил 14'!$B:$B,0))</f>
        <v>#REF!</v>
      </c>
      <c r="P416" s="1199"/>
      <c r="Q416" s="1200" t="e">
        <f>INDEX('прил 14'!Q:Q,MATCH('прил 1.4'!$B416,'прил 14'!$B:$B,0))</f>
        <v>#REF!</v>
      </c>
      <c r="R416" s="1409" t="e">
        <f t="shared" si="342"/>
        <v>#REF!</v>
      </c>
      <c r="S416" s="937" t="e">
        <f t="shared" si="343"/>
        <v>#REF!</v>
      </c>
      <c r="T416" s="1409" t="e">
        <f>INDEX('прил 1.1'!#REF!,MATCH('прил 1.4'!$B416,'прил 1.1'!$B:$B,0))</f>
        <v>#REF!</v>
      </c>
      <c r="U416" s="1409" t="e">
        <f>INDEX('прил 1.1'!#REF!,MATCH('прил 1.4'!$B416,'прил 1.1'!$B:$B,0))</f>
        <v>#REF!</v>
      </c>
      <c r="V416" s="1409">
        <v>0</v>
      </c>
      <c r="W416" s="1409" t="e">
        <f>INDEX('прил 1.1'!#REF!,MATCH('прил 1.4'!B416,'прил 1.1'!B:B,0))</f>
        <v>#REF!</v>
      </c>
      <c r="X416" s="1205"/>
      <c r="Y416" s="1200" t="e">
        <f>INDEX('прил 14'!W:W,MATCH('прил 1.4'!$B416,'прил 14'!$B:$B,0))</f>
        <v>#REF!</v>
      </c>
      <c r="Z416" s="1388"/>
      <c r="AA416" s="1200" t="e">
        <f>INDEX('прил 14'!X:X,MATCH('прил 1.4'!$B416,'прил 14'!$B:$B,0))</f>
        <v>#REF!</v>
      </c>
      <c r="AB416" s="1388"/>
      <c r="AC416" s="1200" t="e">
        <f>INDEX('прил 14'!Y:Y,MATCH('прил 1.4'!$B416,'прил 14'!$B:$B,0))</f>
        <v>#REF!</v>
      </c>
      <c r="AD416" s="1202"/>
      <c r="AE416" s="1200" t="e">
        <f>INDEX('прил 14'!Z:Z,MATCH('прил 1.4'!$B416,'прил 14'!$B:$B,0))</f>
        <v>#REF!</v>
      </c>
      <c r="AF416" s="1199" t="e">
        <f>INDEX('прил 1.1'!Q:Q,MATCH('прил 1.4'!B416,'прил 1.1'!B:B,0))-W416</f>
        <v>#REF!</v>
      </c>
      <c r="AG416" s="1409" t="e">
        <f t="shared" si="328"/>
        <v>#REF!</v>
      </c>
      <c r="AH416" s="937" t="e">
        <f t="shared" si="329"/>
        <v>#REF!</v>
      </c>
      <c r="AI416" s="1414"/>
      <c r="AJ416" s="1414"/>
      <c r="AK416" s="1415" t="e">
        <f>INDEX('прил 1.1'!#REF!,MATCH('прил 1.4'!$B416,'прил 1.1'!$B:$B,0))</f>
        <v>#REF!</v>
      </c>
      <c r="AL416" s="1416" t="e">
        <f>INDEX('прил 1.1'!#REF!,MATCH('прил 1.4'!$B416,'прил 1.1'!$B:$B,0))</f>
        <v>#REF!</v>
      </c>
      <c r="AM416" s="1409">
        <v>0</v>
      </c>
      <c r="AN416" s="1409" t="e">
        <f>INDEX('прил 1.1'!#REF!,MATCH('прил 1.4'!B416,'прил 1.1'!B:B,0))</f>
        <v>#REF!</v>
      </c>
      <c r="AO416" s="1206">
        <f t="shared" si="354"/>
        <v>0</v>
      </c>
      <c r="AP416" s="1200" t="e">
        <f t="shared" si="355"/>
        <v>#REF!</v>
      </c>
      <c r="AQ416" s="1227"/>
      <c r="AR416" s="1199" t="e">
        <f>INDEX('прил 1.3'!#REF!,MATCH('прил 1.4'!$B416,'прил 1.3'!$B:$B,0))</f>
        <v>#REF!</v>
      </c>
      <c r="AS416" s="1202"/>
      <c r="AT416" s="1199" t="e">
        <f>INDEX('прил 1.3'!#REF!,MATCH('прил 1.4'!$B416,'прил 1.3'!$B:$B,0))</f>
        <v>#REF!</v>
      </c>
      <c r="AU416" s="1202"/>
      <c r="AV416" s="1199" t="e">
        <f>INDEX('прил 1.3'!#REF!,MATCH('прил 1.4'!$B416,'прил 1.3'!$B:$B,0))</f>
        <v>#REF!</v>
      </c>
      <c r="AW416" s="1202"/>
      <c r="AX416" s="1199" t="e">
        <f>INDEX('прил 1.3'!#REF!,MATCH('прил 1.4'!$B416,'прил 1.3'!$B:$B,0))</f>
        <v>#REF!</v>
      </c>
      <c r="AY416" s="1409" t="e">
        <f t="shared" si="339"/>
        <v>#REF!</v>
      </c>
      <c r="AZ416" s="937" t="e">
        <f t="shared" si="340"/>
        <v>#REF!</v>
      </c>
      <c r="BA416" s="1417"/>
      <c r="BB416" s="1409">
        <v>0</v>
      </c>
      <c r="BC416" s="1409" t="e">
        <f>INDEX('прил 1.1'!#REF!,MATCH('прил 1.4'!B416,'прил 1.1'!B:B,0))</f>
        <v>#REF!</v>
      </c>
      <c r="BD416" s="1409">
        <v>0</v>
      </c>
      <c r="BE416" s="1409" t="e">
        <f>INDEX('прил 1.1'!#REF!,MATCH('прил 1.4'!B416,'прил 1.1'!B:B,0))</f>
        <v>#REF!</v>
      </c>
      <c r="BF416" s="1414"/>
      <c r="BG416" s="1409" t="e">
        <f>INDEX('прил 1.1'!#REF!,MATCH('прил 1.4'!B416,'прил 1.1'!B:B,0))</f>
        <v>#REF!</v>
      </c>
      <c r="BH416" s="950"/>
      <c r="BI416" s="1597">
        <f t="shared" ref="BI416:BI424" si="365">V416-X416-Z416-AB416-AD416</f>
        <v>0</v>
      </c>
      <c r="BL416" s="917"/>
      <c r="BM416" s="918"/>
    </row>
    <row r="417" spans="1:65" s="934" customFormat="1" hidden="1">
      <c r="A417" s="938">
        <f t="shared" si="362"/>
        <v>35</v>
      </c>
      <c r="B417" s="782" t="e">
        <f>'прил 1.1'!#REF!</f>
        <v>#REF!</v>
      </c>
      <c r="C417" s="915" t="s">
        <v>1026</v>
      </c>
      <c r="D417" s="1409" t="e">
        <f>INDEX('прил 1.1'!K:K,MATCH('прил 1.4'!B417,'прил 1.1'!B:B,0))</f>
        <v>#REF!</v>
      </c>
      <c r="E417" s="1409" t="e">
        <f>INDEX('прил 1.1'!L:L,MATCH($B417,'прил 1.1'!$B:$B,0))</f>
        <v>#REF!</v>
      </c>
      <c r="F417" s="1409" t="e">
        <f>INDEX('прил 1.1'!Q:Q,MATCH('прил 1.4'!B417,'прил 1.1'!B:B,0))</f>
        <v>#REF!</v>
      </c>
      <c r="G417" s="1409" t="e">
        <f>INDEX('прил 1.1'!#REF!,MATCH($B417,'прил 1.1'!$B:$B,0))</f>
        <v>#REF!</v>
      </c>
      <c r="H417" s="1409"/>
      <c r="I417" s="1410" t="e">
        <f>INDEX('прил 1.1'!#REF!,MATCH('прил 1.4'!B417,'прил 1.1'!B:B,0))</f>
        <v>#REF!</v>
      </c>
      <c r="J417" s="1201"/>
      <c r="K417" s="1202"/>
      <c r="L417" s="1199"/>
      <c r="M417" s="1202"/>
      <c r="N417" s="1199"/>
      <c r="O417" s="1199"/>
      <c r="P417" s="1199"/>
      <c r="Q417" s="1203"/>
      <c r="R417" s="1409" t="e">
        <f t="shared" si="342"/>
        <v>#REF!</v>
      </c>
      <c r="S417" s="937" t="e">
        <f t="shared" si="343"/>
        <v>#REF!</v>
      </c>
      <c r="T417" s="1409" t="e">
        <f>INDEX('прил 1.1'!#REF!,MATCH('прил 1.4'!$B417,'прил 1.1'!$B:$B,0))</f>
        <v>#REF!</v>
      </c>
      <c r="U417" s="1409" t="e">
        <f>INDEX('прил 1.1'!#REF!,MATCH('прил 1.4'!$B417,'прил 1.1'!$B:$B,0))</f>
        <v>#REF!</v>
      </c>
      <c r="V417" s="1409"/>
      <c r="W417" s="1409" t="e">
        <f>INDEX('прил 1.1'!#REF!,MATCH('прил 1.4'!B417,'прил 1.1'!B:B,0))</f>
        <v>#REF!</v>
      </c>
      <c r="X417" s="1205"/>
      <c r="Y417" s="1205"/>
      <c r="Z417" s="1205"/>
      <c r="AA417" s="1205"/>
      <c r="AB417" s="1205"/>
      <c r="AC417" s="1205"/>
      <c r="AD417" s="1205"/>
      <c r="AE417" s="1205"/>
      <c r="AF417" s="1199" t="e">
        <f>INDEX('прил 1.1'!Q:Q,MATCH('прил 1.4'!B417,'прил 1.1'!B:B,0))-W417</f>
        <v>#REF!</v>
      </c>
      <c r="AG417" s="1409" t="e">
        <f t="shared" si="328"/>
        <v>#REF!</v>
      </c>
      <c r="AH417" s="937" t="e">
        <f t="shared" si="329"/>
        <v>#REF!</v>
      </c>
      <c r="AI417" s="1414"/>
      <c r="AJ417" s="1414"/>
      <c r="AK417" s="1415" t="e">
        <f>INDEX('прил 1.1'!#REF!,MATCH('прил 1.4'!$B417,'прил 1.1'!$B:$B,0))</f>
        <v>#REF!</v>
      </c>
      <c r="AL417" s="1416" t="e">
        <f>INDEX('прил 1.1'!#REF!,MATCH('прил 1.4'!$B417,'прил 1.1'!$B:$B,0))</f>
        <v>#REF!</v>
      </c>
      <c r="AM417" s="1409"/>
      <c r="AN417" s="1409" t="e">
        <f>INDEX('прил 1.1'!#REF!,MATCH('прил 1.4'!B417,'прил 1.1'!B:B,0))</f>
        <v>#REF!</v>
      </c>
      <c r="AO417" s="1206">
        <f t="shared" si="354"/>
        <v>0</v>
      </c>
      <c r="AP417" s="1200" t="e">
        <f t="shared" si="355"/>
        <v>#REF!</v>
      </c>
      <c r="AQ417" s="1227"/>
      <c r="AR417" s="1199" t="e">
        <f>INDEX('прил 1.3'!#REF!,MATCH('прил 1.4'!$B417,'прил 1.3'!$B:$B,0))</f>
        <v>#REF!</v>
      </c>
      <c r="AS417" s="1202"/>
      <c r="AT417" s="1199" t="e">
        <f>INDEX('прил 1.3'!#REF!,MATCH('прил 1.4'!$B417,'прил 1.3'!$B:$B,0))</f>
        <v>#REF!</v>
      </c>
      <c r="AU417" s="1202"/>
      <c r="AV417" s="1199" t="e">
        <f>INDEX('прил 1.3'!#REF!,MATCH('прил 1.4'!$B417,'прил 1.3'!$B:$B,0))</f>
        <v>#REF!</v>
      </c>
      <c r="AW417" s="1202"/>
      <c r="AX417" s="1199" t="e">
        <f>INDEX('прил 1.3'!#REF!,MATCH('прил 1.4'!$B417,'прил 1.3'!$B:$B,0))</f>
        <v>#REF!</v>
      </c>
      <c r="AY417" s="1409" t="e">
        <f t="shared" si="339"/>
        <v>#REF!</v>
      </c>
      <c r="AZ417" s="937" t="e">
        <f t="shared" si="340"/>
        <v>#REF!</v>
      </c>
      <c r="BA417" s="1417"/>
      <c r="BB417" s="1409"/>
      <c r="BC417" s="1409" t="e">
        <f>INDEX('прил 1.1'!#REF!,MATCH('прил 1.4'!B417,'прил 1.1'!B:B,0))</f>
        <v>#REF!</v>
      </c>
      <c r="BD417" s="1409"/>
      <c r="BE417" s="1409" t="e">
        <f>INDEX('прил 1.1'!#REF!,MATCH('прил 1.4'!B417,'прил 1.1'!B:B,0))</f>
        <v>#REF!</v>
      </c>
      <c r="BF417" s="1414"/>
      <c r="BG417" s="1409" t="e">
        <f>INDEX('прил 1.1'!#REF!,MATCH('прил 1.4'!B417,'прил 1.1'!B:B,0))</f>
        <v>#REF!</v>
      </c>
      <c r="BH417" s="950"/>
      <c r="BI417" s="1597">
        <f t="shared" si="365"/>
        <v>0</v>
      </c>
      <c r="BL417" s="917"/>
      <c r="BM417" s="918"/>
    </row>
    <row r="418" spans="1:65" s="934" customFormat="1">
      <c r="A418" s="938">
        <f t="shared" si="362"/>
        <v>36</v>
      </c>
      <c r="B418" s="782" t="s">
        <v>820</v>
      </c>
      <c r="C418" s="915" t="s">
        <v>1026</v>
      </c>
      <c r="D418" s="1409"/>
      <c r="E418" s="1409"/>
      <c r="F418" s="1409"/>
      <c r="G418" s="1409"/>
      <c r="H418" s="1409">
        <v>9.1999999999999993</v>
      </c>
      <c r="I418" s="1410"/>
      <c r="J418" s="1201"/>
      <c r="K418" s="1202"/>
      <c r="L418" s="1199"/>
      <c r="M418" s="1202"/>
      <c r="N418" s="1199"/>
      <c r="O418" s="1199"/>
      <c r="P418" s="1199"/>
      <c r="Q418" s="1203"/>
      <c r="R418" s="1409">
        <f t="shared" si="342"/>
        <v>-9.1999999999999993</v>
      </c>
      <c r="S418" s="937" t="str">
        <f t="shared" si="343"/>
        <v xml:space="preserve"> </v>
      </c>
      <c r="T418" s="1409"/>
      <c r="U418" s="1409"/>
      <c r="V418" s="1409">
        <v>8.8137000000000008</v>
      </c>
      <c r="W418" s="1409"/>
      <c r="X418" s="1205"/>
      <c r="Y418" s="1205"/>
      <c r="Z418" s="1595">
        <f t="shared" ref="Z418" si="366">V418</f>
        <v>8.8137000000000008</v>
      </c>
      <c r="AA418" s="1205"/>
      <c r="AB418" s="1205"/>
      <c r="AC418" s="1205"/>
      <c r="AD418" s="1205"/>
      <c r="AE418" s="1205"/>
      <c r="AF418" s="1199"/>
      <c r="AG418" s="1409">
        <f t="shared" si="328"/>
        <v>-8.8137000000000008</v>
      </c>
      <c r="AH418" s="937" t="str">
        <f t="shared" si="329"/>
        <v xml:space="preserve"> </v>
      </c>
      <c r="AI418" s="1414"/>
      <c r="AJ418" s="1414"/>
      <c r="AK418" s="1415"/>
      <c r="AL418" s="1416"/>
      <c r="AM418" s="1409">
        <v>9.6229999999999993</v>
      </c>
      <c r="AN418" s="1409"/>
      <c r="AO418" s="1206">
        <f t="shared" si="354"/>
        <v>9.6229999999999993</v>
      </c>
      <c r="AP418" s="1200">
        <f t="shared" si="355"/>
        <v>0</v>
      </c>
      <c r="AQ418" s="1227"/>
      <c r="AR418" s="1199"/>
      <c r="AS418" s="1202"/>
      <c r="AT418" s="1199"/>
      <c r="AU418" s="1202"/>
      <c r="AV418" s="1199"/>
      <c r="AW418" s="1202"/>
      <c r="AX418" s="1199"/>
      <c r="AY418" s="1409">
        <f t="shared" si="339"/>
        <v>-9.6229999999999993</v>
      </c>
      <c r="AZ418" s="937" t="str">
        <f t="shared" si="340"/>
        <v xml:space="preserve"> </v>
      </c>
      <c r="BA418" s="1417"/>
      <c r="BB418" s="1409">
        <v>0</v>
      </c>
      <c r="BC418" s="1409"/>
      <c r="BD418" s="1409"/>
      <c r="BE418" s="1409"/>
      <c r="BF418" s="1414"/>
      <c r="BG418" s="1409"/>
      <c r="BH418" s="950"/>
      <c r="BI418" s="1597">
        <f t="shared" si="365"/>
        <v>0</v>
      </c>
      <c r="BJ418" s="1619">
        <v>0</v>
      </c>
      <c r="BL418" s="917"/>
      <c r="BM418" s="918"/>
    </row>
    <row r="419" spans="1:65" s="934" customFormat="1" hidden="1">
      <c r="A419" s="938">
        <f>A418+1</f>
        <v>37</v>
      </c>
      <c r="B419" s="782" t="s">
        <v>1207</v>
      </c>
      <c r="C419" s="915" t="s">
        <v>1026</v>
      </c>
      <c r="D419" s="1409" t="e">
        <f>INDEX('прил 1.1'!K:K,MATCH('прил 1.4'!B419,'прил 1.1'!B:B,0))</f>
        <v>#N/A</v>
      </c>
      <c r="E419" s="1409" t="e">
        <f>INDEX('прил 1.1'!L:L,MATCH($B419,'прил 1.1'!$B:$B,0))</f>
        <v>#N/A</v>
      </c>
      <c r="F419" s="1409" t="e">
        <f>INDEX('прил 1.1'!Q:Q,MATCH('прил 1.4'!B419,'прил 1.1'!B:B,0))</f>
        <v>#N/A</v>
      </c>
      <c r="G419" s="1409" t="e">
        <f>INDEX('прил 1.1'!#REF!,MATCH($B419,'прил 1.1'!$B:$B,0))</f>
        <v>#REF!</v>
      </c>
      <c r="H419" s="1409">
        <v>0</v>
      </c>
      <c r="I419" s="1410" t="e">
        <f>INDEX('прил 1.1'!#REF!,MATCH('прил 1.4'!B419,'прил 1.1'!B:B,0))</f>
        <v>#REF!</v>
      </c>
      <c r="J419" s="1201"/>
      <c r="K419" s="1202"/>
      <c r="L419" s="1199"/>
      <c r="M419" s="1202"/>
      <c r="N419" s="1199"/>
      <c r="O419" s="1199"/>
      <c r="P419" s="1199"/>
      <c r="Q419" s="1203"/>
      <c r="R419" s="1409" t="e">
        <f t="shared" si="342"/>
        <v>#REF!</v>
      </c>
      <c r="S419" s="937" t="e">
        <f t="shared" si="343"/>
        <v>#REF!</v>
      </c>
      <c r="T419" s="1409" t="e">
        <f>INDEX('прил 1.1'!#REF!,MATCH('прил 1.4'!$B419,'прил 1.1'!$B:$B,0))</f>
        <v>#REF!</v>
      </c>
      <c r="U419" s="1409" t="e">
        <f>INDEX('прил 1.1'!#REF!,MATCH('прил 1.4'!$B419,'прил 1.1'!$B:$B,0))</f>
        <v>#REF!</v>
      </c>
      <c r="V419" s="1409">
        <v>0</v>
      </c>
      <c r="W419" s="1409" t="e">
        <f>INDEX('прил 1.1'!#REF!,MATCH('прил 1.4'!B419,'прил 1.1'!B:B,0))</f>
        <v>#REF!</v>
      </c>
      <c r="X419" s="1205"/>
      <c r="Y419" s="1205"/>
      <c r="Z419" s="1205"/>
      <c r="AA419" s="1205"/>
      <c r="AB419" s="1205"/>
      <c r="AC419" s="1205"/>
      <c r="AD419" s="1205"/>
      <c r="AE419" s="1205"/>
      <c r="AF419" s="1199" t="e">
        <f>INDEX('прил 1.1'!Q:Q,MATCH('прил 1.4'!B419,'прил 1.1'!B:B,0))-W419</f>
        <v>#N/A</v>
      </c>
      <c r="AG419" s="1409" t="e">
        <f t="shared" si="328"/>
        <v>#REF!</v>
      </c>
      <c r="AH419" s="937" t="e">
        <f t="shared" si="329"/>
        <v>#REF!</v>
      </c>
      <c r="AI419" s="1414"/>
      <c r="AJ419" s="1414"/>
      <c r="AK419" s="1415" t="e">
        <f>INDEX('прил 1.1'!#REF!,MATCH('прил 1.4'!$B419,'прил 1.1'!$B:$B,0))</f>
        <v>#REF!</v>
      </c>
      <c r="AL419" s="1416" t="e">
        <f>INDEX('прил 1.1'!#REF!,MATCH('прил 1.4'!$B419,'прил 1.1'!$B:$B,0))</f>
        <v>#REF!</v>
      </c>
      <c r="AM419" s="1409">
        <v>0</v>
      </c>
      <c r="AN419" s="1409" t="e">
        <f>INDEX('прил 1.1'!#REF!,MATCH('прил 1.4'!B419,'прил 1.1'!B:B,0))</f>
        <v>#REF!</v>
      </c>
      <c r="AO419" s="1206">
        <f t="shared" si="354"/>
        <v>0</v>
      </c>
      <c r="AP419" s="1200" t="e">
        <f t="shared" si="355"/>
        <v>#REF!</v>
      </c>
      <c r="AQ419" s="1227"/>
      <c r="AR419" s="1199" t="e">
        <f>INDEX('прил 1.3'!#REF!,MATCH('прил 1.4'!$B419,'прил 1.3'!$B:$B,0))</f>
        <v>#REF!</v>
      </c>
      <c r="AS419" s="1202"/>
      <c r="AT419" s="1199" t="e">
        <f>INDEX('прил 1.3'!#REF!,MATCH('прил 1.4'!$B419,'прил 1.3'!$B:$B,0))</f>
        <v>#REF!</v>
      </c>
      <c r="AU419" s="1202"/>
      <c r="AV419" s="1199" t="e">
        <f>INDEX('прил 1.3'!#REF!,MATCH('прил 1.4'!$B419,'прил 1.3'!$B:$B,0))</f>
        <v>#REF!</v>
      </c>
      <c r="AW419" s="1202"/>
      <c r="AX419" s="1199" t="e">
        <f>INDEX('прил 1.3'!#REF!,MATCH('прил 1.4'!$B419,'прил 1.3'!$B:$B,0))</f>
        <v>#REF!</v>
      </c>
      <c r="AY419" s="1409" t="e">
        <f t="shared" si="339"/>
        <v>#REF!</v>
      </c>
      <c r="AZ419" s="937" t="e">
        <f t="shared" si="340"/>
        <v>#REF!</v>
      </c>
      <c r="BA419" s="1417"/>
      <c r="BB419" s="1409">
        <v>0</v>
      </c>
      <c r="BC419" s="1409" t="e">
        <f>INDEX('прил 1.1'!#REF!,MATCH('прил 1.4'!B419,'прил 1.1'!B:B,0))</f>
        <v>#REF!</v>
      </c>
      <c r="BD419" s="1409">
        <v>0</v>
      </c>
      <c r="BE419" s="1409" t="e">
        <f>INDEX('прил 1.1'!#REF!,MATCH('прил 1.4'!B419,'прил 1.1'!B:B,0))</f>
        <v>#REF!</v>
      </c>
      <c r="BF419" s="1414"/>
      <c r="BG419" s="1409" t="e">
        <f>INDEX('прил 1.1'!#REF!,MATCH('прил 1.4'!B419,'прил 1.1'!B:B,0))</f>
        <v>#REF!</v>
      </c>
      <c r="BH419" s="950"/>
      <c r="BI419" s="1597">
        <f t="shared" si="365"/>
        <v>0</v>
      </c>
      <c r="BL419" s="917"/>
      <c r="BM419" s="918"/>
    </row>
    <row r="420" spans="1:65" s="934" customFormat="1" ht="30" hidden="1">
      <c r="A420" s="938">
        <f t="shared" si="362"/>
        <v>38</v>
      </c>
      <c r="B420" s="782" t="s">
        <v>1087</v>
      </c>
      <c r="C420" s="915" t="s">
        <v>1026</v>
      </c>
      <c r="D420" s="1409" t="e">
        <f>INDEX('прил 1.1'!K:K,MATCH('прил 1.4'!B420,'прил 1.1'!B:B,0))</f>
        <v>#N/A</v>
      </c>
      <c r="E420" s="1409" t="e">
        <f>INDEX('прил 1.1'!L:L,MATCH($B420,'прил 1.1'!$B:$B,0))</f>
        <v>#N/A</v>
      </c>
      <c r="F420" s="1409" t="e">
        <f>INDEX('прил 1.1'!Q:Q,MATCH('прил 1.4'!B420,'прил 1.1'!B:B,0))</f>
        <v>#N/A</v>
      </c>
      <c r="G420" s="1409" t="e">
        <f>INDEX('прил 1.1'!#REF!,MATCH($B420,'прил 1.1'!$B:$B,0))</f>
        <v>#REF!</v>
      </c>
      <c r="H420" s="1409">
        <v>0</v>
      </c>
      <c r="I420" s="1410" t="e">
        <f>INDEX('прил 1.1'!#REF!,MATCH('прил 1.4'!B420,'прил 1.1'!B:B,0))</f>
        <v>#REF!</v>
      </c>
      <c r="J420" s="1201"/>
      <c r="K420" s="1202"/>
      <c r="L420" s="1199"/>
      <c r="M420" s="1202"/>
      <c r="N420" s="1199"/>
      <c r="O420" s="1199"/>
      <c r="P420" s="1199"/>
      <c r="Q420" s="1203"/>
      <c r="R420" s="1409" t="e">
        <f t="shared" si="342"/>
        <v>#REF!</v>
      </c>
      <c r="S420" s="937" t="e">
        <f t="shared" si="343"/>
        <v>#REF!</v>
      </c>
      <c r="T420" s="1409" t="e">
        <f>INDEX('прил 1.1'!#REF!,MATCH('прил 1.4'!$B420,'прил 1.1'!$B:$B,0))</f>
        <v>#REF!</v>
      </c>
      <c r="U420" s="1409" t="e">
        <f>INDEX('прил 1.1'!#REF!,MATCH('прил 1.4'!$B420,'прил 1.1'!$B:$B,0))</f>
        <v>#REF!</v>
      </c>
      <c r="V420" s="1409">
        <v>0</v>
      </c>
      <c r="W420" s="1409" t="e">
        <f>INDEX('прил 1.1'!#REF!,MATCH('прил 1.4'!B420,'прил 1.1'!B:B,0))</f>
        <v>#REF!</v>
      </c>
      <c r="X420" s="1205"/>
      <c r="Y420" s="1205"/>
      <c r="Z420" s="1205"/>
      <c r="AA420" s="1205"/>
      <c r="AB420" s="1205"/>
      <c r="AC420" s="1205"/>
      <c r="AD420" s="1205"/>
      <c r="AE420" s="1205"/>
      <c r="AF420" s="1199" t="e">
        <f>INDEX('прил 1.1'!Q:Q,MATCH('прил 1.4'!B420,'прил 1.1'!B:B,0))-W420</f>
        <v>#N/A</v>
      </c>
      <c r="AG420" s="1409" t="e">
        <f t="shared" si="328"/>
        <v>#REF!</v>
      </c>
      <c r="AH420" s="937" t="e">
        <f t="shared" si="329"/>
        <v>#REF!</v>
      </c>
      <c r="AI420" s="1414"/>
      <c r="AJ420" s="1414"/>
      <c r="AK420" s="1415" t="e">
        <f>INDEX('прил 1.1'!#REF!,MATCH('прил 1.4'!$B420,'прил 1.1'!$B:$B,0))</f>
        <v>#REF!</v>
      </c>
      <c r="AL420" s="1416" t="e">
        <f>INDEX('прил 1.1'!#REF!,MATCH('прил 1.4'!$B420,'прил 1.1'!$B:$B,0))</f>
        <v>#REF!</v>
      </c>
      <c r="AM420" s="1409">
        <v>0</v>
      </c>
      <c r="AN420" s="1409" t="e">
        <f>INDEX('прил 1.1'!#REF!,MATCH('прил 1.4'!B420,'прил 1.1'!B:B,0))</f>
        <v>#REF!</v>
      </c>
      <c r="AO420" s="1206">
        <f t="shared" si="354"/>
        <v>0</v>
      </c>
      <c r="AP420" s="1200" t="e">
        <f t="shared" si="355"/>
        <v>#REF!</v>
      </c>
      <c r="AQ420" s="1227"/>
      <c r="AR420" s="1199" t="e">
        <f>INDEX('прил 1.3'!#REF!,MATCH('прил 1.4'!$B420,'прил 1.3'!$B:$B,0))</f>
        <v>#REF!</v>
      </c>
      <c r="AS420" s="1202"/>
      <c r="AT420" s="1199" t="e">
        <f>INDEX('прил 1.3'!#REF!,MATCH('прил 1.4'!$B420,'прил 1.3'!$B:$B,0))</f>
        <v>#REF!</v>
      </c>
      <c r="AU420" s="1202"/>
      <c r="AV420" s="1199" t="e">
        <f>INDEX('прил 1.3'!#REF!,MATCH('прил 1.4'!$B420,'прил 1.3'!$B:$B,0))</f>
        <v>#REF!</v>
      </c>
      <c r="AW420" s="1202"/>
      <c r="AX420" s="1199" t="e">
        <f>INDEX('прил 1.3'!#REF!,MATCH('прил 1.4'!$B420,'прил 1.3'!$B:$B,0))</f>
        <v>#REF!</v>
      </c>
      <c r="AY420" s="1409" t="e">
        <f t="shared" si="339"/>
        <v>#REF!</v>
      </c>
      <c r="AZ420" s="937" t="e">
        <f t="shared" si="340"/>
        <v>#REF!</v>
      </c>
      <c r="BA420" s="1417"/>
      <c r="BB420" s="1409">
        <v>0</v>
      </c>
      <c r="BC420" s="1409" t="e">
        <f>INDEX('прил 1.1'!#REF!,MATCH('прил 1.4'!B420,'прил 1.1'!B:B,0))</f>
        <v>#REF!</v>
      </c>
      <c r="BD420" s="1409">
        <v>0</v>
      </c>
      <c r="BE420" s="1409" t="e">
        <f>INDEX('прил 1.1'!#REF!,MATCH('прил 1.4'!B420,'прил 1.1'!B:B,0))</f>
        <v>#REF!</v>
      </c>
      <c r="BF420" s="1414"/>
      <c r="BG420" s="1409" t="e">
        <f>INDEX('прил 1.1'!#REF!,MATCH('прил 1.4'!B420,'прил 1.1'!B:B,0))</f>
        <v>#REF!</v>
      </c>
      <c r="BH420" s="950"/>
      <c r="BI420" s="1597">
        <f t="shared" si="365"/>
        <v>0</v>
      </c>
      <c r="BJ420" s="934" t="e">
        <f>MATCH($B420,'прил 1.1'!B:B,0)</f>
        <v>#N/A</v>
      </c>
      <c r="BL420" s="917" t="e">
        <f>BJ420-H420</f>
        <v>#N/A</v>
      </c>
      <c r="BM420" s="918"/>
    </row>
    <row r="421" spans="1:65" s="934" customFormat="1" hidden="1">
      <c r="A421" s="938">
        <f>A420+1</f>
        <v>39</v>
      </c>
      <c r="B421" s="782" t="e">
        <f>'прил 1.1'!#REF!</f>
        <v>#REF!</v>
      </c>
      <c r="C421" s="915" t="s">
        <v>1026</v>
      </c>
      <c r="D421" s="1409" t="e">
        <f>INDEX('прил 1.1'!K:K,MATCH('прил 1.4'!B421,'прил 1.1'!B:B,0))</f>
        <v>#REF!</v>
      </c>
      <c r="E421" s="1409" t="e">
        <f>INDEX('прил 1.1'!L:L,MATCH($B421,'прил 1.1'!$B:$B,0))</f>
        <v>#REF!</v>
      </c>
      <c r="F421" s="1409" t="e">
        <f>INDEX('прил 1.1'!Q:Q,MATCH('прил 1.4'!B421,'прил 1.1'!B:B,0))</f>
        <v>#REF!</v>
      </c>
      <c r="G421" s="1409" t="e">
        <f>INDEX('прил 1.1'!#REF!,MATCH($B421,'прил 1.1'!$B:$B,0))</f>
        <v>#REF!</v>
      </c>
      <c r="H421" s="1409"/>
      <c r="I421" s="1410" t="e">
        <f>INDEX('прил 1.1'!#REF!,MATCH('прил 1.4'!B421,'прил 1.1'!B:B,0))</f>
        <v>#REF!</v>
      </c>
      <c r="J421" s="1201"/>
      <c r="K421" s="1202"/>
      <c r="L421" s="1199"/>
      <c r="M421" s="1202"/>
      <c r="N421" s="1199"/>
      <c r="O421" s="1199"/>
      <c r="P421" s="1199"/>
      <c r="Q421" s="1203"/>
      <c r="R421" s="1409" t="e">
        <f t="shared" si="342"/>
        <v>#REF!</v>
      </c>
      <c r="S421" s="937" t="e">
        <f t="shared" si="343"/>
        <v>#REF!</v>
      </c>
      <c r="T421" s="1409" t="e">
        <f>INDEX('прил 1.1'!#REF!,MATCH('прил 1.4'!$B421,'прил 1.1'!$B:$B,0))</f>
        <v>#REF!</v>
      </c>
      <c r="U421" s="1409" t="e">
        <f>INDEX('прил 1.1'!#REF!,MATCH('прил 1.4'!$B421,'прил 1.1'!$B:$B,0))</f>
        <v>#REF!</v>
      </c>
      <c r="V421" s="1409"/>
      <c r="W421" s="1409" t="e">
        <f>INDEX('прил 1.1'!#REF!,MATCH('прил 1.4'!B421,'прил 1.1'!B:B,0))</f>
        <v>#REF!</v>
      </c>
      <c r="X421" s="1205"/>
      <c r="Y421" s="1205"/>
      <c r="Z421" s="1205"/>
      <c r="AA421" s="1205"/>
      <c r="AB421" s="1205"/>
      <c r="AC421" s="1205"/>
      <c r="AD421" s="1205"/>
      <c r="AE421" s="1205"/>
      <c r="AF421" s="1199" t="e">
        <f>INDEX('прил 1.1'!Q:Q,MATCH('прил 1.4'!B421,'прил 1.1'!B:B,0))-W421</f>
        <v>#REF!</v>
      </c>
      <c r="AG421" s="1409" t="e">
        <f t="shared" si="328"/>
        <v>#REF!</v>
      </c>
      <c r="AH421" s="937" t="e">
        <f t="shared" si="329"/>
        <v>#REF!</v>
      </c>
      <c r="AI421" s="1414"/>
      <c r="AJ421" s="1414"/>
      <c r="AK421" s="1415" t="e">
        <f>INDEX('прил 1.1'!#REF!,MATCH('прил 1.4'!$B421,'прил 1.1'!$B:$B,0))</f>
        <v>#REF!</v>
      </c>
      <c r="AL421" s="1416" t="e">
        <f>INDEX('прил 1.1'!#REF!,MATCH('прил 1.4'!$B421,'прил 1.1'!$B:$B,0))</f>
        <v>#REF!</v>
      </c>
      <c r="AM421" s="1409"/>
      <c r="AN421" s="1409" t="e">
        <f>INDEX('прил 1.1'!#REF!,MATCH('прил 1.4'!B421,'прил 1.1'!B:B,0))</f>
        <v>#REF!</v>
      </c>
      <c r="AO421" s="1206">
        <f t="shared" si="354"/>
        <v>0</v>
      </c>
      <c r="AP421" s="1200" t="e">
        <f t="shared" si="355"/>
        <v>#REF!</v>
      </c>
      <c r="AQ421" s="1227"/>
      <c r="AR421" s="1199" t="e">
        <f>INDEX('прил 1.3'!#REF!,MATCH('прил 1.4'!$B421,'прил 1.3'!$B:$B,0))</f>
        <v>#REF!</v>
      </c>
      <c r="AS421" s="1202"/>
      <c r="AT421" s="1199" t="e">
        <f>INDEX('прил 1.3'!#REF!,MATCH('прил 1.4'!$B421,'прил 1.3'!$B:$B,0))</f>
        <v>#REF!</v>
      </c>
      <c r="AU421" s="1202"/>
      <c r="AV421" s="1199" t="e">
        <f>INDEX('прил 1.3'!#REF!,MATCH('прил 1.4'!$B421,'прил 1.3'!$B:$B,0))</f>
        <v>#REF!</v>
      </c>
      <c r="AW421" s="1202"/>
      <c r="AX421" s="1199" t="e">
        <f>INDEX('прил 1.3'!#REF!,MATCH('прил 1.4'!$B421,'прил 1.3'!$B:$B,0))</f>
        <v>#REF!</v>
      </c>
      <c r="AY421" s="1409" t="e">
        <f t="shared" si="339"/>
        <v>#REF!</v>
      </c>
      <c r="AZ421" s="937" t="e">
        <f t="shared" si="340"/>
        <v>#REF!</v>
      </c>
      <c r="BA421" s="1417"/>
      <c r="BB421" s="1409"/>
      <c r="BC421" s="1409" t="e">
        <f>INDEX('прил 1.1'!#REF!,MATCH('прил 1.4'!B421,'прил 1.1'!B:B,0))</f>
        <v>#REF!</v>
      </c>
      <c r="BD421" s="1409"/>
      <c r="BE421" s="1409" t="e">
        <f>INDEX('прил 1.1'!#REF!,MATCH('прил 1.4'!B421,'прил 1.1'!B:B,0))</f>
        <v>#REF!</v>
      </c>
      <c r="BF421" s="1414"/>
      <c r="BG421" s="1409" t="e">
        <f>INDEX('прил 1.1'!#REF!,MATCH('прил 1.4'!B421,'прил 1.1'!B:B,0))</f>
        <v>#REF!</v>
      </c>
      <c r="BH421" s="950"/>
      <c r="BI421" s="1597">
        <f t="shared" si="365"/>
        <v>0</v>
      </c>
      <c r="BL421" s="917"/>
      <c r="BM421" s="918"/>
    </row>
    <row r="422" spans="1:65" s="934" customFormat="1" hidden="1">
      <c r="A422" s="938">
        <f t="shared" si="362"/>
        <v>40</v>
      </c>
      <c r="B422" s="782" t="e">
        <f>'прил 1.1'!#REF!</f>
        <v>#REF!</v>
      </c>
      <c r="C422" s="915" t="s">
        <v>1026</v>
      </c>
      <c r="D422" s="1409" t="e">
        <f>INDEX('прил 1.1'!K:K,MATCH('прил 1.4'!B422,'прил 1.1'!B:B,0))</f>
        <v>#REF!</v>
      </c>
      <c r="E422" s="1409" t="e">
        <f>INDEX('прил 1.1'!L:L,MATCH($B422,'прил 1.1'!$B:$B,0))</f>
        <v>#REF!</v>
      </c>
      <c r="F422" s="1409" t="e">
        <f>INDEX('прил 1.1'!Q:Q,MATCH('прил 1.4'!B422,'прил 1.1'!B:B,0))</f>
        <v>#REF!</v>
      </c>
      <c r="G422" s="1409" t="e">
        <f>INDEX('прил 1.1'!#REF!,MATCH($B422,'прил 1.1'!$B:$B,0))</f>
        <v>#REF!</v>
      </c>
      <c r="H422" s="1409"/>
      <c r="I422" s="1410" t="e">
        <f>INDEX('прил 1.1'!#REF!,MATCH('прил 1.4'!B422,'прил 1.1'!B:B,0))</f>
        <v>#REF!</v>
      </c>
      <c r="J422" s="1201"/>
      <c r="K422" s="1202"/>
      <c r="L422" s="1199"/>
      <c r="M422" s="1202"/>
      <c r="N422" s="1199"/>
      <c r="O422" s="1199"/>
      <c r="P422" s="1199"/>
      <c r="Q422" s="1203"/>
      <c r="R422" s="1409" t="e">
        <f t="shared" si="342"/>
        <v>#REF!</v>
      </c>
      <c r="S422" s="937" t="e">
        <f t="shared" si="343"/>
        <v>#REF!</v>
      </c>
      <c r="T422" s="1409" t="e">
        <f>INDEX('прил 1.1'!#REF!,MATCH('прил 1.4'!$B422,'прил 1.1'!$B:$B,0))</f>
        <v>#REF!</v>
      </c>
      <c r="U422" s="1409" t="e">
        <f>INDEX('прил 1.1'!#REF!,MATCH('прил 1.4'!$B422,'прил 1.1'!$B:$B,0))</f>
        <v>#REF!</v>
      </c>
      <c r="V422" s="1409"/>
      <c r="W422" s="1409" t="e">
        <f>INDEX('прил 1.1'!#REF!,MATCH('прил 1.4'!B422,'прил 1.1'!B:B,0))</f>
        <v>#REF!</v>
      </c>
      <c r="X422" s="1205"/>
      <c r="Y422" s="1205"/>
      <c r="Z422" s="1205"/>
      <c r="AA422" s="1205"/>
      <c r="AB422" s="1205"/>
      <c r="AC422" s="1205"/>
      <c r="AD422" s="1205"/>
      <c r="AE422" s="1205"/>
      <c r="AF422" s="1199" t="e">
        <f>INDEX('прил 1.1'!Q:Q,MATCH('прил 1.4'!B422,'прил 1.1'!B:B,0))-W422</f>
        <v>#REF!</v>
      </c>
      <c r="AG422" s="1409" t="e">
        <f t="shared" si="328"/>
        <v>#REF!</v>
      </c>
      <c r="AH422" s="937" t="e">
        <f t="shared" si="329"/>
        <v>#REF!</v>
      </c>
      <c r="AI422" s="1414"/>
      <c r="AJ422" s="1414"/>
      <c r="AK422" s="1415" t="e">
        <f>INDEX('прил 1.1'!#REF!,MATCH('прил 1.4'!$B422,'прил 1.1'!$B:$B,0))</f>
        <v>#REF!</v>
      </c>
      <c r="AL422" s="1416" t="e">
        <f>INDEX('прил 1.1'!#REF!,MATCH('прил 1.4'!$B422,'прил 1.1'!$B:$B,0))</f>
        <v>#REF!</v>
      </c>
      <c r="AM422" s="1409"/>
      <c r="AN422" s="1409" t="e">
        <f>INDEX('прил 1.1'!#REF!,MATCH('прил 1.4'!B422,'прил 1.1'!B:B,0))</f>
        <v>#REF!</v>
      </c>
      <c r="AO422" s="1206">
        <f t="shared" si="354"/>
        <v>0</v>
      </c>
      <c r="AP422" s="1200" t="e">
        <f t="shared" si="355"/>
        <v>#REF!</v>
      </c>
      <c r="AQ422" s="1227"/>
      <c r="AR422" s="1199" t="e">
        <f>INDEX('прил 1.3'!#REF!,MATCH('прил 1.4'!$B422,'прил 1.3'!$B:$B,0))</f>
        <v>#REF!</v>
      </c>
      <c r="AS422" s="1202"/>
      <c r="AT422" s="1199" t="e">
        <f>INDEX('прил 1.3'!#REF!,MATCH('прил 1.4'!$B422,'прил 1.3'!$B:$B,0))</f>
        <v>#REF!</v>
      </c>
      <c r="AU422" s="1202"/>
      <c r="AV422" s="1199" t="e">
        <f>INDEX('прил 1.3'!#REF!,MATCH('прил 1.4'!$B422,'прил 1.3'!$B:$B,0))</f>
        <v>#REF!</v>
      </c>
      <c r="AW422" s="1202"/>
      <c r="AX422" s="1199" t="e">
        <f>INDEX('прил 1.3'!#REF!,MATCH('прил 1.4'!$B422,'прил 1.3'!$B:$B,0))</f>
        <v>#REF!</v>
      </c>
      <c r="AY422" s="1409" t="e">
        <f t="shared" si="339"/>
        <v>#REF!</v>
      </c>
      <c r="AZ422" s="937" t="e">
        <f t="shared" si="340"/>
        <v>#REF!</v>
      </c>
      <c r="BA422" s="1417"/>
      <c r="BB422" s="1409"/>
      <c r="BC422" s="1409" t="e">
        <f>INDEX('прил 1.1'!#REF!,MATCH('прил 1.4'!B422,'прил 1.1'!B:B,0))</f>
        <v>#REF!</v>
      </c>
      <c r="BD422" s="1409"/>
      <c r="BE422" s="1409" t="e">
        <f>INDEX('прил 1.1'!#REF!,MATCH('прил 1.4'!B422,'прил 1.1'!B:B,0))</f>
        <v>#REF!</v>
      </c>
      <c r="BF422" s="1414"/>
      <c r="BG422" s="1409" t="e">
        <f>INDEX('прил 1.1'!#REF!,MATCH('прил 1.4'!B422,'прил 1.1'!B:B,0))</f>
        <v>#REF!</v>
      </c>
      <c r="BH422" s="950"/>
      <c r="BI422" s="1597">
        <f t="shared" si="365"/>
        <v>0</v>
      </c>
      <c r="BL422" s="917"/>
      <c r="BM422" s="918"/>
    </row>
    <row r="423" spans="1:65" s="934" customFormat="1" ht="75">
      <c r="A423" s="938">
        <f t="shared" si="362"/>
        <v>41</v>
      </c>
      <c r="B423" s="782" t="s">
        <v>1082</v>
      </c>
      <c r="C423" s="915" t="s">
        <v>1026</v>
      </c>
      <c r="D423" s="1409"/>
      <c r="E423" s="1409"/>
      <c r="F423" s="1409"/>
      <c r="G423" s="1409"/>
      <c r="H423" s="1409">
        <v>4.08</v>
      </c>
      <c r="I423" s="1410"/>
      <c r="J423" s="1201"/>
      <c r="K423" s="1202"/>
      <c r="L423" s="1199"/>
      <c r="M423" s="1202"/>
      <c r="N423" s="1199"/>
      <c r="O423" s="1199"/>
      <c r="P423" s="1199"/>
      <c r="Q423" s="1203"/>
      <c r="R423" s="1409">
        <f t="shared" si="342"/>
        <v>-4.08</v>
      </c>
      <c r="S423" s="937" t="str">
        <f t="shared" si="343"/>
        <v xml:space="preserve"> </v>
      </c>
      <c r="T423" s="1409"/>
      <c r="U423" s="1409"/>
      <c r="V423" s="1409">
        <v>4.7957999999999998</v>
      </c>
      <c r="W423" s="1409"/>
      <c r="X423" s="1205"/>
      <c r="Y423" s="1205"/>
      <c r="Z423" s="1205"/>
      <c r="AA423" s="1205"/>
      <c r="AB423" s="1205"/>
      <c r="AC423" s="1205"/>
      <c r="AD423" s="1205">
        <f>V423</f>
        <v>4.7957999999999998</v>
      </c>
      <c r="AE423" s="1205"/>
      <c r="AF423" s="1199"/>
      <c r="AG423" s="1409">
        <f t="shared" si="328"/>
        <v>-4.7957999999999998</v>
      </c>
      <c r="AH423" s="937" t="str">
        <f t="shared" si="329"/>
        <v xml:space="preserve"> </v>
      </c>
      <c r="AI423" s="1414"/>
      <c r="AJ423" s="1414"/>
      <c r="AK423" s="1415"/>
      <c r="AL423" s="1416"/>
      <c r="AM423" s="1409">
        <v>4.4880000000000004</v>
      </c>
      <c r="AN423" s="1409"/>
      <c r="AO423" s="1206">
        <f t="shared" si="354"/>
        <v>4.4880000000000004</v>
      </c>
      <c r="AP423" s="1200">
        <f t="shared" si="355"/>
        <v>0</v>
      </c>
      <c r="AQ423" s="1227"/>
      <c r="AR423" s="1199"/>
      <c r="AS423" s="1202"/>
      <c r="AT423" s="1199"/>
      <c r="AU423" s="1202"/>
      <c r="AV423" s="1199"/>
      <c r="AW423" s="1202"/>
      <c r="AX423" s="1199"/>
      <c r="AY423" s="1409">
        <f t="shared" si="339"/>
        <v>-4.4880000000000004</v>
      </c>
      <c r="AZ423" s="937" t="str">
        <f t="shared" si="340"/>
        <v xml:space="preserve"> </v>
      </c>
      <c r="BA423" s="1417"/>
      <c r="BB423" s="1409">
        <v>0</v>
      </c>
      <c r="BC423" s="1409"/>
      <c r="BD423" s="1409">
        <v>0</v>
      </c>
      <c r="BE423" s="1409"/>
      <c r="BF423" s="1414"/>
      <c r="BG423" s="1409"/>
      <c r="BH423" s="950"/>
      <c r="BI423" s="1597">
        <f t="shared" si="365"/>
        <v>0</v>
      </c>
      <c r="BJ423" s="1619">
        <v>0</v>
      </c>
      <c r="BL423" s="917">
        <f t="shared" ref="BL423:BL438" si="367">BJ423-H423</f>
        <v>-4.08</v>
      </c>
      <c r="BM423" s="918"/>
    </row>
    <row r="424" spans="1:65" s="934" customFormat="1" ht="30">
      <c r="A424" s="938">
        <f t="shared" si="362"/>
        <v>42</v>
      </c>
      <c r="B424" s="782" t="s">
        <v>1083</v>
      </c>
      <c r="C424" s="915" t="s">
        <v>1026</v>
      </c>
      <c r="D424" s="1409"/>
      <c r="E424" s="1409"/>
      <c r="F424" s="1409"/>
      <c r="G424" s="1409"/>
      <c r="H424" s="1409">
        <v>4.5</v>
      </c>
      <c r="I424" s="1410"/>
      <c r="J424" s="1201"/>
      <c r="K424" s="1202"/>
      <c r="L424" s="1199"/>
      <c r="M424" s="1202"/>
      <c r="N424" s="1199"/>
      <c r="O424" s="1199"/>
      <c r="P424" s="1199"/>
      <c r="Q424" s="1203"/>
      <c r="R424" s="1409">
        <f t="shared" si="342"/>
        <v>-4.5</v>
      </c>
      <c r="S424" s="937" t="str">
        <f t="shared" si="343"/>
        <v xml:space="preserve"> </v>
      </c>
      <c r="T424" s="1409"/>
      <c r="U424" s="1409"/>
      <c r="V424" s="1409">
        <v>5.2895000000000003</v>
      </c>
      <c r="W424" s="1409"/>
      <c r="X424" s="1205"/>
      <c r="Y424" s="1205"/>
      <c r="Z424" s="1205"/>
      <c r="AA424" s="1205"/>
      <c r="AB424" s="1205"/>
      <c r="AC424" s="1205"/>
      <c r="AD424" s="1205">
        <f>V424</f>
        <v>5.2895000000000003</v>
      </c>
      <c r="AE424" s="1205"/>
      <c r="AF424" s="1199"/>
      <c r="AG424" s="1409">
        <f t="shared" si="328"/>
        <v>-5.2895000000000003</v>
      </c>
      <c r="AH424" s="937" t="str">
        <f t="shared" si="329"/>
        <v xml:space="preserve"> </v>
      </c>
      <c r="AI424" s="1414"/>
      <c r="AJ424" s="1414"/>
      <c r="AK424" s="1415"/>
      <c r="AL424" s="1416"/>
      <c r="AM424" s="1409">
        <v>4.8150000000000004</v>
      </c>
      <c r="AN424" s="1409"/>
      <c r="AO424" s="1206">
        <f t="shared" si="354"/>
        <v>4.8150000000000004</v>
      </c>
      <c r="AP424" s="1200">
        <f t="shared" si="355"/>
        <v>0</v>
      </c>
      <c r="AQ424" s="1227"/>
      <c r="AR424" s="1199"/>
      <c r="AS424" s="1202"/>
      <c r="AT424" s="1199"/>
      <c r="AU424" s="1202"/>
      <c r="AV424" s="1199"/>
      <c r="AW424" s="1202"/>
      <c r="AX424" s="1199"/>
      <c r="AY424" s="1409">
        <f t="shared" si="339"/>
        <v>-4.8150000000000004</v>
      </c>
      <c r="AZ424" s="937" t="str">
        <f t="shared" si="340"/>
        <v xml:space="preserve"> </v>
      </c>
      <c r="BA424" s="1417"/>
      <c r="BB424" s="1409">
        <v>0</v>
      </c>
      <c r="BC424" s="1409"/>
      <c r="BD424" s="1409">
        <v>0</v>
      </c>
      <c r="BE424" s="1409"/>
      <c r="BF424" s="1414"/>
      <c r="BG424" s="1409"/>
      <c r="BH424" s="950"/>
      <c r="BI424" s="1597">
        <f t="shared" si="365"/>
        <v>0</v>
      </c>
      <c r="BJ424" s="1619">
        <v>0</v>
      </c>
      <c r="BL424" s="917">
        <f t="shared" si="367"/>
        <v>-4.5</v>
      </c>
      <c r="BM424" s="918"/>
    </row>
    <row r="425" spans="1:65" s="934" customFormat="1" ht="30">
      <c r="A425" s="938">
        <f t="shared" si="362"/>
        <v>43</v>
      </c>
      <c r="B425" s="782" t="s">
        <v>1084</v>
      </c>
      <c r="C425" s="915" t="s">
        <v>1026</v>
      </c>
      <c r="D425" s="1409"/>
      <c r="E425" s="1409"/>
      <c r="F425" s="1409"/>
      <c r="G425" s="1409"/>
      <c r="H425" s="1409">
        <v>1.1000000000000001</v>
      </c>
      <c r="I425" s="1410"/>
      <c r="J425" s="1201"/>
      <c r="K425" s="1202"/>
      <c r="L425" s="1199"/>
      <c r="M425" s="1202"/>
      <c r="N425" s="1199"/>
      <c r="O425" s="1199"/>
      <c r="P425" s="1199"/>
      <c r="Q425" s="1203"/>
      <c r="R425" s="1409">
        <f t="shared" si="342"/>
        <v>-1.1000000000000001</v>
      </c>
      <c r="S425" s="937" t="str">
        <f t="shared" si="343"/>
        <v xml:space="preserve"> </v>
      </c>
      <c r="T425" s="1409"/>
      <c r="U425" s="1409"/>
      <c r="V425" s="1409">
        <v>1.2929999999999999</v>
      </c>
      <c r="W425" s="1409"/>
      <c r="X425" s="1205"/>
      <c r="Y425" s="1205"/>
      <c r="Z425" s="1205"/>
      <c r="AA425" s="1205"/>
      <c r="AB425" s="1205"/>
      <c r="AC425" s="1205"/>
      <c r="AD425" s="1205">
        <f t="shared" ref="AD425:AD426" si="368">V425</f>
        <v>1.2929999999999999</v>
      </c>
      <c r="AE425" s="1205"/>
      <c r="AF425" s="1199"/>
      <c r="AG425" s="1409">
        <f t="shared" si="328"/>
        <v>-1.2929999999999999</v>
      </c>
      <c r="AH425" s="937" t="str">
        <f t="shared" si="329"/>
        <v xml:space="preserve"> </v>
      </c>
      <c r="AI425" s="1414"/>
      <c r="AJ425" s="1414"/>
      <c r="AK425" s="1415"/>
      <c r="AL425" s="1416"/>
      <c r="AM425" s="1409">
        <v>1.2100000000000002</v>
      </c>
      <c r="AN425" s="1409"/>
      <c r="AO425" s="1206">
        <f t="shared" si="354"/>
        <v>1.2100000000000002</v>
      </c>
      <c r="AP425" s="1200">
        <f t="shared" si="355"/>
        <v>0</v>
      </c>
      <c r="AQ425" s="1227"/>
      <c r="AR425" s="1199"/>
      <c r="AS425" s="1202"/>
      <c r="AT425" s="1199"/>
      <c r="AU425" s="1202"/>
      <c r="AV425" s="1199"/>
      <c r="AW425" s="1202"/>
      <c r="AX425" s="1199"/>
      <c r="AY425" s="1409">
        <f t="shared" si="339"/>
        <v>-1.2100000000000002</v>
      </c>
      <c r="AZ425" s="937" t="str">
        <f t="shared" si="340"/>
        <v xml:space="preserve"> </v>
      </c>
      <c r="BA425" s="1417"/>
      <c r="BB425" s="1409">
        <v>0</v>
      </c>
      <c r="BC425" s="1409"/>
      <c r="BD425" s="1409">
        <v>0</v>
      </c>
      <c r="BE425" s="1409"/>
      <c r="BF425" s="1414"/>
      <c r="BG425" s="1409"/>
      <c r="BH425" s="950"/>
      <c r="BI425" s="1597">
        <f t="shared" ref="BI425:BI434" si="369">V425-X425-Z425-AB425-AD425</f>
        <v>0</v>
      </c>
      <c r="BJ425" s="1619">
        <v>0</v>
      </c>
      <c r="BL425" s="917">
        <f t="shared" si="367"/>
        <v>-1.1000000000000001</v>
      </c>
      <c r="BM425" s="918"/>
    </row>
    <row r="426" spans="1:65" s="934" customFormat="1" ht="30">
      <c r="A426" s="938">
        <f t="shared" si="362"/>
        <v>44</v>
      </c>
      <c r="B426" s="782" t="s">
        <v>1085</v>
      </c>
      <c r="C426" s="915" t="s">
        <v>1026</v>
      </c>
      <c r="D426" s="1409"/>
      <c r="E426" s="1409"/>
      <c r="F426" s="1409"/>
      <c r="G426" s="1409"/>
      <c r="H426" s="1409">
        <v>1.1000000000000001</v>
      </c>
      <c r="I426" s="1410"/>
      <c r="J426" s="1201"/>
      <c r="K426" s="1202"/>
      <c r="L426" s="1199"/>
      <c r="M426" s="1202"/>
      <c r="N426" s="1199"/>
      <c r="O426" s="1199"/>
      <c r="P426" s="1199"/>
      <c r="Q426" s="1203"/>
      <c r="R426" s="1409">
        <f t="shared" si="342"/>
        <v>-1.1000000000000001</v>
      </c>
      <c r="S426" s="937" t="str">
        <f t="shared" si="343"/>
        <v xml:space="preserve"> </v>
      </c>
      <c r="T426" s="1409"/>
      <c r="U426" s="1409"/>
      <c r="V426" s="1409">
        <v>1.2929999999999999</v>
      </c>
      <c r="W426" s="1409"/>
      <c r="X426" s="1205"/>
      <c r="Y426" s="1205"/>
      <c r="Z426" s="1205"/>
      <c r="AA426" s="1205"/>
      <c r="AB426" s="1205"/>
      <c r="AC426" s="1205"/>
      <c r="AD426" s="1205">
        <f t="shared" si="368"/>
        <v>1.2929999999999999</v>
      </c>
      <c r="AE426" s="1205"/>
      <c r="AF426" s="1199"/>
      <c r="AG426" s="1409">
        <f t="shared" si="328"/>
        <v>-1.2929999999999999</v>
      </c>
      <c r="AH426" s="937" t="str">
        <f t="shared" si="329"/>
        <v xml:space="preserve"> </v>
      </c>
      <c r="AI426" s="1414"/>
      <c r="AJ426" s="1414"/>
      <c r="AK426" s="1415"/>
      <c r="AL426" s="1416"/>
      <c r="AM426" s="1409">
        <v>1.2100000000000002</v>
      </c>
      <c r="AN426" s="1409"/>
      <c r="AO426" s="1206">
        <f t="shared" si="354"/>
        <v>1.2100000000000002</v>
      </c>
      <c r="AP426" s="1200">
        <f t="shared" si="355"/>
        <v>0</v>
      </c>
      <c r="AQ426" s="1227"/>
      <c r="AR426" s="1199"/>
      <c r="AS426" s="1202"/>
      <c r="AT426" s="1199"/>
      <c r="AU426" s="1202"/>
      <c r="AV426" s="1199"/>
      <c r="AW426" s="1202"/>
      <c r="AX426" s="1199"/>
      <c r="AY426" s="1409">
        <f t="shared" si="339"/>
        <v>-1.2100000000000002</v>
      </c>
      <c r="AZ426" s="937" t="str">
        <f t="shared" si="340"/>
        <v xml:space="preserve"> </v>
      </c>
      <c r="BA426" s="1417"/>
      <c r="BB426" s="1409">
        <v>0</v>
      </c>
      <c r="BC426" s="1409"/>
      <c r="BD426" s="1409">
        <v>0</v>
      </c>
      <c r="BE426" s="1409"/>
      <c r="BF426" s="1414"/>
      <c r="BG426" s="1409"/>
      <c r="BH426" s="950"/>
      <c r="BI426" s="1597">
        <f t="shared" si="369"/>
        <v>0</v>
      </c>
      <c r="BJ426" s="1619">
        <v>0</v>
      </c>
      <c r="BL426" s="917">
        <f t="shared" si="367"/>
        <v>-1.1000000000000001</v>
      </c>
      <c r="BM426" s="918"/>
    </row>
    <row r="427" spans="1:65" s="934" customFormat="1" ht="30">
      <c r="A427" s="938">
        <f t="shared" si="362"/>
        <v>45</v>
      </c>
      <c r="B427" s="782" t="s">
        <v>1086</v>
      </c>
      <c r="C427" s="915" t="s">
        <v>1026</v>
      </c>
      <c r="D427" s="1409"/>
      <c r="E427" s="1409"/>
      <c r="F427" s="1409"/>
      <c r="G427" s="1409"/>
      <c r="H427" s="1409">
        <v>0.8</v>
      </c>
      <c r="I427" s="1410"/>
      <c r="J427" s="1201"/>
      <c r="K427" s="1202"/>
      <c r="L427" s="1199"/>
      <c r="M427" s="1202"/>
      <c r="N427" s="1199"/>
      <c r="O427" s="1199"/>
      <c r="P427" s="1199"/>
      <c r="Q427" s="1203"/>
      <c r="R427" s="1409">
        <f t="shared" si="342"/>
        <v>-0.8</v>
      </c>
      <c r="S427" s="937" t="str">
        <f t="shared" si="343"/>
        <v xml:space="preserve"> </v>
      </c>
      <c r="T427" s="1409"/>
      <c r="U427" s="1409"/>
      <c r="V427" s="1409">
        <v>0.94040000000000001</v>
      </c>
      <c r="W427" s="1409"/>
      <c r="X427" s="1205">
        <f>V427</f>
        <v>0.94040000000000001</v>
      </c>
      <c r="Y427" s="1205"/>
      <c r="Z427" s="1205"/>
      <c r="AA427" s="1205"/>
      <c r="AB427" s="1205"/>
      <c r="AC427" s="1205"/>
      <c r="AD427" s="1205"/>
      <c r="AE427" s="1205"/>
      <c r="AF427" s="1199"/>
      <c r="AG427" s="1409">
        <f t="shared" si="328"/>
        <v>-0.94040000000000001</v>
      </c>
      <c r="AH427" s="937" t="str">
        <f t="shared" si="329"/>
        <v xml:space="preserve"> </v>
      </c>
      <c r="AI427" s="1414"/>
      <c r="AJ427" s="1414"/>
      <c r="AK427" s="1415"/>
      <c r="AL427" s="1416"/>
      <c r="AM427" s="1409">
        <v>0</v>
      </c>
      <c r="AN427" s="1409"/>
      <c r="AO427" s="1206">
        <f t="shared" si="354"/>
        <v>0</v>
      </c>
      <c r="AP427" s="1200">
        <f t="shared" si="355"/>
        <v>0</v>
      </c>
      <c r="AQ427" s="1227"/>
      <c r="AR427" s="1199"/>
      <c r="AS427" s="1202"/>
      <c r="AT427" s="1199"/>
      <c r="AU427" s="1202"/>
      <c r="AV427" s="1199"/>
      <c r="AW427" s="1202"/>
      <c r="AX427" s="1199"/>
      <c r="AY427" s="1409">
        <f t="shared" si="339"/>
        <v>0</v>
      </c>
      <c r="AZ427" s="937" t="str">
        <f t="shared" si="340"/>
        <v xml:space="preserve"> </v>
      </c>
      <c r="BA427" s="1417"/>
      <c r="BB427" s="1409">
        <v>0</v>
      </c>
      <c r="BC427" s="1409"/>
      <c r="BD427" s="1409">
        <v>0</v>
      </c>
      <c r="BE427" s="1409"/>
      <c r="BF427" s="1414"/>
      <c r="BG427" s="1409"/>
      <c r="BH427" s="950"/>
      <c r="BI427" s="1597">
        <f t="shared" si="369"/>
        <v>0</v>
      </c>
      <c r="BJ427" s="1619">
        <v>0</v>
      </c>
      <c r="BL427" s="917">
        <f t="shared" si="367"/>
        <v>-0.8</v>
      </c>
      <c r="BM427" s="918"/>
    </row>
    <row r="428" spans="1:65" s="934" customFormat="1">
      <c r="A428" s="938">
        <f>A426+1</f>
        <v>45</v>
      </c>
      <c r="B428" s="782" t="s">
        <v>1100</v>
      </c>
      <c r="C428" s="915" t="s">
        <v>1026</v>
      </c>
      <c r="D428" s="1409"/>
      <c r="E428" s="1409"/>
      <c r="F428" s="1409"/>
      <c r="G428" s="1409"/>
      <c r="H428" s="1409">
        <v>0.4</v>
      </c>
      <c r="I428" s="1410"/>
      <c r="J428" s="1201"/>
      <c r="K428" s="1202"/>
      <c r="L428" s="1199"/>
      <c r="M428" s="1202"/>
      <c r="N428" s="1199"/>
      <c r="O428" s="1199"/>
      <c r="P428" s="1199"/>
      <c r="Q428" s="1203"/>
      <c r="R428" s="1409">
        <f t="shared" ref="R428" si="370">I428-H428</f>
        <v>-0.4</v>
      </c>
      <c r="S428" s="937" t="str">
        <f t="shared" ref="S428" si="371">IF(I428&gt;0,R428/I428," ")</f>
        <v xml:space="preserve"> </v>
      </c>
      <c r="T428" s="1409"/>
      <c r="U428" s="1409"/>
      <c r="V428" s="1409">
        <v>0.47020000000000001</v>
      </c>
      <c r="W428" s="1409"/>
      <c r="X428" s="1205">
        <f t="shared" ref="X428:X438" si="372">V428</f>
        <v>0.47020000000000001</v>
      </c>
      <c r="Y428" s="1205"/>
      <c r="Z428" s="1205"/>
      <c r="AA428" s="1205"/>
      <c r="AB428" s="1205"/>
      <c r="AC428" s="1205"/>
      <c r="AD428" s="1205"/>
      <c r="AE428" s="1205"/>
      <c r="AF428" s="1199"/>
      <c r="AG428" s="1409">
        <f t="shared" ref="AG428" si="373">W428-V428</f>
        <v>-0.47020000000000001</v>
      </c>
      <c r="AH428" s="937" t="str">
        <f t="shared" ref="AH428" si="374">IF(W428&gt;0,AG428/W428," ")</f>
        <v xml:space="preserve"> </v>
      </c>
      <c r="AI428" s="1414"/>
      <c r="AJ428" s="1414"/>
      <c r="AK428" s="1415"/>
      <c r="AL428" s="1416"/>
      <c r="AM428" s="1409">
        <v>0</v>
      </c>
      <c r="AN428" s="1409"/>
      <c r="AO428" s="1206">
        <f t="shared" si="354"/>
        <v>0</v>
      </c>
      <c r="AP428" s="1200">
        <f t="shared" si="355"/>
        <v>0</v>
      </c>
      <c r="AQ428" s="1227"/>
      <c r="AR428" s="1199"/>
      <c r="AS428" s="1202"/>
      <c r="AT428" s="1199"/>
      <c r="AU428" s="1202"/>
      <c r="AV428" s="1199"/>
      <c r="AW428" s="1202"/>
      <c r="AX428" s="1199"/>
      <c r="AY428" s="1409">
        <f t="shared" si="339"/>
        <v>0</v>
      </c>
      <c r="AZ428" s="937" t="str">
        <f t="shared" si="340"/>
        <v xml:space="preserve"> </v>
      </c>
      <c r="BA428" s="1417"/>
      <c r="BB428" s="1409">
        <v>0</v>
      </c>
      <c r="BC428" s="1409"/>
      <c r="BD428" s="1409">
        <v>0</v>
      </c>
      <c r="BE428" s="1409"/>
      <c r="BF428" s="1414"/>
      <c r="BG428" s="1409"/>
      <c r="BH428" s="950"/>
      <c r="BI428" s="1597">
        <f t="shared" si="369"/>
        <v>0</v>
      </c>
      <c r="BJ428" s="1619">
        <v>0</v>
      </c>
      <c r="BL428" s="917">
        <f t="shared" si="367"/>
        <v>-0.4</v>
      </c>
      <c r="BM428" s="918"/>
    </row>
    <row r="429" spans="1:65" s="934" customFormat="1" ht="30">
      <c r="A429" s="938">
        <f>A427+1</f>
        <v>46</v>
      </c>
      <c r="B429" s="782" t="s">
        <v>1087</v>
      </c>
      <c r="C429" s="915" t="s">
        <v>1026</v>
      </c>
      <c r="D429" s="1409"/>
      <c r="E429" s="1409"/>
      <c r="F429" s="1409"/>
      <c r="G429" s="1409"/>
      <c r="H429" s="1409">
        <v>0.4</v>
      </c>
      <c r="I429" s="1410"/>
      <c r="J429" s="1201"/>
      <c r="K429" s="1202"/>
      <c r="L429" s="1199"/>
      <c r="M429" s="1202"/>
      <c r="N429" s="1199"/>
      <c r="O429" s="1199"/>
      <c r="P429" s="1199"/>
      <c r="Q429" s="1203"/>
      <c r="R429" s="1409">
        <f t="shared" si="342"/>
        <v>-0.4</v>
      </c>
      <c r="S429" s="937" t="str">
        <f t="shared" si="343"/>
        <v xml:space="preserve"> </v>
      </c>
      <c r="T429" s="1409"/>
      <c r="U429" s="1409"/>
      <c r="V429" s="1409">
        <v>0.47020000000000001</v>
      </c>
      <c r="W429" s="1409"/>
      <c r="X429" s="1205">
        <f t="shared" si="372"/>
        <v>0.47020000000000001</v>
      </c>
      <c r="Y429" s="1205"/>
      <c r="Z429" s="1205"/>
      <c r="AA429" s="1205"/>
      <c r="AB429" s="1205"/>
      <c r="AC429" s="1205"/>
      <c r="AD429" s="1205"/>
      <c r="AE429" s="1205"/>
      <c r="AF429" s="1199"/>
      <c r="AG429" s="1409">
        <f t="shared" si="328"/>
        <v>-0.47020000000000001</v>
      </c>
      <c r="AH429" s="937" t="str">
        <f t="shared" si="329"/>
        <v xml:space="preserve"> </v>
      </c>
      <c r="AI429" s="1414"/>
      <c r="AJ429" s="1414"/>
      <c r="AK429" s="1415"/>
      <c r="AL429" s="1416"/>
      <c r="AM429" s="1409">
        <v>0</v>
      </c>
      <c r="AN429" s="1409"/>
      <c r="AO429" s="1206">
        <f t="shared" si="354"/>
        <v>0</v>
      </c>
      <c r="AP429" s="1200">
        <f t="shared" si="355"/>
        <v>0</v>
      </c>
      <c r="AQ429" s="1227"/>
      <c r="AR429" s="1199"/>
      <c r="AS429" s="1202"/>
      <c r="AT429" s="1199"/>
      <c r="AU429" s="1202"/>
      <c r="AV429" s="1199"/>
      <c r="AW429" s="1202"/>
      <c r="AX429" s="1199"/>
      <c r="AY429" s="1409">
        <f t="shared" si="339"/>
        <v>0</v>
      </c>
      <c r="AZ429" s="937" t="str">
        <f t="shared" si="340"/>
        <v xml:space="preserve"> </v>
      </c>
      <c r="BA429" s="1417"/>
      <c r="BB429" s="1409">
        <v>0</v>
      </c>
      <c r="BC429" s="1409"/>
      <c r="BD429" s="1409">
        <v>0</v>
      </c>
      <c r="BE429" s="1409"/>
      <c r="BF429" s="1414"/>
      <c r="BG429" s="1409"/>
      <c r="BH429" s="950"/>
      <c r="BI429" s="1597">
        <f t="shared" si="369"/>
        <v>0</v>
      </c>
      <c r="BJ429" s="1619">
        <v>0</v>
      </c>
      <c r="BL429" s="917">
        <f t="shared" si="367"/>
        <v>-0.4</v>
      </c>
      <c r="BM429" s="918"/>
    </row>
    <row r="430" spans="1:65" s="934" customFormat="1" ht="30">
      <c r="A430" s="938">
        <f t="shared" si="362"/>
        <v>47</v>
      </c>
      <c r="B430" s="782" t="s">
        <v>1088</v>
      </c>
      <c r="C430" s="915" t="s">
        <v>1026</v>
      </c>
      <c r="D430" s="1409"/>
      <c r="E430" s="1409"/>
      <c r="F430" s="1409"/>
      <c r="G430" s="1409"/>
      <c r="H430" s="1409">
        <v>0.40899999999999997</v>
      </c>
      <c r="I430" s="1410"/>
      <c r="J430" s="1201"/>
      <c r="K430" s="1202"/>
      <c r="L430" s="1199"/>
      <c r="M430" s="1202"/>
      <c r="N430" s="1199"/>
      <c r="O430" s="1199"/>
      <c r="P430" s="1199"/>
      <c r="Q430" s="1203"/>
      <c r="R430" s="1409">
        <f t="shared" si="342"/>
        <v>-0.40899999999999997</v>
      </c>
      <c r="S430" s="937" t="str">
        <f t="shared" si="343"/>
        <v xml:space="preserve"> </v>
      </c>
      <c r="T430" s="1409"/>
      <c r="U430" s="1409"/>
      <c r="V430" s="1409">
        <v>0.48080000000000001</v>
      </c>
      <c r="W430" s="1409"/>
      <c r="X430" s="1205">
        <f t="shared" si="372"/>
        <v>0.48080000000000001</v>
      </c>
      <c r="Y430" s="1205"/>
      <c r="Z430" s="1205"/>
      <c r="AA430" s="1205"/>
      <c r="AB430" s="1205"/>
      <c r="AC430" s="1205"/>
      <c r="AD430" s="1205"/>
      <c r="AE430" s="1205"/>
      <c r="AF430" s="1199"/>
      <c r="AG430" s="1409">
        <f t="shared" si="328"/>
        <v>-0.48080000000000001</v>
      </c>
      <c r="AH430" s="937" t="str">
        <f t="shared" si="329"/>
        <v xml:space="preserve"> </v>
      </c>
      <c r="AI430" s="1414"/>
      <c r="AJ430" s="1414"/>
      <c r="AK430" s="1415"/>
      <c r="AL430" s="1416"/>
      <c r="AM430" s="1409">
        <v>0</v>
      </c>
      <c r="AN430" s="1409"/>
      <c r="AO430" s="1206">
        <f t="shared" si="354"/>
        <v>0</v>
      </c>
      <c r="AP430" s="1200">
        <f t="shared" si="355"/>
        <v>0</v>
      </c>
      <c r="AQ430" s="1227"/>
      <c r="AR430" s="1199"/>
      <c r="AS430" s="1202"/>
      <c r="AT430" s="1199"/>
      <c r="AU430" s="1202"/>
      <c r="AV430" s="1199"/>
      <c r="AW430" s="1202"/>
      <c r="AX430" s="1199"/>
      <c r="AY430" s="1409">
        <f t="shared" si="339"/>
        <v>0</v>
      </c>
      <c r="AZ430" s="937" t="str">
        <f t="shared" si="340"/>
        <v xml:space="preserve"> </v>
      </c>
      <c r="BA430" s="1417"/>
      <c r="BB430" s="1409">
        <v>0</v>
      </c>
      <c r="BC430" s="1409"/>
      <c r="BD430" s="1409">
        <v>0</v>
      </c>
      <c r="BE430" s="1409"/>
      <c r="BF430" s="1414"/>
      <c r="BG430" s="1409"/>
      <c r="BH430" s="950"/>
      <c r="BI430" s="1597">
        <f t="shared" si="369"/>
        <v>0</v>
      </c>
      <c r="BJ430" s="1619">
        <v>0</v>
      </c>
      <c r="BL430" s="917">
        <f t="shared" si="367"/>
        <v>-0.40899999999999997</v>
      </c>
      <c r="BM430" s="918"/>
    </row>
    <row r="431" spans="1:65" s="934" customFormat="1" ht="30">
      <c r="A431" s="938">
        <f t="shared" si="362"/>
        <v>48</v>
      </c>
      <c r="B431" s="782" t="s">
        <v>1089</v>
      </c>
      <c r="C431" s="915" t="s">
        <v>1026</v>
      </c>
      <c r="D431" s="1409"/>
      <c r="E431" s="1409"/>
      <c r="F431" s="1409"/>
      <c r="G431" s="1409"/>
      <c r="H431" s="1409">
        <v>0.35</v>
      </c>
      <c r="I431" s="1410"/>
      <c r="J431" s="1201"/>
      <c r="K431" s="1202"/>
      <c r="L431" s="1199"/>
      <c r="M431" s="1202"/>
      <c r="N431" s="1199"/>
      <c r="O431" s="1199"/>
      <c r="P431" s="1199"/>
      <c r="Q431" s="1203"/>
      <c r="R431" s="1409">
        <f t="shared" si="342"/>
        <v>-0.35</v>
      </c>
      <c r="S431" s="937" t="str">
        <f t="shared" si="343"/>
        <v xml:space="preserve"> </v>
      </c>
      <c r="T431" s="1409"/>
      <c r="U431" s="1409"/>
      <c r="V431" s="1409">
        <v>0.41139999999999999</v>
      </c>
      <c r="W431" s="1409"/>
      <c r="X431" s="1205">
        <f t="shared" si="372"/>
        <v>0.41139999999999999</v>
      </c>
      <c r="Y431" s="1205"/>
      <c r="Z431" s="1205"/>
      <c r="AA431" s="1205"/>
      <c r="AB431" s="1205"/>
      <c r="AC431" s="1205"/>
      <c r="AD431" s="1205"/>
      <c r="AE431" s="1205"/>
      <c r="AF431" s="1199"/>
      <c r="AG431" s="1409">
        <f t="shared" ref="AG431:AG449" si="375">W431-V431</f>
        <v>-0.41139999999999999</v>
      </c>
      <c r="AH431" s="937" t="str">
        <f t="shared" ref="AH431:AH449" si="376">IF(W431&gt;0,AG431/W431," ")</f>
        <v xml:space="preserve"> </v>
      </c>
      <c r="AI431" s="1414"/>
      <c r="AJ431" s="1414"/>
      <c r="AK431" s="1415"/>
      <c r="AL431" s="1416"/>
      <c r="AM431" s="1409">
        <v>0</v>
      </c>
      <c r="AN431" s="1409"/>
      <c r="AO431" s="1206">
        <f t="shared" si="354"/>
        <v>0</v>
      </c>
      <c r="AP431" s="1200">
        <f t="shared" si="355"/>
        <v>0</v>
      </c>
      <c r="AQ431" s="1227"/>
      <c r="AR431" s="1199"/>
      <c r="AS431" s="1202"/>
      <c r="AT431" s="1199"/>
      <c r="AU431" s="1202"/>
      <c r="AV431" s="1199"/>
      <c r="AW431" s="1202"/>
      <c r="AX431" s="1199"/>
      <c r="AY431" s="1409">
        <f t="shared" si="339"/>
        <v>0</v>
      </c>
      <c r="AZ431" s="937" t="str">
        <f t="shared" si="340"/>
        <v xml:space="preserve"> </v>
      </c>
      <c r="BA431" s="1417"/>
      <c r="BB431" s="1409">
        <v>0</v>
      </c>
      <c r="BC431" s="1409"/>
      <c r="BD431" s="1409">
        <v>0</v>
      </c>
      <c r="BE431" s="1409"/>
      <c r="BF431" s="1414"/>
      <c r="BG431" s="1409"/>
      <c r="BH431" s="950"/>
      <c r="BI431" s="1597">
        <f t="shared" si="369"/>
        <v>0</v>
      </c>
      <c r="BJ431" s="1619">
        <v>0</v>
      </c>
      <c r="BL431" s="917">
        <f t="shared" si="367"/>
        <v>-0.35</v>
      </c>
      <c r="BM431" s="918"/>
    </row>
    <row r="432" spans="1:65" s="934" customFormat="1" ht="60">
      <c r="A432" s="938">
        <f t="shared" si="362"/>
        <v>49</v>
      </c>
      <c r="B432" s="782" t="s">
        <v>1090</v>
      </c>
      <c r="C432" s="915" t="s">
        <v>1026</v>
      </c>
      <c r="D432" s="1409"/>
      <c r="E432" s="1409"/>
      <c r="F432" s="1409"/>
      <c r="G432" s="1409"/>
      <c r="H432" s="1409">
        <v>1.0900000000000001</v>
      </c>
      <c r="I432" s="1410"/>
      <c r="J432" s="1201"/>
      <c r="K432" s="1202"/>
      <c r="L432" s="1199"/>
      <c r="M432" s="1202"/>
      <c r="N432" s="1199"/>
      <c r="O432" s="1199"/>
      <c r="P432" s="1199"/>
      <c r="Q432" s="1203"/>
      <c r="R432" s="1409">
        <f t="shared" si="342"/>
        <v>-1.0900000000000001</v>
      </c>
      <c r="S432" s="937" t="str">
        <f t="shared" si="343"/>
        <v xml:space="preserve"> </v>
      </c>
      <c r="T432" s="1409"/>
      <c r="U432" s="1409"/>
      <c r="V432" s="1409">
        <v>1.2811999999999999</v>
      </c>
      <c r="W432" s="1409"/>
      <c r="X432" s="1205">
        <f t="shared" si="372"/>
        <v>1.2811999999999999</v>
      </c>
      <c r="Y432" s="1205"/>
      <c r="Z432" s="1205"/>
      <c r="AA432" s="1205"/>
      <c r="AB432" s="1205"/>
      <c r="AC432" s="1205"/>
      <c r="AD432" s="1205"/>
      <c r="AE432" s="1205"/>
      <c r="AF432" s="1199"/>
      <c r="AG432" s="1409">
        <f t="shared" si="375"/>
        <v>-1.2811999999999999</v>
      </c>
      <c r="AH432" s="937" t="str">
        <f t="shared" si="376"/>
        <v xml:space="preserve"> </v>
      </c>
      <c r="AI432" s="1414"/>
      <c r="AJ432" s="1414"/>
      <c r="AK432" s="1415"/>
      <c r="AL432" s="1416"/>
      <c r="AM432" s="1409">
        <v>0</v>
      </c>
      <c r="AN432" s="1409"/>
      <c r="AO432" s="1206">
        <f t="shared" si="354"/>
        <v>0</v>
      </c>
      <c r="AP432" s="1200">
        <f t="shared" si="355"/>
        <v>0</v>
      </c>
      <c r="AQ432" s="1227"/>
      <c r="AR432" s="1199"/>
      <c r="AS432" s="1202"/>
      <c r="AT432" s="1199"/>
      <c r="AU432" s="1202"/>
      <c r="AV432" s="1199"/>
      <c r="AW432" s="1202"/>
      <c r="AX432" s="1199"/>
      <c r="AY432" s="1409">
        <f t="shared" si="339"/>
        <v>0</v>
      </c>
      <c r="AZ432" s="937" t="str">
        <f t="shared" si="340"/>
        <v xml:space="preserve"> </v>
      </c>
      <c r="BA432" s="1417"/>
      <c r="BB432" s="1409">
        <v>0</v>
      </c>
      <c r="BC432" s="1409"/>
      <c r="BD432" s="1409">
        <v>0</v>
      </c>
      <c r="BE432" s="1409"/>
      <c r="BF432" s="1414"/>
      <c r="BG432" s="1409"/>
      <c r="BH432" s="950"/>
      <c r="BI432" s="1597">
        <f t="shared" si="369"/>
        <v>0</v>
      </c>
      <c r="BJ432" s="1619">
        <v>0</v>
      </c>
      <c r="BL432" s="917">
        <f t="shared" si="367"/>
        <v>-1.0900000000000001</v>
      </c>
      <c r="BM432" s="918"/>
    </row>
    <row r="433" spans="1:65" s="934" customFormat="1">
      <c r="A433" s="938">
        <f t="shared" si="362"/>
        <v>50</v>
      </c>
      <c r="B433" s="782" t="s">
        <v>1091</v>
      </c>
      <c r="C433" s="915" t="s">
        <v>1026</v>
      </c>
      <c r="D433" s="1409"/>
      <c r="E433" s="1409"/>
      <c r="F433" s="1409"/>
      <c r="G433" s="1409"/>
      <c r="H433" s="1409">
        <v>0.14000000000000001</v>
      </c>
      <c r="I433" s="1410"/>
      <c r="J433" s="1201"/>
      <c r="K433" s="1202"/>
      <c r="L433" s="1199"/>
      <c r="M433" s="1202"/>
      <c r="N433" s="1199"/>
      <c r="O433" s="1199"/>
      <c r="P433" s="1199"/>
      <c r="Q433" s="1203"/>
      <c r="R433" s="1409">
        <f t="shared" si="342"/>
        <v>-0.14000000000000001</v>
      </c>
      <c r="S433" s="937" t="str">
        <f t="shared" si="343"/>
        <v xml:space="preserve"> </v>
      </c>
      <c r="T433" s="1409"/>
      <c r="U433" s="1409"/>
      <c r="V433" s="1409">
        <v>0.1646</v>
      </c>
      <c r="W433" s="1409"/>
      <c r="X433" s="1205">
        <f t="shared" si="372"/>
        <v>0.1646</v>
      </c>
      <c r="Y433" s="1205"/>
      <c r="Z433" s="1205"/>
      <c r="AA433" s="1205"/>
      <c r="AB433" s="1205"/>
      <c r="AC433" s="1205"/>
      <c r="AD433" s="1205"/>
      <c r="AE433" s="1205"/>
      <c r="AF433" s="1199"/>
      <c r="AG433" s="1409">
        <f t="shared" si="375"/>
        <v>-0.1646</v>
      </c>
      <c r="AH433" s="937" t="str">
        <f t="shared" si="376"/>
        <v xml:space="preserve"> </v>
      </c>
      <c r="AI433" s="1414"/>
      <c r="AJ433" s="1414"/>
      <c r="AK433" s="1415"/>
      <c r="AL433" s="1416"/>
      <c r="AM433" s="1409">
        <v>0</v>
      </c>
      <c r="AN433" s="1409"/>
      <c r="AO433" s="1206">
        <f t="shared" si="354"/>
        <v>0</v>
      </c>
      <c r="AP433" s="1200">
        <f t="shared" si="355"/>
        <v>0</v>
      </c>
      <c r="AQ433" s="1227"/>
      <c r="AR433" s="1199"/>
      <c r="AS433" s="1202"/>
      <c r="AT433" s="1199"/>
      <c r="AU433" s="1202"/>
      <c r="AV433" s="1199"/>
      <c r="AW433" s="1202"/>
      <c r="AX433" s="1199"/>
      <c r="AY433" s="1409">
        <f t="shared" si="339"/>
        <v>0</v>
      </c>
      <c r="AZ433" s="937" t="str">
        <f t="shared" si="340"/>
        <v xml:space="preserve"> </v>
      </c>
      <c r="BA433" s="1417"/>
      <c r="BB433" s="1409">
        <v>0</v>
      </c>
      <c r="BC433" s="1409"/>
      <c r="BD433" s="1409">
        <v>0</v>
      </c>
      <c r="BE433" s="1409"/>
      <c r="BF433" s="1414"/>
      <c r="BG433" s="1409"/>
      <c r="BH433" s="950"/>
      <c r="BI433" s="1597">
        <f t="shared" si="369"/>
        <v>0</v>
      </c>
      <c r="BJ433" s="1619">
        <v>0</v>
      </c>
      <c r="BL433" s="917">
        <f t="shared" si="367"/>
        <v>-0.14000000000000001</v>
      </c>
      <c r="BM433" s="918"/>
    </row>
    <row r="434" spans="1:65" s="934" customFormat="1" ht="30">
      <c r="A434" s="938">
        <f t="shared" si="362"/>
        <v>51</v>
      </c>
      <c r="B434" s="782" t="s">
        <v>1092</v>
      </c>
      <c r="C434" s="915" t="s">
        <v>1026</v>
      </c>
      <c r="D434" s="1409"/>
      <c r="E434" s="1409"/>
      <c r="F434" s="1409"/>
      <c r="G434" s="1409"/>
      <c r="H434" s="1409">
        <v>0.14000000000000001</v>
      </c>
      <c r="I434" s="1410"/>
      <c r="J434" s="1201"/>
      <c r="K434" s="1202"/>
      <c r="L434" s="1199"/>
      <c r="M434" s="1202"/>
      <c r="N434" s="1199"/>
      <c r="O434" s="1199"/>
      <c r="P434" s="1199"/>
      <c r="Q434" s="1203"/>
      <c r="R434" s="1409">
        <f t="shared" si="342"/>
        <v>-0.14000000000000001</v>
      </c>
      <c r="S434" s="937" t="str">
        <f t="shared" si="343"/>
        <v xml:space="preserve"> </v>
      </c>
      <c r="T434" s="1409"/>
      <c r="U434" s="1409"/>
      <c r="V434" s="1409">
        <v>0.1646</v>
      </c>
      <c r="W434" s="1409"/>
      <c r="X434" s="1205">
        <f t="shared" si="372"/>
        <v>0.1646</v>
      </c>
      <c r="Y434" s="1205"/>
      <c r="Z434" s="1205"/>
      <c r="AA434" s="1205"/>
      <c r="AB434" s="1205"/>
      <c r="AC434" s="1205"/>
      <c r="AD434" s="1205"/>
      <c r="AE434" s="1205"/>
      <c r="AF434" s="1199"/>
      <c r="AG434" s="1409">
        <f t="shared" si="375"/>
        <v>-0.1646</v>
      </c>
      <c r="AH434" s="937" t="str">
        <f t="shared" si="376"/>
        <v xml:space="preserve"> </v>
      </c>
      <c r="AI434" s="1414"/>
      <c r="AJ434" s="1414"/>
      <c r="AK434" s="1415"/>
      <c r="AL434" s="1416"/>
      <c r="AM434" s="1409">
        <v>0</v>
      </c>
      <c r="AN434" s="1409"/>
      <c r="AO434" s="1206">
        <f t="shared" si="354"/>
        <v>0</v>
      </c>
      <c r="AP434" s="1200">
        <f t="shared" si="355"/>
        <v>0</v>
      </c>
      <c r="AQ434" s="1227"/>
      <c r="AR434" s="1199"/>
      <c r="AS434" s="1202"/>
      <c r="AT434" s="1199"/>
      <c r="AU434" s="1202"/>
      <c r="AV434" s="1199"/>
      <c r="AW434" s="1202"/>
      <c r="AX434" s="1199"/>
      <c r="AY434" s="1409">
        <f t="shared" si="339"/>
        <v>0</v>
      </c>
      <c r="AZ434" s="937" t="str">
        <f t="shared" si="340"/>
        <v xml:space="preserve"> </v>
      </c>
      <c r="BA434" s="1417"/>
      <c r="BB434" s="1409">
        <v>0</v>
      </c>
      <c r="BC434" s="1409"/>
      <c r="BD434" s="1409">
        <v>0</v>
      </c>
      <c r="BE434" s="1409"/>
      <c r="BF434" s="1414"/>
      <c r="BG434" s="1409"/>
      <c r="BH434" s="950"/>
      <c r="BI434" s="1597">
        <f t="shared" si="369"/>
        <v>0</v>
      </c>
      <c r="BJ434" s="1619">
        <v>0</v>
      </c>
      <c r="BL434" s="917">
        <f t="shared" si="367"/>
        <v>-0.14000000000000001</v>
      </c>
      <c r="BM434" s="918"/>
    </row>
    <row r="435" spans="1:65" s="934" customFormat="1" ht="30">
      <c r="A435" s="938">
        <f t="shared" si="362"/>
        <v>52</v>
      </c>
      <c r="B435" s="782" t="s">
        <v>1093</v>
      </c>
      <c r="C435" s="915" t="s">
        <v>1026</v>
      </c>
      <c r="D435" s="1409"/>
      <c r="E435" s="1409"/>
      <c r="F435" s="1409"/>
      <c r="G435" s="1409"/>
      <c r="H435" s="1409">
        <v>0.17499999999999999</v>
      </c>
      <c r="I435" s="1410"/>
      <c r="J435" s="1201"/>
      <c r="K435" s="1202"/>
      <c r="L435" s="1199"/>
      <c r="M435" s="1202"/>
      <c r="N435" s="1199"/>
      <c r="O435" s="1199"/>
      <c r="P435" s="1199"/>
      <c r="Q435" s="1203"/>
      <c r="R435" s="1409">
        <f t="shared" si="342"/>
        <v>-0.17499999999999999</v>
      </c>
      <c r="S435" s="937" t="str">
        <f t="shared" si="343"/>
        <v xml:space="preserve"> </v>
      </c>
      <c r="T435" s="1409"/>
      <c r="U435" s="1409"/>
      <c r="V435" s="1409">
        <v>0.20569999999999999</v>
      </c>
      <c r="W435" s="1409"/>
      <c r="X435" s="1205">
        <f t="shared" si="372"/>
        <v>0.20569999999999999</v>
      </c>
      <c r="Y435" s="1205"/>
      <c r="Z435" s="1205"/>
      <c r="AA435" s="1205"/>
      <c r="AB435" s="1205"/>
      <c r="AC435" s="1205"/>
      <c r="AD435" s="1205"/>
      <c r="AE435" s="1205"/>
      <c r="AF435" s="1199"/>
      <c r="AG435" s="1409">
        <f t="shared" si="375"/>
        <v>-0.20569999999999999</v>
      </c>
      <c r="AH435" s="937" t="str">
        <f t="shared" si="376"/>
        <v xml:space="preserve"> </v>
      </c>
      <c r="AI435" s="1414"/>
      <c r="AJ435" s="1414"/>
      <c r="AK435" s="1415"/>
      <c r="AL435" s="1416"/>
      <c r="AM435" s="1409">
        <v>0</v>
      </c>
      <c r="AN435" s="1409"/>
      <c r="AO435" s="1206">
        <f t="shared" si="354"/>
        <v>0</v>
      </c>
      <c r="AP435" s="1200">
        <f t="shared" si="355"/>
        <v>0</v>
      </c>
      <c r="AQ435" s="1227"/>
      <c r="AR435" s="1199"/>
      <c r="AS435" s="1202"/>
      <c r="AT435" s="1199"/>
      <c r="AU435" s="1202"/>
      <c r="AV435" s="1199"/>
      <c r="AW435" s="1202"/>
      <c r="AX435" s="1199"/>
      <c r="AY435" s="1409">
        <f t="shared" si="339"/>
        <v>0</v>
      </c>
      <c r="AZ435" s="937" t="str">
        <f t="shared" si="340"/>
        <v xml:space="preserve"> </v>
      </c>
      <c r="BA435" s="1417"/>
      <c r="BB435" s="1409">
        <v>0</v>
      </c>
      <c r="BC435" s="1409"/>
      <c r="BD435" s="1409">
        <v>0</v>
      </c>
      <c r="BE435" s="1409"/>
      <c r="BF435" s="1414"/>
      <c r="BG435" s="1409"/>
      <c r="BH435" s="950"/>
      <c r="BI435" s="1597">
        <f t="shared" ref="BI435:BI442" si="377">V435-X435-Z435-AB435-AD435</f>
        <v>0</v>
      </c>
      <c r="BJ435" s="1619">
        <v>0</v>
      </c>
      <c r="BL435" s="917">
        <f t="shared" si="367"/>
        <v>-0.17499999999999999</v>
      </c>
      <c r="BM435" s="918"/>
    </row>
    <row r="436" spans="1:65" s="934" customFormat="1" ht="30">
      <c r="A436" s="938">
        <f t="shared" si="362"/>
        <v>53</v>
      </c>
      <c r="B436" s="782" t="s">
        <v>1094</v>
      </c>
      <c r="C436" s="915" t="s">
        <v>1026</v>
      </c>
      <c r="D436" s="1409"/>
      <c r="E436" s="1409"/>
      <c r="F436" s="1409"/>
      <c r="G436" s="1409"/>
      <c r="H436" s="1409">
        <v>7</v>
      </c>
      <c r="I436" s="1410"/>
      <c r="J436" s="1201"/>
      <c r="K436" s="1202"/>
      <c r="L436" s="1199"/>
      <c r="M436" s="1202"/>
      <c r="N436" s="1199"/>
      <c r="O436" s="1199"/>
      <c r="P436" s="1199"/>
      <c r="Q436" s="1203"/>
      <c r="R436" s="1409">
        <f t="shared" si="342"/>
        <v>-7</v>
      </c>
      <c r="S436" s="937" t="str">
        <f t="shared" si="343"/>
        <v xml:space="preserve"> </v>
      </c>
      <c r="T436" s="1409"/>
      <c r="U436" s="1409"/>
      <c r="V436" s="1409">
        <v>8.2280999999999995</v>
      </c>
      <c r="W436" s="1409"/>
      <c r="X436" s="1205">
        <f t="shared" si="372"/>
        <v>8.2280999999999995</v>
      </c>
      <c r="Y436" s="1205"/>
      <c r="Z436" s="1205"/>
      <c r="AA436" s="1205"/>
      <c r="AB436" s="1205"/>
      <c r="AC436" s="1205"/>
      <c r="AD436" s="1205"/>
      <c r="AE436" s="1205"/>
      <c r="AF436" s="1199"/>
      <c r="AG436" s="1409">
        <f t="shared" si="375"/>
        <v>-8.2280999999999995</v>
      </c>
      <c r="AH436" s="937" t="str">
        <f t="shared" si="376"/>
        <v xml:space="preserve"> </v>
      </c>
      <c r="AI436" s="1414"/>
      <c r="AJ436" s="1414"/>
      <c r="AK436" s="1415"/>
      <c r="AL436" s="1416"/>
      <c r="AM436" s="1409">
        <v>7.49</v>
      </c>
      <c r="AN436" s="1409"/>
      <c r="AO436" s="1206">
        <f t="shared" si="354"/>
        <v>7.49</v>
      </c>
      <c r="AP436" s="1200">
        <f t="shared" si="355"/>
        <v>0</v>
      </c>
      <c r="AQ436" s="1227"/>
      <c r="AR436" s="1199"/>
      <c r="AS436" s="1202"/>
      <c r="AT436" s="1199"/>
      <c r="AU436" s="1202"/>
      <c r="AV436" s="1199"/>
      <c r="AW436" s="1202"/>
      <c r="AX436" s="1199"/>
      <c r="AY436" s="1409">
        <f t="shared" si="339"/>
        <v>-7.49</v>
      </c>
      <c r="AZ436" s="937" t="str">
        <f t="shared" si="340"/>
        <v xml:space="preserve"> </v>
      </c>
      <c r="BA436" s="1417"/>
      <c r="BB436" s="1409">
        <v>0</v>
      </c>
      <c r="BC436" s="1409"/>
      <c r="BD436" s="1409">
        <v>0</v>
      </c>
      <c r="BE436" s="1409"/>
      <c r="BF436" s="1414"/>
      <c r="BG436" s="1409"/>
      <c r="BH436" s="950"/>
      <c r="BI436" s="1597">
        <f t="shared" si="377"/>
        <v>0</v>
      </c>
      <c r="BJ436" s="1619">
        <v>0</v>
      </c>
      <c r="BL436" s="917">
        <f t="shared" si="367"/>
        <v>-7</v>
      </c>
      <c r="BM436" s="918"/>
    </row>
    <row r="437" spans="1:65" s="934" customFormat="1" ht="30">
      <c r="A437" s="938">
        <f t="shared" si="362"/>
        <v>54</v>
      </c>
      <c r="B437" s="782" t="s">
        <v>1095</v>
      </c>
      <c r="C437" s="915" t="s">
        <v>1026</v>
      </c>
      <c r="D437" s="1409"/>
      <c r="E437" s="1409"/>
      <c r="F437" s="1409"/>
      <c r="G437" s="1409"/>
      <c r="H437" s="1409">
        <v>0.5</v>
      </c>
      <c r="I437" s="1410"/>
      <c r="J437" s="1201"/>
      <c r="K437" s="1202"/>
      <c r="L437" s="1199"/>
      <c r="M437" s="1202"/>
      <c r="N437" s="1199"/>
      <c r="O437" s="1199"/>
      <c r="P437" s="1199"/>
      <c r="Q437" s="1203"/>
      <c r="R437" s="1409">
        <f t="shared" si="342"/>
        <v>-0.5</v>
      </c>
      <c r="S437" s="937" t="str">
        <f t="shared" si="343"/>
        <v xml:space="preserve"> </v>
      </c>
      <c r="T437" s="1409"/>
      <c r="U437" s="1409"/>
      <c r="V437" s="1409">
        <v>0.5877</v>
      </c>
      <c r="W437" s="1409"/>
      <c r="X437" s="1205">
        <f t="shared" si="372"/>
        <v>0.5877</v>
      </c>
      <c r="Y437" s="1205"/>
      <c r="Z437" s="1205"/>
      <c r="AA437" s="1205"/>
      <c r="AB437" s="1205"/>
      <c r="AC437" s="1205"/>
      <c r="AD437" s="1205"/>
      <c r="AE437" s="1205"/>
      <c r="AF437" s="1199"/>
      <c r="AG437" s="1409">
        <f t="shared" si="375"/>
        <v>-0.5877</v>
      </c>
      <c r="AH437" s="937" t="str">
        <f t="shared" si="376"/>
        <v xml:space="preserve"> </v>
      </c>
      <c r="AI437" s="1414"/>
      <c r="AJ437" s="1414"/>
      <c r="AK437" s="1415"/>
      <c r="AL437" s="1416"/>
      <c r="AM437" s="1409">
        <v>0</v>
      </c>
      <c r="AN437" s="1409"/>
      <c r="AO437" s="1206">
        <f t="shared" si="354"/>
        <v>0</v>
      </c>
      <c r="AP437" s="1200">
        <f t="shared" si="355"/>
        <v>0</v>
      </c>
      <c r="AQ437" s="1227"/>
      <c r="AR437" s="1199"/>
      <c r="AS437" s="1202"/>
      <c r="AT437" s="1199"/>
      <c r="AU437" s="1202"/>
      <c r="AV437" s="1199"/>
      <c r="AW437" s="1202"/>
      <c r="AX437" s="1199"/>
      <c r="AY437" s="1409">
        <f t="shared" si="339"/>
        <v>0</v>
      </c>
      <c r="AZ437" s="937" t="str">
        <f t="shared" si="340"/>
        <v xml:space="preserve"> </v>
      </c>
      <c r="BA437" s="1417"/>
      <c r="BB437" s="1409">
        <v>0</v>
      </c>
      <c r="BC437" s="1409"/>
      <c r="BD437" s="1409">
        <v>0</v>
      </c>
      <c r="BE437" s="1409"/>
      <c r="BF437" s="1414"/>
      <c r="BG437" s="1409"/>
      <c r="BH437" s="950"/>
      <c r="BI437" s="1597">
        <f t="shared" si="377"/>
        <v>0</v>
      </c>
      <c r="BJ437" s="1619">
        <v>0</v>
      </c>
      <c r="BL437" s="917">
        <f t="shared" si="367"/>
        <v>-0.5</v>
      </c>
      <c r="BM437" s="918"/>
    </row>
    <row r="438" spans="1:65" s="934" customFormat="1" ht="30">
      <c r="A438" s="938">
        <f t="shared" si="362"/>
        <v>55</v>
      </c>
      <c r="B438" s="782" t="s">
        <v>1096</v>
      </c>
      <c r="C438" s="915" t="s">
        <v>1026</v>
      </c>
      <c r="D438" s="1409"/>
      <c r="E438" s="1409"/>
      <c r="F438" s="1409"/>
      <c r="G438" s="1409"/>
      <c r="H438" s="1409">
        <v>0.4</v>
      </c>
      <c r="I438" s="1410"/>
      <c r="J438" s="1201"/>
      <c r="K438" s="1202"/>
      <c r="L438" s="1199"/>
      <c r="M438" s="1202"/>
      <c r="N438" s="1199"/>
      <c r="O438" s="1199"/>
      <c r="P438" s="1199"/>
      <c r="Q438" s="1203"/>
      <c r="R438" s="1409">
        <f t="shared" si="342"/>
        <v>-0.4</v>
      </c>
      <c r="S438" s="937" t="str">
        <f t="shared" si="343"/>
        <v xml:space="preserve"> </v>
      </c>
      <c r="T438" s="1409"/>
      <c r="U438" s="1409"/>
      <c r="V438" s="1409">
        <v>0.47020000000000001</v>
      </c>
      <c r="W438" s="1409"/>
      <c r="X438" s="1205">
        <f t="shared" si="372"/>
        <v>0.47020000000000001</v>
      </c>
      <c r="Y438" s="1205"/>
      <c r="Z438" s="1205"/>
      <c r="AA438" s="1205"/>
      <c r="AB438" s="1205"/>
      <c r="AC438" s="1205"/>
      <c r="AD438" s="1205"/>
      <c r="AE438" s="1205"/>
      <c r="AF438" s="1199"/>
      <c r="AG438" s="1409">
        <f t="shared" si="375"/>
        <v>-0.47020000000000001</v>
      </c>
      <c r="AH438" s="937" t="str">
        <f t="shared" si="376"/>
        <v xml:space="preserve"> </v>
      </c>
      <c r="AI438" s="1414"/>
      <c r="AJ438" s="1414"/>
      <c r="AK438" s="1415"/>
      <c r="AL438" s="1416"/>
      <c r="AM438" s="1409">
        <v>0</v>
      </c>
      <c r="AN438" s="1409"/>
      <c r="AO438" s="1206">
        <f t="shared" si="354"/>
        <v>0</v>
      </c>
      <c r="AP438" s="1200">
        <f t="shared" si="355"/>
        <v>0</v>
      </c>
      <c r="AQ438" s="1227"/>
      <c r="AR438" s="1199"/>
      <c r="AS438" s="1202"/>
      <c r="AT438" s="1199"/>
      <c r="AU438" s="1202"/>
      <c r="AV438" s="1199"/>
      <c r="AW438" s="1202"/>
      <c r="AX438" s="1199"/>
      <c r="AY438" s="1409">
        <f t="shared" si="339"/>
        <v>0</v>
      </c>
      <c r="AZ438" s="937" t="str">
        <f t="shared" si="340"/>
        <v xml:space="preserve"> </v>
      </c>
      <c r="BA438" s="1417"/>
      <c r="BB438" s="1409">
        <v>0</v>
      </c>
      <c r="BC438" s="1409"/>
      <c r="BD438" s="1409">
        <v>0</v>
      </c>
      <c r="BE438" s="1409"/>
      <c r="BF438" s="1414"/>
      <c r="BG438" s="1409"/>
      <c r="BH438" s="950"/>
      <c r="BI438" s="1597">
        <f t="shared" si="377"/>
        <v>0</v>
      </c>
      <c r="BJ438" s="1619">
        <v>0</v>
      </c>
      <c r="BL438" s="917">
        <f t="shared" si="367"/>
        <v>-0.4</v>
      </c>
      <c r="BM438" s="918"/>
    </row>
    <row r="439" spans="1:65" s="934" customFormat="1" hidden="1">
      <c r="A439" s="938"/>
      <c r="B439" s="782"/>
      <c r="C439" s="915"/>
      <c r="D439" s="1199"/>
      <c r="E439" s="1199"/>
      <c r="F439" s="1199"/>
      <c r="G439" s="1199"/>
      <c r="H439" s="1199"/>
      <c r="I439" s="1200"/>
      <c r="J439" s="1201"/>
      <c r="K439" s="1202"/>
      <c r="L439" s="1199"/>
      <c r="M439" s="1202"/>
      <c r="N439" s="1199"/>
      <c r="O439" s="1199"/>
      <c r="P439" s="1199"/>
      <c r="Q439" s="1203"/>
      <c r="R439" s="1199">
        <f t="shared" si="342"/>
        <v>0</v>
      </c>
      <c r="S439" s="1204" t="str">
        <f t="shared" si="343"/>
        <v xml:space="preserve"> </v>
      </c>
      <c r="T439" s="1199"/>
      <c r="U439" s="1199"/>
      <c r="V439" s="1199"/>
      <c r="W439" s="1199"/>
      <c r="X439" s="1205"/>
      <c r="Y439" s="1205"/>
      <c r="Z439" s="1205"/>
      <c r="AA439" s="1205"/>
      <c r="AB439" s="1205"/>
      <c r="AC439" s="1205"/>
      <c r="AD439" s="1205"/>
      <c r="AE439" s="1205"/>
      <c r="AF439" s="1199"/>
      <c r="AG439" s="1199">
        <f t="shared" si="375"/>
        <v>0</v>
      </c>
      <c r="AH439" s="1204" t="str">
        <f t="shared" si="376"/>
        <v xml:space="preserve"> </v>
      </c>
      <c r="AI439" s="1202"/>
      <c r="AJ439" s="1202"/>
      <c r="AK439" s="1201"/>
      <c r="AL439" s="1203"/>
      <c r="AM439" s="1199"/>
      <c r="AN439" s="1199"/>
      <c r="AO439" s="1206">
        <f t="shared" ref="AO439:AO445" si="378">AM439</f>
        <v>0</v>
      </c>
      <c r="AP439" s="1200">
        <f t="shared" si="355"/>
        <v>0</v>
      </c>
      <c r="AQ439" s="1227"/>
      <c r="AR439" s="1199"/>
      <c r="AS439" s="1202"/>
      <c r="AT439" s="1199"/>
      <c r="AU439" s="1202"/>
      <c r="AV439" s="1199"/>
      <c r="AW439" s="1202"/>
      <c r="AX439" s="1199"/>
      <c r="AY439" s="1199">
        <f t="shared" si="339"/>
        <v>0</v>
      </c>
      <c r="AZ439" s="937" t="str">
        <f t="shared" si="340"/>
        <v xml:space="preserve"> </v>
      </c>
      <c r="BA439" s="1207"/>
      <c r="BB439" s="1199"/>
      <c r="BC439" s="1199"/>
      <c r="BD439" s="1199"/>
      <c r="BE439" s="1199"/>
      <c r="BF439" s="1202"/>
      <c r="BG439" s="1199"/>
      <c r="BH439" s="950"/>
      <c r="BI439" s="1597">
        <f t="shared" si="377"/>
        <v>0</v>
      </c>
      <c r="BL439" s="917"/>
      <c r="BM439" s="918"/>
    </row>
    <row r="440" spans="1:65" s="1047" customFormat="1" ht="42.75">
      <c r="A440" s="723">
        <v>2</v>
      </c>
      <c r="B440" s="704" t="s">
        <v>765</v>
      </c>
      <c r="C440" s="602"/>
      <c r="D440" s="1407" t="e">
        <f>INDEX('прил 1.1'!K:K,MATCH('прил 1.4'!B440,'прил 1.1'!B:B,0))</f>
        <v>#N/A</v>
      </c>
      <c r="E440" s="1407" t="e">
        <f>INDEX('прил 1.1'!L:L,MATCH($B440,'прил 1.1'!$B:$B,0))</f>
        <v>#N/A</v>
      </c>
      <c r="F440" s="1407" t="e">
        <f>INDEX('прил 1.1'!Q:Q,MATCH('прил 1.4'!B440,'прил 1.1'!B:B,0))</f>
        <v>#N/A</v>
      </c>
      <c r="G440" s="1407" t="e">
        <f>INDEX('прил 14'!F:F,MATCH($B440,'прил 14'!$B:$B,0))</f>
        <v>#N/A</v>
      </c>
      <c r="H440" s="1407">
        <v>31.5</v>
      </c>
      <c r="I440" s="1407" t="e">
        <f>INDEX('прил 1.1'!#REF!,MATCH('прил 1.4'!B440,'прил 1.1'!B:B,0))</f>
        <v>#REF!</v>
      </c>
      <c r="J440" s="1195"/>
      <c r="K440" s="1195" t="e">
        <f>INDEX('прил 14'!N:N,MATCH('прил 1.4'!$B440,'прил 14'!$B:$B,0))</f>
        <v>#N/A</v>
      </c>
      <c r="L440" s="1195"/>
      <c r="M440" s="1195" t="e">
        <f>INDEX('прил 14'!O:O,MATCH('прил 1.4'!$B440,'прил 14'!$B:$B,0))</f>
        <v>#N/A</v>
      </c>
      <c r="N440" s="1195"/>
      <c r="O440" s="1195" t="e">
        <f>INDEX('прил 14'!P:P,MATCH('прил 1.4'!$B440,'прил 14'!$B:$B,0))</f>
        <v>#N/A</v>
      </c>
      <c r="P440" s="1195"/>
      <c r="Q440" s="1195" t="e">
        <f>INDEX('прил 14'!Q:Q,MATCH('прил 1.4'!$B440,'прил 14'!$B:$B,0))</f>
        <v>#N/A</v>
      </c>
      <c r="R440" s="1412" t="e">
        <f t="shared" si="342"/>
        <v>#REF!</v>
      </c>
      <c r="S440" s="971" t="e">
        <f t="shared" si="343"/>
        <v>#REF!</v>
      </c>
      <c r="T440" s="1407" t="e">
        <f>INDEX('прил 1.1'!#REF!,MATCH('прил 1.4'!$B440,'прил 1.1'!$B:$B,0))</f>
        <v>#REF!</v>
      </c>
      <c r="U440" s="1407" t="e">
        <f>INDEX('прил 1.1'!#REF!,MATCH('прил 1.4'!$B440,'прил 1.1'!$B:$B,0))</f>
        <v>#REF!</v>
      </c>
      <c r="V440" s="1407">
        <v>37.183399999999999</v>
      </c>
      <c r="W440" s="1407" t="e">
        <f>INDEX('прил 1.1'!#REF!,MATCH('прил 1.4'!B440,'прил 1.1'!B:B,0))</f>
        <v>#REF!</v>
      </c>
      <c r="X440" s="1195" t="e">
        <f>V440-Z440-AB440-AD440</f>
        <v>#N/A</v>
      </c>
      <c r="Y440" s="1389" t="e">
        <f>INDEX('прил 14'!W:W,MATCH('прил 1.4'!$B440,'прил 14'!$B:$B,0))</f>
        <v>#N/A</v>
      </c>
      <c r="Z440" s="1596" t="e">
        <f>AA440</f>
        <v>#N/A</v>
      </c>
      <c r="AA440" s="1389" t="e">
        <f>INDEX('прил 14'!X:X,MATCH('прил 1.4'!$B440,'прил 14'!$B:$B,0))</f>
        <v>#N/A</v>
      </c>
      <c r="AB440" s="1596" t="e">
        <f>AC440</f>
        <v>#N/A</v>
      </c>
      <c r="AC440" s="1389" t="e">
        <f>INDEX('прил 14'!Y:Y,MATCH('прил 1.4'!$B440,'прил 14'!$B:$B,0))</f>
        <v>#N/A</v>
      </c>
      <c r="AD440" s="1202" t="e">
        <f>AE440</f>
        <v>#N/A</v>
      </c>
      <c r="AE440" s="1389" t="e">
        <f>INDEX('прил 14'!Z:Z,MATCH('прил 1.4'!$B440,'прил 14'!$B:$B,0))</f>
        <v>#N/A</v>
      </c>
      <c r="AF440" s="1195" t="e">
        <f>INDEX('прил 1.1'!Q:Q,MATCH('прил 1.4'!B440,'прил 1.1'!B:B,0))-W440</f>
        <v>#N/A</v>
      </c>
      <c r="AG440" s="1412" t="e">
        <f t="shared" si="375"/>
        <v>#REF!</v>
      </c>
      <c r="AH440" s="971" t="e">
        <f t="shared" si="376"/>
        <v>#REF!</v>
      </c>
      <c r="AI440" s="1407"/>
      <c r="AJ440" s="1407"/>
      <c r="AK440" s="1407" t="e">
        <f>INDEX('прил 1.1'!#REF!,MATCH('прил 1.4'!$B440,'прил 1.1'!$B:$B,0))</f>
        <v>#REF!</v>
      </c>
      <c r="AL440" s="1407" t="e">
        <f>INDEX('прил 1.1'!#REF!,MATCH('прил 1.4'!$B440,'прил 1.1'!$B:$B,0))</f>
        <v>#REF!</v>
      </c>
      <c r="AM440" s="1407">
        <v>31.5</v>
      </c>
      <c r="AN440" s="1407" t="e">
        <f>INDEX('прил 1.1'!#REF!,MATCH('прил 1.4'!B440,'прил 1.1'!B:B,0))</f>
        <v>#REF!</v>
      </c>
      <c r="AO440" s="1195">
        <f t="shared" si="378"/>
        <v>31.5</v>
      </c>
      <c r="AP440" s="1195" t="e">
        <f t="shared" si="355"/>
        <v>#REF!</v>
      </c>
      <c r="AQ440" s="1195"/>
      <c r="AR440" s="1389" t="e">
        <f>INDEX('прил 14'!H:H,MATCH('прил 1.4'!$B440,'прил 14'!$B:$B,0))</f>
        <v>#N/A</v>
      </c>
      <c r="AS440" s="934"/>
      <c r="AT440" s="1389" t="e">
        <f>INDEX('прил 14'!I:I,MATCH('прил 1.4'!$B440,'прил 14'!$B:$B,0))</f>
        <v>#N/A</v>
      </c>
      <c r="AU440" s="934"/>
      <c r="AV440" s="1389" t="e">
        <f>INDEX('прил 14'!J:J,MATCH('прил 1.4'!$B440,'прил 14'!$B:$B,0))</f>
        <v>#N/A</v>
      </c>
      <c r="AW440" s="1202"/>
      <c r="AX440" s="1389" t="e">
        <f>INDEX('прил 14'!K:K,MATCH('прил 1.4'!$B440,'прил 14'!$B:$B,0))</f>
        <v>#N/A</v>
      </c>
      <c r="AY440" s="1412" t="e">
        <f t="shared" si="339"/>
        <v>#REF!</v>
      </c>
      <c r="AZ440" s="971" t="e">
        <f t="shared" si="340"/>
        <v>#REF!</v>
      </c>
      <c r="BA440" s="1407"/>
      <c r="BB440" s="1407">
        <v>0</v>
      </c>
      <c r="BC440" s="1407" t="e">
        <f>INDEX('прил 1.1'!#REF!,MATCH('прил 1.4'!B440,'прил 1.1'!B:B,0))</f>
        <v>#REF!</v>
      </c>
      <c r="BD440" s="1407">
        <v>0</v>
      </c>
      <c r="BE440" s="1407" t="e">
        <f>INDEX('прил 1.1'!#REF!,MATCH('прил 1.4'!B440,'прил 1.1'!B:B,0))</f>
        <v>#REF!</v>
      </c>
      <c r="BF440" s="1407"/>
      <c r="BG440" s="1407" t="e">
        <f>INDEX('прил 1.1'!#REF!,MATCH('прил 1.4'!B440,'прил 1.1'!B:B,0))</f>
        <v>#REF!</v>
      </c>
      <c r="BH440" s="602" t="s">
        <v>1271</v>
      </c>
      <c r="BI440" s="1597" t="e">
        <f t="shared" si="377"/>
        <v>#N/A</v>
      </c>
      <c r="BJ440" s="934" t="e">
        <f>MATCH($B440,'прил 1.1'!B:B,0)</f>
        <v>#N/A</v>
      </c>
      <c r="BL440" s="917" t="e">
        <f>BJ440-H440</f>
        <v>#N/A</v>
      </c>
      <c r="BM440" s="1049"/>
    </row>
    <row r="441" spans="1:65" s="978" customFormat="1" hidden="1">
      <c r="A441" s="1001"/>
      <c r="B441" s="782"/>
      <c r="C441" s="915"/>
      <c r="D441" s="1210"/>
      <c r="E441" s="1210"/>
      <c r="F441" s="1210"/>
      <c r="G441" s="1210"/>
      <c r="H441" s="1210"/>
      <c r="I441" s="1210"/>
      <c r="J441" s="1210"/>
      <c r="K441" s="1210"/>
      <c r="L441" s="1210"/>
      <c r="M441" s="1210"/>
      <c r="N441" s="1210"/>
      <c r="O441" s="1210"/>
      <c r="P441" s="1210"/>
      <c r="Q441" s="1210"/>
      <c r="R441" s="1210">
        <f t="shared" si="342"/>
        <v>0</v>
      </c>
      <c r="S441" s="1211" t="str">
        <f t="shared" si="343"/>
        <v xml:space="preserve"> </v>
      </c>
      <c r="T441" s="1210"/>
      <c r="U441" s="1210"/>
      <c r="V441" s="1210"/>
      <c r="W441" s="1210"/>
      <c r="X441" s="1210"/>
      <c r="Y441" s="1210"/>
      <c r="Z441" s="1210"/>
      <c r="AA441" s="1210"/>
      <c r="AB441" s="1210"/>
      <c r="AC441" s="1210"/>
      <c r="AD441" s="1210"/>
      <c r="AE441" s="1210"/>
      <c r="AF441" s="1210"/>
      <c r="AG441" s="1210">
        <f t="shared" si="375"/>
        <v>0</v>
      </c>
      <c r="AH441" s="1211" t="str">
        <f t="shared" si="376"/>
        <v xml:space="preserve"> </v>
      </c>
      <c r="AI441" s="1210"/>
      <c r="AJ441" s="1210"/>
      <c r="AK441" s="1210"/>
      <c r="AL441" s="1210"/>
      <c r="AM441" s="1234"/>
      <c r="AN441" s="1210"/>
      <c r="AO441" s="1208">
        <f t="shared" si="378"/>
        <v>0</v>
      </c>
      <c r="AP441" s="1210"/>
      <c r="AQ441" s="1234"/>
      <c r="AR441" s="1210"/>
      <c r="AS441" s="1234"/>
      <c r="AT441" s="1210"/>
      <c r="AU441" s="1234"/>
      <c r="AV441" s="1210"/>
      <c r="AW441" s="1234"/>
      <c r="AX441" s="1210"/>
      <c r="AY441" s="1210">
        <f t="shared" si="339"/>
        <v>0</v>
      </c>
      <c r="AZ441" s="930" t="str">
        <f t="shared" si="340"/>
        <v xml:space="preserve"> </v>
      </c>
      <c r="BA441" s="1210"/>
      <c r="BB441" s="1234"/>
      <c r="BC441" s="1210"/>
      <c r="BD441" s="1234"/>
      <c r="BE441" s="1210"/>
      <c r="BF441" s="1208"/>
      <c r="BG441" s="1210"/>
      <c r="BH441" s="990"/>
      <c r="BI441" s="1597">
        <f t="shared" si="377"/>
        <v>0</v>
      </c>
      <c r="BJ441" s="916"/>
      <c r="BL441" s="917"/>
      <c r="BM441" s="918"/>
    </row>
    <row r="442" spans="1:65" s="1047" customFormat="1" hidden="1">
      <c r="A442" s="723">
        <v>3</v>
      </c>
      <c r="B442" s="704" t="s">
        <v>43</v>
      </c>
      <c r="C442" s="602"/>
      <c r="D442" s="1407" t="e">
        <f>INDEX('прил 1.1'!K:K,MATCH('прил 1.4'!B442,'прил 1.1'!B:B,0))</f>
        <v>#N/A</v>
      </c>
      <c r="E442" s="1407" t="e">
        <f>INDEX('прил 1.1'!L:L,MATCH($B442,'прил 1.1'!$B:$B,0))</f>
        <v>#N/A</v>
      </c>
      <c r="F442" s="1407" t="e">
        <f>INDEX('прил 1.1'!Q:Q,MATCH('прил 1.4'!B442,'прил 1.1'!B:B,0))</f>
        <v>#N/A</v>
      </c>
      <c r="G442" s="1407" t="e">
        <f>INDEX('прил 14'!F:F,MATCH($B442,'прил 14'!$B:$B,0))</f>
        <v>#REF!</v>
      </c>
      <c r="H442" s="1407">
        <v>0</v>
      </c>
      <c r="I442" s="1407" t="e">
        <f>INDEX('прил 1.1'!#REF!,MATCH('прил 1.4'!B442,'прил 1.1'!B:B,0))</f>
        <v>#REF!</v>
      </c>
      <c r="J442" s="1195"/>
      <c r="K442" s="1195"/>
      <c r="L442" s="1195"/>
      <c r="M442" s="1195"/>
      <c r="N442" s="1195"/>
      <c r="O442" s="1195"/>
      <c r="P442" s="1195"/>
      <c r="Q442" s="1195"/>
      <c r="R442" s="1412" t="e">
        <f t="shared" si="342"/>
        <v>#REF!</v>
      </c>
      <c r="S442" s="971" t="e">
        <f t="shared" si="343"/>
        <v>#REF!</v>
      </c>
      <c r="T442" s="1407" t="e">
        <f>INDEX('прил 1.1'!#REF!,MATCH('прил 1.4'!$B442,'прил 1.1'!$B:$B,0))</f>
        <v>#REF!</v>
      </c>
      <c r="U442" s="1407" t="e">
        <f>INDEX('прил 1.1'!#REF!,MATCH('прил 1.4'!$B442,'прил 1.1'!$B:$B,0))</f>
        <v>#REF!</v>
      </c>
      <c r="V442" s="1407">
        <v>0</v>
      </c>
      <c r="W442" s="1407" t="e">
        <f>INDEX('прил 1.1'!#REF!,MATCH('прил 1.4'!B442,'прил 1.1'!B:B,0))</f>
        <v>#REF!</v>
      </c>
      <c r="X442" s="1195">
        <f>X443</f>
        <v>0</v>
      </c>
      <c r="Y442" s="1195" t="e">
        <f t="shared" ref="Y442:AE442" si="379">Y443</f>
        <v>#REF!</v>
      </c>
      <c r="Z442" s="1195">
        <f t="shared" si="379"/>
        <v>0</v>
      </c>
      <c r="AA442" s="1195" t="e">
        <f t="shared" si="379"/>
        <v>#REF!</v>
      </c>
      <c r="AB442" s="1195">
        <f t="shared" si="379"/>
        <v>0</v>
      </c>
      <c r="AC442" s="1195" t="e">
        <f t="shared" si="379"/>
        <v>#REF!</v>
      </c>
      <c r="AD442" s="1195">
        <f t="shared" si="379"/>
        <v>0</v>
      </c>
      <c r="AE442" s="1195" t="e">
        <f t="shared" si="379"/>
        <v>#REF!</v>
      </c>
      <c r="AF442" s="1195"/>
      <c r="AG442" s="1412" t="e">
        <f t="shared" si="375"/>
        <v>#REF!</v>
      </c>
      <c r="AH442" s="971" t="e">
        <f t="shared" si="376"/>
        <v>#REF!</v>
      </c>
      <c r="AI442" s="1407"/>
      <c r="AJ442" s="1407"/>
      <c r="AK442" s="1407"/>
      <c r="AL442" s="1407"/>
      <c r="AM442" s="1407">
        <v>0</v>
      </c>
      <c r="AN442" s="1407" t="e">
        <f t="shared" ref="AN442" si="380">AP442</f>
        <v>#REF!</v>
      </c>
      <c r="AO442" s="1195">
        <f t="shared" si="378"/>
        <v>0</v>
      </c>
      <c r="AP442" s="1195" t="e">
        <f t="shared" ref="AP442" si="381">SUM(AR442,AT442,AV442,AX442)</f>
        <v>#REF!</v>
      </c>
      <c r="AQ442" s="1195"/>
      <c r="AR442" s="1195" t="e">
        <f>INDEX('прил 1.3'!#REF!,MATCH('прил 1.4'!$B442,'прил 1.3'!$B:$B,0))</f>
        <v>#REF!</v>
      </c>
      <c r="AS442" s="1195"/>
      <c r="AT442" s="1195" t="e">
        <f>INDEX('прил 1.3'!#REF!,MATCH('прил 1.4'!$B442,'прил 1.3'!$B:$B,0))</f>
        <v>#REF!</v>
      </c>
      <c r="AU442" s="1195"/>
      <c r="AV442" s="1195" t="e">
        <f>INDEX('прил 1.3'!#REF!,MATCH('прил 1.4'!$B442,'прил 1.3'!$B:$B,0))</f>
        <v>#REF!</v>
      </c>
      <c r="AW442" s="1195"/>
      <c r="AX442" s="1195" t="e">
        <f>INDEX('прил 1.3'!#REF!,MATCH('прил 1.4'!$B442,'прил 1.3'!$B:$B,0))</f>
        <v>#REF!</v>
      </c>
      <c r="AY442" s="1412" t="e">
        <f t="shared" ref="AY442:AY450" si="382">AN442-AM442</f>
        <v>#REF!</v>
      </c>
      <c r="AZ442" s="971" t="e">
        <f t="shared" ref="AZ442:AZ450" si="383">IF(AP442&gt;0,AY442/AP442," ")</f>
        <v>#REF!</v>
      </c>
      <c r="BA442" s="1407"/>
      <c r="BB442" s="1407">
        <v>0</v>
      </c>
      <c r="BC442" s="1407" t="e">
        <f>INDEX('прил 1.1'!#REF!,MATCH('прил 1.4'!B442,'прил 1.1'!B:B,0))</f>
        <v>#REF!</v>
      </c>
      <c r="BD442" s="1407">
        <v>0</v>
      </c>
      <c r="BE442" s="1407" t="e">
        <f>INDEX('прил 1.1'!#REF!,MATCH('прил 1.4'!B442,'прил 1.1'!B:B,0))</f>
        <v>#REF!</v>
      </c>
      <c r="BF442" s="1407"/>
      <c r="BG442" s="1407"/>
      <c r="BH442" s="602"/>
      <c r="BI442" s="1597">
        <f t="shared" si="377"/>
        <v>0</v>
      </c>
      <c r="BJ442" s="726"/>
      <c r="BL442" s="1048"/>
      <c r="BM442" s="1049"/>
    </row>
    <row r="443" spans="1:65" s="934" customFormat="1" hidden="1">
      <c r="A443" s="933"/>
      <c r="B443" s="782" t="e">
        <f>'прил 1.1'!#REF!</f>
        <v>#REF!</v>
      </c>
      <c r="C443" s="915" t="s">
        <v>1026</v>
      </c>
      <c r="D443" s="1409" t="e">
        <f>INDEX('прил 1.1'!K:K,MATCH('прил 1.4'!B443,'прил 1.1'!B:B,0))</f>
        <v>#REF!</v>
      </c>
      <c r="E443" s="1409" t="e">
        <f>INDEX('прил 1.1'!L:L,MATCH($B443,'прил 1.1'!$B:$B,0))</f>
        <v>#REF!</v>
      </c>
      <c r="F443" s="1409" t="e">
        <f>INDEX('прил 1.1'!Q:Q,MATCH('прил 1.4'!B443,'прил 1.1'!B:B,0))</f>
        <v>#REF!</v>
      </c>
      <c r="G443" s="1409" t="e">
        <f>INDEX('прил 1.1'!#REF!,MATCH($B443,'прил 1.1'!$B:$B,0))</f>
        <v>#REF!</v>
      </c>
      <c r="H443" s="1409"/>
      <c r="I443" s="1410" t="e">
        <f>INDEX('прил 1.1'!#REF!,MATCH('прил 1.4'!B443,'прил 1.1'!B:B,0))</f>
        <v>#REF!</v>
      </c>
      <c r="J443" s="1201"/>
      <c r="K443" s="1202"/>
      <c r="L443" s="1199"/>
      <c r="M443" s="1202"/>
      <c r="N443" s="1199"/>
      <c r="O443" s="1199"/>
      <c r="P443" s="1199"/>
      <c r="Q443" s="1203"/>
      <c r="R443" s="1409" t="e">
        <f t="shared" si="342"/>
        <v>#REF!</v>
      </c>
      <c r="S443" s="937" t="e">
        <f t="shared" si="343"/>
        <v>#REF!</v>
      </c>
      <c r="T443" s="1409" t="e">
        <f>INDEX('прил 1.1'!#REF!,MATCH('прил 1.4'!$B443,'прил 1.1'!$B:$B,0))</f>
        <v>#REF!</v>
      </c>
      <c r="U443" s="1409" t="e">
        <f>INDEX('прил 1.1'!#REF!,MATCH('прил 1.4'!$B443,'прил 1.1'!$B:$B,0))</f>
        <v>#REF!</v>
      </c>
      <c r="V443" s="1409"/>
      <c r="W443" s="1409" t="e">
        <f>INDEX('прил 1.1'!#REF!,MATCH('прил 1.4'!B443,'прил 1.1'!B:B,0))</f>
        <v>#REF!</v>
      </c>
      <c r="X443" s="1205"/>
      <c r="Y443" s="1200" t="e">
        <f>INDEX('прил 14'!W:W,MATCH('прил 1.4'!$B443,'прил 14'!$B:$B,0))</f>
        <v>#REF!</v>
      </c>
      <c r="Z443" s="1388"/>
      <c r="AA443" s="1200" t="e">
        <f>INDEX('прил 14'!X:X,MATCH('прил 1.4'!$B443,'прил 14'!$B:$B,0))</f>
        <v>#REF!</v>
      </c>
      <c r="AB443" s="1388"/>
      <c r="AC443" s="1200" t="e">
        <f>INDEX('прил 14'!Y:Y,MATCH('прил 1.4'!$B443,'прил 14'!$B:$B,0))</f>
        <v>#REF!</v>
      </c>
      <c r="AD443" s="1202"/>
      <c r="AE443" s="1200" t="e">
        <f>INDEX('прил 14'!Z:Z,MATCH('прил 1.4'!$B443,'прил 14'!$B:$B,0))</f>
        <v>#REF!</v>
      </c>
      <c r="AF443" s="1199" t="e">
        <f>INDEX('прил 1.1'!Q:Q,MATCH('прил 1.4'!B443,'прил 1.1'!B:B,0))-W443</f>
        <v>#REF!</v>
      </c>
      <c r="AG443" s="1409" t="e">
        <f t="shared" si="375"/>
        <v>#REF!</v>
      </c>
      <c r="AH443" s="937" t="e">
        <f t="shared" si="376"/>
        <v>#REF!</v>
      </c>
      <c r="AI443" s="1414"/>
      <c r="AJ443" s="1414"/>
      <c r="AK443" s="1415" t="e">
        <f>INDEX('прил 1.1'!#REF!,MATCH('прил 1.4'!$B443,'прил 1.1'!$B:$B,0))</f>
        <v>#REF!</v>
      </c>
      <c r="AL443" s="1416" t="e">
        <f>INDEX('прил 1.1'!#REF!,MATCH('прил 1.4'!$B443,'прил 1.1'!$B:$B,0))</f>
        <v>#REF!</v>
      </c>
      <c r="AM443" s="1409"/>
      <c r="AN443" s="1409" t="e">
        <f>INDEX('прил 1.1'!#REF!,MATCH('прил 1.4'!B443,'прил 1.1'!B:B,0))</f>
        <v>#REF!</v>
      </c>
      <c r="AO443" s="1209">
        <f t="shared" si="378"/>
        <v>0</v>
      </c>
      <c r="AP443" s="1200" t="e">
        <f t="shared" ref="AP443" si="384">SUM(AR443,AT443,AV443,AX443)</f>
        <v>#REF!</v>
      </c>
      <c r="AQ443" s="1227"/>
      <c r="AR443" s="1199" t="e">
        <f>INDEX('прил 1.3'!#REF!,MATCH('прил 1.4'!$B443,'прил 1.3'!$B:$B,0))</f>
        <v>#REF!</v>
      </c>
      <c r="AS443" s="1202"/>
      <c r="AT443" s="1199" t="e">
        <f>INDEX('прил 1.3'!#REF!,MATCH('прил 1.4'!$B443,'прил 1.3'!$B:$B,0))</f>
        <v>#REF!</v>
      </c>
      <c r="AU443" s="1202"/>
      <c r="AV443" s="1199" t="e">
        <f>INDEX('прил 1.3'!#REF!,MATCH('прил 1.4'!$B443,'прил 1.3'!$B:$B,0))</f>
        <v>#REF!</v>
      </c>
      <c r="AW443" s="1202"/>
      <c r="AX443" s="1199" t="e">
        <f>INDEX('прил 1.3'!#REF!,MATCH('прил 1.4'!$B443,'прил 1.3'!$B:$B,0))</f>
        <v>#REF!</v>
      </c>
      <c r="AY443" s="1409" t="e">
        <f t="shared" si="382"/>
        <v>#REF!</v>
      </c>
      <c r="AZ443" s="937" t="e">
        <f t="shared" si="383"/>
        <v>#REF!</v>
      </c>
      <c r="BA443" s="1417"/>
      <c r="BB443" s="1409"/>
      <c r="BC443" s="1409" t="e">
        <f>INDEX('прил 1.1'!#REF!,MATCH('прил 1.4'!B443,'прил 1.1'!B:B,0))</f>
        <v>#REF!</v>
      </c>
      <c r="BD443" s="1409"/>
      <c r="BE443" s="1409" t="e">
        <f>INDEX('прил 1.1'!#REF!,MATCH('прил 1.4'!B443,'прил 1.1'!B:B,0))</f>
        <v>#REF!</v>
      </c>
      <c r="BF443" s="1414"/>
      <c r="BG443" s="1409" t="e">
        <f>INDEX('прил 1.1'!#REF!,MATCH('прил 1.4'!B443,'прил 1.1'!B:B,0))</f>
        <v>#REF!</v>
      </c>
      <c r="BH443" s="950"/>
      <c r="BI443" s="1597">
        <f>V443-X443-Z443-AB443-AD443</f>
        <v>0</v>
      </c>
      <c r="BL443" s="917"/>
      <c r="BM443" s="918"/>
    </row>
    <row r="444" spans="1:65" s="1047" customFormat="1" hidden="1">
      <c r="A444" s="723">
        <v>4</v>
      </c>
      <c r="B444" s="704" t="s">
        <v>44</v>
      </c>
      <c r="C444" s="602"/>
      <c r="D444" s="1407"/>
      <c r="E444" s="1407"/>
      <c r="F444" s="1407"/>
      <c r="G444" s="1407"/>
      <c r="H444" s="1407"/>
      <c r="I444" s="1407"/>
      <c r="J444" s="1195"/>
      <c r="K444" s="1195"/>
      <c r="L444" s="1195"/>
      <c r="M444" s="1195"/>
      <c r="N444" s="1195"/>
      <c r="O444" s="1195"/>
      <c r="P444" s="1195"/>
      <c r="Q444" s="1195"/>
      <c r="R444" s="1412">
        <f t="shared" ref="R444:R450" si="385">I444-H444</f>
        <v>0</v>
      </c>
      <c r="S444" s="971" t="str">
        <f t="shared" ref="S444:S450" si="386">IF(I444&gt;0,R444/I444," ")</f>
        <v xml:space="preserve"> </v>
      </c>
      <c r="T444" s="1407" t="e">
        <f>INDEX('прил 1.1'!#REF!,MATCH('прил 1.4'!$B444,'прил 1.1'!$B:$B,0))</f>
        <v>#REF!</v>
      </c>
      <c r="U444" s="1407" t="e">
        <f>INDEX('прил 1.1'!#REF!,MATCH('прил 1.4'!$B444,'прил 1.1'!$B:$B,0))</f>
        <v>#REF!</v>
      </c>
      <c r="V444" s="1407"/>
      <c r="W444" s="1407"/>
      <c r="X444" s="1195"/>
      <c r="Y444" s="1195"/>
      <c r="Z444" s="1195"/>
      <c r="AA444" s="1195"/>
      <c r="AB444" s="1195"/>
      <c r="AC444" s="1195"/>
      <c r="AD444" s="1195"/>
      <c r="AE444" s="1195"/>
      <c r="AF444" s="1195"/>
      <c r="AG444" s="1412">
        <f t="shared" si="375"/>
        <v>0</v>
      </c>
      <c r="AH444" s="971" t="str">
        <f t="shared" si="376"/>
        <v xml:space="preserve"> </v>
      </c>
      <c r="AI444" s="1407"/>
      <c r="AJ444" s="1407"/>
      <c r="AK444" s="1407"/>
      <c r="AL444" s="1407"/>
      <c r="AM444" s="1407"/>
      <c r="AN444" s="1407"/>
      <c r="AO444" s="1195">
        <f t="shared" si="378"/>
        <v>0</v>
      </c>
      <c r="AP444" s="1195"/>
      <c r="AQ444" s="1195"/>
      <c r="AR444" s="1195"/>
      <c r="AS444" s="1195"/>
      <c r="AT444" s="1195"/>
      <c r="AU444" s="1195"/>
      <c r="AV444" s="1195"/>
      <c r="AW444" s="1195"/>
      <c r="AX444" s="1195"/>
      <c r="AY444" s="1412">
        <f t="shared" si="382"/>
        <v>0</v>
      </c>
      <c r="AZ444" s="971" t="str">
        <f t="shared" si="383"/>
        <v xml:space="preserve"> </v>
      </c>
      <c r="BA444" s="1407"/>
      <c r="BB444" s="1407"/>
      <c r="BC444" s="1407"/>
      <c r="BD444" s="1407"/>
      <c r="BE444" s="1407"/>
      <c r="BF444" s="1407"/>
      <c r="BG444" s="1407"/>
      <c r="BH444" s="602"/>
      <c r="BI444" s="1597">
        <f t="shared" ref="BI444:BI448" si="387">V444-X444-Z444-AB444-AD444</f>
        <v>0</v>
      </c>
      <c r="BJ444" s="726"/>
      <c r="BL444" s="1048"/>
      <c r="BM444" s="1049"/>
    </row>
    <row r="445" spans="1:65" s="934" customFormat="1" hidden="1" outlineLevel="1">
      <c r="A445" s="1003"/>
      <c r="B445" s="1004"/>
      <c r="C445" s="997"/>
      <c r="D445" s="1220"/>
      <c r="E445" s="1220"/>
      <c r="F445" s="1220"/>
      <c r="G445" s="1220"/>
      <c r="H445" s="1220"/>
      <c r="I445" s="1220"/>
      <c r="J445" s="1221"/>
      <c r="K445" s="1221"/>
      <c r="L445" s="1221"/>
      <c r="M445" s="1221"/>
      <c r="N445" s="1221"/>
      <c r="O445" s="1221"/>
      <c r="P445" s="1221"/>
      <c r="Q445" s="1221"/>
      <c r="R445" s="1210">
        <f t="shared" si="385"/>
        <v>0</v>
      </c>
      <c r="S445" s="1211" t="str">
        <f t="shared" si="386"/>
        <v xml:space="preserve"> </v>
      </c>
      <c r="T445" s="1221"/>
      <c r="U445" s="1221"/>
      <c r="V445" s="1220"/>
      <c r="W445" s="1220"/>
      <c r="X445" s="1221"/>
      <c r="Y445" s="1221"/>
      <c r="Z445" s="1221"/>
      <c r="AA445" s="1221"/>
      <c r="AB445" s="1221"/>
      <c r="AC445" s="1221"/>
      <c r="AD445" s="1221"/>
      <c r="AE445" s="1221"/>
      <c r="AF445" s="1220"/>
      <c r="AG445" s="1210">
        <f t="shared" si="375"/>
        <v>0</v>
      </c>
      <c r="AH445" s="1211" t="str">
        <f t="shared" si="376"/>
        <v xml:space="preserve"> </v>
      </c>
      <c r="AI445" s="1220"/>
      <c r="AJ445" s="1220"/>
      <c r="AK445" s="1220"/>
      <c r="AL445" s="1220"/>
      <c r="AM445" s="1205"/>
      <c r="AN445" s="1220"/>
      <c r="AO445" s="1208">
        <f t="shared" si="378"/>
        <v>0</v>
      </c>
      <c r="AP445" s="1220"/>
      <c r="AQ445" s="1205"/>
      <c r="AR445" s="1221"/>
      <c r="AS445" s="1205"/>
      <c r="AT445" s="1221"/>
      <c r="AU445" s="1205"/>
      <c r="AV445" s="1221"/>
      <c r="AW445" s="1205"/>
      <c r="AX445" s="1221"/>
      <c r="AY445" s="1210">
        <f t="shared" si="382"/>
        <v>0</v>
      </c>
      <c r="AZ445" s="930" t="str">
        <f t="shared" si="383"/>
        <v xml:space="preserve"> </v>
      </c>
      <c r="BA445" s="1221"/>
      <c r="BB445" s="1205"/>
      <c r="BC445" s="1221"/>
      <c r="BD445" s="1205"/>
      <c r="BE445" s="1221"/>
      <c r="BF445" s="1222"/>
      <c r="BG445" s="1220"/>
      <c r="BH445" s="1005"/>
      <c r="BI445" s="1597">
        <f t="shared" si="387"/>
        <v>0</v>
      </c>
      <c r="BJ445" s="923"/>
      <c r="BL445" s="917"/>
      <c r="BM445" s="918"/>
    </row>
    <row r="446" spans="1:65" s="1047" customFormat="1" hidden="1" collapsed="1">
      <c r="A446" s="723">
        <v>5</v>
      </c>
      <c r="B446" s="704" t="s">
        <v>45</v>
      </c>
      <c r="C446" s="602"/>
      <c r="D446" s="1407" t="e">
        <f t="shared" ref="D446:F446" si="388">SUM(D447:D449)</f>
        <v>#REF!</v>
      </c>
      <c r="E446" s="1407" t="e">
        <f t="shared" si="388"/>
        <v>#REF!</v>
      </c>
      <c r="F446" s="1407" t="e">
        <f t="shared" si="388"/>
        <v>#REF!</v>
      </c>
      <c r="G446" s="1407" t="e">
        <f t="shared" ref="G446:BG446" si="389">SUM(G447:G449)</f>
        <v>#REF!</v>
      </c>
      <c r="H446" s="1407">
        <f t="shared" si="389"/>
        <v>0</v>
      </c>
      <c r="I446" s="1407" t="e">
        <f t="shared" si="389"/>
        <v>#REF!</v>
      </c>
      <c r="J446" s="1195">
        <f t="shared" si="389"/>
        <v>0</v>
      </c>
      <c r="K446" s="1195" t="e">
        <f t="shared" si="389"/>
        <v>#REF!</v>
      </c>
      <c r="L446" s="1195">
        <f t="shared" si="389"/>
        <v>0</v>
      </c>
      <c r="M446" s="1195" t="e">
        <f t="shared" si="389"/>
        <v>#REF!</v>
      </c>
      <c r="N446" s="1195">
        <f t="shared" si="389"/>
        <v>0</v>
      </c>
      <c r="O446" s="1195" t="e">
        <f t="shared" si="389"/>
        <v>#REF!</v>
      </c>
      <c r="P446" s="1195">
        <f t="shared" si="389"/>
        <v>0</v>
      </c>
      <c r="Q446" s="1195" t="e">
        <f t="shared" si="389"/>
        <v>#REF!</v>
      </c>
      <c r="R446" s="1412" t="e">
        <f t="shared" si="385"/>
        <v>#REF!</v>
      </c>
      <c r="S446" s="971" t="e">
        <f t="shared" si="386"/>
        <v>#REF!</v>
      </c>
      <c r="T446" s="1407">
        <f t="shared" si="389"/>
        <v>0</v>
      </c>
      <c r="U446" s="1407">
        <f t="shared" si="389"/>
        <v>0</v>
      </c>
      <c r="V446" s="1407">
        <f t="shared" si="389"/>
        <v>0</v>
      </c>
      <c r="W446" s="1407" t="e">
        <f t="shared" si="389"/>
        <v>#REF!</v>
      </c>
      <c r="X446" s="1195">
        <f t="shared" si="389"/>
        <v>0</v>
      </c>
      <c r="Y446" s="1195" t="e">
        <f t="shared" si="389"/>
        <v>#REF!</v>
      </c>
      <c r="Z446" s="1195">
        <f t="shared" si="389"/>
        <v>0</v>
      </c>
      <c r="AA446" s="1195" t="e">
        <f t="shared" si="389"/>
        <v>#REF!</v>
      </c>
      <c r="AB446" s="1195">
        <f t="shared" si="389"/>
        <v>0</v>
      </c>
      <c r="AC446" s="1195" t="e">
        <f t="shared" si="389"/>
        <v>#REF!</v>
      </c>
      <c r="AD446" s="1195">
        <f t="shared" si="389"/>
        <v>0</v>
      </c>
      <c r="AE446" s="1195" t="e">
        <f t="shared" si="389"/>
        <v>#REF!</v>
      </c>
      <c r="AF446" s="1195" t="e">
        <f t="shared" si="389"/>
        <v>#REF!</v>
      </c>
      <c r="AG446" s="1412" t="e">
        <f t="shared" si="375"/>
        <v>#REF!</v>
      </c>
      <c r="AH446" s="971" t="e">
        <f t="shared" si="376"/>
        <v>#REF!</v>
      </c>
      <c r="AI446" s="1407">
        <f t="shared" si="389"/>
        <v>0</v>
      </c>
      <c r="AJ446" s="1407">
        <f t="shared" si="389"/>
        <v>0</v>
      </c>
      <c r="AK446" s="1407" t="e">
        <f t="shared" si="389"/>
        <v>#REF!</v>
      </c>
      <c r="AL446" s="1407" t="e">
        <f t="shared" si="389"/>
        <v>#REF!</v>
      </c>
      <c r="AM446" s="1407">
        <f t="shared" si="389"/>
        <v>0</v>
      </c>
      <c r="AN446" s="1407" t="e">
        <f t="shared" si="389"/>
        <v>#REF!</v>
      </c>
      <c r="AO446" s="1195">
        <f t="shared" si="389"/>
        <v>0</v>
      </c>
      <c r="AP446" s="1195" t="e">
        <f t="shared" si="389"/>
        <v>#REF!</v>
      </c>
      <c r="AQ446" s="1195">
        <f t="shared" si="389"/>
        <v>0</v>
      </c>
      <c r="AR446" s="1195" t="e">
        <f t="shared" si="389"/>
        <v>#REF!</v>
      </c>
      <c r="AS446" s="1195">
        <f t="shared" si="389"/>
        <v>0</v>
      </c>
      <c r="AT446" s="1195" t="e">
        <f t="shared" si="389"/>
        <v>#REF!</v>
      </c>
      <c r="AU446" s="1195">
        <f t="shared" si="389"/>
        <v>0</v>
      </c>
      <c r="AV446" s="1195" t="e">
        <f t="shared" si="389"/>
        <v>#REF!</v>
      </c>
      <c r="AW446" s="1195">
        <f t="shared" si="389"/>
        <v>0</v>
      </c>
      <c r="AX446" s="1195" t="e">
        <f t="shared" si="389"/>
        <v>#REF!</v>
      </c>
      <c r="AY446" s="1412" t="e">
        <f t="shared" si="382"/>
        <v>#REF!</v>
      </c>
      <c r="AZ446" s="971" t="e">
        <f t="shared" si="383"/>
        <v>#REF!</v>
      </c>
      <c r="BA446" s="1407">
        <f t="shared" si="389"/>
        <v>0</v>
      </c>
      <c r="BB446" s="1407">
        <f t="shared" si="389"/>
        <v>0</v>
      </c>
      <c r="BC446" s="1407" t="e">
        <f t="shared" si="389"/>
        <v>#REF!</v>
      </c>
      <c r="BD446" s="1407">
        <f t="shared" si="389"/>
        <v>0</v>
      </c>
      <c r="BE446" s="1407" t="e">
        <f t="shared" si="389"/>
        <v>#REF!</v>
      </c>
      <c r="BF446" s="1407">
        <f t="shared" si="389"/>
        <v>0</v>
      </c>
      <c r="BG446" s="1407" t="e">
        <f t="shared" si="389"/>
        <v>#REF!</v>
      </c>
      <c r="BH446" s="602"/>
      <c r="BI446" s="1597">
        <f t="shared" si="387"/>
        <v>0</v>
      </c>
      <c r="BJ446" s="726"/>
      <c r="BL446" s="1048"/>
      <c r="BM446" s="1049"/>
    </row>
    <row r="447" spans="1:65" s="932" customFormat="1" hidden="1" outlineLevel="1">
      <c r="A447" s="929"/>
      <c r="B447" s="782" t="e">
        <f>'прил 1.1'!#REF!</f>
        <v>#REF!</v>
      </c>
      <c r="C447" s="915" t="s">
        <v>1026</v>
      </c>
      <c r="D447" s="1418" t="e">
        <f>INDEX('прил 1.1'!K:K,MATCH('прил 1.4'!B447,'прил 1.1'!B:B,0))</f>
        <v>#REF!</v>
      </c>
      <c r="E447" s="1418" t="e">
        <f>INDEX('прил 1.1'!L:L,MATCH($B447,'прил 1.1'!$B:$B,0))</f>
        <v>#REF!</v>
      </c>
      <c r="F447" s="1418" t="e">
        <f>INDEX('прил 1.1'!Q:Q,MATCH('прил 1.4'!B447,'прил 1.1'!B:B,0))</f>
        <v>#REF!</v>
      </c>
      <c r="G447" s="1418" t="e">
        <f>INDEX('прил 1.1'!#REF!,MATCH($B447,'прил 1.1'!$B:$B,0))</f>
        <v>#REF!</v>
      </c>
      <c r="H447" s="1418"/>
      <c r="I447" s="1419" t="e">
        <f>INDEX('прил 1.1'!#REF!,MATCH('прил 1.4'!B447,'прил 1.1'!B:B,0))</f>
        <v>#REF!</v>
      </c>
      <c r="J447" s="1214"/>
      <c r="K447" s="1213"/>
      <c r="L447" s="1210"/>
      <c r="M447" s="1213"/>
      <c r="N447" s="1210"/>
      <c r="O447" s="1207"/>
      <c r="P447" s="1210"/>
      <c r="Q447" s="1223"/>
      <c r="R447" s="1418" t="e">
        <f t="shared" si="385"/>
        <v>#REF!</v>
      </c>
      <c r="S447" s="930" t="e">
        <f t="shared" si="386"/>
        <v>#REF!</v>
      </c>
      <c r="T447" s="1417"/>
      <c r="U447" s="1417"/>
      <c r="V447" s="1418"/>
      <c r="W447" s="1417" t="e">
        <f>INDEX('прил 1.1'!#REF!,MATCH('прил 1.4'!B447,'прил 1.1'!B:B,0))</f>
        <v>#REF!</v>
      </c>
      <c r="X447" s="1214"/>
      <c r="Y447" s="1210"/>
      <c r="Z447" s="1210"/>
      <c r="AA447" s="1210"/>
      <c r="AB447" s="1210"/>
      <c r="AC447" s="1210"/>
      <c r="AD447" s="1210"/>
      <c r="AE447" s="1224"/>
      <c r="AF447" s="1210" t="e">
        <f>INDEX('прил 1.1'!Q:Q,MATCH('прил 1.4'!B447,'прил 1.1'!B:B,0))-W447</f>
        <v>#REF!</v>
      </c>
      <c r="AG447" s="1418" t="e">
        <f t="shared" si="375"/>
        <v>#REF!</v>
      </c>
      <c r="AH447" s="930" t="e">
        <f t="shared" si="376"/>
        <v>#REF!</v>
      </c>
      <c r="AI447" s="1418"/>
      <c r="AJ447" s="1418"/>
      <c r="AK447" s="1425" t="e">
        <f>INDEX('прил 1.1'!#REF!,MATCH('прил 1.4'!$B447,'прил 1.1'!$B:$B,0))</f>
        <v>#REF!</v>
      </c>
      <c r="AL447" s="1426" t="e">
        <f>INDEX('прил 1.1'!#REF!,MATCH('прил 1.4'!$B447,'прил 1.1'!$B:$B,0))</f>
        <v>#REF!</v>
      </c>
      <c r="AM447" s="1418"/>
      <c r="AN447" s="1409" t="e">
        <f>INDEX('прил 1.1'!#REF!,MATCH('прил 1.4'!B447,'прил 1.1'!B:B,0))</f>
        <v>#REF!</v>
      </c>
      <c r="AO447" s="1208">
        <f t="shared" ref="AO447:AO449" si="390">AM447</f>
        <v>0</v>
      </c>
      <c r="AP447" s="1200" t="e">
        <f t="shared" ref="AP447:AP449" si="391">AN447</f>
        <v>#REF!</v>
      </c>
      <c r="AQ447" s="1235"/>
      <c r="AR447" s="1207" t="e">
        <f>INDEX('прил 1.3'!#REF!,MATCH('прил 1.4'!$B447,'прил 1.3'!$B:$B,0))</f>
        <v>#REF!</v>
      </c>
      <c r="AS447" s="1213"/>
      <c r="AT447" s="1207" t="e">
        <f>INDEX('прил 1.3'!#REF!,MATCH('прил 1.4'!$B447,'прил 1.3'!$B:$B,0))</f>
        <v>#REF!</v>
      </c>
      <c r="AU447" s="1213"/>
      <c r="AV447" s="1207" t="e">
        <f>INDEX('прил 1.3'!#REF!,MATCH('прил 1.4'!$B447,'прил 1.3'!$B:$B,0))</f>
        <v>#REF!</v>
      </c>
      <c r="AW447" s="1213"/>
      <c r="AX447" s="1207" t="e">
        <f>INDEX('прил 1.3'!#REF!,MATCH('прил 1.4'!$B447,'прил 1.3'!$B:$B,0))</f>
        <v>#REF!</v>
      </c>
      <c r="AY447" s="1418" t="e">
        <f t="shared" si="382"/>
        <v>#REF!</v>
      </c>
      <c r="AZ447" s="930" t="e">
        <f t="shared" si="383"/>
        <v>#REF!</v>
      </c>
      <c r="BA447" s="1417"/>
      <c r="BB447" s="1417"/>
      <c r="BC447" s="1417" t="e">
        <f>INDEX('прил 1.1'!#REF!,MATCH('прил 1.4'!B447,'прил 1.1'!B:B,0))</f>
        <v>#REF!</v>
      </c>
      <c r="BD447" s="1417"/>
      <c r="BE447" s="1417" t="e">
        <f>INDEX('прил 1.1'!#REF!,MATCH('прил 1.4'!B447,'прил 1.1'!B:B,0))</f>
        <v>#REF!</v>
      </c>
      <c r="BF447" s="1411"/>
      <c r="BG447" s="1418" t="e">
        <f>INDEX('прил 1.1'!#REF!,MATCH('прил 1.4'!B447,'прил 1.1'!B:B,0))</f>
        <v>#REF!</v>
      </c>
      <c r="BH447" s="931"/>
      <c r="BI447" s="1597">
        <f t="shared" si="387"/>
        <v>0</v>
      </c>
      <c r="BJ447" s="916"/>
      <c r="BL447" s="917"/>
      <c r="BM447" s="918"/>
    </row>
    <row r="448" spans="1:65" s="934" customFormat="1" hidden="1">
      <c r="A448" s="933"/>
      <c r="B448" s="782" t="e">
        <f>'прил 1.1'!#REF!</f>
        <v>#REF!</v>
      </c>
      <c r="C448" s="915" t="s">
        <v>1026</v>
      </c>
      <c r="D448" s="1418" t="e">
        <f>INDEX('прил 1.1'!K:K,MATCH('прил 1.4'!B448,'прил 1.1'!B:B,0))</f>
        <v>#REF!</v>
      </c>
      <c r="E448" s="1418" t="e">
        <f>INDEX('прил 1.1'!L:L,MATCH($B448,'прил 1.1'!$B:$B,0))</f>
        <v>#REF!</v>
      </c>
      <c r="F448" s="1418" t="e">
        <f>INDEX('прил 1.1'!Q:Q,MATCH('прил 1.4'!B448,'прил 1.1'!B:B,0))</f>
        <v>#REF!</v>
      </c>
      <c r="G448" s="1418" t="e">
        <f>INDEX('прил 1.1'!#REF!,MATCH($B448,'прил 1.1'!$B:$B,0))</f>
        <v>#REF!</v>
      </c>
      <c r="H448" s="1418"/>
      <c r="I448" s="1419" t="e">
        <f>INDEX('прил 1.1'!#REF!,MATCH('прил 1.4'!B448,'прил 1.1'!B:B,0))</f>
        <v>#REF!</v>
      </c>
      <c r="J448" s="1214"/>
      <c r="K448" s="1200" t="e">
        <f>INDEX('прил 14'!N:N,MATCH('прил 1.4'!$B448,'прил 14'!$B:$B,0))</f>
        <v>#REF!</v>
      </c>
      <c r="L448" s="1390"/>
      <c r="M448" s="1200" t="e">
        <f>INDEX('прил 14'!O:O,MATCH('прил 1.4'!$B448,'прил 14'!$B:$B,0))</f>
        <v>#REF!</v>
      </c>
      <c r="N448" s="1390"/>
      <c r="O448" s="1200" t="e">
        <f>INDEX('прил 14'!P:P,MATCH('прил 1.4'!$B448,'прил 14'!$B:$B,0))</f>
        <v>#REF!</v>
      </c>
      <c r="P448" s="1199"/>
      <c r="Q448" s="1200" t="e">
        <f>INDEX('прил 14'!Q:Q,MATCH('прил 1.4'!$B448,'прил 14'!$B:$B,0))</f>
        <v>#REF!</v>
      </c>
      <c r="R448" s="1418" t="e">
        <f t="shared" si="385"/>
        <v>#REF!</v>
      </c>
      <c r="S448" s="930" t="e">
        <f t="shared" si="386"/>
        <v>#REF!</v>
      </c>
      <c r="T448" s="1417"/>
      <c r="U448" s="1417"/>
      <c r="V448" s="1418"/>
      <c r="W448" s="1417" t="e">
        <f>INDEX('прил 1.1'!#REF!,MATCH('прил 1.4'!B448,'прил 1.1'!B:B,0))</f>
        <v>#REF!</v>
      </c>
      <c r="X448" s="1205"/>
      <c r="Y448" s="1200" t="e">
        <f>INDEX('прил 14'!W:W,MATCH('прил 1.4'!$B448,'прил 14'!$B:$B,0))</f>
        <v>#REF!</v>
      </c>
      <c r="Z448" s="1388"/>
      <c r="AA448" s="1200" t="e">
        <f>INDEX('прил 14'!X:X,MATCH('прил 1.4'!$B448,'прил 14'!$B:$B,0))</f>
        <v>#REF!</v>
      </c>
      <c r="AB448" s="1388"/>
      <c r="AC448" s="1200" t="e">
        <f>INDEX('прил 14'!Y:Y,MATCH('прил 1.4'!$B448,'прил 14'!$B:$B,0))</f>
        <v>#REF!</v>
      </c>
      <c r="AD448" s="1202"/>
      <c r="AE448" s="1200" t="e">
        <f>INDEX('прил 14'!Z:Z,MATCH('прил 1.4'!$B448,'прил 14'!$B:$B,0))</f>
        <v>#REF!</v>
      </c>
      <c r="AF448" s="1210" t="e">
        <f>INDEX('прил 1.1'!Q:Q,MATCH('прил 1.4'!B448,'прил 1.1'!B:B,0))-W448</f>
        <v>#REF!</v>
      </c>
      <c r="AG448" s="1418" t="e">
        <f t="shared" si="375"/>
        <v>#REF!</v>
      </c>
      <c r="AH448" s="930" t="e">
        <f t="shared" si="376"/>
        <v>#REF!</v>
      </c>
      <c r="AI448" s="1414"/>
      <c r="AJ448" s="1414"/>
      <c r="AK448" s="1425" t="e">
        <f>INDEX('прил 1.1'!#REF!,MATCH('прил 1.4'!$B448,'прил 1.1'!$B:$B,0))</f>
        <v>#REF!</v>
      </c>
      <c r="AL448" s="1426" t="e">
        <f>INDEX('прил 1.1'!#REF!,MATCH('прил 1.4'!$B448,'прил 1.1'!$B:$B,0))</f>
        <v>#REF!</v>
      </c>
      <c r="AM448" s="1418"/>
      <c r="AN448" s="1409" t="e">
        <f>INDEX('прил 1.1'!#REF!,MATCH('прил 1.4'!B448,'прил 1.1'!B:B,0))</f>
        <v>#REF!</v>
      </c>
      <c r="AO448" s="1208">
        <f t="shared" si="390"/>
        <v>0</v>
      </c>
      <c r="AP448" s="1200" t="e">
        <f t="shared" si="391"/>
        <v>#REF!</v>
      </c>
      <c r="AQ448" s="1235"/>
      <c r="AR448" s="1200" t="e">
        <f>INDEX('прил 14'!H:H,MATCH('прил 1.4'!$B448,'прил 14'!$B:$B,0))</f>
        <v>#REF!</v>
      </c>
      <c r="AT448" s="1200" t="e">
        <f>INDEX('прил 14'!I:I,MATCH('прил 1.4'!$B448,'прил 14'!$B:$B,0))</f>
        <v>#REF!</v>
      </c>
      <c r="AV448" s="1200" t="e">
        <f>INDEX('прил 14'!J:J,MATCH('прил 1.4'!$B448,'прил 14'!$B:$B,0))</f>
        <v>#REF!</v>
      </c>
      <c r="AW448" s="1202"/>
      <c r="AX448" s="1200" t="e">
        <f>INDEX('прил 14'!K:K,MATCH('прил 1.4'!$B448,'прил 14'!$B:$B,0))</f>
        <v>#REF!</v>
      </c>
      <c r="AY448" s="1418" t="e">
        <f t="shared" si="382"/>
        <v>#REF!</v>
      </c>
      <c r="AZ448" s="930" t="e">
        <f t="shared" si="383"/>
        <v>#REF!</v>
      </c>
      <c r="BA448" s="1417"/>
      <c r="BB448" s="1417"/>
      <c r="BC448" s="1417" t="e">
        <f>INDEX('прил 1.1'!#REF!,MATCH('прил 1.4'!B448,'прил 1.1'!B:B,0))</f>
        <v>#REF!</v>
      </c>
      <c r="BD448" s="1417"/>
      <c r="BE448" s="1417" t="e">
        <f>INDEX('прил 1.1'!#REF!,MATCH('прил 1.4'!B448,'прил 1.1'!B:B,0))</f>
        <v>#REF!</v>
      </c>
      <c r="BF448" s="1414"/>
      <c r="BG448" s="1418" t="e">
        <f>INDEX('прил 1.1'!#REF!,MATCH('прил 1.4'!B448,'прил 1.1'!B:B,0))</f>
        <v>#REF!</v>
      </c>
      <c r="BH448" s="950"/>
      <c r="BI448" s="1597">
        <f t="shared" si="387"/>
        <v>0</v>
      </c>
      <c r="BL448" s="917"/>
      <c r="BM448" s="918"/>
    </row>
    <row r="449" spans="1:65" s="934" customFormat="1" hidden="1">
      <c r="A449" s="933"/>
      <c r="B449" s="935" t="e">
        <f>'прил 1.1'!#REF!</f>
        <v>#REF!</v>
      </c>
      <c r="C449" s="936" t="s">
        <v>1026</v>
      </c>
      <c r="D449" s="1420" t="e">
        <f>INDEX('прил 1.1'!K:K,MATCH('прил 1.4'!B449,'прил 1.1'!B:B,0))</f>
        <v>#REF!</v>
      </c>
      <c r="E449" s="1420" t="e">
        <f>INDEX('прил 1.1'!L:L,MATCH($B449,'прил 1.1'!$B:$B,0))</f>
        <v>#REF!</v>
      </c>
      <c r="F449" s="1420" t="e">
        <f>INDEX('прил 1.1'!Q:Q,MATCH('прил 1.4'!B449,'прил 1.1'!B:B,0))</f>
        <v>#REF!</v>
      </c>
      <c r="G449" s="1420" t="e">
        <f>INDEX('прил 1.1'!#REF!,MATCH($B449,'прил 1.1'!$B:$B,0))</f>
        <v>#REF!</v>
      </c>
      <c r="H449" s="1420">
        <v>0</v>
      </c>
      <c r="I449" s="1421" t="e">
        <f>INDEX('прил 1.1'!#REF!,MATCH('прил 1.4'!B449,'прил 1.1'!B:B,0))</f>
        <v>#REF!</v>
      </c>
      <c r="J449" s="1210"/>
      <c r="K449" s="1213"/>
      <c r="L449" s="1210"/>
      <c r="M449" s="1213"/>
      <c r="N449" s="1210"/>
      <c r="O449" s="1207"/>
      <c r="P449" s="1210"/>
      <c r="Q449" s="1207"/>
      <c r="R449" s="1420" t="e">
        <f t="shared" si="385"/>
        <v>#REF!</v>
      </c>
      <c r="S449" s="1432" t="e">
        <f t="shared" si="386"/>
        <v>#REF!</v>
      </c>
      <c r="T449" s="1424"/>
      <c r="U449" s="1424"/>
      <c r="V449" s="1420"/>
      <c r="W449" s="1424" t="e">
        <f>INDEX('прил 1.1'!#REF!,MATCH('прил 1.4'!B449,'прил 1.1'!B:B,0))</f>
        <v>#REF!</v>
      </c>
      <c r="X449" s="1205"/>
      <c r="Y449" s="1205"/>
      <c r="Z449" s="1205"/>
      <c r="AA449" s="1205"/>
      <c r="AB449" s="1205"/>
      <c r="AC449" s="1205"/>
      <c r="AD449" s="1205"/>
      <c r="AE449" s="1205"/>
      <c r="AF449" s="1215" t="e">
        <f>INDEX('прил 1.1'!Q:Q,MATCH('прил 1.4'!B449,'прил 1.1'!B:B,0))-W449</f>
        <v>#REF!</v>
      </c>
      <c r="AG449" s="1420" t="e">
        <f t="shared" si="375"/>
        <v>#REF!</v>
      </c>
      <c r="AH449" s="1432" t="e">
        <f t="shared" si="376"/>
        <v>#REF!</v>
      </c>
      <c r="AI449" s="1427"/>
      <c r="AJ449" s="1427"/>
      <c r="AK449" s="1417" t="e">
        <f>INDEX('прил 1.1'!#REF!,MATCH('прил 1.4'!$B449,'прил 1.1'!$B:$B,0))</f>
        <v>#REF!</v>
      </c>
      <c r="AL449" s="1417" t="e">
        <f>INDEX('прил 1.1'!#REF!,MATCH('прил 1.4'!$B449,'прил 1.1'!$B:$B,0))</f>
        <v>#REF!</v>
      </c>
      <c r="AM449" s="1420">
        <v>0</v>
      </c>
      <c r="AN449" s="1409" t="e">
        <f>INDEX('прил 1.1'!#REF!,MATCH('прил 1.4'!B449,'прил 1.1'!B:B,0))</f>
        <v>#REF!</v>
      </c>
      <c r="AO449" s="1218">
        <f t="shared" si="390"/>
        <v>0</v>
      </c>
      <c r="AP449" s="1200" t="e">
        <f t="shared" si="391"/>
        <v>#REF!</v>
      </c>
      <c r="AQ449" s="1213"/>
      <c r="AR449" s="1207" t="e">
        <f>INDEX('прил 1.3'!#REF!,MATCH('прил 1.4'!$B449,'прил 1.3'!$B:$B,0))</f>
        <v>#REF!</v>
      </c>
      <c r="AS449" s="1213"/>
      <c r="AT449" s="1207" t="e">
        <f>INDEX('прил 1.3'!#REF!,MATCH('прил 1.4'!$B449,'прил 1.3'!$B:$B,0))</f>
        <v>#REF!</v>
      </c>
      <c r="AU449" s="1213"/>
      <c r="AV449" s="1207" t="e">
        <f>INDEX('прил 1.3'!#REF!,MATCH('прил 1.4'!$B449,'прил 1.3'!$B:$B,0))</f>
        <v>#REF!</v>
      </c>
      <c r="AW449" s="1213"/>
      <c r="AX449" s="1207" t="e">
        <f>INDEX('прил 1.3'!#REF!,MATCH('прил 1.4'!$B449,'прил 1.3'!$B:$B,0))</f>
        <v>#REF!</v>
      </c>
      <c r="AY449" s="1418" t="e">
        <f t="shared" si="382"/>
        <v>#REF!</v>
      </c>
      <c r="AZ449" s="930" t="e">
        <f t="shared" si="383"/>
        <v>#REF!</v>
      </c>
      <c r="BA449" s="1424"/>
      <c r="BB449" s="1424">
        <v>0</v>
      </c>
      <c r="BC449" s="1424" t="e">
        <f>INDEX('прил 1.1'!#REF!,MATCH('прил 1.4'!B449,'прил 1.1'!B:B,0))</f>
        <v>#REF!</v>
      </c>
      <c r="BD449" s="1424">
        <v>0</v>
      </c>
      <c r="BE449" s="1424" t="e">
        <f>INDEX('прил 1.1'!#REF!,MATCH('прил 1.4'!B449,'прил 1.1'!B:B,0))</f>
        <v>#REF!</v>
      </c>
      <c r="BF449" s="1427"/>
      <c r="BG449" s="1420" t="e">
        <f>INDEX('прил 1.1'!#REF!,MATCH('прил 1.4'!B449,'прил 1.1'!B:B,0))</f>
        <v>#REF!</v>
      </c>
      <c r="BH449" s="950"/>
      <c r="BL449" s="917"/>
      <c r="BM449" s="918"/>
    </row>
    <row r="450" spans="1:65" s="932" customFormat="1" ht="15" hidden="1">
      <c r="A450" s="1006"/>
      <c r="B450" s="1006" t="s">
        <v>211</v>
      </c>
      <c r="C450" s="1006"/>
      <c r="D450" s="1411"/>
      <c r="E450" s="1411"/>
      <c r="F450" s="1411"/>
      <c r="G450" s="1411" t="e">
        <f>INDEX('прил 1.1'!#REF!,MATCH($B450,'прил 1.1'!$B:$B,0))</f>
        <v>#REF!</v>
      </c>
      <c r="H450" s="1418" t="e">
        <f>INDEX('прил 1.1'!#REF!,MATCH('прил 1.4'!B450,'прил 1.1'!B:B,0))</f>
        <v>#REF!</v>
      </c>
      <c r="I450" s="1422"/>
      <c r="J450" s="1225"/>
      <c r="K450" s="1225"/>
      <c r="L450" s="1225"/>
      <c r="M450" s="1225"/>
      <c r="N450" s="1225"/>
      <c r="O450" s="1225"/>
      <c r="P450" s="1225"/>
      <c r="Q450" s="1225"/>
      <c r="R450" s="1418" t="e">
        <f t="shared" si="385"/>
        <v>#REF!</v>
      </c>
      <c r="S450" s="930" t="str">
        <f t="shared" si="386"/>
        <v xml:space="preserve"> </v>
      </c>
      <c r="T450" s="1422"/>
      <c r="U450" s="1422"/>
      <c r="V450" s="1422"/>
      <c r="W450" s="1422"/>
      <c r="X450" s="1225"/>
      <c r="Y450" s="1225"/>
      <c r="Z450" s="1225"/>
      <c r="AA450" s="1225"/>
      <c r="AB450" s="1225"/>
      <c r="AC450" s="1225"/>
      <c r="AD450" s="1225"/>
      <c r="AE450" s="1225"/>
      <c r="AF450" s="1225"/>
      <c r="AG450" s="1422"/>
      <c r="AH450" s="1393"/>
      <c r="AI450" s="1422"/>
      <c r="AJ450" s="1422"/>
      <c r="AK450" s="1422"/>
      <c r="AL450" s="1422"/>
      <c r="AM450" s="1422"/>
      <c r="AN450" s="1422"/>
      <c r="AO450" s="1225"/>
      <c r="AP450" s="1225"/>
      <c r="AQ450" s="1225"/>
      <c r="AR450" s="1225"/>
      <c r="AS450" s="1225"/>
      <c r="AT450" s="1225"/>
      <c r="AU450" s="1225"/>
      <c r="AV450" s="1225"/>
      <c r="AW450" s="1225"/>
      <c r="AX450" s="1225"/>
      <c r="AY450" s="1418">
        <f t="shared" si="382"/>
        <v>0</v>
      </c>
      <c r="AZ450" s="930" t="str">
        <f t="shared" si="383"/>
        <v xml:space="preserve"> </v>
      </c>
      <c r="BA450" s="1411"/>
      <c r="BB450" s="1422"/>
      <c r="BC450" s="1422"/>
      <c r="BD450" s="1422"/>
      <c r="BE450" s="1422"/>
      <c r="BF450" s="1428" t="e">
        <f t="shared" ref="BF450" si="392">G450+I450-AP450</f>
        <v>#REF!</v>
      </c>
      <c r="BG450" s="1422"/>
      <c r="BH450" s="1007"/>
      <c r="BI450" s="916"/>
      <c r="BJ450" s="916"/>
      <c r="BL450" s="917"/>
      <c r="BM450" s="918"/>
    </row>
    <row r="451" spans="1:65" s="932" customFormat="1" ht="15" hidden="1">
      <c r="A451" s="1008"/>
      <c r="B451" s="1008" t="s">
        <v>91</v>
      </c>
      <c r="C451" s="1009"/>
      <c r="D451" s="1411"/>
      <c r="E451" s="1411"/>
      <c r="F451" s="1411"/>
      <c r="G451" s="1411" t="e">
        <f>INDEX('прил 1.1'!#REF!,MATCH($B451,'прил 1.1'!$B:$B,0))</f>
        <v>#REF!</v>
      </c>
      <c r="H451" s="1423"/>
      <c r="I451" s="1423"/>
      <c r="J451" s="1226"/>
      <c r="K451" s="1226"/>
      <c r="L451" s="1226"/>
      <c r="M451" s="1226"/>
      <c r="N451" s="1226"/>
      <c r="O451" s="1226"/>
      <c r="P451" s="1226"/>
      <c r="Q451" s="1226"/>
      <c r="R451" s="1418"/>
      <c r="S451" s="930"/>
      <c r="T451" s="1423"/>
      <c r="U451" s="1423"/>
      <c r="V451" s="1423"/>
      <c r="W451" s="1423"/>
      <c r="X451" s="1226"/>
      <c r="Y451" s="1226"/>
      <c r="Z451" s="1226"/>
      <c r="AA451" s="1226"/>
      <c r="AB451" s="1226"/>
      <c r="AC451" s="1226"/>
      <c r="AD451" s="1226"/>
      <c r="AE451" s="1226"/>
      <c r="AF451" s="1226"/>
      <c r="AG451" s="1423"/>
      <c r="AH451" s="1393"/>
      <c r="AI451" s="1423"/>
      <c r="AJ451" s="1423"/>
      <c r="AK451" s="1423"/>
      <c r="AL451" s="1423"/>
      <c r="AM451" s="1423"/>
      <c r="AN451" s="1423"/>
      <c r="AO451" s="1226"/>
      <c r="AP451" s="1226"/>
      <c r="AQ451" s="1226"/>
      <c r="AR451" s="1226"/>
      <c r="AS451" s="1226"/>
      <c r="AT451" s="1226"/>
      <c r="AU451" s="1226"/>
      <c r="AV451" s="1226"/>
      <c r="AW451" s="1226"/>
      <c r="AX451" s="1226"/>
      <c r="AY451" s="1418"/>
      <c r="AZ451" s="930"/>
      <c r="BA451" s="1411"/>
      <c r="BB451" s="1422"/>
      <c r="BC451" s="1422"/>
      <c r="BD451" s="1422"/>
      <c r="BE451" s="1422"/>
      <c r="BF451" s="1428"/>
      <c r="BG451" s="1423"/>
      <c r="BH451" s="1007"/>
      <c r="BI451" s="916"/>
      <c r="BJ451" s="916"/>
      <c r="BL451" s="917"/>
      <c r="BM451" s="918"/>
    </row>
    <row r="452" spans="1:65" s="932" customFormat="1" ht="30">
      <c r="A452" s="1007">
        <v>1</v>
      </c>
      <c r="B452" s="1010" t="s">
        <v>382</v>
      </c>
      <c r="C452" s="1011"/>
      <c r="D452" s="1418" t="e">
        <f>INDEX('прил 1.1'!K:K,MATCH('прил 1.4'!B452,'прил 1.1'!B:B,0))</f>
        <v>#N/A</v>
      </c>
      <c r="E452" s="1418" t="e">
        <f>INDEX('прил 1.1'!L:L,MATCH($B452,'прил 1.1'!$B:$B,0))</f>
        <v>#N/A</v>
      </c>
      <c r="F452" s="1418" t="e">
        <f>INDEX('прил 1.1'!Q:Q,MATCH('прил 1.4'!B452,'прил 1.1'!B:B,0))</f>
        <v>#N/A</v>
      </c>
      <c r="G452" s="1418" t="e">
        <f>INDEX('прил 1.1'!#REF!,MATCH($B452,'прил 1.1'!$B:$B,0))</f>
        <v>#REF!</v>
      </c>
      <c r="H452" s="1409">
        <v>183.64372500000002</v>
      </c>
      <c r="I452" s="1419" t="e">
        <f>INDEX('прил 1.1'!#REF!,MATCH('прил 1.4'!B452,'прил 1.1'!B:B,0))</f>
        <v>#REF!</v>
      </c>
      <c r="J452" s="1210"/>
      <c r="K452" s="1200">
        <f>INDEX('прил 14'!N:N,MATCH('прил 1.4'!$B452,'прил 14'!$B:$B,0))</f>
        <v>0</v>
      </c>
      <c r="L452" s="1390"/>
      <c r="M452" s="1200">
        <f>INDEX('прил 14'!O:O,MATCH('прил 1.4'!$B452,'прил 14'!$B:$B,0))</f>
        <v>0</v>
      </c>
      <c r="N452" s="1390"/>
      <c r="O452" s="1200">
        <f>INDEX('прил 14'!P:P,MATCH('прил 1.4'!$B452,'прил 14'!$B:$B,0))</f>
        <v>0</v>
      </c>
      <c r="P452" s="1199"/>
      <c r="Q452" s="1200">
        <f>INDEX('прил 14'!Q:Q,MATCH('прил 1.4'!$B452,'прил 14'!$B:$B,0))</f>
        <v>0</v>
      </c>
      <c r="R452" s="1418" t="e">
        <f t="shared" ref="R452:R460" si="393">I452-H452</f>
        <v>#REF!</v>
      </c>
      <c r="S452" s="930" t="e">
        <f t="shared" ref="S452:S460" si="394">IF(I452&gt;0,R452/I452," ")</f>
        <v>#REF!</v>
      </c>
      <c r="T452" s="1418" t="e">
        <f>INDEX('прил 1.1'!#REF!,MATCH('прил 1.4'!$B452,'прил 1.1'!$B:$B,0))</f>
        <v>#REF!</v>
      </c>
      <c r="U452" s="1418" t="e">
        <f>INDEX('прил 1.1'!#REF!,MATCH('прил 1.4'!$B452,'прил 1.1'!$B:$B,0))</f>
        <v>#REF!</v>
      </c>
      <c r="V452" s="1409">
        <v>221.06333110589978</v>
      </c>
      <c r="W452" s="1418" t="e">
        <f>INDEX('прил 1.1'!#REF!,MATCH('прил 1.4'!$B452,'прил 1.1'!$B:$B,0))</f>
        <v>#REF!</v>
      </c>
      <c r="X452" s="1210"/>
      <c r="Y452" s="1200">
        <f>INDEX('прил 14'!W:W,MATCH('прил 1.4'!$B452,'прил 14'!$B:$B,0))</f>
        <v>0</v>
      </c>
      <c r="Z452" s="1388"/>
      <c r="AA452" s="1200">
        <f>INDEX('прил 14'!X:X,MATCH('прил 1.4'!$B452,'прил 14'!$B:$B,0))</f>
        <v>0</v>
      </c>
      <c r="AB452" s="1388"/>
      <c r="AC452" s="1200">
        <f>INDEX('прил 14'!Y:Y,MATCH('прил 1.4'!$B452,'прил 14'!$B:$B,0))</f>
        <v>0</v>
      </c>
      <c r="AD452" s="1202"/>
      <c r="AE452" s="1200">
        <f>INDEX('прил 14'!Z:Z,MATCH('прил 1.4'!$B452,'прил 14'!$B:$B,0))</f>
        <v>0</v>
      </c>
      <c r="AF452" s="1199" t="e">
        <f>INDEX('прил 1.1'!Q:Q,MATCH('прил 1.4'!B452,'прил 1.1'!B:B,0))-W452</f>
        <v>#N/A</v>
      </c>
      <c r="AG452" s="1418" t="e">
        <f t="shared" ref="AG452:AG460" si="395">W452-V452</f>
        <v>#REF!</v>
      </c>
      <c r="AH452" s="930" t="e">
        <f t="shared" ref="AH452:AH460" si="396">IF(W452&gt;0,AG452/W452," ")</f>
        <v>#REF!</v>
      </c>
      <c r="AI452" s="1422"/>
      <c r="AJ452" s="1422"/>
      <c r="AK452" s="1418" t="e">
        <f>INDEX('прил 1.1'!#REF!,MATCH('прил 1.4'!$B452,'прил 1.1'!$B:$B,0))</f>
        <v>#REF!</v>
      </c>
      <c r="AL452" s="1418" t="e">
        <f>INDEX('прил 1.1'!#REF!,MATCH('прил 1.4'!$B452,'прил 1.1'!$B:$B,0))</f>
        <v>#REF!</v>
      </c>
      <c r="AM452" s="1409">
        <v>190.13772499999999</v>
      </c>
      <c r="AN452" s="1409" t="e">
        <f>INDEX('прил 1.1'!#REF!,MATCH('прил 1.4'!B452,'прил 1.1'!B:B,0))</f>
        <v>#REF!</v>
      </c>
      <c r="AO452" s="1225">
        <f t="shared" ref="AO452:AO460" si="397">AM452</f>
        <v>190.13772499999999</v>
      </c>
      <c r="AP452" s="1200" t="e">
        <f t="shared" ref="AP452:AP460" si="398">AN452</f>
        <v>#REF!</v>
      </c>
      <c r="AQ452" s="1210"/>
      <c r="AR452" s="1210"/>
      <c r="AS452" s="1210"/>
      <c r="AT452" s="1210"/>
      <c r="AU452" s="1210"/>
      <c r="AV452" s="1210"/>
      <c r="AW452" s="1210"/>
      <c r="AX452" s="1210"/>
      <c r="AY452" s="1418" t="e">
        <f t="shared" ref="AY452:AY460" si="399">AN452-AM452</f>
        <v>#REF!</v>
      </c>
      <c r="AZ452" s="930" t="e">
        <f t="shared" ref="AZ452:AZ460" si="400">IF(AP452&gt;0,AY452/AP452," ")</f>
        <v>#REF!</v>
      </c>
      <c r="BA452" s="1411"/>
      <c r="BB452" s="1422"/>
      <c r="BC452" s="1422"/>
      <c r="BD452" s="1422"/>
      <c r="BE452" s="1422"/>
      <c r="BF452" s="1428"/>
      <c r="BG452" s="1420" t="e">
        <f>INDEX('прил 1.1'!#REF!,MATCH('прил 1.4'!B452,'прил 1.1'!B:B,0))</f>
        <v>#REF!</v>
      </c>
      <c r="BH452" s="1007"/>
      <c r="BI452" s="916"/>
      <c r="BJ452" s="934" t="e">
        <f>MATCH($B452,'прил 1.1'!B:B,0)</f>
        <v>#N/A</v>
      </c>
      <c r="BL452" s="917" t="e">
        <f>BJ452-H452</f>
        <v>#N/A</v>
      </c>
      <c r="BM452" s="1012"/>
    </row>
    <row r="453" spans="1:65" s="932" customFormat="1" ht="30" hidden="1">
      <c r="A453" s="1007">
        <v>2</v>
      </c>
      <c r="B453" s="1010" t="s">
        <v>383</v>
      </c>
      <c r="C453" s="1011"/>
      <c r="D453" s="1418" t="e">
        <f>INDEX('прил 1.1'!K:K,MATCH('прил 1.4'!B453,'прил 1.1'!B:B,0))</f>
        <v>#N/A</v>
      </c>
      <c r="E453" s="1418" t="e">
        <f>INDEX('прил 1.1'!L:L,MATCH($B453,'прил 1.1'!$B:$B,0))</f>
        <v>#N/A</v>
      </c>
      <c r="F453" s="1418" t="e">
        <f>INDEX('прил 1.1'!Q:Q,MATCH('прил 1.4'!B453,'прил 1.1'!B:B,0))</f>
        <v>#N/A</v>
      </c>
      <c r="G453" s="1418" t="e">
        <f>INDEX('прил 1.1'!#REF!,MATCH($B453,'прил 1.1'!$B:$B,0))</f>
        <v>#REF!</v>
      </c>
      <c r="H453" s="1409">
        <v>0</v>
      </c>
      <c r="I453" s="1419" t="e">
        <f>INDEX('прил 1.1'!#REF!,MATCH('прил 1.4'!B453,'прил 1.1'!B:B,0))</f>
        <v>#REF!</v>
      </c>
      <c r="J453" s="1210"/>
      <c r="K453" s="1210"/>
      <c r="L453" s="1210"/>
      <c r="M453" s="1210"/>
      <c r="N453" s="1210"/>
      <c r="O453" s="1210"/>
      <c r="P453" s="1210"/>
      <c r="Q453" s="1210"/>
      <c r="R453" s="1418" t="e">
        <f t="shared" si="393"/>
        <v>#REF!</v>
      </c>
      <c r="S453" s="930" t="e">
        <f t="shared" si="394"/>
        <v>#REF!</v>
      </c>
      <c r="T453" s="1418" t="e">
        <f>INDEX('прил 1.1'!#REF!,MATCH('прил 1.4'!$B453,'прил 1.1'!$B:$B,0))</f>
        <v>#REF!</v>
      </c>
      <c r="U453" s="1418" t="e">
        <f>INDEX('прил 1.1'!#REF!,MATCH('прил 1.4'!$B453,'прил 1.1'!$B:$B,0))</f>
        <v>#REF!</v>
      </c>
      <c r="V453" s="1409">
        <v>0</v>
      </c>
      <c r="W453" s="1418" t="e">
        <f>INDEX('прил 1.1'!#REF!,MATCH('прил 1.4'!$B453,'прил 1.1'!$B:$B,0))</f>
        <v>#REF!</v>
      </c>
      <c r="X453" s="1210"/>
      <c r="Y453" s="1210"/>
      <c r="Z453" s="1210"/>
      <c r="AA453" s="1210"/>
      <c r="AB453" s="1210"/>
      <c r="AC453" s="1210"/>
      <c r="AD453" s="1210"/>
      <c r="AE453" s="1210"/>
      <c r="AF453" s="1199" t="e">
        <f>INDEX('прил 1.1'!Q:Q,MATCH('прил 1.4'!B453,'прил 1.1'!B:B,0))-W453</f>
        <v>#N/A</v>
      </c>
      <c r="AG453" s="1418" t="e">
        <f t="shared" si="395"/>
        <v>#REF!</v>
      </c>
      <c r="AH453" s="930" t="e">
        <f t="shared" si="396"/>
        <v>#REF!</v>
      </c>
      <c r="AI453" s="1422"/>
      <c r="AJ453" s="1422"/>
      <c r="AK453" s="1418" t="e">
        <f>INDEX('прил 1.1'!#REF!,MATCH('прил 1.4'!$B453,'прил 1.1'!$B:$B,0))</f>
        <v>#REF!</v>
      </c>
      <c r="AL453" s="1418" t="e">
        <f>INDEX('прил 1.1'!#REF!,MATCH('прил 1.4'!$B453,'прил 1.1'!$B:$B,0))</f>
        <v>#REF!</v>
      </c>
      <c r="AM453" s="1409">
        <v>0</v>
      </c>
      <c r="AN453" s="1409" t="e">
        <f>INDEX('прил 1.1'!#REF!,MATCH('прил 1.4'!B453,'прил 1.1'!B:B,0))</f>
        <v>#REF!</v>
      </c>
      <c r="AO453" s="1225">
        <f t="shared" si="397"/>
        <v>0</v>
      </c>
      <c r="AP453" s="1200" t="e">
        <f t="shared" si="398"/>
        <v>#REF!</v>
      </c>
      <c r="AQ453" s="1210"/>
      <c r="AR453" s="1210"/>
      <c r="AS453" s="1210"/>
      <c r="AT453" s="1210"/>
      <c r="AU453" s="1210"/>
      <c r="AV453" s="1210"/>
      <c r="AW453" s="1210"/>
      <c r="AX453" s="1210"/>
      <c r="AY453" s="1418" t="e">
        <f t="shared" si="399"/>
        <v>#REF!</v>
      </c>
      <c r="AZ453" s="930" t="e">
        <f t="shared" si="400"/>
        <v>#REF!</v>
      </c>
      <c r="BA453" s="1411"/>
      <c r="BB453" s="1422"/>
      <c r="BC453" s="1422"/>
      <c r="BD453" s="1422"/>
      <c r="BE453" s="1422"/>
      <c r="BF453" s="1428"/>
      <c r="BG453" s="1420" t="e">
        <f>INDEX('прил 1.1'!#REF!,MATCH('прил 1.4'!B453,'прил 1.1'!B:B,0))</f>
        <v>#REF!</v>
      </c>
      <c r="BH453" s="1007"/>
      <c r="BI453" s="916"/>
      <c r="BJ453" s="916"/>
      <c r="BL453" s="918"/>
      <c r="BM453" s="1012"/>
    </row>
    <row r="454" spans="1:65" s="932" customFormat="1">
      <c r="A454" s="1007">
        <v>3</v>
      </c>
      <c r="B454" s="1010" t="s">
        <v>235</v>
      </c>
      <c r="C454" s="1011"/>
      <c r="D454" s="1418" t="e">
        <f>INDEX('прил 1.1'!K:K,MATCH('прил 1.4'!B454,'прил 1.1'!B:B,0))</f>
        <v>#N/A</v>
      </c>
      <c r="E454" s="1418" t="e">
        <f>INDEX('прил 1.1'!L:L,MATCH($B454,'прил 1.1'!$B:$B,0))</f>
        <v>#N/A</v>
      </c>
      <c r="F454" s="1418" t="e">
        <f>INDEX('прил 1.1'!Q:Q,MATCH('прил 1.4'!B454,'прил 1.1'!B:B,0))</f>
        <v>#N/A</v>
      </c>
      <c r="G454" s="1418" t="e">
        <f>INDEX('прил 1.1'!#REF!,MATCH($B454,'прил 1.1'!$B:$B,0))</f>
        <v>#REF!</v>
      </c>
      <c r="H454" s="1409">
        <v>29.663999999999998</v>
      </c>
      <c r="I454" s="1419" t="e">
        <f>INDEX('прил 1.1'!#REF!,MATCH('прил 1.4'!B454,'прил 1.1'!B:B,0))</f>
        <v>#REF!</v>
      </c>
      <c r="J454" s="1210"/>
      <c r="K454" s="1200">
        <f>INDEX('прил 14'!N:N,MATCH('прил 1.4'!$B454,'прил 14'!$B:$B,0))</f>
        <v>0</v>
      </c>
      <c r="L454" s="1390"/>
      <c r="M454" s="1200">
        <f>INDEX('прил 14'!O:O,MATCH('прил 1.4'!$B454,'прил 14'!$B:$B,0))</f>
        <v>0</v>
      </c>
      <c r="N454" s="1390"/>
      <c r="O454" s="1200">
        <f>INDEX('прил 14'!P:P,MATCH('прил 1.4'!$B454,'прил 14'!$B:$B,0))</f>
        <v>0</v>
      </c>
      <c r="P454" s="1199"/>
      <c r="Q454" s="1200">
        <f>INDEX('прил 14'!Q:Q,MATCH('прил 1.4'!$B454,'прил 14'!$B:$B,0))</f>
        <v>0</v>
      </c>
      <c r="R454" s="1418" t="e">
        <f t="shared" si="393"/>
        <v>#REF!</v>
      </c>
      <c r="S454" s="930" t="e">
        <f t="shared" si="394"/>
        <v>#REF!</v>
      </c>
      <c r="T454" s="1418" t="e">
        <f>INDEX('прил 1.1'!#REF!,MATCH('прил 1.4'!$B454,'прил 1.1'!$B:$B,0))</f>
        <v>#REF!</v>
      </c>
      <c r="U454" s="1418" t="e">
        <f>INDEX('прил 1.1'!#REF!,MATCH('прил 1.4'!$B454,'прил 1.1'!$B:$B,0))</f>
        <v>#REF!</v>
      </c>
      <c r="V454" s="1409">
        <v>38.368400000000001</v>
      </c>
      <c r="W454" s="1418" t="e">
        <f>INDEX('прил 1.1'!#REF!,MATCH('прил 1.4'!$B454,'прил 1.1'!$B:$B,0))</f>
        <v>#REF!</v>
      </c>
      <c r="X454" s="1210"/>
      <c r="Y454" s="1210"/>
      <c r="Z454" s="1210"/>
      <c r="AA454" s="1210"/>
      <c r="AB454" s="1210"/>
      <c r="AC454" s="1210"/>
      <c r="AD454" s="1210"/>
      <c r="AE454" s="1210"/>
      <c r="AF454" s="1199" t="e">
        <f>INDEX('прил 1.1'!Q:Q,MATCH('прил 1.4'!B454,'прил 1.1'!B:B,0))-W454</f>
        <v>#N/A</v>
      </c>
      <c r="AG454" s="1418" t="e">
        <f t="shared" si="395"/>
        <v>#REF!</v>
      </c>
      <c r="AH454" s="930" t="e">
        <f t="shared" si="396"/>
        <v>#REF!</v>
      </c>
      <c r="AI454" s="1422"/>
      <c r="AJ454" s="1422"/>
      <c r="AK454" s="1418" t="e">
        <f>INDEX('прил 1.1'!#REF!,MATCH('прил 1.4'!$B454,'прил 1.1'!$B:$B,0))</f>
        <v>#REF!</v>
      </c>
      <c r="AL454" s="1418" t="e">
        <f>INDEX('прил 1.1'!#REF!,MATCH('прил 1.4'!$B454,'прил 1.1'!$B:$B,0))</f>
        <v>#REF!</v>
      </c>
      <c r="AM454" s="1409">
        <v>27.405999999999999</v>
      </c>
      <c r="AN454" s="1409" t="e">
        <f>INDEX('прил 1.1'!#REF!,MATCH('прил 1.4'!B454,'прил 1.1'!B:B,0))</f>
        <v>#REF!</v>
      </c>
      <c r="AO454" s="1225">
        <f t="shared" si="397"/>
        <v>27.405999999999999</v>
      </c>
      <c r="AP454" s="1200" t="e">
        <f t="shared" si="398"/>
        <v>#REF!</v>
      </c>
      <c r="AQ454" s="1210"/>
      <c r="AR454" s="1210"/>
      <c r="AS454" s="1210"/>
      <c r="AT454" s="1210"/>
      <c r="AU454" s="1210"/>
      <c r="AV454" s="1210"/>
      <c r="AW454" s="1210"/>
      <c r="AX454" s="1210"/>
      <c r="AY454" s="1418" t="e">
        <f t="shared" si="399"/>
        <v>#REF!</v>
      </c>
      <c r="AZ454" s="930" t="e">
        <f t="shared" si="400"/>
        <v>#REF!</v>
      </c>
      <c r="BA454" s="1411"/>
      <c r="BB454" s="1422"/>
      <c r="BC454" s="1422"/>
      <c r="BD454" s="1422"/>
      <c r="BE454" s="1422"/>
      <c r="BF454" s="1428"/>
      <c r="BG454" s="1420" t="e">
        <f>INDEX('прил 1.1'!#REF!,MATCH('прил 1.4'!B454,'прил 1.1'!B:B,0))</f>
        <v>#REF!</v>
      </c>
      <c r="BH454" s="1007"/>
      <c r="BI454" s="916"/>
      <c r="BJ454" s="934" t="e">
        <f>MATCH($B454,'прил 1.1'!B:B,0)</f>
        <v>#N/A</v>
      </c>
      <c r="BL454" s="917" t="e">
        <f>BJ454-H454</f>
        <v>#N/A</v>
      </c>
      <c r="BM454" s="1012"/>
    </row>
    <row r="455" spans="1:65" s="932" customFormat="1" ht="30" hidden="1">
      <c r="A455" s="1007">
        <v>4</v>
      </c>
      <c r="B455" s="1010" t="s">
        <v>384</v>
      </c>
      <c r="C455" s="1011"/>
      <c r="D455" s="1418" t="e">
        <f>INDEX('прил 1.1'!K:K,MATCH('прил 1.4'!B455,'прил 1.1'!B:B,0))</f>
        <v>#N/A</v>
      </c>
      <c r="E455" s="1418" t="e">
        <f>INDEX('прил 1.1'!L:L,MATCH($B455,'прил 1.1'!$B:$B,0))</f>
        <v>#N/A</v>
      </c>
      <c r="F455" s="1418" t="e">
        <f>INDEX('прил 1.1'!Q:Q,MATCH('прил 1.4'!B455,'прил 1.1'!B:B,0))</f>
        <v>#N/A</v>
      </c>
      <c r="G455" s="1418" t="e">
        <f>INDEX('прил 1.1'!#REF!,MATCH($B455,'прил 1.1'!$B:$B,0))</f>
        <v>#REF!</v>
      </c>
      <c r="H455" s="1409">
        <v>0</v>
      </c>
      <c r="I455" s="1419" t="e">
        <f>INDEX('прил 1.1'!#REF!,MATCH('прил 1.4'!B455,'прил 1.1'!B:B,0))</f>
        <v>#REF!</v>
      </c>
      <c r="J455" s="1210"/>
      <c r="K455" s="1210"/>
      <c r="L455" s="1210"/>
      <c r="M455" s="1210"/>
      <c r="N455" s="1210"/>
      <c r="O455" s="1210"/>
      <c r="P455" s="1210"/>
      <c r="Q455" s="1210"/>
      <c r="R455" s="1418" t="e">
        <f t="shared" si="393"/>
        <v>#REF!</v>
      </c>
      <c r="S455" s="930" t="e">
        <f t="shared" si="394"/>
        <v>#REF!</v>
      </c>
      <c r="T455" s="1418" t="e">
        <f>INDEX('прил 1.1'!#REF!,MATCH('прил 1.4'!$B455,'прил 1.1'!$B:$B,0))</f>
        <v>#REF!</v>
      </c>
      <c r="U455" s="1418" t="e">
        <f>INDEX('прил 1.1'!#REF!,MATCH('прил 1.4'!$B455,'прил 1.1'!$B:$B,0))</f>
        <v>#REF!</v>
      </c>
      <c r="V455" s="1409">
        <v>0</v>
      </c>
      <c r="W455" s="1418" t="e">
        <f>INDEX('прил 1.1'!#REF!,MATCH('прил 1.4'!$B455,'прил 1.1'!$B:$B,0))</f>
        <v>#REF!</v>
      </c>
      <c r="X455" s="1210"/>
      <c r="Y455" s="1210"/>
      <c r="Z455" s="1210"/>
      <c r="AA455" s="1210"/>
      <c r="AB455" s="1210"/>
      <c r="AC455" s="1210"/>
      <c r="AD455" s="1210"/>
      <c r="AE455" s="1210"/>
      <c r="AF455" s="1199" t="e">
        <f>INDEX('прил 1.1'!Q:Q,MATCH('прил 1.4'!B455,'прил 1.1'!B:B,0))-W455</f>
        <v>#N/A</v>
      </c>
      <c r="AG455" s="1418" t="e">
        <f t="shared" si="395"/>
        <v>#REF!</v>
      </c>
      <c r="AH455" s="930" t="e">
        <f t="shared" si="396"/>
        <v>#REF!</v>
      </c>
      <c r="AI455" s="1422"/>
      <c r="AJ455" s="1422"/>
      <c r="AK455" s="1418" t="e">
        <f>INDEX('прил 1.1'!#REF!,MATCH('прил 1.4'!$B455,'прил 1.1'!$B:$B,0))</f>
        <v>#REF!</v>
      </c>
      <c r="AL455" s="1418" t="e">
        <f>INDEX('прил 1.1'!#REF!,MATCH('прил 1.4'!$B455,'прил 1.1'!$B:$B,0))</f>
        <v>#REF!</v>
      </c>
      <c r="AM455" s="1409">
        <v>0</v>
      </c>
      <c r="AN455" s="1409" t="e">
        <f>INDEX('прил 1.1'!#REF!,MATCH('прил 1.4'!B455,'прил 1.1'!B:B,0))</f>
        <v>#REF!</v>
      </c>
      <c r="AO455" s="1225">
        <f t="shared" si="397"/>
        <v>0</v>
      </c>
      <c r="AP455" s="1200" t="e">
        <f t="shared" si="398"/>
        <v>#REF!</v>
      </c>
      <c r="AQ455" s="1210"/>
      <c r="AR455" s="1210"/>
      <c r="AS455" s="1210"/>
      <c r="AT455" s="1210"/>
      <c r="AU455" s="1210"/>
      <c r="AV455" s="1210"/>
      <c r="AW455" s="1210"/>
      <c r="AX455" s="1210"/>
      <c r="AY455" s="1418" t="e">
        <f t="shared" si="399"/>
        <v>#REF!</v>
      </c>
      <c r="AZ455" s="930" t="e">
        <f t="shared" si="400"/>
        <v>#REF!</v>
      </c>
      <c r="BA455" s="1411"/>
      <c r="BB455" s="1422"/>
      <c r="BC455" s="1422"/>
      <c r="BD455" s="1422"/>
      <c r="BE455" s="1422"/>
      <c r="BF455" s="1428"/>
      <c r="BG455" s="1420" t="e">
        <f>INDEX('прил 1.1'!#REF!,MATCH('прил 1.4'!B455,'прил 1.1'!B:B,0))</f>
        <v>#REF!</v>
      </c>
      <c r="BH455" s="1007"/>
      <c r="BI455" s="916"/>
      <c r="BJ455" s="916"/>
      <c r="BL455" s="918"/>
      <c r="BM455" s="1012"/>
    </row>
    <row r="456" spans="1:65" s="932" customFormat="1" ht="30">
      <c r="A456" s="1007">
        <v>5</v>
      </c>
      <c r="B456" s="1010" t="s">
        <v>385</v>
      </c>
      <c r="C456" s="1011"/>
      <c r="D456" s="1418" t="e">
        <f>INDEX('прил 1.1'!K:K,MATCH('прил 1.4'!B456,'прил 1.1'!B:B,0))</f>
        <v>#N/A</v>
      </c>
      <c r="E456" s="1418" t="e">
        <f>INDEX('прил 1.1'!L:L,MATCH($B456,'прил 1.1'!$B:$B,0))</f>
        <v>#N/A</v>
      </c>
      <c r="F456" s="1418" t="e">
        <f>INDEX('прил 1.1'!Q:Q,MATCH('прил 1.4'!B456,'прил 1.1'!B:B,0))</f>
        <v>#N/A</v>
      </c>
      <c r="G456" s="1418" t="e">
        <f>INDEX('прил 1.1'!#REF!,MATCH($B456,'прил 1.1'!$B:$B,0))</f>
        <v>#REF!</v>
      </c>
      <c r="H456" s="1409">
        <v>105.94172500000002</v>
      </c>
      <c r="I456" s="1419" t="e">
        <f>INDEX('прил 1.1'!#REF!,MATCH('прил 1.4'!B456,'прил 1.1'!B:B,0))</f>
        <v>#REF!</v>
      </c>
      <c r="J456" s="1210"/>
      <c r="K456" s="1200">
        <f>INDEX('прил 14'!N:N,MATCH('прил 1.4'!$B456,'прил 14'!$B:$B,0))</f>
        <v>0</v>
      </c>
      <c r="L456" s="1390"/>
      <c r="M456" s="1200">
        <f>INDEX('прил 14'!O:O,MATCH('прил 1.4'!$B456,'прил 14'!$B:$B,0))</f>
        <v>0</v>
      </c>
      <c r="N456" s="1390"/>
      <c r="O456" s="1200">
        <f>INDEX('прил 14'!P:P,MATCH('прил 1.4'!$B456,'прил 14'!$B:$B,0))</f>
        <v>0</v>
      </c>
      <c r="P456" s="1199"/>
      <c r="Q456" s="1200">
        <f>INDEX('прил 14'!Q:Q,MATCH('прил 1.4'!$B456,'прил 14'!$B:$B,0))</f>
        <v>0</v>
      </c>
      <c r="R456" s="1418" t="e">
        <f t="shared" si="393"/>
        <v>#REF!</v>
      </c>
      <c r="S456" s="930" t="e">
        <f t="shared" si="394"/>
        <v>#REF!</v>
      </c>
      <c r="T456" s="1418" t="e">
        <f>INDEX('прил 1.1'!#REF!,MATCH('прил 1.4'!$B456,'прил 1.1'!$B:$B,0))</f>
        <v>#REF!</v>
      </c>
      <c r="U456" s="1418" t="e">
        <f>INDEX('прил 1.1'!#REF!,MATCH('прил 1.4'!$B456,'прил 1.1'!$B:$B,0))</f>
        <v>#REF!</v>
      </c>
      <c r="V456" s="1409">
        <v>154.006</v>
      </c>
      <c r="W456" s="1418" t="e">
        <f>INDEX('прил 1.1'!#REF!,MATCH('прил 1.4'!$B456,'прил 1.1'!$B:$B,0))</f>
        <v>#REF!</v>
      </c>
      <c r="X456" s="1210"/>
      <c r="Y456" s="1210"/>
      <c r="Z456" s="1210"/>
      <c r="AA456" s="1210"/>
      <c r="AB456" s="1210"/>
      <c r="AC456" s="1210"/>
      <c r="AD456" s="1210"/>
      <c r="AE456" s="1210"/>
      <c r="AF456" s="1199" t="e">
        <f>INDEX('прил 1.1'!Q:Q,MATCH('прил 1.4'!B456,'прил 1.1'!B:B,0))-W456</f>
        <v>#N/A</v>
      </c>
      <c r="AG456" s="1418" t="e">
        <f t="shared" si="395"/>
        <v>#REF!</v>
      </c>
      <c r="AH456" s="930" t="e">
        <f t="shared" si="396"/>
        <v>#REF!</v>
      </c>
      <c r="AI456" s="1422"/>
      <c r="AJ456" s="1422"/>
      <c r="AK456" s="1418" t="e">
        <f>INDEX('прил 1.1'!#REF!,MATCH('прил 1.4'!$B456,'прил 1.1'!$B:$B,0))</f>
        <v>#REF!</v>
      </c>
      <c r="AL456" s="1418" t="e">
        <f>INDEX('прил 1.1'!#REF!,MATCH('прил 1.4'!$B456,'прил 1.1'!$B:$B,0))</f>
        <v>#REF!</v>
      </c>
      <c r="AM456" s="1409">
        <v>101.51672500000001</v>
      </c>
      <c r="AN456" s="1409" t="e">
        <f>INDEX('прил 1.1'!#REF!,MATCH('прил 1.4'!B456,'прил 1.1'!B:B,0))</f>
        <v>#REF!</v>
      </c>
      <c r="AO456" s="1225">
        <f t="shared" si="397"/>
        <v>101.51672500000001</v>
      </c>
      <c r="AP456" s="1200" t="e">
        <f t="shared" si="398"/>
        <v>#REF!</v>
      </c>
      <c r="AQ456" s="1210"/>
      <c r="AR456" s="1210"/>
      <c r="AS456" s="1210"/>
      <c r="AT456" s="1210"/>
      <c r="AU456" s="1210"/>
      <c r="AV456" s="1210"/>
      <c r="AW456" s="1210"/>
      <c r="AX456" s="1210"/>
      <c r="AY456" s="1418" t="e">
        <f t="shared" si="399"/>
        <v>#REF!</v>
      </c>
      <c r="AZ456" s="930" t="e">
        <f t="shared" si="400"/>
        <v>#REF!</v>
      </c>
      <c r="BA456" s="1411"/>
      <c r="BB456" s="1422"/>
      <c r="BC456" s="1422"/>
      <c r="BD456" s="1422"/>
      <c r="BE456" s="1422"/>
      <c r="BF456" s="1411"/>
      <c r="BG456" s="1420" t="e">
        <f>INDEX('прил 1.1'!#REF!,MATCH('прил 1.4'!B456,'прил 1.1'!B:B,0))</f>
        <v>#REF!</v>
      </c>
      <c r="BH456" s="1007"/>
      <c r="BI456" s="916"/>
      <c r="BJ456" s="934" t="e">
        <f>MATCH($B456,'прил 1.1'!B:B,0)</f>
        <v>#N/A</v>
      </c>
      <c r="BL456" s="917" t="e">
        <f t="shared" ref="BL456:BL460" si="401">BJ456-H456</f>
        <v>#N/A</v>
      </c>
      <c r="BM456" s="1012"/>
    </row>
    <row r="457" spans="1:65" s="932" customFormat="1">
      <c r="A457" s="1007">
        <v>6</v>
      </c>
      <c r="B457" s="1010" t="s">
        <v>386</v>
      </c>
      <c r="C457" s="1011"/>
      <c r="D457" s="1418" t="e">
        <f>INDEX('прил 1.1'!K:K,MATCH('прил 1.4'!B457,'прил 1.1'!B:B,0))</f>
        <v>#N/A</v>
      </c>
      <c r="E457" s="1418" t="e">
        <f>INDEX('прил 1.1'!L:L,MATCH($B457,'прил 1.1'!$B:$B,0))</f>
        <v>#N/A</v>
      </c>
      <c r="F457" s="1418" t="e">
        <f>INDEX('прил 1.1'!Q:Q,MATCH('прил 1.4'!B457,'прил 1.1'!B:B,0))</f>
        <v>#N/A</v>
      </c>
      <c r="G457" s="1418" t="e">
        <f>INDEX('прил 1.1'!#REF!,MATCH($B457,'прил 1.1'!$B:$B,0))</f>
        <v>#REF!</v>
      </c>
      <c r="H457" s="1409">
        <v>117.01987500000001</v>
      </c>
      <c r="I457" s="1419" t="e">
        <f>INDEX('прил 1.1'!#REF!,MATCH('прил 1.4'!B457,'прил 1.1'!B:B,0))</f>
        <v>#REF!</v>
      </c>
      <c r="J457" s="1210"/>
      <c r="K457" s="1210"/>
      <c r="L457" s="1210"/>
      <c r="M457" s="1210"/>
      <c r="N457" s="1210"/>
      <c r="O457" s="1210"/>
      <c r="P457" s="1210"/>
      <c r="Q457" s="1210"/>
      <c r="R457" s="1418" t="e">
        <f t="shared" si="393"/>
        <v>#REF!</v>
      </c>
      <c r="S457" s="930" t="e">
        <f t="shared" si="394"/>
        <v>#REF!</v>
      </c>
      <c r="T457" s="1418" t="e">
        <f>INDEX('прил 1.1'!#REF!,MATCH('прил 1.4'!$B457,'прил 1.1'!$B:$B,0))</f>
        <v>#REF!</v>
      </c>
      <c r="U457" s="1418" t="e">
        <f>INDEX('прил 1.1'!#REF!,MATCH('прил 1.4'!$B457,'прил 1.1'!$B:$B,0))</f>
        <v>#REF!</v>
      </c>
      <c r="V457" s="1409">
        <v>28.415800000000001</v>
      </c>
      <c r="W457" s="1418" t="e">
        <f>INDEX('прил 1.1'!#REF!,MATCH('прил 1.4'!$B457,'прил 1.1'!$B:$B,0))</f>
        <v>#REF!</v>
      </c>
      <c r="X457" s="1210"/>
      <c r="Y457" s="1210"/>
      <c r="Z457" s="1210"/>
      <c r="AA457" s="1210"/>
      <c r="AB457" s="1210"/>
      <c r="AC457" s="1210"/>
      <c r="AD457" s="1210"/>
      <c r="AE457" s="1210"/>
      <c r="AF457" s="1199" t="e">
        <f>INDEX('прил 1.1'!Q:Q,MATCH('прил 1.4'!B457,'прил 1.1'!B:B,0))-W457</f>
        <v>#N/A</v>
      </c>
      <c r="AG457" s="1418" t="e">
        <f t="shared" si="395"/>
        <v>#REF!</v>
      </c>
      <c r="AH457" s="930" t="e">
        <f t="shared" si="396"/>
        <v>#REF!</v>
      </c>
      <c r="AI457" s="1422"/>
      <c r="AJ457" s="1422"/>
      <c r="AK457" s="1418" t="e">
        <f>INDEX('прил 1.1'!#REF!,MATCH('прил 1.4'!$B457,'прил 1.1'!$B:$B,0))</f>
        <v>#REF!</v>
      </c>
      <c r="AL457" s="1418" t="e">
        <f>INDEX('прил 1.1'!#REF!,MATCH('прил 1.4'!$B457,'прил 1.1'!$B:$B,0))</f>
        <v>#REF!</v>
      </c>
      <c r="AM457" s="1409">
        <v>119.10987500000002</v>
      </c>
      <c r="AN457" s="1409" t="e">
        <f>INDEX('прил 1.1'!#REF!,MATCH('прил 1.4'!B457,'прил 1.1'!B:B,0))</f>
        <v>#REF!</v>
      </c>
      <c r="AO457" s="1225">
        <f t="shared" si="397"/>
        <v>119.10987500000002</v>
      </c>
      <c r="AP457" s="1200" t="e">
        <f t="shared" si="398"/>
        <v>#REF!</v>
      </c>
      <c r="AQ457" s="1210"/>
      <c r="AR457" s="1210"/>
      <c r="AS457" s="1210"/>
      <c r="AT457" s="1210"/>
      <c r="AU457" s="1210"/>
      <c r="AV457" s="1210"/>
      <c r="AW457" s="1210"/>
      <c r="AX457" s="1210"/>
      <c r="AY457" s="1418" t="e">
        <f t="shared" si="399"/>
        <v>#REF!</v>
      </c>
      <c r="AZ457" s="930" t="e">
        <f t="shared" si="400"/>
        <v>#REF!</v>
      </c>
      <c r="BA457" s="1411"/>
      <c r="BB457" s="1422"/>
      <c r="BC457" s="1422"/>
      <c r="BD457" s="1422"/>
      <c r="BE457" s="1422"/>
      <c r="BF457" s="1411"/>
      <c r="BG457" s="1420" t="e">
        <f>INDEX('прил 1.1'!#REF!,MATCH('прил 1.4'!B457,'прил 1.1'!B:B,0))</f>
        <v>#REF!</v>
      </c>
      <c r="BH457" s="1007"/>
      <c r="BI457" s="916"/>
      <c r="BJ457" s="934" t="e">
        <f>MATCH($B457,'прил 1.1'!B:B,0)</f>
        <v>#N/A</v>
      </c>
      <c r="BL457" s="917" t="e">
        <f t="shared" si="401"/>
        <v>#N/A</v>
      </c>
      <c r="BM457" s="1012"/>
    </row>
    <row r="458" spans="1:65" s="932" customFormat="1" ht="30">
      <c r="A458" s="1007">
        <v>7</v>
      </c>
      <c r="B458" s="1010" t="s">
        <v>387</v>
      </c>
      <c r="C458" s="1011"/>
      <c r="D458" s="1418" t="e">
        <f>INDEX('прил 1.1'!K:K,MATCH('прил 1.4'!B458,'прил 1.1'!B:B,0))</f>
        <v>#N/A</v>
      </c>
      <c r="E458" s="1418" t="e">
        <f>INDEX('прил 1.1'!L:L,MATCH($B458,'прил 1.1'!$B:$B,0))</f>
        <v>#N/A</v>
      </c>
      <c r="F458" s="1418" t="e">
        <f>INDEX('прил 1.1'!Q:Q,MATCH('прил 1.4'!B458,'прил 1.1'!B:B,0))</f>
        <v>#N/A</v>
      </c>
      <c r="G458" s="1418" t="e">
        <f>INDEX('прил 1.1'!#REF!,MATCH($B458,'прил 1.1'!$B:$B,0))</f>
        <v>#REF!</v>
      </c>
      <c r="H458" s="1409">
        <v>13.930000000000001</v>
      </c>
      <c r="I458" s="1419" t="e">
        <f>INDEX('прил 1.1'!#REF!,MATCH('прил 1.4'!B458,'прил 1.1'!B:B,0))</f>
        <v>#REF!</v>
      </c>
      <c r="J458" s="1210"/>
      <c r="K458" s="1210"/>
      <c r="L458" s="1210"/>
      <c r="M458" s="1210"/>
      <c r="N458" s="1210"/>
      <c r="O458" s="1210"/>
      <c r="P458" s="1210"/>
      <c r="Q458" s="1210"/>
      <c r="R458" s="1418" t="e">
        <f t="shared" si="393"/>
        <v>#REF!</v>
      </c>
      <c r="S458" s="930" t="e">
        <f t="shared" si="394"/>
        <v>#REF!</v>
      </c>
      <c r="T458" s="1418" t="e">
        <f>INDEX('прил 1.1'!#REF!,MATCH('прил 1.4'!$B458,'прил 1.1'!$B:$B,0))</f>
        <v>#REF!</v>
      </c>
      <c r="U458" s="1418" t="e">
        <f>INDEX('прил 1.1'!#REF!,MATCH('прил 1.4'!$B458,'прил 1.1'!$B:$B,0))</f>
        <v>#REF!</v>
      </c>
      <c r="V458" s="1409">
        <v>16.374000000000002</v>
      </c>
      <c r="W458" s="1418" t="e">
        <f>INDEX('прил 1.1'!#REF!,MATCH('прил 1.4'!$B458,'прил 1.1'!$B:$B,0))</f>
        <v>#REF!</v>
      </c>
      <c r="X458" s="1210"/>
      <c r="Y458" s="1210"/>
      <c r="Z458" s="1210"/>
      <c r="AA458" s="1210"/>
      <c r="AB458" s="1210"/>
      <c r="AC458" s="1210"/>
      <c r="AD458" s="1210"/>
      <c r="AE458" s="1210"/>
      <c r="AF458" s="1199" t="e">
        <f>INDEX('прил 1.1'!Q:Q,MATCH('прил 1.4'!B458,'прил 1.1'!B:B,0))-W458</f>
        <v>#N/A</v>
      </c>
      <c r="AG458" s="1418" t="e">
        <f t="shared" si="395"/>
        <v>#REF!</v>
      </c>
      <c r="AH458" s="930" t="e">
        <f t="shared" si="396"/>
        <v>#REF!</v>
      </c>
      <c r="AI458" s="1422"/>
      <c r="AJ458" s="1422"/>
      <c r="AK458" s="1418" t="e">
        <f>INDEX('прил 1.1'!#REF!,MATCH('прил 1.4'!$B458,'прил 1.1'!$B:$B,0))</f>
        <v>#REF!</v>
      </c>
      <c r="AL458" s="1418" t="e">
        <f>INDEX('прил 1.1'!#REF!,MATCH('прил 1.4'!$B458,'прил 1.1'!$B:$B,0))</f>
        <v>#REF!</v>
      </c>
      <c r="AM458" s="1409">
        <v>14.130000000000003</v>
      </c>
      <c r="AN458" s="1409" t="e">
        <f>INDEX('прил 1.1'!#REF!,MATCH('прил 1.4'!B458,'прил 1.1'!B:B,0))</f>
        <v>#REF!</v>
      </c>
      <c r="AO458" s="1225">
        <f t="shared" si="397"/>
        <v>14.130000000000003</v>
      </c>
      <c r="AP458" s="1200" t="e">
        <f t="shared" si="398"/>
        <v>#REF!</v>
      </c>
      <c r="AQ458" s="1210"/>
      <c r="AR458" s="1210"/>
      <c r="AS458" s="1210"/>
      <c r="AT458" s="1210"/>
      <c r="AU458" s="1210"/>
      <c r="AV458" s="1210"/>
      <c r="AW458" s="1210"/>
      <c r="AX458" s="1210"/>
      <c r="AY458" s="1418" t="e">
        <f t="shared" si="399"/>
        <v>#REF!</v>
      </c>
      <c r="AZ458" s="930" t="e">
        <f t="shared" si="400"/>
        <v>#REF!</v>
      </c>
      <c r="BA458" s="1411"/>
      <c r="BB458" s="1422"/>
      <c r="BC458" s="1422"/>
      <c r="BD458" s="1422"/>
      <c r="BE458" s="1422"/>
      <c r="BF458" s="1411"/>
      <c r="BG458" s="1420" t="e">
        <f>INDEX('прил 1.1'!#REF!,MATCH('прил 1.4'!B458,'прил 1.1'!B:B,0))</f>
        <v>#REF!</v>
      </c>
      <c r="BH458" s="1007"/>
      <c r="BI458" s="916"/>
      <c r="BJ458" s="934" t="e">
        <f>MATCH($B458,'прил 1.1'!B:B,0)</f>
        <v>#N/A</v>
      </c>
      <c r="BL458" s="917" t="e">
        <f t="shared" si="401"/>
        <v>#N/A</v>
      </c>
      <c r="BM458" s="1012"/>
    </row>
    <row r="459" spans="1:65" s="934" customFormat="1">
      <c r="A459" s="1007">
        <v>8</v>
      </c>
      <c r="B459" s="1013" t="s">
        <v>908</v>
      </c>
      <c r="C459" s="1011"/>
      <c r="D459" s="1418" t="e">
        <f>INDEX('прил 1.1'!K:K,MATCH('прил 1.4'!B459,'прил 1.1'!B:B,0))</f>
        <v>#N/A</v>
      </c>
      <c r="E459" s="1418" t="e">
        <f>INDEX('прил 1.1'!L:L,MATCH($B459,'прил 1.1'!$B:$B,0))</f>
        <v>#N/A</v>
      </c>
      <c r="F459" s="1418" t="e">
        <f>INDEX('прил 1.1'!Q:Q,MATCH('прил 1.4'!B459,'прил 1.1'!B:B,0))</f>
        <v>#N/A</v>
      </c>
      <c r="G459" s="1418" t="e">
        <f>INDEX('прил 1.1'!#REF!,MATCH($B459,'прил 1.1'!$B:$B,0))</f>
        <v>#REF!</v>
      </c>
      <c r="H459" s="1409">
        <v>43.206079353571432</v>
      </c>
      <c r="I459" s="1419" t="e">
        <f>INDEX('прил 1.1'!#REF!,MATCH('прил 1.4'!B459,'прил 1.1'!B:B,0))</f>
        <v>#REF!</v>
      </c>
      <c r="J459" s="1210"/>
      <c r="K459" s="1210"/>
      <c r="L459" s="1210"/>
      <c r="M459" s="1210"/>
      <c r="N459" s="1210"/>
      <c r="O459" s="1210"/>
      <c r="P459" s="1210"/>
      <c r="Q459" s="1210"/>
      <c r="R459" s="1418" t="e">
        <f t="shared" si="393"/>
        <v>#REF!</v>
      </c>
      <c r="S459" s="930" t="e">
        <f t="shared" si="394"/>
        <v>#REF!</v>
      </c>
      <c r="T459" s="1418" t="e">
        <f>INDEX('прил 1.1'!#REF!,MATCH('прил 1.4'!$B459,'прил 1.1'!$B:$B,0))</f>
        <v>#REF!</v>
      </c>
      <c r="U459" s="1418" t="e">
        <f>INDEX('прил 1.1'!#REF!,MATCH('прил 1.4'!$B459,'прил 1.1'!$B:$B,0))</f>
        <v>#REF!</v>
      </c>
      <c r="V459" s="1409">
        <v>50.0655</v>
      </c>
      <c r="W459" s="1418" t="e">
        <f>INDEX('прил 1.1'!#REF!,MATCH('прил 1.4'!$B459,'прил 1.1'!$B:$B,0))</f>
        <v>#REF!</v>
      </c>
      <c r="X459" s="1210"/>
      <c r="Y459" s="1210"/>
      <c r="Z459" s="1210"/>
      <c r="AA459" s="1210"/>
      <c r="AB459" s="1210"/>
      <c r="AC459" s="1210"/>
      <c r="AD459" s="1210"/>
      <c r="AE459" s="1210"/>
      <c r="AF459" s="1199" t="e">
        <f>INDEX('прил 1.1'!Q:Q,MATCH('прил 1.4'!B459,'прил 1.1'!B:B,0))-W459</f>
        <v>#N/A</v>
      </c>
      <c r="AG459" s="1418" t="e">
        <f t="shared" si="395"/>
        <v>#REF!</v>
      </c>
      <c r="AH459" s="930" t="e">
        <f t="shared" si="396"/>
        <v>#REF!</v>
      </c>
      <c r="AI459" s="1422"/>
      <c r="AJ459" s="1422"/>
      <c r="AK459" s="1418" t="e">
        <f>INDEX('прил 1.1'!#REF!,MATCH('прил 1.4'!$B459,'прил 1.1'!$B:$B,0))</f>
        <v>#REF!</v>
      </c>
      <c r="AL459" s="1418" t="e">
        <f>INDEX('прил 1.1'!#REF!,MATCH('прил 1.4'!$B459,'прил 1.1'!$B:$B,0))</f>
        <v>#REF!</v>
      </c>
      <c r="AM459" s="1409">
        <v>43.206079353571432</v>
      </c>
      <c r="AN459" s="1409" t="e">
        <f>INDEX('прил 1.1'!#REF!,MATCH('прил 1.4'!B459,'прил 1.1'!B:B,0))</f>
        <v>#REF!</v>
      </c>
      <c r="AO459" s="1225">
        <f t="shared" si="397"/>
        <v>43.206079353571432</v>
      </c>
      <c r="AP459" s="1200" t="e">
        <f t="shared" si="398"/>
        <v>#REF!</v>
      </c>
      <c r="AQ459" s="1210"/>
      <c r="AR459" s="1210"/>
      <c r="AS459" s="1210"/>
      <c r="AT459" s="1210"/>
      <c r="AU459" s="1210"/>
      <c r="AV459" s="1210"/>
      <c r="AW459" s="1210"/>
      <c r="AX459" s="1210"/>
      <c r="AY459" s="1418" t="e">
        <f t="shared" si="399"/>
        <v>#REF!</v>
      </c>
      <c r="AZ459" s="930" t="e">
        <f t="shared" si="400"/>
        <v>#REF!</v>
      </c>
      <c r="BA459" s="1429"/>
      <c r="BB459" s="1422"/>
      <c r="BC459" s="1422"/>
      <c r="BD459" s="1422"/>
      <c r="BE459" s="1422"/>
      <c r="BF459" s="1429"/>
      <c r="BG459" s="1420" t="e">
        <f>INDEX('прил 1.1'!#REF!,MATCH('прил 1.4'!B459,'прил 1.1'!B:B,0))</f>
        <v>#REF!</v>
      </c>
      <c r="BH459" s="1014"/>
      <c r="BI459" s="923"/>
      <c r="BJ459" s="934" t="e">
        <f>MATCH($B459,'прил 1.1'!B:B,0)</f>
        <v>#N/A</v>
      </c>
      <c r="BL459" s="917" t="e">
        <f t="shared" si="401"/>
        <v>#N/A</v>
      </c>
      <c r="BM459" s="1012"/>
    </row>
    <row r="460" spans="1:65" s="934" customFormat="1">
      <c r="A460" s="1007">
        <v>9</v>
      </c>
      <c r="B460" s="1015" t="s">
        <v>909</v>
      </c>
      <c r="C460" s="1011"/>
      <c r="D460" s="1418" t="e">
        <f>INDEX('прил 1.1'!K:K,MATCH('прил 1.4'!B460,'прил 1.1'!B:B,0))</f>
        <v>#N/A</v>
      </c>
      <c r="E460" s="1418" t="e">
        <f>INDEX('прил 1.1'!L:L,MATCH($B460,'прил 1.1'!$B:$B,0))</f>
        <v>#N/A</v>
      </c>
      <c r="F460" s="1418" t="e">
        <f>INDEX('прил 1.1'!Q:Q,MATCH('прил 1.4'!B460,'прил 1.1'!B:B,0))</f>
        <v>#N/A</v>
      </c>
      <c r="G460" s="1418" t="e">
        <f>INDEX('прил 1.1'!#REF!,MATCH($B460,'прил 1.1'!$B:$B,0))</f>
        <v>#REF!</v>
      </c>
      <c r="H460" s="1409">
        <v>17.032999999999998</v>
      </c>
      <c r="I460" s="1419" t="e">
        <f>INDEX('прил 1.1'!#REF!,MATCH('прил 1.4'!B460,'прил 1.1'!B:B,0))</f>
        <v>#REF!</v>
      </c>
      <c r="J460" s="1210"/>
      <c r="K460" s="1210"/>
      <c r="L460" s="1210"/>
      <c r="M460" s="1210"/>
      <c r="N460" s="1210"/>
      <c r="O460" s="1210"/>
      <c r="P460" s="1210"/>
      <c r="Q460" s="1210"/>
      <c r="R460" s="1418" t="e">
        <f t="shared" si="393"/>
        <v>#REF!</v>
      </c>
      <c r="S460" s="930" t="e">
        <f t="shared" si="394"/>
        <v>#REF!</v>
      </c>
      <c r="T460" s="1418" t="e">
        <f>INDEX('прил 1.1'!#REF!,MATCH('прил 1.4'!$B460,'прил 1.1'!$B:$B,0))</f>
        <v>#REF!</v>
      </c>
      <c r="U460" s="1418" t="e">
        <f>INDEX('прил 1.1'!#REF!,MATCH('прил 1.4'!$B460,'прил 1.1'!$B:$B,0))</f>
        <v>#REF!</v>
      </c>
      <c r="V460" s="1409">
        <v>20.0989</v>
      </c>
      <c r="W460" s="1418" t="e">
        <f>INDEX('прил 1.1'!#REF!,MATCH('прил 1.4'!$B460,'прил 1.1'!$B:$B,0))</f>
        <v>#REF!</v>
      </c>
      <c r="X460" s="1210"/>
      <c r="Y460" s="1210"/>
      <c r="Z460" s="1210"/>
      <c r="AA460" s="1210"/>
      <c r="AB460" s="1210"/>
      <c r="AC460" s="1210"/>
      <c r="AD460" s="1210"/>
      <c r="AE460" s="1210"/>
      <c r="AF460" s="1199" t="e">
        <f>INDEX('прил 1.1'!Q:Q,MATCH('прил 1.4'!B460,'прил 1.1'!B:B,0))-W460</f>
        <v>#N/A</v>
      </c>
      <c r="AG460" s="1418" t="e">
        <f t="shared" si="395"/>
        <v>#REF!</v>
      </c>
      <c r="AH460" s="930" t="e">
        <f t="shared" si="396"/>
        <v>#REF!</v>
      </c>
      <c r="AI460" s="1422"/>
      <c r="AJ460" s="1422"/>
      <c r="AK460" s="1418" t="e">
        <f>INDEX('прил 1.1'!#REF!,MATCH('прил 1.4'!$B460,'прил 1.1'!$B:$B,0))</f>
        <v>#REF!</v>
      </c>
      <c r="AL460" s="1418" t="e">
        <f>INDEX('прил 1.1'!#REF!,MATCH('прил 1.4'!$B460,'прил 1.1'!$B:$B,0))</f>
        <v>#REF!</v>
      </c>
      <c r="AM460" s="1409">
        <v>17.032999999999998</v>
      </c>
      <c r="AN460" s="1409" t="e">
        <f>INDEX('прил 1.1'!#REF!,MATCH('прил 1.4'!B460,'прил 1.1'!B:B,0))</f>
        <v>#REF!</v>
      </c>
      <c r="AO460" s="1225">
        <f t="shared" si="397"/>
        <v>17.032999999999998</v>
      </c>
      <c r="AP460" s="1200" t="e">
        <f t="shared" si="398"/>
        <v>#REF!</v>
      </c>
      <c r="AQ460" s="1210"/>
      <c r="AR460" s="1210"/>
      <c r="AS460" s="1210"/>
      <c r="AT460" s="1210"/>
      <c r="AU460" s="1210"/>
      <c r="AV460" s="1210"/>
      <c r="AW460" s="1210"/>
      <c r="AX460" s="1210"/>
      <c r="AY460" s="1418" t="e">
        <f t="shared" si="399"/>
        <v>#REF!</v>
      </c>
      <c r="AZ460" s="930" t="e">
        <f t="shared" si="400"/>
        <v>#REF!</v>
      </c>
      <c r="BA460" s="1430"/>
      <c r="BB460" s="1422"/>
      <c r="BC460" s="1422"/>
      <c r="BD460" s="1422"/>
      <c r="BE460" s="1422"/>
      <c r="BF460" s="1414"/>
      <c r="BG460" s="1420" t="e">
        <f>INDEX('прил 1.1'!#REF!,MATCH('прил 1.4'!B460,'прил 1.1'!B:B,0))</f>
        <v>#REF!</v>
      </c>
      <c r="BH460" s="1014"/>
      <c r="BJ460" s="934" t="e">
        <f>MATCH($B460,'прил 1.1'!B:B,0)</f>
        <v>#N/A</v>
      </c>
      <c r="BL460" s="917" t="e">
        <f t="shared" si="401"/>
        <v>#N/A</v>
      </c>
      <c r="BM460" s="1012"/>
    </row>
    <row r="461" spans="1:65" s="934" customFormat="1" hidden="1">
      <c r="A461" s="1016"/>
      <c r="B461" s="1016"/>
      <c r="C461" s="1016"/>
      <c r="D461" s="1016"/>
      <c r="E461" s="1016"/>
      <c r="F461" s="1017"/>
      <c r="G461" s="1017"/>
      <c r="H461" s="933"/>
      <c r="I461" s="1017"/>
      <c r="J461" s="1017"/>
      <c r="K461" s="1017"/>
      <c r="L461" s="1017"/>
      <c r="M461" s="1017"/>
      <c r="N461" s="1017"/>
      <c r="O461" s="1017"/>
      <c r="P461" s="1017"/>
      <c r="Q461" s="1017"/>
      <c r="R461" s="1017"/>
      <c r="S461" s="1018"/>
      <c r="T461" s="1017"/>
      <c r="U461" s="1017"/>
      <c r="V461" s="1017"/>
      <c r="W461" s="1017"/>
      <c r="X461" s="1017"/>
      <c r="Y461" s="1017"/>
      <c r="Z461" s="1017"/>
      <c r="AA461" s="1017"/>
      <c r="AB461" s="1017"/>
      <c r="AC461" s="1017"/>
      <c r="AD461" s="933"/>
      <c r="AE461" s="1017"/>
      <c r="AF461" s="933"/>
      <c r="AG461" s="933"/>
      <c r="AH461" s="933"/>
      <c r="AI461" s="933"/>
      <c r="AJ461" s="933"/>
      <c r="AK461" s="933"/>
      <c r="AL461" s="933"/>
      <c r="AM461" s="933"/>
      <c r="AN461" s="933"/>
      <c r="AO461" s="933"/>
      <c r="AR461" s="1017"/>
      <c r="AT461" s="1017"/>
      <c r="AV461" s="1017"/>
      <c r="AX461" s="1017"/>
      <c r="AY461" s="1019"/>
      <c r="AZ461" s="1020"/>
      <c r="BA461" s="1016"/>
      <c r="BB461" s="993"/>
      <c r="BC461" s="933"/>
      <c r="BD461" s="993"/>
      <c r="BE461" s="993"/>
      <c r="BF461" s="993"/>
      <c r="BG461" s="933"/>
      <c r="BH461" s="951"/>
      <c r="BL461" s="918"/>
    </row>
    <row r="462" spans="1:65" s="934" customFormat="1" hidden="1">
      <c r="A462" s="1016"/>
      <c r="B462" s="1612" t="s">
        <v>559</v>
      </c>
      <c r="C462" s="1613"/>
      <c r="D462" s="1613"/>
      <c r="E462" s="1613"/>
      <c r="F462" s="1613"/>
      <c r="G462" s="1613"/>
      <c r="H462" s="1613"/>
      <c r="I462" s="1017"/>
      <c r="J462" s="1017"/>
      <c r="K462" s="1017"/>
      <c r="L462" s="1017"/>
      <c r="M462" s="1017"/>
      <c r="N462" s="1017"/>
      <c r="O462" s="1017"/>
      <c r="P462" s="1017"/>
      <c r="Q462" s="1017"/>
      <c r="R462" s="1017"/>
      <c r="S462" s="1018"/>
      <c r="T462" s="1017"/>
      <c r="U462" s="1017"/>
      <c r="V462" s="1017"/>
      <c r="W462" s="1017"/>
      <c r="X462" s="1017"/>
      <c r="Y462" s="1017"/>
      <c r="Z462" s="1017"/>
      <c r="AA462" s="1017"/>
      <c r="AB462" s="1017"/>
      <c r="AC462" s="1017"/>
      <c r="AD462" s="933"/>
      <c r="AE462" s="1017"/>
      <c r="AF462" s="933"/>
      <c r="AG462" s="933"/>
      <c r="AH462" s="933"/>
      <c r="AI462" s="933"/>
      <c r="AJ462" s="933"/>
      <c r="AK462" s="933"/>
      <c r="AL462" s="933"/>
      <c r="AM462" s="933"/>
      <c r="AN462" s="933"/>
      <c r="AO462" s="933"/>
      <c r="AR462" s="1017"/>
      <c r="AT462" s="1017"/>
      <c r="AV462" s="1017"/>
      <c r="AX462" s="1017"/>
      <c r="AY462" s="1019"/>
      <c r="AZ462" s="1020"/>
      <c r="BA462" s="1614"/>
      <c r="BB462" s="993"/>
      <c r="BC462" s="933"/>
      <c r="BD462" s="993"/>
      <c r="BE462" s="993"/>
      <c r="BF462" s="993"/>
      <c r="BG462" s="933"/>
      <c r="BH462" s="951"/>
      <c r="BL462" s="918"/>
    </row>
    <row r="463" spans="1:65" s="934" customFormat="1" hidden="1">
      <c r="A463" s="1016"/>
      <c r="B463" s="1612" t="s">
        <v>548</v>
      </c>
      <c r="C463" s="1613"/>
      <c r="D463" s="1613"/>
      <c r="E463" s="1613"/>
      <c r="F463" s="1017"/>
      <c r="G463" s="1017"/>
      <c r="H463" s="933"/>
      <c r="I463" s="1016"/>
      <c r="J463" s="1016"/>
      <c r="K463" s="1016"/>
      <c r="L463" s="1016"/>
      <c r="M463" s="1016"/>
      <c r="N463" s="1016"/>
      <c r="O463" s="1016"/>
      <c r="P463" s="1016"/>
      <c r="Q463" s="1016"/>
      <c r="R463" s="1016"/>
      <c r="S463" s="1615"/>
      <c r="T463" s="1016"/>
      <c r="U463" s="1016"/>
      <c r="V463" s="1016"/>
      <c r="W463" s="1016"/>
      <c r="X463" s="1016"/>
      <c r="Y463" s="1016"/>
      <c r="Z463" s="1016"/>
      <c r="AA463" s="1016"/>
      <c r="AB463" s="1016"/>
      <c r="AC463" s="1016"/>
      <c r="AD463" s="933"/>
      <c r="AE463" s="1016"/>
      <c r="AF463" s="933"/>
      <c r="AG463" s="933"/>
      <c r="AH463" s="933"/>
      <c r="AI463" s="933"/>
      <c r="AJ463" s="933"/>
      <c r="AK463" s="933"/>
      <c r="AL463" s="933"/>
      <c r="AM463" s="933"/>
      <c r="AN463" s="933"/>
      <c r="AO463" s="933"/>
      <c r="AR463" s="1016"/>
      <c r="AT463" s="1016"/>
      <c r="AV463" s="1016"/>
      <c r="AX463" s="1016"/>
      <c r="AY463" s="1019"/>
      <c r="AZ463" s="1020"/>
      <c r="BA463" s="1613"/>
      <c r="BB463" s="993"/>
      <c r="BC463" s="933"/>
      <c r="BD463" s="993"/>
      <c r="BE463" s="993"/>
      <c r="BF463" s="993"/>
      <c r="BG463" s="933"/>
      <c r="BH463" s="951"/>
      <c r="BL463" s="918"/>
    </row>
    <row r="464" spans="1:65" s="934" customFormat="1" hidden="1">
      <c r="A464" s="1016"/>
      <c r="B464" s="1612" t="s">
        <v>549</v>
      </c>
      <c r="C464" s="1613"/>
      <c r="D464" s="1613"/>
      <c r="E464" s="1613"/>
      <c r="F464" s="1613"/>
      <c r="G464" s="1613"/>
      <c r="H464" s="1613"/>
      <c r="I464" s="1613"/>
      <c r="J464" s="1613"/>
      <c r="K464" s="1016"/>
      <c r="L464" s="1016"/>
      <c r="M464" s="1016"/>
      <c r="N464" s="1016"/>
      <c r="O464" s="1016"/>
      <c r="P464" s="1016"/>
      <c r="Q464" s="1016"/>
      <c r="R464" s="1016"/>
      <c r="S464" s="1615"/>
      <c r="T464" s="1016"/>
      <c r="U464" s="1016"/>
      <c r="V464" s="1016"/>
      <c r="W464" s="1016"/>
      <c r="X464" s="1016"/>
      <c r="Y464" s="1016"/>
      <c r="Z464" s="1016"/>
      <c r="AA464" s="1016"/>
      <c r="AB464" s="1016"/>
      <c r="AC464" s="1016"/>
      <c r="AD464" s="933"/>
      <c r="AE464" s="1016"/>
      <c r="AF464" s="933"/>
      <c r="AG464" s="933"/>
      <c r="AH464" s="933"/>
      <c r="AI464" s="933"/>
      <c r="AJ464" s="933"/>
      <c r="AK464" s="933"/>
      <c r="AL464" s="933"/>
      <c r="AM464" s="933"/>
      <c r="AN464" s="933"/>
      <c r="AO464" s="933"/>
      <c r="AR464" s="1016"/>
      <c r="AT464" s="1016"/>
      <c r="AV464" s="1016"/>
      <c r="AX464" s="1016"/>
      <c r="AY464" s="1019">
        <f t="shared" ref="AY464:AY469" si="402">AN464-AM464</f>
        <v>0</v>
      </c>
      <c r="AZ464" s="1020" t="str">
        <f t="shared" ref="AZ464:AZ469" si="403">IF(AN464&gt;0,AY464/AN464," ")</f>
        <v xml:space="preserve"> </v>
      </c>
      <c r="BA464" s="1614"/>
      <c r="BB464" s="993"/>
      <c r="BC464" s="933"/>
      <c r="BD464" s="993"/>
      <c r="BE464" s="993"/>
      <c r="BF464" s="993"/>
      <c r="BG464" s="933"/>
      <c r="BH464" s="951"/>
      <c r="BL464" s="918"/>
    </row>
    <row r="465" spans="1:64" s="595" customFormat="1" hidden="1">
      <c r="A465" s="598"/>
      <c r="B465" s="1189" t="s">
        <v>562</v>
      </c>
      <c r="C465" s="596"/>
      <c r="D465" s="596"/>
      <c r="E465" s="596"/>
      <c r="F465" s="596"/>
      <c r="G465" s="596"/>
      <c r="H465" s="596"/>
      <c r="I465" s="599"/>
      <c r="J465" s="596"/>
      <c r="K465" s="599"/>
      <c r="L465" s="596"/>
      <c r="M465" s="598"/>
      <c r="N465" s="598"/>
      <c r="O465" s="598"/>
      <c r="P465" s="598"/>
      <c r="Q465" s="598"/>
      <c r="R465" s="598"/>
      <c r="S465" s="517"/>
      <c r="T465" s="598"/>
      <c r="U465" s="598"/>
      <c r="V465" s="598"/>
      <c r="W465" s="598"/>
      <c r="X465" s="598"/>
      <c r="Y465" s="599"/>
      <c r="Z465" s="598"/>
      <c r="AA465" s="599"/>
      <c r="AB465" s="598"/>
      <c r="AC465" s="599"/>
      <c r="AD465" s="596"/>
      <c r="AE465" s="599"/>
      <c r="AF465" s="596"/>
      <c r="AG465" s="596"/>
      <c r="AH465" s="596"/>
      <c r="AI465" s="596"/>
      <c r="AJ465" s="596"/>
      <c r="AK465" s="596"/>
      <c r="AL465" s="596"/>
      <c r="AM465" s="596"/>
      <c r="AN465" s="596"/>
      <c r="AO465" s="596"/>
      <c r="AR465" s="928"/>
      <c r="AT465" s="598"/>
      <c r="AV465" s="598"/>
      <c r="AX465" s="598"/>
      <c r="AY465" s="925">
        <f t="shared" si="402"/>
        <v>0</v>
      </c>
      <c r="AZ465" s="926" t="str">
        <f t="shared" si="403"/>
        <v xml:space="preserve"> </v>
      </c>
      <c r="BB465" s="597"/>
      <c r="BC465" s="596"/>
      <c r="BD465" s="597"/>
      <c r="BE465" s="597"/>
      <c r="BF465" s="597"/>
      <c r="BG465" s="596"/>
      <c r="BH465" s="952"/>
      <c r="BL465" s="778"/>
    </row>
    <row r="466" spans="1:64" s="595" customFormat="1" hidden="1">
      <c r="A466" s="598"/>
      <c r="B466" s="1189"/>
      <c r="C466" s="596"/>
      <c r="D466" s="596"/>
      <c r="E466" s="596"/>
      <c r="F466" s="596"/>
      <c r="G466" s="596"/>
      <c r="H466" s="596"/>
      <c r="I466" s="599"/>
      <c r="J466" s="596"/>
      <c r="K466" s="599"/>
      <c r="L466" s="596"/>
      <c r="M466" s="598"/>
      <c r="N466" s="598"/>
      <c r="O466" s="598"/>
      <c r="P466" s="598"/>
      <c r="Q466" s="598"/>
      <c r="R466" s="598"/>
      <c r="S466" s="517"/>
      <c r="T466" s="598"/>
      <c r="U466" s="598"/>
      <c r="V466" s="598"/>
      <c r="W466" s="598"/>
      <c r="X466" s="598"/>
      <c r="Y466" s="599"/>
      <c r="Z466" s="598"/>
      <c r="AA466" s="599"/>
      <c r="AB466" s="598"/>
      <c r="AC466" s="599"/>
      <c r="AD466" s="596"/>
      <c r="AE466" s="599"/>
      <c r="AF466" s="596"/>
      <c r="AG466" s="596"/>
      <c r="AH466" s="596"/>
      <c r="AI466" s="596"/>
      <c r="AJ466" s="596"/>
      <c r="AK466" s="596"/>
      <c r="AL466" s="596"/>
      <c r="AM466" s="596"/>
      <c r="AN466" s="596"/>
      <c r="AO466" s="596"/>
      <c r="AR466" s="928"/>
      <c r="AT466" s="598"/>
      <c r="AV466" s="598"/>
      <c r="AX466" s="598"/>
      <c r="AY466" s="925">
        <f t="shared" si="402"/>
        <v>0</v>
      </c>
      <c r="AZ466" s="926" t="str">
        <f t="shared" si="403"/>
        <v xml:space="preserve"> </v>
      </c>
      <c r="BB466" s="597"/>
      <c r="BC466" s="596"/>
      <c r="BD466" s="597"/>
      <c r="BE466" s="597"/>
      <c r="BF466" s="597"/>
      <c r="BG466" s="596"/>
      <c r="BH466" s="952"/>
      <c r="BL466" s="778"/>
    </row>
    <row r="467" spans="1:64" s="595" customFormat="1" hidden="1">
      <c r="A467" s="598"/>
      <c r="B467" s="1190" t="s">
        <v>353</v>
      </c>
      <c r="C467" s="699"/>
      <c r="D467" s="699"/>
      <c r="E467" s="699"/>
      <c r="F467" s="699"/>
      <c r="G467" s="699"/>
      <c r="H467" s="699"/>
      <c r="I467" s="699"/>
      <c r="J467" s="699"/>
      <c r="K467" s="699"/>
      <c r="L467" s="699"/>
      <c r="M467" s="598"/>
      <c r="N467" s="598"/>
      <c r="O467" s="598"/>
      <c r="P467" s="598"/>
      <c r="Q467" s="598"/>
      <c r="R467" s="598"/>
      <c r="S467" s="517"/>
      <c r="T467" s="598"/>
      <c r="U467" s="598"/>
      <c r="V467" s="598"/>
      <c r="W467" s="598"/>
      <c r="X467" s="598"/>
      <c r="Y467" s="598"/>
      <c r="Z467" s="598"/>
      <c r="AA467" s="598"/>
      <c r="AB467" s="598"/>
      <c r="AC467" s="596"/>
      <c r="AD467" s="596"/>
      <c r="AE467" s="596"/>
      <c r="AF467" s="596"/>
      <c r="AG467" s="596"/>
      <c r="AH467" s="596"/>
      <c r="AI467" s="596"/>
      <c r="AJ467" s="596"/>
      <c r="AK467" s="596"/>
      <c r="AL467" s="596"/>
      <c r="AM467" s="596"/>
      <c r="AN467" s="596"/>
      <c r="AO467" s="596"/>
      <c r="AT467" s="598"/>
      <c r="AV467" s="598"/>
      <c r="AX467" s="598"/>
      <c r="AY467" s="925">
        <f t="shared" si="402"/>
        <v>0</v>
      </c>
      <c r="AZ467" s="926" t="str">
        <f t="shared" si="403"/>
        <v xml:space="preserve"> </v>
      </c>
      <c r="BA467" s="927"/>
      <c r="BB467" s="597"/>
      <c r="BC467" s="596"/>
      <c r="BD467" s="597"/>
      <c r="BE467" s="597"/>
      <c r="BF467" s="597"/>
      <c r="BG467" s="596"/>
      <c r="BH467" s="952"/>
      <c r="BL467" s="778"/>
    </row>
    <row r="468" spans="1:64" s="595" customFormat="1" hidden="1">
      <c r="A468" s="598"/>
      <c r="F468" s="598"/>
      <c r="G468" s="598"/>
      <c r="H468" s="596"/>
      <c r="I468" s="598"/>
      <c r="J468" s="598"/>
      <c r="K468" s="598"/>
      <c r="L468" s="598"/>
      <c r="M468" s="598"/>
      <c r="N468" s="598"/>
      <c r="O468" s="598"/>
      <c r="P468" s="598"/>
      <c r="Q468" s="598"/>
      <c r="R468" s="598"/>
      <c r="S468" s="517"/>
      <c r="T468" s="598"/>
      <c r="U468" s="598"/>
      <c r="V468" s="598"/>
      <c r="W468" s="598"/>
      <c r="X468" s="598"/>
      <c r="Y468" s="598"/>
      <c r="Z468" s="598"/>
      <c r="AA468" s="598"/>
      <c r="AB468" s="598"/>
      <c r="AC468" s="598"/>
      <c r="AD468" s="596"/>
      <c r="AE468" s="598"/>
      <c r="AF468" s="596"/>
      <c r="AG468" s="596"/>
      <c r="AH468" s="596"/>
      <c r="AI468" s="596"/>
      <c r="AJ468" s="596"/>
      <c r="AK468" s="596"/>
      <c r="AL468" s="596"/>
      <c r="AM468" s="596"/>
      <c r="AN468" s="596"/>
      <c r="AO468" s="596"/>
      <c r="AR468" s="598"/>
      <c r="AT468" s="598"/>
      <c r="AV468" s="598"/>
      <c r="AX468" s="598"/>
      <c r="AY468" s="925">
        <f t="shared" si="402"/>
        <v>0</v>
      </c>
      <c r="AZ468" s="926" t="str">
        <f t="shared" si="403"/>
        <v xml:space="preserve"> </v>
      </c>
      <c r="BB468" s="597"/>
      <c r="BC468" s="596"/>
      <c r="BD468" s="597"/>
      <c r="BE468" s="597"/>
      <c r="BF468" s="597"/>
      <c r="BG468" s="596"/>
      <c r="BH468" s="952"/>
    </row>
    <row r="469" spans="1:64" hidden="1">
      <c r="A469" s="698"/>
      <c r="B469" s="698"/>
      <c r="C469" s="698"/>
      <c r="D469" s="698"/>
      <c r="E469" s="698"/>
      <c r="F469" s="698"/>
      <c r="G469" s="1045"/>
      <c r="I469" s="698"/>
      <c r="J469" s="698"/>
      <c r="K469" s="698"/>
      <c r="L469" s="698"/>
      <c r="M469" s="698"/>
      <c r="N469" s="698"/>
      <c r="O469" s="698"/>
      <c r="P469" s="698"/>
      <c r="Q469" s="698"/>
      <c r="R469" s="698"/>
      <c r="S469" s="700"/>
      <c r="T469" s="698"/>
      <c r="U469" s="698"/>
      <c r="V469" s="698"/>
      <c r="W469" s="698"/>
      <c r="X469" s="698"/>
      <c r="Y469" s="698"/>
      <c r="Z469" s="698"/>
      <c r="AA469" s="698"/>
      <c r="AB469" s="698"/>
      <c r="AC469" s="698"/>
      <c r="AE469" s="698"/>
      <c r="AP469" s="585"/>
      <c r="AQ469" s="585"/>
      <c r="AR469" s="790"/>
      <c r="AS469" s="585"/>
      <c r="AT469" s="790"/>
      <c r="AU469" s="585"/>
      <c r="AV469" s="790"/>
      <c r="AW469" s="585"/>
      <c r="AX469" s="790"/>
      <c r="AY469" s="925">
        <f t="shared" si="402"/>
        <v>0</v>
      </c>
      <c r="AZ469" s="926" t="str">
        <f t="shared" si="403"/>
        <v xml:space="preserve"> </v>
      </c>
      <c r="BA469" s="790"/>
    </row>
    <row r="470" spans="1:64">
      <c r="B470" s="591"/>
      <c r="C470" s="591"/>
      <c r="D470" s="591"/>
      <c r="E470" s="591"/>
      <c r="F470" s="591"/>
      <c r="G470" s="591"/>
      <c r="H470" s="591"/>
      <c r="I470" s="591"/>
      <c r="J470" s="591"/>
      <c r="K470" s="591"/>
      <c r="L470" s="591"/>
      <c r="N470" s="594"/>
      <c r="O470" s="594"/>
      <c r="Q470" s="593"/>
      <c r="R470" s="593"/>
      <c r="T470" s="593"/>
      <c r="U470" s="579"/>
      <c r="V470" s="593"/>
      <c r="X470" s="593"/>
      <c r="Z470" s="593"/>
      <c r="AA470" s="594"/>
      <c r="AC470" s="594"/>
      <c r="AD470" s="589"/>
      <c r="AE470" s="594"/>
      <c r="AF470" s="579"/>
      <c r="AR470" s="594"/>
      <c r="AT470" s="594"/>
      <c r="AV470" s="594"/>
      <c r="AX470" s="593"/>
      <c r="BA470" s="591"/>
    </row>
    <row r="471" spans="1:64" ht="20.25">
      <c r="B471" s="576" t="e">
        <f>'прил 1.1'!#REF!</f>
        <v>#REF!</v>
      </c>
      <c r="C471" s="577"/>
      <c r="D471" s="577"/>
      <c r="E471" s="577"/>
      <c r="F471" s="577"/>
      <c r="G471" s="577"/>
      <c r="H471" s="577"/>
      <c r="I471" s="577"/>
      <c r="K471" s="576"/>
      <c r="L471" s="576"/>
      <c r="S471" s="528" t="e">
        <f>'прил 1.1'!#REF!</f>
        <v>#REF!</v>
      </c>
      <c r="U471" s="575"/>
      <c r="AD471" s="513"/>
      <c r="AF471" s="575"/>
      <c r="AT471" s="592"/>
      <c r="BA471" s="577"/>
    </row>
    <row r="472" spans="1:64">
      <c r="B472" s="591"/>
      <c r="C472" s="591"/>
      <c r="D472" s="591"/>
      <c r="E472" s="591"/>
      <c r="F472" s="591"/>
      <c r="G472" s="591"/>
      <c r="H472" s="591"/>
      <c r="I472" s="591"/>
      <c r="J472" s="591"/>
      <c r="K472" s="591"/>
      <c r="L472" s="591"/>
      <c r="S472" s="969"/>
      <c r="U472" s="579"/>
      <c r="AD472" s="591"/>
      <c r="AF472" s="579"/>
      <c r="BA472" s="591"/>
    </row>
    <row r="473" spans="1:64">
      <c r="B473" s="591"/>
      <c r="C473" s="591"/>
      <c r="D473" s="591"/>
      <c r="E473" s="591"/>
      <c r="F473" s="591"/>
      <c r="G473" s="591"/>
      <c r="H473" s="591"/>
      <c r="I473" s="591"/>
      <c r="J473" s="591"/>
      <c r="K473" s="591"/>
      <c r="L473" s="591"/>
      <c r="S473" s="969"/>
      <c r="U473" s="579"/>
      <c r="AD473" s="591"/>
      <c r="AF473" s="579"/>
      <c r="BA473" s="591"/>
    </row>
    <row r="474" spans="1:64" ht="20.25">
      <c r="A474" s="585"/>
      <c r="B474" s="576" t="s">
        <v>868</v>
      </c>
      <c r="C474" s="591"/>
      <c r="D474" s="591"/>
      <c r="E474" s="591"/>
      <c r="F474" s="591"/>
      <c r="G474" s="591"/>
      <c r="H474" s="591"/>
      <c r="I474" s="591"/>
      <c r="J474" s="591"/>
      <c r="K474" s="591"/>
      <c r="L474" s="591"/>
      <c r="S474" s="528" t="s">
        <v>1046</v>
      </c>
      <c r="U474" s="575"/>
      <c r="AD474" s="576"/>
      <c r="AF474" s="575"/>
      <c r="BA474" s="591"/>
      <c r="BB474" s="585"/>
      <c r="BC474" s="585"/>
      <c r="BD474" s="585"/>
      <c r="BE474" s="585"/>
      <c r="BF474" s="585"/>
      <c r="BG474" s="585"/>
    </row>
  </sheetData>
  <sheetProtection selectLockedCells="1" selectUnlockedCells="1"/>
  <autoFilter ref="A19:BJ469">
    <filterColumn colId="21">
      <filters>
        <filter val="0,07"/>
        <filter val="0,09"/>
        <filter val="0,11"/>
        <filter val="0,12"/>
        <filter val="0,16"/>
        <filter val="0,20"/>
        <filter val="0,21"/>
        <filter val="0,33"/>
        <filter val="0,35"/>
        <filter val="0,38"/>
        <filter val="0,41"/>
        <filter val="0,45"/>
        <filter val="0,47"/>
        <filter val="0,48"/>
        <filter val="0,49"/>
        <filter val="0,51"/>
        <filter val="0,57"/>
        <filter val="0,59"/>
        <filter val="0,76"/>
        <filter val="0,89"/>
        <filter val="0,94"/>
        <filter val="1,02"/>
        <filter val="1,03"/>
        <filter val="1,06"/>
        <filter val="1,17"/>
        <filter val="1,18"/>
        <filter val="1,28"/>
        <filter val="1,29"/>
        <filter val="1,34"/>
        <filter val="1,37"/>
        <filter val="1,41"/>
        <filter val="1,47"/>
        <filter val="1,51"/>
        <filter val="1,53"/>
        <filter val="1,72"/>
        <filter val="10,58"/>
        <filter val="105,01"/>
        <filter val="11,40"/>
        <filter val="112,64"/>
        <filter val="12,03"/>
        <filter val="12,36"/>
        <filter val="14,71"/>
        <filter val="14,73"/>
        <filter val="15,26"/>
        <filter val="15,63"/>
        <filter val="154,01"/>
        <filter val="16,37"/>
        <filter val="16,96"/>
        <filter val="192,89"/>
        <filter val="2,00"/>
        <filter val="2,12"/>
        <filter val="2,35"/>
        <filter val="2,70"/>
        <filter val="2,72"/>
        <filter val="2,73"/>
        <filter val="20,10"/>
        <filter val="20,98"/>
        <filter val="22,10"/>
        <filter val="22,77"/>
        <filter val="22,78"/>
        <filter val="221,06"/>
        <filter val="24,28"/>
        <filter val="28,42"/>
        <filter val="29,36"/>
        <filter val="3,50"/>
        <filter val="3,62"/>
        <filter val="3,76"/>
        <filter val="3,83"/>
        <filter val="30,01"/>
        <filter val="37,18"/>
        <filter val="37,44"/>
        <filter val="38,37"/>
        <filter val="4,00"/>
        <filter val="4,11"/>
        <filter val="4,46"/>
        <filter val="4,57"/>
        <filter val="4,66"/>
        <filter val="4,80"/>
        <filter val="40,79"/>
        <filter val="48,14"/>
        <filter val="5,00"/>
        <filter val="5,29"/>
        <filter val="50,07"/>
        <filter val="50,99"/>
        <filter val="547,72"/>
        <filter val="56,10"/>
        <filter val="59,21"/>
        <filter val="598,71"/>
        <filter val="60,27"/>
        <filter val="7,37"/>
        <filter val="7,99"/>
        <filter val="8,23"/>
        <filter val="8,81"/>
        <filter val="85,33"/>
        <filter val="9,40"/>
      </filters>
    </filterColumn>
  </autoFilter>
  <customSheetViews>
    <customSheetView guid="{EB98465D-0289-4BA5-A6BA-5AC3EB1A071C}" scale="70" showPageBreaks="1" fitToPage="1" printArea="1" filter="1" showAutoFilter="1" hiddenRows="1" hiddenColumns="1" topLeftCell="U2">
      <selection activeCell="AE25" sqref="AE25"/>
      <pageMargins left="0.19685039370078741" right="0.15748031496062992" top="0.19685039370078741" bottom="0.23622047244094491" header="0.15748031496062992" footer="0.19685039370078741"/>
      <printOptions horizontalCentered="1"/>
      <pageSetup paperSize="8" scale="26" fitToHeight="4" orientation="landscape" r:id="rId1"/>
      <headerFooter alignWithMargins="0"/>
      <autoFilter ref="A20:BJ266">
        <filterColumn colId="1">
          <customFilters>
            <customFilter operator="notEqual" val=" "/>
          </customFilters>
        </filterColumn>
      </autoFilter>
    </customSheetView>
    <customSheetView guid="{5D763BBE-552C-48CC-8411-7FA3A9432025}" scale="70" showPageBreaks="1" fitToPage="1" printArea="1" filter="1" showAutoFilter="1" hiddenRows="1" hiddenColumns="1" topLeftCell="U2">
      <selection activeCell="AE25" sqref="AE25"/>
      <pageMargins left="0.19685039370078741" right="0.15748031496062992" top="0.19685039370078741" bottom="0.23622047244094491" header="0.15748031496062992" footer="0.19685039370078741"/>
      <printOptions horizontalCentered="1"/>
      <pageSetup paperSize="8" scale="26" fitToHeight="4" orientation="landscape" r:id="rId2"/>
      <headerFooter alignWithMargins="0"/>
      <autoFilter ref="A20:BJ266">
        <filterColumn colId="1">
          <customFilters>
            <customFilter operator="notEqual" val=" "/>
          </customFilters>
        </filterColumn>
      </autoFilter>
    </customSheetView>
  </customSheetViews>
  <mergeCells count="43">
    <mergeCell ref="BH16:BH19"/>
    <mergeCell ref="BH379:BH380"/>
    <mergeCell ref="BF16:BF19"/>
    <mergeCell ref="N18:O18"/>
    <mergeCell ref="AM18:AN18"/>
    <mergeCell ref="AU18:AV18"/>
    <mergeCell ref="AF18:AF19"/>
    <mergeCell ref="H16:S17"/>
    <mergeCell ref="T16:T19"/>
    <mergeCell ref="H18:I18"/>
    <mergeCell ref="J18:K18"/>
    <mergeCell ref="L18:M18"/>
    <mergeCell ref="P18:Q18"/>
    <mergeCell ref="R18:S18"/>
    <mergeCell ref="U16:U19"/>
    <mergeCell ref="AO16:AZ17"/>
    <mergeCell ref="BG16:BG19"/>
    <mergeCell ref="V18:W18"/>
    <mergeCell ref="V16:AJ17"/>
    <mergeCell ref="BB16:BE17"/>
    <mergeCell ref="BA16:BA19"/>
    <mergeCell ref="BB18:BC18"/>
    <mergeCell ref="AK16:AK19"/>
    <mergeCell ref="AL16:AL19"/>
    <mergeCell ref="AM16:AN17"/>
    <mergeCell ref="BD18:BE18"/>
    <mergeCell ref="AD18:AE18"/>
    <mergeCell ref="AO18:AP18"/>
    <mergeCell ref="X18:Y18"/>
    <mergeCell ref="Z18:AA18"/>
    <mergeCell ref="AG18:AJ18"/>
    <mergeCell ref="AY18:AZ18"/>
    <mergeCell ref="AW18:AX18"/>
    <mergeCell ref="AQ18:AR18"/>
    <mergeCell ref="AB18:AC18"/>
    <mergeCell ref="AS18:AT18"/>
    <mergeCell ref="A16:A19"/>
    <mergeCell ref="D16:D19"/>
    <mergeCell ref="E16:E19"/>
    <mergeCell ref="F16:F19"/>
    <mergeCell ref="G16:G19"/>
    <mergeCell ref="B16:B19"/>
    <mergeCell ref="C16:C19"/>
  </mergeCells>
  <printOptions horizontalCentered="1"/>
  <pageMargins left="0.19685039370078741" right="0.15748031496062992" top="0.19685039370078741" bottom="0.23622047244094491" header="0.15748031496062992" footer="0.19685039370078741"/>
  <pageSetup paperSize="8" scale="20" fitToHeight="4" orientation="landscape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BF297"/>
  <sheetViews>
    <sheetView topLeftCell="A16" zoomScale="80" zoomScaleNormal="80" workbookViewId="0">
      <pane xSplit="2" ySplit="6" topLeftCell="C186" activePane="bottomRight" state="frozen"/>
      <selection activeCell="A16" sqref="A16"/>
      <selection pane="topRight" activeCell="C16" sqref="C16"/>
      <selection pane="bottomLeft" activeCell="A22" sqref="A22"/>
      <selection pane="bottomRight" activeCell="BF16" sqref="AF1:BF1048576"/>
    </sheetView>
  </sheetViews>
  <sheetFormatPr defaultRowHeight="18.75" outlineLevelRow="2" outlineLevelCol="1"/>
  <cols>
    <col min="1" max="1" width="7.625" style="1091" customWidth="1"/>
    <col min="2" max="2" width="50.5" style="1142" customWidth="1"/>
    <col min="3" max="3" width="12" style="1091" bestFit="1" customWidth="1"/>
    <col min="4" max="4" width="16.375" style="1090" customWidth="1"/>
    <col min="5" max="5" width="13" style="1090" customWidth="1"/>
    <col min="6" max="6" width="16.5" style="1090" customWidth="1"/>
    <col min="7" max="7" width="12.25" style="1090" customWidth="1"/>
    <col min="8" max="8" width="10.125" style="1090" customWidth="1"/>
    <col min="9" max="9" width="12" style="1090" customWidth="1"/>
    <col min="10" max="10" width="8.875" style="1090" customWidth="1"/>
    <col min="11" max="11" width="9.5" style="1090" customWidth="1"/>
    <col min="12" max="12" width="13.625" style="1090" hidden="1" customWidth="1"/>
    <col min="13" max="13" width="11.75" style="1246" customWidth="1"/>
    <col min="14" max="16" width="11.5" style="1248" customWidth="1"/>
    <col min="17" max="17" width="10.875" style="1246" bestFit="1" customWidth="1"/>
    <col min="18" max="18" width="12.375" style="1246" hidden="1" customWidth="1" outlineLevel="1"/>
    <col min="19" max="21" width="12.375" style="1246" customWidth="1" outlineLevel="1"/>
    <col min="22" max="26" width="10.125" style="1246" customWidth="1" outlineLevel="1"/>
    <col min="27" max="27" width="10.125" style="1090" hidden="1" customWidth="1" outlineLevel="1"/>
    <col min="28" max="29" width="10.125" style="1090" customWidth="1" outlineLevel="1"/>
    <col min="30" max="30" width="11.125" style="1090" customWidth="1" outlineLevel="1"/>
    <col min="31" max="31" width="11.125" style="1143" customWidth="1" outlineLevel="1"/>
    <col min="32" max="32" width="9.5" style="1933" bestFit="1" customWidth="1"/>
    <col min="33" max="33" width="15.625" style="1091" hidden="1" customWidth="1" outlineLevel="1"/>
    <col min="34" max="34" width="14.375" style="1246" hidden="1" customWidth="1" outlineLevel="1" collapsed="1"/>
    <col min="35" max="35" width="8.75" style="1091" hidden="1" customWidth="1" outlineLevel="1"/>
    <col min="36" max="36" width="14.375" style="1263" hidden="1" customWidth="1" outlineLevel="1"/>
    <col min="37" max="37" width="12.5" style="1263" hidden="1" customWidth="1" outlineLevel="1"/>
    <col min="38" max="39" width="10.75" style="1263" hidden="1" customWidth="1" outlineLevel="1"/>
    <col min="40" max="40" width="11.875" style="1263" hidden="1" customWidth="1" outlineLevel="1"/>
    <col min="41" max="41" width="10.375" style="1263" hidden="1" customWidth="1" outlineLevel="1"/>
    <col min="42" max="42" width="13.125" style="1091" hidden="1" customWidth="1" outlineLevel="1"/>
    <col min="43" max="44" width="11.875" style="1749" hidden="1" customWidth="1" outlineLevel="1"/>
    <col min="45" max="45" width="10.75" style="1749" hidden="1" customWidth="1" outlineLevel="1"/>
    <col min="46" max="47" width="11.875" style="1749" hidden="1" customWidth="1" outlineLevel="1"/>
    <col min="48" max="48" width="9" style="1091" hidden="1" customWidth="1" outlineLevel="1"/>
    <col min="49" max="50" width="11.875" style="1749" hidden="1" customWidth="1" outlineLevel="1"/>
    <col min="51" max="51" width="21.625" style="1749" hidden="1" customWidth="1" outlineLevel="1"/>
    <col min="52" max="53" width="11.875" style="1749" hidden="1" customWidth="1" outlineLevel="1"/>
    <col min="54" max="54" width="13.75" style="1091" hidden="1" customWidth="1" outlineLevel="1"/>
    <col min="55" max="55" width="9" style="1244" collapsed="1"/>
    <col min="56" max="56" width="10.125" style="1244" bestFit="1" customWidth="1"/>
    <col min="57" max="58" width="9" style="1244"/>
    <col min="59" max="16384" width="9" style="1091"/>
  </cols>
  <sheetData>
    <row r="1" spans="1:58">
      <c r="AC1" s="1663"/>
      <c r="AD1" s="1663"/>
      <c r="AE1" s="1664" t="s">
        <v>574</v>
      </c>
      <c r="AQ1" s="1665"/>
      <c r="AR1" s="1665"/>
      <c r="AS1" s="1665"/>
      <c r="AT1" s="1665"/>
      <c r="AU1" s="1665"/>
      <c r="AW1" s="1665"/>
      <c r="AX1" s="1665"/>
      <c r="AY1" s="1665"/>
      <c r="AZ1" s="1665"/>
      <c r="BA1" s="1665"/>
    </row>
    <row r="2" spans="1:58">
      <c r="AC2" s="1663"/>
      <c r="AD2" s="1663"/>
      <c r="AE2" s="1664" t="s">
        <v>343</v>
      </c>
      <c r="AQ2" s="1665"/>
      <c r="AR2" s="1665"/>
      <c r="AS2" s="1665"/>
      <c r="AT2" s="1665"/>
      <c r="AU2" s="1665"/>
      <c r="AW2" s="1665"/>
      <c r="AX2" s="1665"/>
      <c r="AY2" s="1665"/>
      <c r="AZ2" s="1665"/>
      <c r="BA2" s="1665"/>
    </row>
    <row r="3" spans="1:58">
      <c r="AC3" s="1663"/>
      <c r="AD3" s="1663"/>
      <c r="AE3" s="1664" t="s">
        <v>358</v>
      </c>
      <c r="AQ3" s="1665"/>
      <c r="AR3" s="1665"/>
      <c r="AS3" s="1665"/>
      <c r="AT3" s="1665"/>
      <c r="AU3" s="1665"/>
      <c r="AW3" s="1665"/>
      <c r="AX3" s="1665"/>
      <c r="AY3" s="1665"/>
      <c r="AZ3" s="1665"/>
      <c r="BA3" s="1665"/>
    </row>
    <row r="4" spans="1:58">
      <c r="AC4" s="1663"/>
      <c r="AD4" s="1663"/>
      <c r="AQ4" s="1665"/>
      <c r="AR4" s="1665"/>
      <c r="AS4" s="1665"/>
      <c r="AT4" s="1665"/>
      <c r="AU4" s="1665"/>
      <c r="AW4" s="1665"/>
      <c r="AX4" s="1665"/>
      <c r="AY4" s="1665"/>
      <c r="AZ4" s="1665"/>
      <c r="BA4" s="1665"/>
    </row>
    <row r="5" spans="1:58">
      <c r="A5" s="2264" t="s">
        <v>1341</v>
      </c>
      <c r="B5" s="2264"/>
      <c r="C5" s="2264"/>
      <c r="D5" s="2265"/>
      <c r="E5" s="2265"/>
      <c r="F5" s="2265"/>
      <c r="G5" s="2265"/>
      <c r="H5" s="2265"/>
      <c r="I5" s="2265"/>
      <c r="J5" s="2265"/>
      <c r="K5" s="2265"/>
      <c r="L5" s="2265"/>
      <c r="M5" s="2265"/>
      <c r="N5" s="2382"/>
      <c r="O5" s="2382"/>
      <c r="P5" s="2382"/>
      <c r="Q5" s="2265"/>
      <c r="R5" s="2265"/>
      <c r="S5" s="2265"/>
      <c r="T5" s="2265"/>
      <c r="U5" s="2265"/>
      <c r="V5" s="2265"/>
      <c r="W5" s="2265"/>
      <c r="X5" s="2265"/>
      <c r="Y5" s="2265"/>
      <c r="Z5" s="2265"/>
      <c r="AA5" s="2265"/>
      <c r="AB5" s="2265"/>
      <c r="AC5" s="2265"/>
      <c r="AD5" s="1666"/>
      <c r="AH5" s="1091"/>
      <c r="AQ5" s="1665"/>
      <c r="AR5" s="1665"/>
      <c r="AS5" s="1665"/>
      <c r="AT5" s="1665"/>
      <c r="AU5" s="1665"/>
      <c r="AW5" s="1665"/>
      <c r="AX5" s="1665"/>
      <c r="AY5" s="1665"/>
      <c r="AZ5" s="1665"/>
      <c r="BA5" s="1665"/>
    </row>
    <row r="6" spans="1:58">
      <c r="AQ6" s="1665"/>
      <c r="AR6" s="1665"/>
      <c r="AS6" s="1665"/>
      <c r="AT6" s="1665"/>
      <c r="AU6" s="1665"/>
      <c r="AW6" s="1665"/>
      <c r="AX6" s="1665"/>
      <c r="AY6" s="1665"/>
      <c r="AZ6" s="1665"/>
      <c r="BA6" s="1665"/>
    </row>
    <row r="7" spans="1:58">
      <c r="A7" s="1667"/>
      <c r="B7" s="1637"/>
      <c r="C7" s="1637"/>
      <c r="D7" s="1668"/>
      <c r="E7" s="1668"/>
      <c r="F7" s="1668"/>
      <c r="G7" s="1668"/>
      <c r="AC7" s="1669"/>
      <c r="AD7" s="1669"/>
      <c r="AE7" s="1657" t="e">
        <f>'прил 1.3'!#REF!</f>
        <v>#REF!</v>
      </c>
      <c r="AQ7" s="1665"/>
      <c r="AR7" s="1665"/>
      <c r="AS7" s="1665"/>
      <c r="AT7" s="1665"/>
      <c r="AU7" s="1665"/>
      <c r="AW7" s="1665"/>
      <c r="AX7" s="1665"/>
      <c r="AY7" s="1665"/>
      <c r="AZ7" s="1665"/>
      <c r="BA7" s="1665"/>
    </row>
    <row r="8" spans="1:58">
      <c r="A8" s="1143"/>
      <c r="B8" s="1637"/>
      <c r="C8" s="1637"/>
      <c r="D8" s="1668"/>
      <c r="E8" s="1668"/>
      <c r="G8" s="1668"/>
      <c r="S8" s="1670"/>
      <c r="AC8" s="1671"/>
      <c r="AD8" s="1671"/>
      <c r="AE8" s="1636" t="e">
        <f>'прил 1.3'!#REF!</f>
        <v>#REF!</v>
      </c>
      <c r="AQ8" s="1665"/>
      <c r="AR8" s="1665"/>
      <c r="AS8" s="1665"/>
      <c r="AT8" s="1665"/>
      <c r="AU8" s="1665"/>
      <c r="AW8" s="1665"/>
      <c r="AX8" s="1665"/>
      <c r="AY8" s="1665"/>
      <c r="AZ8" s="1665"/>
      <c r="BA8" s="1665"/>
    </row>
    <row r="9" spans="1:58">
      <c r="A9" s="1143"/>
      <c r="B9" s="1637"/>
      <c r="C9" s="1637"/>
      <c r="D9" s="1668"/>
      <c r="E9" s="1668"/>
      <c r="G9" s="1668"/>
      <c r="S9" s="1670"/>
      <c r="AC9" s="1668"/>
      <c r="AD9" s="1668"/>
      <c r="AE9" s="1636" t="e">
        <f>'прил 1.3'!#REF!</f>
        <v>#REF!</v>
      </c>
      <c r="AQ9" s="1665"/>
      <c r="AR9" s="1665"/>
      <c r="AS9" s="1665"/>
      <c r="AT9" s="1665"/>
      <c r="AU9" s="1665"/>
      <c r="AW9" s="1665"/>
      <c r="AX9" s="1665"/>
      <c r="AY9" s="1665"/>
      <c r="AZ9" s="1665"/>
      <c r="BA9" s="1665"/>
    </row>
    <row r="10" spans="1:58" ht="16.5" customHeight="1">
      <c r="A10" s="1143"/>
      <c r="B10" s="1637"/>
      <c r="C10" s="1637"/>
      <c r="D10" s="1668"/>
      <c r="E10" s="1668"/>
      <c r="G10" s="1668"/>
      <c r="S10" s="1670"/>
      <c r="AC10" s="1671"/>
      <c r="AD10" s="1671"/>
      <c r="AE10" s="789"/>
      <c r="AQ10" s="1665"/>
      <c r="AR10" s="1665"/>
      <c r="AS10" s="1665"/>
      <c r="AT10" s="1665"/>
      <c r="AU10" s="1665"/>
      <c r="AW10" s="1665"/>
      <c r="AX10" s="1665"/>
      <c r="AY10" s="1665"/>
      <c r="AZ10" s="1665"/>
      <c r="BA10" s="1665"/>
    </row>
    <row r="11" spans="1:58">
      <c r="A11" s="1143"/>
      <c r="B11" s="1637"/>
      <c r="C11" s="1637"/>
      <c r="D11" s="1668"/>
      <c r="E11" s="1668"/>
      <c r="G11" s="1668"/>
      <c r="S11" s="1670"/>
      <c r="AC11" s="1668"/>
      <c r="AD11" s="1668"/>
      <c r="AE11" s="1657" t="e">
        <f>'прил 1.3'!#REF!</f>
        <v>#REF!</v>
      </c>
      <c r="AQ11" s="1665"/>
      <c r="AR11" s="1665"/>
      <c r="AS11" s="1665"/>
      <c r="AT11" s="1665"/>
      <c r="AU11" s="1665"/>
      <c r="AW11" s="1665"/>
      <c r="AX11" s="1665"/>
      <c r="AY11" s="1665"/>
      <c r="AZ11" s="1665"/>
      <c r="BA11" s="1665"/>
    </row>
    <row r="12" spans="1:58" ht="18.75" customHeight="1">
      <c r="A12" s="1143"/>
      <c r="B12" s="1637"/>
      <c r="C12" s="1637"/>
      <c r="D12" s="1668"/>
      <c r="E12" s="1668"/>
      <c r="G12" s="1668"/>
      <c r="S12" s="1672"/>
      <c r="T12" s="1673"/>
      <c r="AC12" s="1674"/>
      <c r="AD12" s="1674"/>
      <c r="AE12" s="1675"/>
      <c r="AL12" s="1665"/>
      <c r="AQ12" s="1665"/>
      <c r="AR12" s="1665"/>
      <c r="AS12" s="1665"/>
      <c r="AT12" s="1665"/>
      <c r="AU12" s="1665"/>
      <c r="AW12" s="1665"/>
      <c r="AX12" s="1665"/>
      <c r="AY12" s="1665"/>
      <c r="AZ12" s="1665"/>
      <c r="BA12" s="1665"/>
    </row>
    <row r="13" spans="1:58">
      <c r="A13" s="1676"/>
      <c r="F13" s="1677" t="e">
        <f>F16-F20</f>
        <v>#REF!</v>
      </c>
      <c r="G13" s="1175"/>
      <c r="H13" s="1175"/>
      <c r="I13" s="1175"/>
      <c r="J13" s="1175"/>
      <c r="K13" s="1678"/>
      <c r="L13" s="1175"/>
      <c r="M13" s="1679" t="e">
        <f>440.531-M20</f>
        <v>#REF!</v>
      </c>
      <c r="N13" s="1680" t="s">
        <v>878</v>
      </c>
      <c r="O13" s="1680">
        <f>4.838+63.903</f>
        <v>68.741</v>
      </c>
      <c r="P13" s="1680" t="e">
        <f>N20+O20</f>
        <v>#REF!</v>
      </c>
      <c r="Q13" s="1681"/>
      <c r="R13" s="1679"/>
      <c r="S13" s="1679"/>
      <c r="T13" s="1679"/>
      <c r="U13" s="1679"/>
      <c r="V13" s="1679" t="e">
        <f>V20</f>
        <v>#REF!</v>
      </c>
      <c r="W13" s="1679" t="e">
        <f>V16-V13</f>
        <v>#REF!</v>
      </c>
      <c r="X13" s="1679"/>
      <c r="Y13" s="1679" t="e">
        <f>Y20-90.573-20.382-#REF!-0.805-18.356</f>
        <v>#REF!</v>
      </c>
      <c r="Z13" s="1679"/>
      <c r="AA13" s="1175"/>
      <c r="AB13" s="1175"/>
      <c r="AC13" s="1682"/>
      <c r="AD13" s="1682"/>
      <c r="AE13" s="1675"/>
      <c r="AH13" s="1679"/>
      <c r="AQ13" s="1665"/>
      <c r="AR13" s="1665"/>
      <c r="AS13" s="1665"/>
      <c r="AT13" s="1665"/>
      <c r="AU13" s="1665"/>
      <c r="AW13" s="1665"/>
      <c r="AX13" s="1665"/>
      <c r="AY13" s="1665"/>
      <c r="AZ13" s="1665"/>
      <c r="BA13" s="1665"/>
    </row>
    <row r="14" spans="1:58">
      <c r="A14" s="1683"/>
      <c r="B14" s="1684"/>
      <c r="C14" s="1156"/>
      <c r="D14" s="1157"/>
      <c r="E14" s="1157"/>
      <c r="F14" s="1685"/>
      <c r="G14" s="1686"/>
      <c r="H14" s="1686"/>
      <c r="I14" s="1686"/>
      <c r="J14" s="1686"/>
      <c r="K14" s="1686"/>
      <c r="L14" s="1687"/>
      <c r="M14" s="1677"/>
      <c r="N14" s="1688"/>
      <c r="O14" s="1688" t="e">
        <f>(N20+O20)/M20</f>
        <v>#REF!</v>
      </c>
      <c r="P14" s="1688" t="e">
        <f>(N20+O20+P20)/M20</f>
        <v>#REF!</v>
      </c>
      <c r="Q14" s="1677"/>
      <c r="R14" s="1677"/>
      <c r="S14" s="1689" t="e">
        <f>(F20-S20)/F20</f>
        <v>#REF!</v>
      </c>
      <c r="T14" s="1677"/>
      <c r="U14" s="1677"/>
      <c r="V14" s="1677"/>
      <c r="W14" s="1679"/>
      <c r="X14" s="1679"/>
      <c r="Y14" s="1679"/>
      <c r="Z14" s="1679"/>
      <c r="AA14" s="1677" t="e">
        <f>(M79-#REF!)*1.18+#REF!</f>
        <v>#REF!</v>
      </c>
      <c r="AB14" s="1175"/>
      <c r="AH14" s="1677"/>
      <c r="AQ14" s="1665"/>
      <c r="AR14" s="1665"/>
      <c r="AS14" s="1665"/>
      <c r="AT14" s="1665"/>
      <c r="AU14" s="1665"/>
      <c r="AW14" s="1665"/>
      <c r="AX14" s="1665"/>
      <c r="AY14" s="1665"/>
      <c r="AZ14" s="1665"/>
      <c r="BA14" s="1665"/>
    </row>
    <row r="15" spans="1:58" s="1243" customFormat="1">
      <c r="B15" s="1690"/>
      <c r="D15" s="1691"/>
      <c r="E15" s="1692"/>
      <c r="F15" s="1693"/>
      <c r="G15" s="1694" t="e">
        <f>#REF!-G20</f>
        <v>#REF!</v>
      </c>
      <c r="H15" s="1694"/>
      <c r="I15" s="1694"/>
      <c r="J15" s="1694"/>
      <c r="K15" s="1695"/>
      <c r="L15" s="1696"/>
      <c r="M15" s="1697">
        <f>470+131.62</f>
        <v>601.62</v>
      </c>
      <c r="N15" s="1698"/>
      <c r="O15" s="1698"/>
      <c r="P15" s="1698"/>
      <c r="Q15" s="1697"/>
      <c r="R15" s="1697"/>
      <c r="S15" s="1697"/>
      <c r="T15" s="1697"/>
      <c r="U15" s="1697"/>
      <c r="V15" s="1697"/>
      <c r="W15" s="1699"/>
      <c r="X15" s="1699"/>
      <c r="Y15" s="1699"/>
      <c r="Z15" s="1699"/>
      <c r="AA15" s="1691"/>
      <c r="AB15" s="1700" t="e">
        <f>AB20/V20</f>
        <v>#REF!</v>
      </c>
      <c r="AC15" s="1691"/>
      <c r="AD15" s="1691"/>
      <c r="AE15" s="1143"/>
      <c r="AF15" s="1934"/>
      <c r="AH15" s="1697"/>
      <c r="AJ15" s="1701"/>
      <c r="AK15" s="1701"/>
      <c r="AL15" s="1264" t="e">
        <f>(N20-AL20-N203-N232)*1.18</f>
        <v>#REF!</v>
      </c>
      <c r="AM15" s="1264" t="e">
        <f>(O20-AM20-O203-O232-0.2465)*1.18</f>
        <v>#REF!</v>
      </c>
      <c r="AN15" s="1264" t="e">
        <f>(P20-AN20-P203-P232-0.247)*1.18</f>
        <v>#REF!</v>
      </c>
      <c r="AO15" s="1264" t="e">
        <f>(Q20-AO20-Q203-Q232)*1.18</f>
        <v>#REF!</v>
      </c>
      <c r="AQ15" s="1702"/>
      <c r="AR15" s="1702"/>
      <c r="AS15" s="1702"/>
      <c r="AT15" s="1702"/>
      <c r="AU15" s="1702"/>
      <c r="AW15" s="1702"/>
      <c r="AX15" s="1702"/>
      <c r="AY15" s="1702"/>
      <c r="AZ15" s="1702"/>
      <c r="BA15" s="1702"/>
      <c r="BC15" s="1750"/>
      <c r="BD15" s="1750"/>
      <c r="BE15" s="1750"/>
      <c r="BF15" s="1750"/>
    </row>
    <row r="16" spans="1:58" s="1244" customFormat="1" ht="24.75" customHeight="1">
      <c r="D16" s="1693"/>
      <c r="E16" s="1693"/>
      <c r="F16" s="1677" t="e">
        <f>'прил 1.1'!#REF!-F20</f>
        <v>#REF!</v>
      </c>
      <c r="G16" s="1693" t="e">
        <f>'прил 1.1'!#REF!-G20</f>
        <v>#REF!</v>
      </c>
      <c r="H16" s="1693"/>
      <c r="I16" s="1693"/>
      <c r="J16" s="1693"/>
      <c r="K16" s="1693"/>
      <c r="L16" s="1906"/>
      <c r="M16" s="1677" t="e">
        <f>'прил 1.1'!#REF!-M20</f>
        <v>#REF!</v>
      </c>
      <c r="O16" s="1693"/>
      <c r="P16" s="1693"/>
      <c r="Q16" s="1693"/>
      <c r="R16" s="1906"/>
      <c r="S16" s="1693"/>
      <c r="T16" s="1693" t="e">
        <f>'прил 1.1'!#REF!-T20</f>
        <v>#REF!</v>
      </c>
      <c r="U16" s="1693"/>
      <c r="V16" s="1677" t="e">
        <f>'прил 1.1'!#REF!-V20</f>
        <v>#REF!</v>
      </c>
      <c r="W16" s="1945"/>
      <c r="X16" s="1945"/>
      <c r="Y16" s="1945"/>
      <c r="Z16" s="1945"/>
      <c r="AA16" s="1906"/>
      <c r="AB16" s="1693"/>
      <c r="AC16" s="1693">
        <v>0</v>
      </c>
      <c r="AD16" s="1693"/>
      <c r="AF16" s="1933"/>
      <c r="AG16" s="1905"/>
      <c r="AH16" s="1907"/>
      <c r="AI16" s="1905"/>
      <c r="AJ16" s="1908"/>
      <c r="AK16" s="1908"/>
      <c r="AL16" s="1909"/>
      <c r="AM16" s="1909"/>
      <c r="AN16" s="1909"/>
      <c r="AO16" s="1909"/>
      <c r="AP16" s="1905"/>
      <c r="AQ16" s="1910"/>
      <c r="AR16" s="1910"/>
      <c r="AS16" s="1910"/>
      <c r="AT16" s="1910"/>
      <c r="AU16" s="1910"/>
      <c r="AV16" s="1905"/>
      <c r="AW16" s="1910"/>
      <c r="AX16" s="1910"/>
      <c r="AY16" s="1910"/>
      <c r="AZ16" s="1910"/>
      <c r="BA16" s="1910"/>
      <c r="BB16" s="1905"/>
    </row>
    <row r="17" spans="1:58" ht="32.25" customHeight="1">
      <c r="A17" s="2266" t="s">
        <v>123</v>
      </c>
      <c r="B17" s="2269" t="s">
        <v>252</v>
      </c>
      <c r="C17" s="2383"/>
      <c r="D17" s="2344" t="s">
        <v>229</v>
      </c>
      <c r="E17" s="2344" t="s">
        <v>513</v>
      </c>
      <c r="F17" s="2344" t="s">
        <v>65</v>
      </c>
      <c r="G17" s="2390" t="s">
        <v>1028</v>
      </c>
      <c r="H17" s="2391"/>
      <c r="I17" s="2391"/>
      <c r="J17" s="2391"/>
      <c r="K17" s="2391"/>
      <c r="L17" s="2392"/>
      <c r="M17" s="2353" t="s">
        <v>1030</v>
      </c>
      <c r="N17" s="2354"/>
      <c r="O17" s="2354"/>
      <c r="P17" s="2354"/>
      <c r="Q17" s="2355"/>
      <c r="R17" s="2356"/>
      <c r="S17" s="2347" t="s">
        <v>66</v>
      </c>
      <c r="T17" s="2350" t="s">
        <v>733</v>
      </c>
      <c r="U17" s="2350" t="s">
        <v>732</v>
      </c>
      <c r="V17" s="2390" t="s">
        <v>1031</v>
      </c>
      <c r="W17" s="2391"/>
      <c r="X17" s="2391"/>
      <c r="Y17" s="2391"/>
      <c r="Z17" s="2391"/>
      <c r="AA17" s="2392"/>
      <c r="AB17" s="2361" t="s">
        <v>734</v>
      </c>
      <c r="AC17" s="2361" t="s">
        <v>735</v>
      </c>
      <c r="AD17" s="2357" t="s">
        <v>874</v>
      </c>
      <c r="AE17" s="2358"/>
      <c r="AH17" s="1091"/>
      <c r="AJ17" s="2342" t="s">
        <v>767</v>
      </c>
      <c r="AK17" s="2342"/>
      <c r="AL17" s="1890">
        <v>4.1754302823693736</v>
      </c>
      <c r="AM17" s="1890">
        <v>4.4427359833307083</v>
      </c>
      <c r="AN17" s="1890">
        <v>4.4467669755120749</v>
      </c>
      <c r="AO17" s="1890">
        <v>4.5640278926034474</v>
      </c>
      <c r="AQ17" s="1703"/>
      <c r="AR17" s="1703"/>
      <c r="AS17" s="1703"/>
      <c r="AT17" s="1703"/>
      <c r="AU17" s="1704" t="e">
        <f>V20-AJ19</f>
        <v>#REF!</v>
      </c>
      <c r="AW17" s="1703"/>
      <c r="AX17" s="1703"/>
      <c r="AY17" s="1703"/>
      <c r="AZ17" s="1703"/>
      <c r="BA17" s="1704">
        <v>609.74902569758967</v>
      </c>
      <c r="BD17" s="1159" t="e">
        <f>BA17-BA20</f>
        <v>#REF!</v>
      </c>
    </row>
    <row r="18" spans="1:58" ht="45.75" customHeight="1" thickBot="1">
      <c r="A18" s="2267"/>
      <c r="B18" s="2270"/>
      <c r="C18" s="2384"/>
      <c r="D18" s="2345"/>
      <c r="E18" s="2345"/>
      <c r="F18" s="2345"/>
      <c r="G18" s="1078" t="s">
        <v>1029</v>
      </c>
      <c r="H18" s="1078" t="s">
        <v>127</v>
      </c>
      <c r="I18" s="1078" t="s">
        <v>128</v>
      </c>
      <c r="J18" s="1078" t="s">
        <v>129</v>
      </c>
      <c r="K18" s="1078" t="s">
        <v>130</v>
      </c>
      <c r="L18" s="2386" t="s">
        <v>62</v>
      </c>
      <c r="M18" s="1104" t="s">
        <v>1029</v>
      </c>
      <c r="N18" s="1104" t="s">
        <v>127</v>
      </c>
      <c r="O18" s="1104" t="s">
        <v>128</v>
      </c>
      <c r="P18" s="1104" t="s">
        <v>129</v>
      </c>
      <c r="Q18" s="1104" t="s">
        <v>130</v>
      </c>
      <c r="R18" s="2388" t="s">
        <v>64</v>
      </c>
      <c r="S18" s="2348"/>
      <c r="T18" s="2351"/>
      <c r="U18" s="2351"/>
      <c r="V18" s="1104" t="s">
        <v>1029</v>
      </c>
      <c r="W18" s="1104" t="s">
        <v>127</v>
      </c>
      <c r="X18" s="1104" t="s">
        <v>128</v>
      </c>
      <c r="Y18" s="1104" t="s">
        <v>129</v>
      </c>
      <c r="Z18" s="1104" t="s">
        <v>130</v>
      </c>
      <c r="AA18" s="2344" t="s">
        <v>514</v>
      </c>
      <c r="AB18" s="2362"/>
      <c r="AC18" s="2362"/>
      <c r="AD18" s="2359"/>
      <c r="AE18" s="2360"/>
      <c r="AH18" s="1104" t="s">
        <v>1175</v>
      </c>
      <c r="AJ18" s="1705" t="s">
        <v>741</v>
      </c>
      <c r="AK18" s="1705" t="s">
        <v>233</v>
      </c>
      <c r="AL18" s="1706" t="e">
        <f>AL17-AL20</f>
        <v>#REF!</v>
      </c>
      <c r="AM18" s="1706" t="e">
        <f t="shared" ref="AM18:AO18" si="0">AM17-AM20</f>
        <v>#REF!</v>
      </c>
      <c r="AN18" s="1706" t="e">
        <f t="shared" si="0"/>
        <v>#REF!</v>
      </c>
      <c r="AO18" s="1706" t="e">
        <f t="shared" si="0"/>
        <v>#REF!</v>
      </c>
      <c r="AQ18" s="2341" t="s">
        <v>1177</v>
      </c>
      <c r="AR18" s="2341"/>
      <c r="AS18" s="2341"/>
      <c r="AT18" s="2341"/>
      <c r="AU18" s="2341"/>
      <c r="AW18" s="2341" t="s">
        <v>1188</v>
      </c>
      <c r="AX18" s="2341"/>
      <c r="AY18" s="2341"/>
      <c r="AZ18" s="2341"/>
      <c r="BA18" s="2341"/>
    </row>
    <row r="19" spans="1:58" ht="44.25" customHeight="1">
      <c r="A19" s="2268"/>
      <c r="B19" s="2271"/>
      <c r="C19" s="2385"/>
      <c r="D19" s="2346"/>
      <c r="E19" s="2346"/>
      <c r="F19" s="2346"/>
      <c r="G19" s="1078" t="s">
        <v>243</v>
      </c>
      <c r="H19" s="1078" t="s">
        <v>131</v>
      </c>
      <c r="I19" s="1078" t="s">
        <v>131</v>
      </c>
      <c r="J19" s="1078" t="s">
        <v>131</v>
      </c>
      <c r="K19" s="1078" t="s">
        <v>131</v>
      </c>
      <c r="L19" s="2387"/>
      <c r="M19" s="1104" t="s">
        <v>243</v>
      </c>
      <c r="N19" s="1104" t="s">
        <v>131</v>
      </c>
      <c r="O19" s="1104" t="s">
        <v>131</v>
      </c>
      <c r="P19" s="1104" t="s">
        <v>131</v>
      </c>
      <c r="Q19" s="1104" t="s">
        <v>131</v>
      </c>
      <c r="R19" s="2389"/>
      <c r="S19" s="2349"/>
      <c r="T19" s="2352"/>
      <c r="U19" s="2352"/>
      <c r="V19" s="1104" t="s">
        <v>243</v>
      </c>
      <c r="W19" s="1104" t="s">
        <v>131</v>
      </c>
      <c r="X19" s="1104" t="s">
        <v>131</v>
      </c>
      <c r="Y19" s="1104" t="s">
        <v>131</v>
      </c>
      <c r="Z19" s="1104" t="s">
        <v>131</v>
      </c>
      <c r="AA19" s="2346"/>
      <c r="AB19" s="2363"/>
      <c r="AC19" s="2363"/>
      <c r="AD19" s="1707" t="s">
        <v>785</v>
      </c>
      <c r="AE19" s="1140" t="s">
        <v>882</v>
      </c>
      <c r="AG19" s="1708"/>
      <c r="AH19" s="1104"/>
      <c r="AJ19" s="1705">
        <v>17.629000000000001</v>
      </c>
      <c r="AK19" s="1709">
        <v>3.5930254718812983E-2</v>
      </c>
      <c r="AL19" s="1710" t="s">
        <v>127</v>
      </c>
      <c r="AM19" s="1290" t="s">
        <v>128</v>
      </c>
      <c r="AN19" s="1290" t="s">
        <v>129</v>
      </c>
      <c r="AO19" s="1711" t="s">
        <v>130</v>
      </c>
      <c r="AQ19" s="1712"/>
      <c r="AR19" s="1712"/>
      <c r="AS19" s="1712"/>
      <c r="AT19" s="1712"/>
      <c r="AU19" s="1712"/>
      <c r="AW19" s="1712"/>
      <c r="AX19" s="1712"/>
      <c r="AY19" s="1712"/>
      <c r="AZ19" s="1712"/>
      <c r="BA19" s="1712"/>
    </row>
    <row r="20" spans="1:58" ht="27" customHeight="1" outlineLevel="1" collapsed="1">
      <c r="A20" s="1892"/>
      <c r="B20" s="1713" t="s">
        <v>153</v>
      </c>
      <c r="C20" s="1714"/>
      <c r="D20" s="1435" t="e">
        <f t="shared" ref="D20:AE20" si="1">D21+D37</f>
        <v>#REF!</v>
      </c>
      <c r="E20" s="1435" t="e">
        <f t="shared" si="1"/>
        <v>#REF!</v>
      </c>
      <c r="F20" s="1435" t="e">
        <f t="shared" si="1"/>
        <v>#REF!</v>
      </c>
      <c r="G20" s="1104" t="e">
        <f t="shared" si="1"/>
        <v>#REF!</v>
      </c>
      <c r="H20" s="1104" t="e">
        <f t="shared" si="1"/>
        <v>#REF!</v>
      </c>
      <c r="I20" s="1104" t="e">
        <f t="shared" si="1"/>
        <v>#REF!</v>
      </c>
      <c r="J20" s="1104" t="e">
        <f t="shared" si="1"/>
        <v>#REF!</v>
      </c>
      <c r="K20" s="1104" t="e">
        <f t="shared" si="1"/>
        <v>#REF!</v>
      </c>
      <c r="L20" s="1435">
        <f t="shared" si="1"/>
        <v>0</v>
      </c>
      <c r="M20" s="1715" t="e">
        <f t="shared" si="1"/>
        <v>#REF!</v>
      </c>
      <c r="N20" s="1715" t="e">
        <f t="shared" si="1"/>
        <v>#REF!</v>
      </c>
      <c r="O20" s="1715" t="e">
        <f t="shared" si="1"/>
        <v>#REF!</v>
      </c>
      <c r="P20" s="1715" t="e">
        <f t="shared" si="1"/>
        <v>#REF!</v>
      </c>
      <c r="Q20" s="1715" t="e">
        <f t="shared" si="1"/>
        <v>#REF!</v>
      </c>
      <c r="R20" s="1436">
        <f t="shared" si="1"/>
        <v>0</v>
      </c>
      <c r="S20" s="1435" t="e">
        <f t="shared" si="1"/>
        <v>#REF!</v>
      </c>
      <c r="T20" s="1435" t="e">
        <f t="shared" si="1"/>
        <v>#REF!</v>
      </c>
      <c r="U20" s="1435" t="e">
        <f t="shared" si="1"/>
        <v>#REF!</v>
      </c>
      <c r="V20" s="1435" t="e">
        <f t="shared" si="1"/>
        <v>#REF!</v>
      </c>
      <c r="W20" s="1104" t="e">
        <f t="shared" si="1"/>
        <v>#REF!</v>
      </c>
      <c r="X20" s="1104" t="e">
        <f t="shared" si="1"/>
        <v>#REF!</v>
      </c>
      <c r="Y20" s="1104" t="e">
        <f t="shared" si="1"/>
        <v>#REF!</v>
      </c>
      <c r="Z20" s="1104" t="e">
        <f t="shared" si="1"/>
        <v>#REF!</v>
      </c>
      <c r="AA20" s="1435" t="e">
        <f t="shared" si="1"/>
        <v>#REF!</v>
      </c>
      <c r="AB20" s="1435" t="e">
        <f t="shared" si="1"/>
        <v>#REF!</v>
      </c>
      <c r="AC20" s="1435" t="e">
        <f t="shared" si="1"/>
        <v>#REF!</v>
      </c>
      <c r="AD20" s="1943" t="e">
        <f t="shared" si="1"/>
        <v>#REF!</v>
      </c>
      <c r="AE20" s="1110" t="e">
        <f t="shared" si="1"/>
        <v>#REF!</v>
      </c>
      <c r="AF20" s="1941" t="e">
        <f>INDEX('прил 1.1'!#REF!,MATCH('прил 14'!B20,'прил 1.1'!B:B,0))-G20</f>
        <v>#REF!</v>
      </c>
      <c r="AG20" s="1716" t="e">
        <f t="shared" ref="AG20" si="2">AG21+AG37</f>
        <v>#REF!</v>
      </c>
      <c r="AH20" s="1270" t="e">
        <f>SUM(W20:Z20)-V20</f>
        <v>#REF!</v>
      </c>
      <c r="AJ20" s="1272" t="e">
        <f t="shared" ref="AJ20" si="3">AJ21+AJ37</f>
        <v>#REF!</v>
      </c>
      <c r="AK20" s="1717">
        <f>AK21+AK37</f>
        <v>0</v>
      </c>
      <c r="AL20" s="1718" t="e">
        <f t="shared" ref="AL20:AO20" si="4">AL21+AL37</f>
        <v>#REF!</v>
      </c>
      <c r="AM20" s="1265" t="e">
        <f t="shared" si="4"/>
        <v>#REF!</v>
      </c>
      <c r="AN20" s="1265" t="e">
        <f t="shared" ref="AN20" si="5">AN21+AN37</f>
        <v>#REF!</v>
      </c>
      <c r="AO20" s="1719" t="e">
        <f t="shared" si="4"/>
        <v>#REF!</v>
      </c>
      <c r="AP20" s="1291" t="e">
        <f>AQ20-AR20-AS20-AT20-AU20</f>
        <v>#REF!</v>
      </c>
      <c r="AQ20" s="1720" t="e">
        <f>V20-AJ20</f>
        <v>#REF!</v>
      </c>
      <c r="AR20" s="1720" t="e">
        <f>W20-AL20</f>
        <v>#REF!</v>
      </c>
      <c r="AS20" s="1720" t="e">
        <f t="shared" ref="AS20:AU21" si="6">X20-AM20</f>
        <v>#REF!</v>
      </c>
      <c r="AT20" s="1720" t="e">
        <f t="shared" si="6"/>
        <v>#REF!</v>
      </c>
      <c r="AU20" s="1720" t="e">
        <f t="shared" si="6"/>
        <v>#REF!</v>
      </c>
      <c r="AW20" s="1716" t="e">
        <f t="shared" ref="AW20:BA20" si="7">AW21+AW37</f>
        <v>#REF!</v>
      </c>
      <c r="AX20" s="1716" t="e">
        <f t="shared" si="7"/>
        <v>#REF!</v>
      </c>
      <c r="AY20" s="1716" t="e">
        <f t="shared" si="7"/>
        <v>#REF!</v>
      </c>
      <c r="AZ20" s="1716" t="e">
        <f t="shared" si="7"/>
        <v>#REF!</v>
      </c>
      <c r="BA20" s="1716" t="e">
        <f t="shared" si="7"/>
        <v>#REF!</v>
      </c>
      <c r="BD20" s="1751" t="e">
        <f>SUBTOTAL(9,W20:Z20)-V20</f>
        <v>#REF!</v>
      </c>
    </row>
    <row r="21" spans="1:58" outlineLevel="1" collapsed="1">
      <c r="A21" s="1892">
        <v>1</v>
      </c>
      <c r="B21" s="1721" t="s">
        <v>721</v>
      </c>
      <c r="C21" s="1714"/>
      <c r="D21" s="1435" t="e">
        <f t="shared" ref="D21:AE21" si="8">D22+D25+D28+D31+D34</f>
        <v>#REF!</v>
      </c>
      <c r="E21" s="1435" t="e">
        <f t="shared" si="8"/>
        <v>#REF!</v>
      </c>
      <c r="F21" s="1435" t="e">
        <f t="shared" si="8"/>
        <v>#REF!</v>
      </c>
      <c r="G21" s="1435" t="e">
        <f t="shared" si="8"/>
        <v>#REF!</v>
      </c>
      <c r="H21" s="1435" t="e">
        <f t="shared" si="8"/>
        <v>#REF!</v>
      </c>
      <c r="I21" s="1435" t="e">
        <f t="shared" si="8"/>
        <v>#REF!</v>
      </c>
      <c r="J21" s="1435" t="e">
        <f t="shared" si="8"/>
        <v>#REF!</v>
      </c>
      <c r="K21" s="1435" t="e">
        <f t="shared" si="8"/>
        <v>#REF!</v>
      </c>
      <c r="L21" s="1435">
        <f t="shared" si="8"/>
        <v>0</v>
      </c>
      <c r="M21" s="1435" t="e">
        <f t="shared" si="8"/>
        <v>#REF!</v>
      </c>
      <c r="N21" s="1435">
        <f t="shared" si="8"/>
        <v>10.46273789</v>
      </c>
      <c r="O21" s="1435">
        <f t="shared" si="8"/>
        <v>30.335701369999999</v>
      </c>
      <c r="P21" s="1435">
        <f t="shared" si="8"/>
        <v>20</v>
      </c>
      <c r="Q21" s="1435" t="e">
        <f t="shared" si="8"/>
        <v>#REF!</v>
      </c>
      <c r="R21" s="1435">
        <f t="shared" si="8"/>
        <v>0</v>
      </c>
      <c r="S21" s="1435" t="e">
        <f t="shared" si="8"/>
        <v>#REF!</v>
      </c>
      <c r="T21" s="1435" t="e">
        <f t="shared" si="8"/>
        <v>#REF!</v>
      </c>
      <c r="U21" s="1435" t="e">
        <f t="shared" si="8"/>
        <v>#REF!</v>
      </c>
      <c r="V21" s="1435" t="e">
        <f t="shared" si="8"/>
        <v>#REF!</v>
      </c>
      <c r="W21" s="1435" t="e">
        <f t="shared" si="8"/>
        <v>#REF!</v>
      </c>
      <c r="X21" s="1435" t="e">
        <f t="shared" si="8"/>
        <v>#REF!</v>
      </c>
      <c r="Y21" s="1435">
        <f t="shared" si="8"/>
        <v>9.4494829943180072</v>
      </c>
      <c r="Z21" s="1435" t="e">
        <f t="shared" si="8"/>
        <v>#REF!</v>
      </c>
      <c r="AA21" s="1435" t="e">
        <f t="shared" si="8"/>
        <v>#REF!</v>
      </c>
      <c r="AB21" s="1435" t="e">
        <f t="shared" si="8"/>
        <v>#REF!</v>
      </c>
      <c r="AC21" s="1435" t="e">
        <f t="shared" si="8"/>
        <v>#REF!</v>
      </c>
      <c r="AD21" s="1943" t="e">
        <f t="shared" si="8"/>
        <v>#REF!</v>
      </c>
      <c r="AE21" s="1110" t="e">
        <f t="shared" si="8"/>
        <v>#REF!</v>
      </c>
      <c r="AF21" s="1941" t="e">
        <f>INDEX('прил 1.1'!#REF!,MATCH('прил 14'!B21,'прил 1.1'!B:B,0))-G21</f>
        <v>#REF!</v>
      </c>
      <c r="AG21" s="1270" t="e">
        <f t="shared" ref="AG21" si="9">AG22+AG25+AG28+AG31+AG34</f>
        <v>#REF!</v>
      </c>
      <c r="AH21" s="1270" t="e">
        <f t="shared" ref="AH21:AH25" si="10">SUM(W21:Z21)-V21</f>
        <v>#REF!</v>
      </c>
      <c r="AJ21" s="1270" t="e">
        <f t="shared" ref="AJ21" si="11">AJ22+AJ25+AJ28+AJ31+AJ34</f>
        <v>#REF!</v>
      </c>
      <c r="AK21" s="1717">
        <f t="shared" ref="AK21:AO21" si="12">AK22+AK25+AK28+AK31+AK34</f>
        <v>0</v>
      </c>
      <c r="AL21" s="1718" t="e">
        <f t="shared" si="12"/>
        <v>#REF!</v>
      </c>
      <c r="AM21" s="1265">
        <f t="shared" si="12"/>
        <v>2.1123025471881296</v>
      </c>
      <c r="AN21" s="1265">
        <f t="shared" ref="AN21" si="13">AN22+AN25+AN28+AN31+AN34</f>
        <v>0.14199999999999999</v>
      </c>
      <c r="AO21" s="1719" t="e">
        <f t="shared" si="12"/>
        <v>#REF!</v>
      </c>
      <c r="AP21" s="1291" t="e">
        <f t="shared" ref="AP21:AP85" si="14">AQ21-AR21-AS21-AT21-AU21</f>
        <v>#REF!</v>
      </c>
      <c r="AQ21" s="1720" t="e">
        <f>V21-AJ21</f>
        <v>#REF!</v>
      </c>
      <c r="AR21" s="1720" t="e">
        <f>W21-AL21</f>
        <v>#REF!</v>
      </c>
      <c r="AS21" s="1720" t="e">
        <f t="shared" si="6"/>
        <v>#REF!</v>
      </c>
      <c r="AT21" s="1720">
        <f t="shared" si="6"/>
        <v>9.3074829943180077</v>
      </c>
      <c r="AU21" s="1720" t="e">
        <f t="shared" si="6"/>
        <v>#REF!</v>
      </c>
      <c r="AW21" s="1270" t="e">
        <f t="shared" ref="AW21:BA21" si="15">AW22+AW25+AW28+AW31+AW34</f>
        <v>#REF!</v>
      </c>
      <c r="AX21" s="1270">
        <f t="shared" si="15"/>
        <v>33.303610610918007</v>
      </c>
      <c r="AY21" s="1270">
        <f t="shared" si="15"/>
        <v>23.43244</v>
      </c>
      <c r="AZ21" s="1270" t="e">
        <f t="shared" si="15"/>
        <v>#REF!</v>
      </c>
      <c r="BA21" s="1270" t="e">
        <f t="shared" si="15"/>
        <v>#REF!</v>
      </c>
      <c r="BD21" s="1751" t="e">
        <f t="shared" ref="BD21:BD25" si="16">SUBTOTAL(9,W21:Z21)-V21</f>
        <v>#REF!</v>
      </c>
    </row>
    <row r="22" spans="1:58">
      <c r="A22" s="1111" t="s">
        <v>111</v>
      </c>
      <c r="B22" s="1107" t="s">
        <v>563</v>
      </c>
      <c r="C22" s="1722"/>
      <c r="D22" s="1435" t="e">
        <f>SUM(D23:D24)</f>
        <v>#REF!</v>
      </c>
      <c r="E22" s="1435" t="e">
        <f t="shared" ref="E22:AE22" si="17">SUM(E23:E24)</f>
        <v>#REF!</v>
      </c>
      <c r="F22" s="1435" t="e">
        <f t="shared" si="17"/>
        <v>#REF!</v>
      </c>
      <c r="G22" s="1435" t="e">
        <f t="shared" si="17"/>
        <v>#REF!</v>
      </c>
      <c r="H22" s="1435" t="e">
        <f t="shared" si="17"/>
        <v>#REF!</v>
      </c>
      <c r="I22" s="1435" t="e">
        <f t="shared" si="17"/>
        <v>#REF!</v>
      </c>
      <c r="J22" s="1435" t="e">
        <f t="shared" si="17"/>
        <v>#REF!</v>
      </c>
      <c r="K22" s="1435" t="e">
        <f t="shared" si="17"/>
        <v>#REF!</v>
      </c>
      <c r="L22" s="1435">
        <f t="shared" si="17"/>
        <v>0</v>
      </c>
      <c r="M22" s="1435" t="e">
        <f t="shared" si="17"/>
        <v>#REF!</v>
      </c>
      <c r="N22" s="1435">
        <f t="shared" si="17"/>
        <v>0</v>
      </c>
      <c r="O22" s="1435">
        <f t="shared" si="17"/>
        <v>10</v>
      </c>
      <c r="P22" s="1435">
        <f t="shared" si="17"/>
        <v>20</v>
      </c>
      <c r="Q22" s="1435" t="e">
        <f t="shared" si="17"/>
        <v>#REF!</v>
      </c>
      <c r="R22" s="1435">
        <f t="shared" si="17"/>
        <v>0</v>
      </c>
      <c r="S22" s="1435" t="e">
        <f t="shared" si="17"/>
        <v>#REF!</v>
      </c>
      <c r="T22" s="1435" t="e">
        <f t="shared" si="17"/>
        <v>#REF!</v>
      </c>
      <c r="U22" s="1435" t="e">
        <f t="shared" si="17"/>
        <v>#REF!</v>
      </c>
      <c r="V22" s="1435" t="e">
        <f t="shared" si="17"/>
        <v>#REF!</v>
      </c>
      <c r="W22" s="1435" t="e">
        <f t="shared" si="17"/>
        <v>#REF!</v>
      </c>
      <c r="X22" s="1435">
        <f t="shared" si="17"/>
        <v>2.1123025471881296</v>
      </c>
      <c r="Y22" s="1435">
        <f t="shared" si="17"/>
        <v>9.4494829943180072</v>
      </c>
      <c r="Z22" s="1435" t="e">
        <f t="shared" si="17"/>
        <v>#REF!</v>
      </c>
      <c r="AA22" s="1435" t="e">
        <f t="shared" si="17"/>
        <v>#REF!</v>
      </c>
      <c r="AB22" s="1435" t="e">
        <f t="shared" si="17"/>
        <v>#REF!</v>
      </c>
      <c r="AC22" s="1435" t="e">
        <f t="shared" si="17"/>
        <v>#REF!</v>
      </c>
      <c r="AD22" s="1943" t="e">
        <f t="shared" si="17"/>
        <v>#REF!</v>
      </c>
      <c r="AE22" s="1099" t="e">
        <f t="shared" si="17"/>
        <v>#REF!</v>
      </c>
      <c r="AF22" s="1941" t="e">
        <f>INDEX('прил 1.1'!#REF!,MATCH('прил 14'!B22,'прил 1.1'!B:B,0))-G22</f>
        <v>#REF!</v>
      </c>
      <c r="AG22" s="1270" t="e">
        <f t="shared" ref="AG22" si="18">SUM(AG23:AG24)</f>
        <v>#REF!</v>
      </c>
      <c r="AH22" s="1267" t="e">
        <f t="shared" si="10"/>
        <v>#REF!</v>
      </c>
      <c r="AJ22" s="1265" t="e">
        <f t="shared" ref="AJ22:AO22" si="19">SUM(AJ23:AJ24)</f>
        <v>#REF!</v>
      </c>
      <c r="AK22" s="1717">
        <f t="shared" si="19"/>
        <v>0</v>
      </c>
      <c r="AL22" s="1718" t="e">
        <f t="shared" si="19"/>
        <v>#REF!</v>
      </c>
      <c r="AM22" s="1265">
        <f t="shared" si="19"/>
        <v>2.1123025471881296</v>
      </c>
      <c r="AN22" s="1265">
        <v>0.14199999999999999</v>
      </c>
      <c r="AO22" s="1719" t="e">
        <f t="shared" si="19"/>
        <v>#REF!</v>
      </c>
      <c r="AP22" s="1291" t="e">
        <f t="shared" si="14"/>
        <v>#REF!</v>
      </c>
      <c r="AQ22" s="1362" t="e">
        <f>V22-AJ22</f>
        <v>#REF!</v>
      </c>
      <c r="AR22" s="1720" t="e">
        <f>W22-AL22</f>
        <v>#REF!</v>
      </c>
      <c r="AS22" s="1720">
        <f t="shared" ref="AS22" si="20">X22-AM22</f>
        <v>0</v>
      </c>
      <c r="AT22" s="1720">
        <f t="shared" ref="AT22" si="21">Y22-AN22</f>
        <v>9.3074829943180077</v>
      </c>
      <c r="AU22" s="1720" t="e">
        <f t="shared" ref="AU22" si="22">Z22-AO22</f>
        <v>#REF!</v>
      </c>
      <c r="AW22" s="1270" t="e">
        <f t="shared" ref="AW22:BA22" si="23">SUM(AW23:AW24)</f>
        <v>#REF!</v>
      </c>
      <c r="AX22" s="1270">
        <f t="shared" si="23"/>
        <v>9.3074829943180077</v>
      </c>
      <c r="AY22" s="1270">
        <f t="shared" si="23"/>
        <v>23.43244</v>
      </c>
      <c r="AZ22" s="1270" t="e">
        <f t="shared" si="23"/>
        <v>#REF!</v>
      </c>
      <c r="BA22" s="1270" t="e">
        <f t="shared" si="23"/>
        <v>#REF!</v>
      </c>
      <c r="BD22" s="1751" t="e">
        <f t="shared" si="16"/>
        <v>#REF!</v>
      </c>
    </row>
    <row r="23" spans="1:58" s="1089" customFormat="1" ht="38.25" customHeight="1" outlineLevel="1">
      <c r="A23" s="919">
        <v>1</v>
      </c>
      <c r="B23" s="779" t="e">
        <f>'прил 1.1'!#REF!</f>
        <v>#REF!</v>
      </c>
      <c r="C23" s="919" t="s">
        <v>1026</v>
      </c>
      <c r="D23" s="1433" t="e">
        <f>INDEX('прил 1.1'!K:K,MATCH($B23,'прил 1.1'!$B:$B,0))</f>
        <v>#REF!</v>
      </c>
      <c r="E23" s="1433" t="e">
        <f>INDEX('прил 1.1'!Q:Q,MATCH($B23,'прил 1.1'!$B:$B,0))</f>
        <v>#REF!</v>
      </c>
      <c r="F23" s="1433" t="e">
        <f>INDEX('прил 1.1'!#REF!,MATCH($B23,'прил 1.1'!$B:$B,0))</f>
        <v>#REF!</v>
      </c>
      <c r="G23" s="1433" t="e">
        <f>INDEX('прил 1.3'!#REF!,MATCH('прил 14'!$B23,'прил 1.3'!$B:$B,0))</f>
        <v>#REF!</v>
      </c>
      <c r="H23" s="1433" t="e">
        <f>INDEX('прил 1.3'!#REF!,MATCH('прил 14'!$B23,'прил 1.3'!$B:$B,0))</f>
        <v>#REF!</v>
      </c>
      <c r="I23" s="1433" t="e">
        <f>INDEX('прил 1.3'!#REF!,MATCH('прил 14'!$B23,'прил 1.3'!$B:$B,0))</f>
        <v>#REF!</v>
      </c>
      <c r="J23" s="1433" t="e">
        <f>INDEX('прил 1.3'!#REF!,MATCH('прил 14'!$B23,'прил 1.3'!$B:$B,0))</f>
        <v>#REF!</v>
      </c>
      <c r="K23" s="1433" t="e">
        <f>INDEX('прил 1.3'!#REF!,MATCH('прил 14'!$B23,'прил 1.3'!$B:$B,0))</f>
        <v>#REF!</v>
      </c>
      <c r="L23" s="1433"/>
      <c r="M23" s="1433" t="e">
        <f>INDEX('прил 1.1'!#REF!,MATCH($B23,'прил 1.1'!$B:$B,0))</f>
        <v>#REF!</v>
      </c>
      <c r="N23" s="1434"/>
      <c r="O23" s="1434">
        <v>10</v>
      </c>
      <c r="P23" s="1434">
        <v>20</v>
      </c>
      <c r="Q23" s="1434" t="e">
        <f>M23-O23-P23</f>
        <v>#REF!</v>
      </c>
      <c r="R23" s="1433"/>
      <c r="S23" s="1433" t="e">
        <f>INDEX('прил 1.1'!#REF!,MATCH($B23,'прил 1.1'!$B:$B,0))</f>
        <v>#REF!</v>
      </c>
      <c r="T23" s="1433" t="e">
        <f>INDEX('прил 1.1'!#REF!,MATCH($B23,'прил 1.1'!$B:$B,0))</f>
        <v>#REF!</v>
      </c>
      <c r="U23" s="1433" t="e">
        <f>INDEX('прил 1.1'!#REF!,MATCH($B23,'прил 1.1'!$B:$B,0))</f>
        <v>#REF!</v>
      </c>
      <c r="V23" s="1433" t="e">
        <f>INDEX('прил 1.1'!#REF!,MATCH($B23,'прил 1.1'!$B:$B,0))</f>
        <v>#REF!</v>
      </c>
      <c r="W23" s="1434" t="e">
        <f t="shared" ref="W23:W24" si="24">T23+(N23-AL23)*1.18+AL23</f>
        <v>#REF!</v>
      </c>
      <c r="X23" s="1434">
        <f>AM23</f>
        <v>2.1123025471881296</v>
      </c>
      <c r="Y23" s="1434">
        <f>(O23-AM23)*1.18+AN23</f>
        <v>9.4494829943180072</v>
      </c>
      <c r="Z23" s="1434" t="e">
        <f>AG23-X23-Y23</f>
        <v>#REF!</v>
      </c>
      <c r="AA23" s="1723"/>
      <c r="AB23" s="1433" t="e">
        <f>INDEX('прил 1.1'!#REF!,MATCH($B23,'прил 1.1'!$B:$B,0))</f>
        <v>#REF!</v>
      </c>
      <c r="AC23" s="1433" t="e">
        <f>INDEX('прил 1.1'!#REF!,MATCH($B23,'прил 1.1'!$B:$B,0))</f>
        <v>#REF!</v>
      </c>
      <c r="AD23" s="1114" t="e">
        <f>INDEX('прил 1.1'!#REF!,MATCH($B23,'прил 1.1'!$B:$B,0))</f>
        <v>#REF!</v>
      </c>
      <c r="AE23" s="1088" t="e">
        <f>INDEX('прил 1.1'!#REF!,MATCH($B23,'прил 1.1'!$B:$B,0))</f>
        <v>#REF!</v>
      </c>
      <c r="AF23" s="1941" t="e">
        <f>INDEX('прил 1.1'!#REF!,MATCH('прил 14'!B23,'прил 1.1'!B:B,0))-G23</f>
        <v>#REF!</v>
      </c>
      <c r="AG23" s="1267" t="e">
        <f>INDEX('прил 1.1'!#REF!,MATCH($B23,'прил 1.1'!$B:$B,0))</f>
        <v>#REF!</v>
      </c>
      <c r="AH23" s="1267" t="e">
        <f>SUM(W23:Z23)-V23</f>
        <v>#REF!</v>
      </c>
      <c r="AJ23" s="1266" t="e">
        <f t="shared" ref="AJ23" si="25">ROUND(M23*$AK$19,4)</f>
        <v>#REF!</v>
      </c>
      <c r="AK23" s="1359"/>
      <c r="AL23" s="1360"/>
      <c r="AM23" s="1266">
        <f>O23*AK19+0.043+0.423+1.383-0.509+0.413</f>
        <v>2.1123025471881296</v>
      </c>
      <c r="AN23" s="1266">
        <v>0.14199999999999999</v>
      </c>
      <c r="AO23" s="1361" t="e">
        <f>AJ23-AM23-AN23</f>
        <v>#REF!</v>
      </c>
      <c r="AP23" s="1291" t="e">
        <f t="shared" si="14"/>
        <v>#REF!</v>
      </c>
      <c r="AQ23" s="1362" t="e">
        <f t="shared" ref="AQ23:AQ25" si="26">V23-AJ23</f>
        <v>#REF!</v>
      </c>
      <c r="AR23" s="1362" t="e">
        <f t="shared" ref="AR23:AR25" si="27">W23-AL23</f>
        <v>#REF!</v>
      </c>
      <c r="AS23" s="1362">
        <f t="shared" ref="AS23:AS25" si="28">X23-AM23</f>
        <v>0</v>
      </c>
      <c r="AT23" s="1362">
        <f t="shared" ref="AT23:AT25" si="29">Y23-AN23</f>
        <v>9.3074829943180077</v>
      </c>
      <c r="AU23" s="1362" t="e">
        <f t="shared" ref="AU23:AU25" si="30">Z23-AO23</f>
        <v>#REF!</v>
      </c>
      <c r="AW23" s="1362">
        <f>(N23-AL23)*1.18</f>
        <v>0</v>
      </c>
      <c r="AX23" s="1362">
        <f t="shared" ref="AX23:AZ23" si="31">(O23-AM23)*1.18</f>
        <v>9.3074829943180077</v>
      </c>
      <c r="AY23" s="1362">
        <f t="shared" si="31"/>
        <v>23.43244</v>
      </c>
      <c r="AZ23" s="1362" t="e">
        <f t="shared" si="31"/>
        <v>#REF!</v>
      </c>
      <c r="BA23" s="1362" t="e">
        <f>SUM(AW23:AZ23)</f>
        <v>#REF!</v>
      </c>
      <c r="BB23" s="1363">
        <v>4.6348848314892166E-6</v>
      </c>
      <c r="BC23" s="1752"/>
      <c r="BD23" s="1751" t="e">
        <f t="shared" si="16"/>
        <v>#REF!</v>
      </c>
      <c r="BE23" s="1752"/>
      <c r="BF23" s="1752"/>
    </row>
    <row r="24" spans="1:58" s="1089" customFormat="1" outlineLevel="1">
      <c r="A24" s="919">
        <v>2</v>
      </c>
      <c r="B24" s="779" t="e">
        <f>'прил 1.1'!#REF!</f>
        <v>#REF!</v>
      </c>
      <c r="C24" s="919" t="s">
        <v>1026</v>
      </c>
      <c r="D24" s="1433" t="e">
        <f>INDEX('прил 1.1'!K:K,MATCH($B24,'прил 1.1'!$B:$B,0))</f>
        <v>#REF!</v>
      </c>
      <c r="E24" s="1433" t="e">
        <f>INDEX('прил 1.1'!Q:Q,MATCH($B24,'прил 1.1'!$B:$B,0))</f>
        <v>#REF!</v>
      </c>
      <c r="F24" s="1433" t="e">
        <f>INDEX('прил 1.1'!#REF!,MATCH($B24,'прил 1.1'!$B:$B,0))</f>
        <v>#REF!</v>
      </c>
      <c r="G24" s="1433" t="e">
        <f>INDEX('прил 1.3'!#REF!,MATCH('прил 14'!$B24,'прил 1.3'!$B:$B,0))</f>
        <v>#REF!</v>
      </c>
      <c r="H24" s="1433" t="e">
        <f>INDEX('прил 1.3'!#REF!,MATCH('прил 14'!$B24,'прил 1.3'!$B:$B,0))</f>
        <v>#REF!</v>
      </c>
      <c r="I24" s="1433" t="e">
        <f>INDEX('прил 1.3'!#REF!,MATCH('прил 14'!$B24,'прил 1.3'!$B:$B,0))</f>
        <v>#REF!</v>
      </c>
      <c r="J24" s="1433" t="e">
        <f>INDEX('прил 1.3'!#REF!,MATCH('прил 14'!$B24,'прил 1.3'!$B:$B,0))</f>
        <v>#REF!</v>
      </c>
      <c r="K24" s="1433" t="e">
        <f>INDEX('прил 1.3'!#REF!,MATCH('прил 14'!$B24,'прил 1.3'!$B:$B,0))</f>
        <v>#REF!</v>
      </c>
      <c r="L24" s="1433"/>
      <c r="M24" s="1433" t="e">
        <f>INDEX('прил 1.1'!#REF!,MATCH($B24,'прил 1.1'!$B:$B,0))</f>
        <v>#REF!</v>
      </c>
      <c r="N24" s="1434">
        <v>0</v>
      </c>
      <c r="O24" s="1434">
        <v>0</v>
      </c>
      <c r="P24" s="1434">
        <v>0</v>
      </c>
      <c r="Q24" s="1434">
        <v>0</v>
      </c>
      <c r="R24" s="1433"/>
      <c r="S24" s="1433" t="e">
        <f>INDEX('прил 1.1'!#REF!,MATCH($B24,'прил 1.1'!$B:$B,0))</f>
        <v>#REF!</v>
      </c>
      <c r="T24" s="1433" t="e">
        <f>INDEX('прил 1.1'!#REF!,MATCH($B24,'прил 1.1'!$B:$B,0))</f>
        <v>#REF!</v>
      </c>
      <c r="U24" s="1433" t="e">
        <f>INDEX('прил 1.1'!#REF!,MATCH($B24,'прил 1.1'!$B:$B,0))</f>
        <v>#REF!</v>
      </c>
      <c r="V24" s="1433" t="e">
        <f>INDEX('прил 1.1'!#REF!,MATCH($B24,'прил 1.1'!$B:$B,0))</f>
        <v>#REF!</v>
      </c>
      <c r="W24" s="1434" t="e">
        <f t="shared" si="24"/>
        <v>#REF!</v>
      </c>
      <c r="X24" s="1434">
        <f t="shared" ref="X24" si="32">(O24-AM24)*1.18+AM24</f>
        <v>0</v>
      </c>
      <c r="Y24" s="1434">
        <f t="shared" ref="Y24" si="33">(P24-AN24)*1.18+AN24</f>
        <v>0</v>
      </c>
      <c r="Z24" s="1434">
        <f t="shared" ref="Z24" si="34">(Q24-AO24)*1.18+AO24</f>
        <v>0</v>
      </c>
      <c r="AA24" s="1433" t="e">
        <f>AB24</f>
        <v>#REF!</v>
      </c>
      <c r="AB24" s="1433" t="e">
        <f>INDEX('прил 1.1'!#REF!,MATCH($B24,'прил 1.1'!$B:$B,0))</f>
        <v>#REF!</v>
      </c>
      <c r="AC24" s="1433" t="e">
        <f>INDEX('прил 1.1'!#REF!,MATCH($B24,'прил 1.1'!$B:$B,0))</f>
        <v>#REF!</v>
      </c>
      <c r="AD24" s="1114" t="e">
        <f>INDEX('прил 1.1'!#REF!,MATCH($B24,'прил 1.1'!$B:$B,0))</f>
        <v>#REF!</v>
      </c>
      <c r="AE24" s="1088" t="e">
        <f>INDEX('прил 1.1'!#REF!,MATCH($B24,'прил 1.1'!$B:$B,0))</f>
        <v>#REF!</v>
      </c>
      <c r="AF24" s="1941" t="e">
        <f>INDEX('прил 1.1'!#REF!,MATCH('прил 14'!B24,'прил 1.1'!B:B,0))-G24</f>
        <v>#REF!</v>
      </c>
      <c r="AG24" s="1267" t="e">
        <f>INDEX('прил 1.1'!#REF!,MATCH($B24,'прил 1.1'!$B:$B,0))</f>
        <v>#REF!</v>
      </c>
      <c r="AH24" s="1267" t="e">
        <f>SUM(W24:Z24)-V24</f>
        <v>#REF!</v>
      </c>
      <c r="AJ24" s="1266" t="e">
        <f t="shared" ref="AJ24:AJ33" si="35">ROUND(M24*$AK$19,4)</f>
        <v>#REF!</v>
      </c>
      <c r="AK24" s="1359"/>
      <c r="AL24" s="1360" t="e">
        <f t="shared" ref="AL24:AL33" si="36">AJ24</f>
        <v>#REF!</v>
      </c>
      <c r="AM24" s="1266"/>
      <c r="AN24" s="1266"/>
      <c r="AO24" s="1361"/>
      <c r="AP24" s="1291" t="e">
        <f t="shared" si="14"/>
        <v>#REF!</v>
      </c>
      <c r="AQ24" s="1362" t="e">
        <f t="shared" si="26"/>
        <v>#REF!</v>
      </c>
      <c r="AR24" s="1362" t="e">
        <f t="shared" ref="AR24" si="37">W24-AL24</f>
        <v>#REF!</v>
      </c>
      <c r="AS24" s="1362">
        <f t="shared" ref="AS24" si="38">X24-AM24</f>
        <v>0</v>
      </c>
      <c r="AT24" s="1362">
        <f t="shared" ref="AT24" si="39">Y24-AN24</f>
        <v>0</v>
      </c>
      <c r="AU24" s="1362">
        <f t="shared" ref="AU24" si="40">Z24-AO24</f>
        <v>0</v>
      </c>
      <c r="AW24" s="1362" t="e">
        <f>(N24-AL24)*1.18</f>
        <v>#REF!</v>
      </c>
      <c r="AX24" s="1362">
        <f t="shared" ref="AX24" si="41">(O24-AM24)*1.18</f>
        <v>0</v>
      </c>
      <c r="AY24" s="1362">
        <f t="shared" ref="AY24" si="42">(P24-AN24)*1.18</f>
        <v>0</v>
      </c>
      <c r="AZ24" s="1362">
        <f t="shared" ref="AZ24" si="43">(Q24-AO24)*1.18</f>
        <v>0</v>
      </c>
      <c r="BA24" s="1362" t="e">
        <f>SUM(AW24:AZ24)</f>
        <v>#REF!</v>
      </c>
      <c r="BB24" s="1363">
        <v>0</v>
      </c>
      <c r="BC24" s="1752"/>
      <c r="BD24" s="1751" t="e">
        <f t="shared" si="16"/>
        <v>#REF!</v>
      </c>
      <c r="BE24" s="1752"/>
      <c r="BF24" s="1752"/>
    </row>
    <row r="25" spans="1:58">
      <c r="A25" s="1111" t="s">
        <v>112</v>
      </c>
      <c r="B25" s="1107" t="e">
        <f>'прил 1.1'!#REF!</f>
        <v>#REF!</v>
      </c>
      <c r="C25" s="1722"/>
      <c r="D25" s="1435"/>
      <c r="E25" s="1435"/>
      <c r="F25" s="1435"/>
      <c r="G25" s="1435"/>
      <c r="H25" s="1435"/>
      <c r="I25" s="1435"/>
      <c r="J25" s="1435"/>
      <c r="K25" s="1435"/>
      <c r="L25" s="1435"/>
      <c r="M25" s="1435"/>
      <c r="N25" s="1435"/>
      <c r="O25" s="1435"/>
      <c r="P25" s="1435"/>
      <c r="Q25" s="1435"/>
      <c r="R25" s="1435"/>
      <c r="S25" s="1435"/>
      <c r="T25" s="1433" t="e">
        <f>INDEX('прил 1.1'!#REF!,MATCH($B25,'прил 1.1'!$B:$B,0))</f>
        <v>#REF!</v>
      </c>
      <c r="U25" s="1435"/>
      <c r="V25" s="1435"/>
      <c r="W25" s="1435"/>
      <c r="X25" s="1435"/>
      <c r="Y25" s="1435"/>
      <c r="Z25" s="1435"/>
      <c r="AA25" s="1435"/>
      <c r="AB25" s="1435"/>
      <c r="AC25" s="1435"/>
      <c r="AD25" s="1943"/>
      <c r="AE25" s="1099"/>
      <c r="AF25" s="1941" t="e">
        <f>INDEX('прил 1.1'!#REF!,MATCH('прил 14'!B25,'прил 1.1'!B:B,0))-G25</f>
        <v>#REF!</v>
      </c>
      <c r="AG25" s="1708">
        <f t="shared" ref="AG25:AG75" si="44">SUM(V25,M25,G25)</f>
        <v>0</v>
      </c>
      <c r="AH25" s="1267">
        <f t="shared" si="10"/>
        <v>0</v>
      </c>
      <c r="AJ25" s="1266">
        <f t="shared" si="35"/>
        <v>0</v>
      </c>
      <c r="AK25" s="1359"/>
      <c r="AL25" s="1360">
        <f t="shared" si="36"/>
        <v>0</v>
      </c>
      <c r="AM25" s="1266"/>
      <c r="AN25" s="1266"/>
      <c r="AO25" s="1361"/>
      <c r="AP25" s="1291">
        <f t="shared" si="14"/>
        <v>0</v>
      </c>
      <c r="AQ25" s="1362">
        <f t="shared" si="26"/>
        <v>0</v>
      </c>
      <c r="AR25" s="1362">
        <f t="shared" si="27"/>
        <v>0</v>
      </c>
      <c r="AS25" s="1362">
        <f t="shared" si="28"/>
        <v>0</v>
      </c>
      <c r="AT25" s="1362">
        <f t="shared" si="29"/>
        <v>0</v>
      </c>
      <c r="AU25" s="1362">
        <f t="shared" si="30"/>
        <v>0</v>
      </c>
      <c r="AW25" s="1362">
        <f t="shared" ref="AW25" si="45">AB25-AP25</f>
        <v>0</v>
      </c>
      <c r="AX25" s="1362">
        <f t="shared" ref="AX25" si="46">AC25-AR25</f>
        <v>0</v>
      </c>
      <c r="AY25" s="1362">
        <f t="shared" ref="AY25" si="47">AD25-AS25</f>
        <v>0</v>
      </c>
      <c r="AZ25" s="1362">
        <f t="shared" ref="AZ25" si="48">AE25-AT25</f>
        <v>0</v>
      </c>
      <c r="BA25" s="1362" t="e">
        <f t="shared" ref="BA25" si="49">AF25-AU25</f>
        <v>#REF!</v>
      </c>
      <c r="BD25" s="1751">
        <f t="shared" si="16"/>
        <v>0</v>
      </c>
    </row>
    <row r="26" spans="1:58" hidden="1">
      <c r="A26" s="919"/>
      <c r="B26" s="779"/>
      <c r="C26" s="1606"/>
      <c r="D26" s="1714"/>
      <c r="E26" s="1714"/>
      <c r="F26" s="1104"/>
      <c r="G26" s="1104"/>
      <c r="H26" s="1714"/>
      <c r="I26" s="1714"/>
      <c r="J26" s="1714"/>
      <c r="K26" s="1714"/>
      <c r="L26" s="1714"/>
      <c r="M26" s="1270"/>
      <c r="N26" s="1270"/>
      <c r="O26" s="1270"/>
      <c r="P26" s="1270"/>
      <c r="Q26" s="1270"/>
      <c r="R26" s="1270"/>
      <c r="S26" s="1270"/>
      <c r="T26" s="1267"/>
      <c r="U26" s="1270"/>
      <c r="V26" s="1270"/>
      <c r="W26" s="1270"/>
      <c r="X26" s="1270"/>
      <c r="Y26" s="1270"/>
      <c r="Z26" s="1270"/>
      <c r="AA26" s="1714"/>
      <c r="AB26" s="1099"/>
      <c r="AC26" s="1099"/>
      <c r="AD26" s="1105"/>
      <c r="AE26" s="1105"/>
      <c r="AF26" s="1941" t="e">
        <f>INDEX('прил 1.1'!#REF!,MATCH('прил 14'!B26,'прил 1.1'!B:B,0))</f>
        <v>#REF!</v>
      </c>
      <c r="AG26" s="1708">
        <f t="shared" si="44"/>
        <v>0</v>
      </c>
      <c r="AH26" s="1270">
        <f t="shared" ref="AH26:AH61" si="50">SUM(W26:Z26)-V26</f>
        <v>0</v>
      </c>
      <c r="AJ26" s="1266">
        <f t="shared" si="35"/>
        <v>0</v>
      </c>
      <c r="AK26" s="1359"/>
      <c r="AL26" s="1360">
        <f t="shared" si="36"/>
        <v>0</v>
      </c>
      <c r="AM26" s="1266"/>
      <c r="AN26" s="1266"/>
      <c r="AO26" s="1361"/>
      <c r="AP26" s="1291">
        <f t="shared" si="14"/>
        <v>0</v>
      </c>
      <c r="AQ26" s="1724"/>
      <c r="AR26" s="1724"/>
      <c r="AS26" s="1724"/>
      <c r="AT26" s="1724"/>
      <c r="AU26" s="1724"/>
      <c r="AW26" s="1724"/>
      <c r="AX26" s="1724"/>
      <c r="AY26" s="1724"/>
      <c r="AZ26" s="1724"/>
      <c r="BA26" s="1724"/>
      <c r="BC26" s="1091"/>
      <c r="BD26" s="1091"/>
      <c r="BE26" s="1091"/>
      <c r="BF26" s="1091"/>
    </row>
    <row r="27" spans="1:58" hidden="1">
      <c r="A27" s="919"/>
      <c r="B27" s="779"/>
      <c r="C27" s="1606"/>
      <c r="D27" s="1714"/>
      <c r="E27" s="1714"/>
      <c r="F27" s="1104"/>
      <c r="G27" s="1104"/>
      <c r="H27" s="1714"/>
      <c r="I27" s="1714"/>
      <c r="J27" s="1714"/>
      <c r="K27" s="1714"/>
      <c r="L27" s="1714"/>
      <c r="M27" s="1270"/>
      <c r="N27" s="1270"/>
      <c r="O27" s="1270"/>
      <c r="P27" s="1270"/>
      <c r="Q27" s="1270"/>
      <c r="R27" s="1270"/>
      <c r="S27" s="1270"/>
      <c r="T27" s="1267"/>
      <c r="U27" s="1270"/>
      <c r="V27" s="1270"/>
      <c r="W27" s="1270"/>
      <c r="X27" s="1270"/>
      <c r="Y27" s="1270"/>
      <c r="Z27" s="1270"/>
      <c r="AA27" s="1714"/>
      <c r="AB27" s="1099"/>
      <c r="AC27" s="1099"/>
      <c r="AD27" s="1106"/>
      <c r="AE27" s="1106"/>
      <c r="AF27" s="1941" t="e">
        <f>INDEX('прил 1.1'!#REF!,MATCH('прил 14'!B27,'прил 1.1'!B:B,0))</f>
        <v>#REF!</v>
      </c>
      <c r="AG27" s="1708">
        <f t="shared" si="44"/>
        <v>0</v>
      </c>
      <c r="AH27" s="1270">
        <f t="shared" si="50"/>
        <v>0</v>
      </c>
      <c r="AJ27" s="1266">
        <f t="shared" si="35"/>
        <v>0</v>
      </c>
      <c r="AK27" s="1359"/>
      <c r="AL27" s="1360">
        <f t="shared" si="36"/>
        <v>0</v>
      </c>
      <c r="AM27" s="1266"/>
      <c r="AN27" s="1266"/>
      <c r="AO27" s="1361"/>
      <c r="AP27" s="1291">
        <f t="shared" si="14"/>
        <v>0</v>
      </c>
      <c r="AQ27" s="1724"/>
      <c r="AR27" s="1724"/>
      <c r="AS27" s="1724"/>
      <c r="AT27" s="1724"/>
      <c r="AU27" s="1724"/>
      <c r="AW27" s="1724"/>
      <c r="AX27" s="1724"/>
      <c r="AY27" s="1724"/>
      <c r="AZ27" s="1724"/>
      <c r="BA27" s="1724"/>
      <c r="BC27" s="1091"/>
      <c r="BD27" s="1091"/>
      <c r="BE27" s="1091"/>
      <c r="BF27" s="1091"/>
    </row>
    <row r="28" spans="1:58">
      <c r="A28" s="1111" t="s">
        <v>122</v>
      </c>
      <c r="B28" s="1107" t="e">
        <f>'прил 1.1'!#REF!</f>
        <v>#REF!</v>
      </c>
      <c r="C28" s="1722"/>
      <c r="D28" s="1435">
        <f t="shared" ref="D28:S28" si="51">SUM(D29:D30)</f>
        <v>0</v>
      </c>
      <c r="E28" s="1435">
        <f t="shared" si="51"/>
        <v>0</v>
      </c>
      <c r="F28" s="1435">
        <f t="shared" si="51"/>
        <v>0</v>
      </c>
      <c r="G28" s="1435">
        <f t="shared" si="51"/>
        <v>0</v>
      </c>
      <c r="H28" s="1435">
        <f t="shared" si="51"/>
        <v>0</v>
      </c>
      <c r="I28" s="1435">
        <f t="shared" si="51"/>
        <v>0</v>
      </c>
      <c r="J28" s="1435">
        <f t="shared" si="51"/>
        <v>0</v>
      </c>
      <c r="K28" s="1435">
        <f t="shared" si="51"/>
        <v>0</v>
      </c>
      <c r="L28" s="1435">
        <f t="shared" si="51"/>
        <v>0</v>
      </c>
      <c r="M28" s="1435">
        <f t="shared" si="51"/>
        <v>0</v>
      </c>
      <c r="N28" s="1435">
        <f t="shared" si="51"/>
        <v>0</v>
      </c>
      <c r="O28" s="1435">
        <f t="shared" si="51"/>
        <v>0</v>
      </c>
      <c r="P28" s="1435">
        <f t="shared" si="51"/>
        <v>0</v>
      </c>
      <c r="Q28" s="1435">
        <f t="shared" si="51"/>
        <v>0</v>
      </c>
      <c r="R28" s="1435">
        <f t="shared" si="51"/>
        <v>0</v>
      </c>
      <c r="S28" s="1435">
        <f t="shared" si="51"/>
        <v>0</v>
      </c>
      <c r="T28" s="1433" t="e">
        <f>INDEX('прил 1.1'!#REF!,MATCH($B28,'прил 1.1'!$B:$B,0))</f>
        <v>#REF!</v>
      </c>
      <c r="U28" s="1435">
        <f t="shared" ref="U28:AC28" si="52">SUM(U29:U30)</f>
        <v>0</v>
      </c>
      <c r="V28" s="1435">
        <f t="shared" si="52"/>
        <v>0</v>
      </c>
      <c r="W28" s="1435">
        <f t="shared" si="52"/>
        <v>0</v>
      </c>
      <c r="X28" s="1435">
        <f t="shared" si="52"/>
        <v>0</v>
      </c>
      <c r="Y28" s="1435">
        <f t="shared" si="52"/>
        <v>0</v>
      </c>
      <c r="Z28" s="1435">
        <f t="shared" si="52"/>
        <v>0</v>
      </c>
      <c r="AA28" s="1435">
        <f t="shared" si="52"/>
        <v>0</v>
      </c>
      <c r="AB28" s="1435">
        <f t="shared" si="52"/>
        <v>0</v>
      </c>
      <c r="AC28" s="1435">
        <f t="shared" si="52"/>
        <v>0</v>
      </c>
      <c r="AD28" s="1943"/>
      <c r="AE28" s="1099"/>
      <c r="AF28" s="1941" t="e">
        <f>INDEX('прил 1.1'!#REF!,MATCH('прил 14'!B28,'прил 1.1'!B:B,0))-G28</f>
        <v>#REF!</v>
      </c>
      <c r="AG28" s="1708">
        <f t="shared" si="44"/>
        <v>0</v>
      </c>
      <c r="AH28" s="1267">
        <f t="shared" ref="AH28" si="53">SUM(W28:Z28)-V28</f>
        <v>0</v>
      </c>
      <c r="AJ28" s="1266">
        <f t="shared" si="35"/>
        <v>0</v>
      </c>
      <c r="AK28" s="1359"/>
      <c r="AL28" s="1360">
        <f t="shared" si="36"/>
        <v>0</v>
      </c>
      <c r="AM28" s="1266"/>
      <c r="AN28" s="1266"/>
      <c r="AO28" s="1361"/>
      <c r="AP28" s="1291">
        <f t="shared" si="14"/>
        <v>0</v>
      </c>
      <c r="AQ28" s="1362">
        <f>V28-AJ28</f>
        <v>0</v>
      </c>
      <c r="AR28" s="1362">
        <f>W28-AL28</f>
        <v>0</v>
      </c>
      <c r="AS28" s="1362">
        <f t="shared" ref="AS28" si="54">X28-AM28</f>
        <v>0</v>
      </c>
      <c r="AT28" s="1362">
        <f t="shared" ref="AT28" si="55">Y28-AN28</f>
        <v>0</v>
      </c>
      <c r="AU28" s="1362">
        <f t="shared" ref="AU28" si="56">Z28-AO28</f>
        <v>0</v>
      </c>
      <c r="AW28" s="1362">
        <f>AB28-AP28</f>
        <v>0</v>
      </c>
      <c r="AX28" s="1362">
        <f>AC28-AR28</f>
        <v>0</v>
      </c>
      <c r="AY28" s="1362">
        <f t="shared" ref="AY28" si="57">AD28-AS28</f>
        <v>0</v>
      </c>
      <c r="AZ28" s="1362">
        <f t="shared" ref="AZ28" si="58">AE28-AT28</f>
        <v>0</v>
      </c>
      <c r="BA28" s="1362" t="e">
        <f t="shared" ref="BA28" si="59">AF28-AU28</f>
        <v>#REF!</v>
      </c>
      <c r="BD28" s="1751">
        <f>SUBTOTAL(9,W28:Z28)-V28</f>
        <v>0</v>
      </c>
    </row>
    <row r="29" spans="1:58" hidden="1">
      <c r="A29" s="977"/>
      <c r="B29" s="779"/>
      <c r="C29" s="989"/>
      <c r="D29" s="991"/>
      <c r="E29" s="991"/>
      <c r="F29" s="1124"/>
      <c r="G29" s="1725"/>
      <c r="H29" s="1726"/>
      <c r="I29" s="1726"/>
      <c r="J29" s="1726"/>
      <c r="K29" s="1113"/>
      <c r="L29" s="1726"/>
      <c r="M29" s="1274"/>
      <c r="N29" s="1274"/>
      <c r="O29" s="1274"/>
      <c r="P29" s="1274"/>
      <c r="Q29" s="1274"/>
      <c r="R29" s="1268"/>
      <c r="S29" s="1274"/>
      <c r="T29" s="1267"/>
      <c r="U29" s="1273"/>
      <c r="V29" s="1274"/>
      <c r="W29" s="1274"/>
      <c r="X29" s="1274"/>
      <c r="Y29" s="1274"/>
      <c r="Z29" s="1274"/>
      <c r="AA29" s="1113"/>
      <c r="AB29" s="1114"/>
      <c r="AC29" s="1114"/>
      <c r="AD29" s="1727"/>
      <c r="AE29" s="1727"/>
      <c r="AF29" s="1941" t="e">
        <f>INDEX('прил 1.1'!#REF!,MATCH('прил 14'!B29,'прил 1.1'!B:B,0))</f>
        <v>#REF!</v>
      </c>
      <c r="AG29" s="1708">
        <f t="shared" si="44"/>
        <v>0</v>
      </c>
      <c r="AH29" s="1274">
        <f t="shared" si="50"/>
        <v>0</v>
      </c>
      <c r="AJ29" s="1266">
        <f t="shared" si="35"/>
        <v>0</v>
      </c>
      <c r="AK29" s="1359"/>
      <c r="AL29" s="1360">
        <f t="shared" si="36"/>
        <v>0</v>
      </c>
      <c r="AM29" s="1266"/>
      <c r="AN29" s="1266"/>
      <c r="AO29" s="1361"/>
      <c r="AP29" s="1291">
        <f t="shared" si="14"/>
        <v>0</v>
      </c>
      <c r="AQ29" s="1266"/>
      <c r="AR29" s="1266"/>
      <c r="AS29" s="1266"/>
      <c r="AT29" s="1266"/>
      <c r="AU29" s="1266"/>
      <c r="AW29" s="1266"/>
      <c r="AX29" s="1266"/>
      <c r="AY29" s="1266"/>
      <c r="AZ29" s="1266"/>
      <c r="BA29" s="1266"/>
      <c r="BC29" s="1091"/>
      <c r="BD29" s="1091"/>
      <c r="BE29" s="1091"/>
      <c r="BF29" s="1091"/>
    </row>
    <row r="30" spans="1:58" hidden="1">
      <c r="A30" s="977"/>
      <c r="B30" s="779"/>
      <c r="C30" s="989"/>
      <c r="D30" s="991"/>
      <c r="E30" s="991"/>
      <c r="F30" s="1124"/>
      <c r="G30" s="1725"/>
      <c r="H30" s="1726"/>
      <c r="I30" s="1726"/>
      <c r="J30" s="1726"/>
      <c r="K30" s="1726"/>
      <c r="L30" s="1726"/>
      <c r="M30" s="1274"/>
      <c r="N30" s="1274"/>
      <c r="O30" s="1274"/>
      <c r="P30" s="1274"/>
      <c r="Q30" s="1274"/>
      <c r="R30" s="1274"/>
      <c r="S30" s="1274"/>
      <c r="T30" s="1267"/>
      <c r="U30" s="1273"/>
      <c r="V30" s="1274"/>
      <c r="W30" s="1274"/>
      <c r="X30" s="1274"/>
      <c r="Y30" s="1274"/>
      <c r="Z30" s="1274"/>
      <c r="AA30" s="1726"/>
      <c r="AB30" s="1114"/>
      <c r="AC30" s="1114"/>
      <c r="AD30" s="1115"/>
      <c r="AE30" s="1115"/>
      <c r="AF30" s="1941" t="e">
        <f>INDEX('прил 1.1'!#REF!,MATCH('прил 14'!B30,'прил 1.1'!B:B,0))</f>
        <v>#REF!</v>
      </c>
      <c r="AG30" s="1708">
        <f t="shared" si="44"/>
        <v>0</v>
      </c>
      <c r="AH30" s="1274">
        <f t="shared" si="50"/>
        <v>0</v>
      </c>
      <c r="AJ30" s="1266">
        <f t="shared" si="35"/>
        <v>0</v>
      </c>
      <c r="AK30" s="1359"/>
      <c r="AL30" s="1360">
        <f t="shared" si="36"/>
        <v>0</v>
      </c>
      <c r="AM30" s="1266"/>
      <c r="AN30" s="1266"/>
      <c r="AO30" s="1361"/>
      <c r="AP30" s="1291">
        <f t="shared" si="14"/>
        <v>0</v>
      </c>
      <c r="AQ30" s="1266"/>
      <c r="AR30" s="1266"/>
      <c r="AS30" s="1266"/>
      <c r="AT30" s="1266"/>
      <c r="AU30" s="1266"/>
      <c r="AW30" s="1266"/>
      <c r="AX30" s="1266"/>
      <c r="AY30" s="1266"/>
      <c r="AZ30" s="1266"/>
      <c r="BA30" s="1266"/>
      <c r="BC30" s="1091"/>
      <c r="BD30" s="1091"/>
      <c r="BE30" s="1091"/>
      <c r="BF30" s="1091"/>
    </row>
    <row r="31" spans="1:58">
      <c r="A31" s="1111" t="s">
        <v>145</v>
      </c>
      <c r="B31" s="1107" t="e">
        <f>'прил 1.1'!#REF!</f>
        <v>#REF!</v>
      </c>
      <c r="C31" s="1722"/>
      <c r="D31" s="1435"/>
      <c r="E31" s="1435"/>
      <c r="F31" s="1435"/>
      <c r="G31" s="1435"/>
      <c r="H31" s="1435"/>
      <c r="I31" s="1435"/>
      <c r="J31" s="1435"/>
      <c r="K31" s="1435"/>
      <c r="L31" s="1435"/>
      <c r="M31" s="1435"/>
      <c r="N31" s="1435"/>
      <c r="O31" s="1435"/>
      <c r="P31" s="1435"/>
      <c r="Q31" s="1435"/>
      <c r="R31" s="1435"/>
      <c r="S31" s="1435"/>
      <c r="T31" s="1433" t="e">
        <f>INDEX('прил 1.1'!#REF!,MATCH($B31,'прил 1.1'!$B:$B,0))</f>
        <v>#REF!</v>
      </c>
      <c r="U31" s="1435"/>
      <c r="V31" s="1435"/>
      <c r="W31" s="1435"/>
      <c r="X31" s="1435"/>
      <c r="Y31" s="1435"/>
      <c r="Z31" s="1435"/>
      <c r="AA31" s="1435"/>
      <c r="AB31" s="1435"/>
      <c r="AC31" s="1435"/>
      <c r="AD31" s="1943"/>
      <c r="AE31" s="1099"/>
      <c r="AF31" s="1941" t="e">
        <f>INDEX('прил 1.1'!#REF!,MATCH('прил 14'!B31,'прил 1.1'!B:B,0))-G31</f>
        <v>#REF!</v>
      </c>
      <c r="AG31" s="1708">
        <f t="shared" si="44"/>
        <v>0</v>
      </c>
      <c r="AH31" s="1267">
        <f t="shared" ref="AH31" si="60">SUM(W31:Z31)-V31</f>
        <v>0</v>
      </c>
      <c r="AJ31" s="1266">
        <f t="shared" si="35"/>
        <v>0</v>
      </c>
      <c r="AK31" s="1359"/>
      <c r="AL31" s="1360">
        <f t="shared" si="36"/>
        <v>0</v>
      </c>
      <c r="AM31" s="1266"/>
      <c r="AN31" s="1266"/>
      <c r="AO31" s="1361"/>
      <c r="AP31" s="1291">
        <f t="shared" si="14"/>
        <v>0</v>
      </c>
      <c r="AQ31" s="1362">
        <f>V31-AJ31</f>
        <v>0</v>
      </c>
      <c r="AR31" s="1362">
        <f>W31-AL31</f>
        <v>0</v>
      </c>
      <c r="AS31" s="1362">
        <f t="shared" ref="AS31" si="61">X31-AM31</f>
        <v>0</v>
      </c>
      <c r="AT31" s="1362">
        <f t="shared" ref="AT31" si="62">Y31-AN31</f>
        <v>0</v>
      </c>
      <c r="AU31" s="1362">
        <f t="shared" ref="AU31" si="63">Z31-AO31</f>
        <v>0</v>
      </c>
      <c r="AW31" s="1362">
        <f>AB31-AP31</f>
        <v>0</v>
      </c>
      <c r="AX31" s="1362">
        <f>AC31-AR31</f>
        <v>0</v>
      </c>
      <c r="AY31" s="1362">
        <f t="shared" ref="AY31" si="64">AD31-AS31</f>
        <v>0</v>
      </c>
      <c r="AZ31" s="1362">
        <f t="shared" ref="AZ31" si="65">AE31-AT31</f>
        <v>0</v>
      </c>
      <c r="BA31" s="1362" t="e">
        <f t="shared" ref="BA31" si="66">AF31-AU31</f>
        <v>#REF!</v>
      </c>
      <c r="BD31" s="1751">
        <f>SUBTOTAL(9,W31:Z31)-V31</f>
        <v>0</v>
      </c>
    </row>
    <row r="32" spans="1:58" hidden="1">
      <c r="A32" s="919"/>
      <c r="B32" s="779"/>
      <c r="C32" s="1610"/>
      <c r="D32" s="1103"/>
      <c r="E32" s="1103"/>
      <c r="F32" s="1104"/>
      <c r="G32" s="1104"/>
      <c r="H32" s="1103"/>
      <c r="I32" s="1103"/>
      <c r="J32" s="1103"/>
      <c r="K32" s="1103"/>
      <c r="L32" s="1103"/>
      <c r="M32" s="1270"/>
      <c r="N32" s="1270"/>
      <c r="O32" s="1270"/>
      <c r="P32" s="1270"/>
      <c r="Q32" s="1270"/>
      <c r="R32" s="1270"/>
      <c r="S32" s="1270"/>
      <c r="T32" s="1267"/>
      <c r="U32" s="1270"/>
      <c r="V32" s="1270"/>
      <c r="W32" s="1270"/>
      <c r="X32" s="1270"/>
      <c r="Y32" s="1270"/>
      <c r="Z32" s="1270"/>
      <c r="AA32" s="1103"/>
      <c r="AB32" s="1099"/>
      <c r="AC32" s="1099"/>
      <c r="AD32" s="1105"/>
      <c r="AE32" s="1105"/>
      <c r="AF32" s="1941" t="e">
        <f>INDEX('прил 1.1'!#REF!,MATCH('прил 14'!B32,'прил 1.1'!B:B,0))</f>
        <v>#REF!</v>
      </c>
      <c r="AG32" s="1708">
        <f t="shared" si="44"/>
        <v>0</v>
      </c>
      <c r="AH32" s="1270">
        <f t="shared" si="50"/>
        <v>0</v>
      </c>
      <c r="AJ32" s="1266">
        <f t="shared" si="35"/>
        <v>0</v>
      </c>
      <c r="AK32" s="1359"/>
      <c r="AL32" s="1360">
        <f t="shared" si="36"/>
        <v>0</v>
      </c>
      <c r="AM32" s="1266"/>
      <c r="AN32" s="1266"/>
      <c r="AO32" s="1361"/>
      <c r="AP32" s="1291">
        <f t="shared" si="14"/>
        <v>0</v>
      </c>
      <c r="AQ32" s="1266"/>
      <c r="AR32" s="1266"/>
      <c r="AS32" s="1266"/>
      <c r="AT32" s="1266"/>
      <c r="AU32" s="1266"/>
      <c r="AW32" s="1266"/>
      <c r="AX32" s="1266"/>
      <c r="AY32" s="1266"/>
      <c r="AZ32" s="1266"/>
      <c r="BA32" s="1266"/>
      <c r="BC32" s="1091"/>
      <c r="BD32" s="1091"/>
      <c r="BE32" s="1091"/>
      <c r="BF32" s="1091"/>
    </row>
    <row r="33" spans="1:58" hidden="1">
      <c r="A33" s="919"/>
      <c r="B33" s="779"/>
      <c r="C33" s="1610"/>
      <c r="D33" s="1103"/>
      <c r="E33" s="1103"/>
      <c r="F33" s="1104"/>
      <c r="G33" s="1104"/>
      <c r="H33" s="1103"/>
      <c r="I33" s="1103"/>
      <c r="J33" s="1103"/>
      <c r="K33" s="1103"/>
      <c r="L33" s="1103"/>
      <c r="M33" s="1270"/>
      <c r="N33" s="1270"/>
      <c r="O33" s="1270"/>
      <c r="P33" s="1270"/>
      <c r="Q33" s="1270"/>
      <c r="R33" s="1270"/>
      <c r="S33" s="1270"/>
      <c r="T33" s="1267"/>
      <c r="U33" s="1270"/>
      <c r="V33" s="1270"/>
      <c r="W33" s="1270"/>
      <c r="X33" s="1270"/>
      <c r="Y33" s="1270"/>
      <c r="Z33" s="1270"/>
      <c r="AA33" s="1103"/>
      <c r="AB33" s="1099"/>
      <c r="AC33" s="1099"/>
      <c r="AD33" s="1106"/>
      <c r="AE33" s="1106"/>
      <c r="AF33" s="1941" t="e">
        <f>INDEX('прил 1.1'!#REF!,MATCH('прил 14'!B33,'прил 1.1'!B:B,0))</f>
        <v>#REF!</v>
      </c>
      <c r="AG33" s="1708">
        <f t="shared" si="44"/>
        <v>0</v>
      </c>
      <c r="AH33" s="1270">
        <f t="shared" si="50"/>
        <v>0</v>
      </c>
      <c r="AJ33" s="1266">
        <f t="shared" si="35"/>
        <v>0</v>
      </c>
      <c r="AK33" s="1359"/>
      <c r="AL33" s="1360">
        <f t="shared" si="36"/>
        <v>0</v>
      </c>
      <c r="AM33" s="1266"/>
      <c r="AN33" s="1266"/>
      <c r="AO33" s="1361"/>
      <c r="AP33" s="1291">
        <f t="shared" si="14"/>
        <v>0</v>
      </c>
      <c r="AQ33" s="1266"/>
      <c r="AR33" s="1266"/>
      <c r="AS33" s="1266"/>
      <c r="AT33" s="1266"/>
      <c r="AU33" s="1266"/>
      <c r="AW33" s="1266"/>
      <c r="AX33" s="1266"/>
      <c r="AY33" s="1266"/>
      <c r="AZ33" s="1266"/>
      <c r="BA33" s="1266"/>
      <c r="BC33" s="1091"/>
      <c r="BD33" s="1091"/>
      <c r="BE33" s="1091"/>
      <c r="BF33" s="1091"/>
    </row>
    <row r="34" spans="1:58">
      <c r="A34" s="1111" t="s">
        <v>68</v>
      </c>
      <c r="B34" s="1107" t="e">
        <f>'прил 1.1'!#REF!</f>
        <v>#REF!</v>
      </c>
      <c r="C34" s="1722"/>
      <c r="D34" s="1435" t="e">
        <f>SUM(D35:D36)</f>
        <v>#REF!</v>
      </c>
      <c r="E34" s="1435" t="e">
        <f t="shared" ref="E34:AG34" si="67">SUM(E35:E36)</f>
        <v>#REF!</v>
      </c>
      <c r="F34" s="1435" t="e">
        <f t="shared" si="67"/>
        <v>#REF!</v>
      </c>
      <c r="G34" s="1435" t="e">
        <f t="shared" si="67"/>
        <v>#REF!</v>
      </c>
      <c r="H34" s="1435" t="e">
        <f t="shared" si="67"/>
        <v>#REF!</v>
      </c>
      <c r="I34" s="1435" t="e">
        <f t="shared" si="67"/>
        <v>#REF!</v>
      </c>
      <c r="J34" s="1435" t="e">
        <f t="shared" si="67"/>
        <v>#REF!</v>
      </c>
      <c r="K34" s="1435" t="e">
        <f t="shared" si="67"/>
        <v>#REF!</v>
      </c>
      <c r="L34" s="1435">
        <f t="shared" si="67"/>
        <v>0</v>
      </c>
      <c r="M34" s="1435" t="e">
        <f t="shared" si="67"/>
        <v>#REF!</v>
      </c>
      <c r="N34" s="1435">
        <f t="shared" si="67"/>
        <v>10.46273789</v>
      </c>
      <c r="O34" s="1435">
        <f t="shared" si="67"/>
        <v>20.335701369999999</v>
      </c>
      <c r="P34" s="1435">
        <f t="shared" si="67"/>
        <v>0</v>
      </c>
      <c r="Q34" s="1435" t="e">
        <f t="shared" si="67"/>
        <v>#REF!</v>
      </c>
      <c r="R34" s="1435">
        <f t="shared" si="67"/>
        <v>0</v>
      </c>
      <c r="S34" s="1435" t="e">
        <f t="shared" si="67"/>
        <v>#REF!</v>
      </c>
      <c r="T34" s="1435" t="e">
        <f t="shared" si="67"/>
        <v>#REF!</v>
      </c>
      <c r="U34" s="1435" t="e">
        <f t="shared" si="67"/>
        <v>#REF!</v>
      </c>
      <c r="V34" s="1435" t="e">
        <f t="shared" si="67"/>
        <v>#REF!</v>
      </c>
      <c r="W34" s="1435">
        <f t="shared" si="67"/>
        <v>14.51</v>
      </c>
      <c r="X34" s="1435" t="e">
        <f t="shared" si="67"/>
        <v>#REF!</v>
      </c>
      <c r="Y34" s="1435">
        <f t="shared" si="67"/>
        <v>0</v>
      </c>
      <c r="Z34" s="1435">
        <f t="shared" si="67"/>
        <v>0</v>
      </c>
      <c r="AA34" s="1435">
        <f t="shared" si="67"/>
        <v>232.55759745719806</v>
      </c>
      <c r="AB34" s="1435" t="e">
        <f t="shared" si="67"/>
        <v>#REF!</v>
      </c>
      <c r="AC34" s="1435" t="e">
        <f t="shared" si="67"/>
        <v>#REF!</v>
      </c>
      <c r="AD34" s="1943" t="e">
        <f t="shared" si="67"/>
        <v>#REF!</v>
      </c>
      <c r="AE34" s="1099" t="e">
        <f t="shared" si="67"/>
        <v>#REF!</v>
      </c>
      <c r="AF34" s="1941" t="e">
        <f>INDEX('прил 1.1'!#REF!,MATCH('прил 14'!B34,'прил 1.1'!B:B,0))-G34</f>
        <v>#REF!</v>
      </c>
      <c r="AG34" s="1270" t="e">
        <f t="shared" si="67"/>
        <v>#REF!</v>
      </c>
      <c r="AH34" s="1267" t="e">
        <f t="shared" ref="AH34:AH35" si="68">SUM(W34:Z34)-V34</f>
        <v>#REF!</v>
      </c>
      <c r="AJ34" s="1724" t="e">
        <f t="shared" ref="AJ34:AO34" si="69">SUM(AJ35:AJ36)</f>
        <v>#REF!</v>
      </c>
      <c r="AK34" s="1728">
        <f t="shared" si="69"/>
        <v>0</v>
      </c>
      <c r="AL34" s="1729" t="e">
        <f t="shared" si="69"/>
        <v>#REF!</v>
      </c>
      <c r="AM34" s="1724">
        <f t="shared" si="69"/>
        <v>0</v>
      </c>
      <c r="AN34" s="1724">
        <f t="shared" si="69"/>
        <v>0</v>
      </c>
      <c r="AO34" s="1730">
        <f t="shared" si="69"/>
        <v>0</v>
      </c>
      <c r="AP34" s="1291" t="e">
        <f t="shared" si="14"/>
        <v>#REF!</v>
      </c>
      <c r="AQ34" s="1362" t="e">
        <f t="shared" ref="AQ34:AQ35" si="70">V34-AJ34</f>
        <v>#REF!</v>
      </c>
      <c r="AR34" s="1362" t="e">
        <f t="shared" ref="AR34:AR35" si="71">W34-AL34</f>
        <v>#REF!</v>
      </c>
      <c r="AS34" s="1362" t="e">
        <f t="shared" ref="AS34:AS35" si="72">X34-AM34</f>
        <v>#REF!</v>
      </c>
      <c r="AT34" s="1362">
        <f t="shared" ref="AT34:AT35" si="73">Y34-AN34</f>
        <v>0</v>
      </c>
      <c r="AU34" s="1362">
        <f t="shared" ref="AU34:AU35" si="74">Z34-AO34</f>
        <v>0</v>
      </c>
      <c r="AW34" s="1270" t="e">
        <f>SUM(AW35:AW36)</f>
        <v>#REF!</v>
      </c>
      <c r="AX34" s="1270">
        <f t="shared" ref="AX34:BA34" si="75">SUM(AX35:AX36)</f>
        <v>23.996127616599999</v>
      </c>
      <c r="AY34" s="1270">
        <f t="shared" si="75"/>
        <v>0</v>
      </c>
      <c r="AZ34" s="1270" t="e">
        <f t="shared" si="75"/>
        <v>#REF!</v>
      </c>
      <c r="BA34" s="1270" t="e">
        <f t="shared" si="75"/>
        <v>#REF!</v>
      </c>
      <c r="BD34" s="1751" t="e">
        <f t="shared" ref="BD34:BD35" si="76">SUBTOTAL(9,W34:Z34)-V34</f>
        <v>#REF!</v>
      </c>
    </row>
    <row r="35" spans="1:58" outlineLevel="2">
      <c r="A35" s="919">
        <v>1</v>
      </c>
      <c r="B35" s="1731" t="e">
        <f>'прил 1.1'!#REF!</f>
        <v>#REF!</v>
      </c>
      <c r="C35" s="919" t="s">
        <v>1026</v>
      </c>
      <c r="D35" s="1433" t="e">
        <f>INDEX('прил 1.1'!K:K,MATCH($B35,'прил 1.1'!$B:$B,0))</f>
        <v>#REF!</v>
      </c>
      <c r="E35" s="1433" t="e">
        <f>INDEX('прил 1.1'!Q:Q,MATCH($B35,'прил 1.1'!$B:$B,0))</f>
        <v>#REF!</v>
      </c>
      <c r="F35" s="1433" t="e">
        <f>INDEX('прил 1.1'!#REF!,MATCH($B35,'прил 1.1'!$B:$B,0))</f>
        <v>#REF!</v>
      </c>
      <c r="G35" s="1433" t="e">
        <f>INDEX('прил 1.3'!#REF!,MATCH('прил 14'!$B35,'прил 1.3'!$B:$B,0))</f>
        <v>#REF!</v>
      </c>
      <c r="H35" s="1433" t="e">
        <f>INDEX('прил 1.3'!#REF!,MATCH('прил 14'!$B35,'прил 1.3'!$B:$B,0))</f>
        <v>#REF!</v>
      </c>
      <c r="I35" s="1433" t="e">
        <f>INDEX('прил 1.3'!#REF!,MATCH('прил 14'!$B35,'прил 1.3'!$B:$B,0))</f>
        <v>#REF!</v>
      </c>
      <c r="J35" s="1433" t="e">
        <f>INDEX('прил 1.3'!#REF!,MATCH('прил 14'!$B35,'прил 1.3'!$B:$B,0))</f>
        <v>#REF!</v>
      </c>
      <c r="K35" s="1433" t="e">
        <f>G35</f>
        <v>#REF!</v>
      </c>
      <c r="L35" s="1433"/>
      <c r="M35" s="1433" t="e">
        <f>INDEX('прил 1.1'!#REF!,MATCH($B35,'прил 1.1'!$B:$B,0))</f>
        <v>#REF!</v>
      </c>
      <c r="N35" s="1434">
        <v>10.46273789</v>
      </c>
      <c r="O35" s="1434">
        <v>20.335701369999999</v>
      </c>
      <c r="P35" s="1434"/>
      <c r="Q35" s="1434" t="e">
        <f>M35-N35-O35-P35</f>
        <v>#REF!</v>
      </c>
      <c r="R35" s="1433"/>
      <c r="S35" s="1433" t="e">
        <f>INDEX('прил 1.1'!#REF!,MATCH($B35,'прил 1.1'!$B:$B,0))</f>
        <v>#REF!</v>
      </c>
      <c r="T35" s="1433" t="e">
        <f>INDEX('прил 1.1'!#REF!,MATCH($B35,'прил 1.1'!$B:$B,0))</f>
        <v>#REF!</v>
      </c>
      <c r="U35" s="1433" t="e">
        <f>INDEX('прил 1.1'!#REF!,MATCH($B35,'прил 1.1'!$B:$B,0))</f>
        <v>#REF!</v>
      </c>
      <c r="V35" s="1433" t="e">
        <f>INDEX('прил 1.1'!#REF!,MATCH($B35,'прил 1.1'!$B:$B,0))</f>
        <v>#REF!</v>
      </c>
      <c r="W35" s="1433">
        <v>14.51</v>
      </c>
      <c r="X35" s="1433" t="e">
        <f>V35-W35</f>
        <v>#REF!</v>
      </c>
      <c r="Y35" s="1434"/>
      <c r="Z35" s="1433"/>
      <c r="AA35" s="1433">
        <v>232.55759745719806</v>
      </c>
      <c r="AB35" s="1433" t="e">
        <f>INDEX('прил 1.1'!#REF!,MATCH($B35,'прил 1.1'!$B:$B,0))</f>
        <v>#REF!</v>
      </c>
      <c r="AC35" s="1433" t="e">
        <f>INDEX('прил 1.1'!#REF!,MATCH($B35,'прил 1.1'!$B:$B,0))</f>
        <v>#REF!</v>
      </c>
      <c r="AD35" s="1114" t="e">
        <f>INDEX('прил 1.1'!#REF!,MATCH($B35,'прил 1.1'!$B:$B,0))</f>
        <v>#REF!</v>
      </c>
      <c r="AE35" s="1088" t="e">
        <f>INDEX('прил 1.1'!#REF!,MATCH($B35,'прил 1.1'!$B:$B,0))</f>
        <v>#REF!</v>
      </c>
      <c r="AF35" s="1941" t="e">
        <f>INDEX('прил 1.1'!#REF!,MATCH('прил 14'!B35,'прил 1.1'!B:B,0))-G35</f>
        <v>#REF!</v>
      </c>
      <c r="AG35" s="1267" t="e">
        <f>INDEX('прил 1.1'!#REF!,MATCH($B35,'прил 1.1'!$B:$B,0))</f>
        <v>#REF!</v>
      </c>
      <c r="AH35" s="1267" t="e">
        <f t="shared" si="68"/>
        <v>#REF!</v>
      </c>
      <c r="AJ35" s="1266" t="e">
        <f t="shared" ref="AJ35" si="77">ROUND(M35*$AK$19,4)</f>
        <v>#REF!</v>
      </c>
      <c r="AK35" s="1359"/>
      <c r="AL35" s="1360" t="e">
        <f>AJ35</f>
        <v>#REF!</v>
      </c>
      <c r="AM35" s="1266"/>
      <c r="AN35" s="1266"/>
      <c r="AO35" s="1361"/>
      <c r="AP35" s="1291" t="e">
        <f t="shared" si="14"/>
        <v>#REF!</v>
      </c>
      <c r="AQ35" s="1362" t="e">
        <f t="shared" si="70"/>
        <v>#REF!</v>
      </c>
      <c r="AR35" s="1362" t="e">
        <f t="shared" si="71"/>
        <v>#REF!</v>
      </c>
      <c r="AS35" s="1362" t="e">
        <f t="shared" si="72"/>
        <v>#REF!</v>
      </c>
      <c r="AT35" s="1362">
        <f t="shared" si="73"/>
        <v>0</v>
      </c>
      <c r="AU35" s="1362">
        <f t="shared" si="74"/>
        <v>0</v>
      </c>
      <c r="AW35" s="1362" t="e">
        <f>(N35-AL35)*1.18</f>
        <v>#REF!</v>
      </c>
      <c r="AX35" s="1362">
        <f t="shared" ref="AX35" si="78">(O35-AM35)*1.18</f>
        <v>23.996127616599999</v>
      </c>
      <c r="AY35" s="1362">
        <f t="shared" ref="AY35" si="79">(P35-AN35)*1.18</f>
        <v>0</v>
      </c>
      <c r="AZ35" s="1362" t="e">
        <f t="shared" ref="AZ35" si="80">(Q35-AO35)*1.18</f>
        <v>#REF!</v>
      </c>
      <c r="BA35" s="1362" t="e">
        <f>SUM(AW35:AZ35)</f>
        <v>#REF!</v>
      </c>
      <c r="BB35" s="1363">
        <v>-8.837035124997783E-6</v>
      </c>
      <c r="BD35" s="1751" t="e">
        <f t="shared" si="76"/>
        <v>#REF!</v>
      </c>
    </row>
    <row r="36" spans="1:58" hidden="1" outlineLevel="2">
      <c r="A36" s="919"/>
      <c r="B36" s="1732"/>
      <c r="C36" s="919"/>
      <c r="D36" s="1101"/>
      <c r="E36" s="1101"/>
      <c r="F36" s="1101"/>
      <c r="G36" s="1101"/>
      <c r="H36" s="1104"/>
      <c r="I36" s="1104"/>
      <c r="J36" s="1104"/>
      <c r="K36" s="1101"/>
      <c r="L36" s="1101"/>
      <c r="M36" s="1269"/>
      <c r="N36" s="1270"/>
      <c r="O36" s="1268"/>
      <c r="P36" s="1270"/>
      <c r="Q36" s="1267"/>
      <c r="R36" s="1267"/>
      <c r="S36" s="1267"/>
      <c r="T36" s="1267"/>
      <c r="U36" s="1267"/>
      <c r="V36" s="1267"/>
      <c r="W36" s="1267"/>
      <c r="X36" s="1268"/>
      <c r="Y36" s="1270"/>
      <c r="Z36" s="1267"/>
      <c r="AA36" s="1101"/>
      <c r="AB36" s="1088"/>
      <c r="AC36" s="1088"/>
      <c r="AD36" s="1088"/>
      <c r="AE36" s="1095"/>
      <c r="AF36" s="1941" t="e">
        <f>INDEX('прил 1.1'!#REF!,MATCH('прил 14'!B36,'прил 1.1'!B:B,0))</f>
        <v>#REF!</v>
      </c>
      <c r="AG36" s="1708">
        <f t="shared" si="44"/>
        <v>0</v>
      </c>
      <c r="AH36" s="1267">
        <f t="shared" si="50"/>
        <v>0</v>
      </c>
      <c r="AJ36" s="1266">
        <f t="shared" ref="AJ36:AJ44" si="81">ROUND(M36*$AK$19,4)</f>
        <v>0</v>
      </c>
      <c r="AK36" s="1359"/>
      <c r="AL36" s="1360">
        <f t="shared" ref="AL36:AL44" si="82">AJ36</f>
        <v>0</v>
      </c>
      <c r="AM36" s="1266"/>
      <c r="AN36" s="1266"/>
      <c r="AO36" s="1361"/>
      <c r="AP36" s="1291">
        <f t="shared" si="14"/>
        <v>0</v>
      </c>
      <c r="AQ36" s="1265"/>
      <c r="AR36" s="1265"/>
      <c r="AS36" s="1265"/>
      <c r="AT36" s="1265"/>
      <c r="AU36" s="1265"/>
      <c r="AW36" s="1265"/>
      <c r="AX36" s="1265"/>
      <c r="AY36" s="1265"/>
      <c r="AZ36" s="1265"/>
      <c r="BA36" s="1265"/>
      <c r="BC36" s="1091"/>
      <c r="BD36" s="1091"/>
      <c r="BE36" s="1091"/>
      <c r="BF36" s="1091"/>
    </row>
    <row r="37" spans="1:58" s="1143" customFormat="1" outlineLevel="1" collapsed="1">
      <c r="A37" s="1892">
        <v>2</v>
      </c>
      <c r="B37" s="1721" t="s">
        <v>18</v>
      </c>
      <c r="C37" s="1714"/>
      <c r="D37" s="1435" t="e">
        <f t="shared" ref="D37:AE37" si="83">D38+D45+D79+D96+D133+D163+D173+D186+D197</f>
        <v>#REF!</v>
      </c>
      <c r="E37" s="1435" t="e">
        <f t="shared" si="83"/>
        <v>#REF!</v>
      </c>
      <c r="F37" s="1435" t="e">
        <f t="shared" si="83"/>
        <v>#REF!</v>
      </c>
      <c r="G37" s="1435" t="e">
        <f t="shared" si="83"/>
        <v>#REF!</v>
      </c>
      <c r="H37" s="1435" t="e">
        <f t="shared" si="83"/>
        <v>#REF!</v>
      </c>
      <c r="I37" s="1435" t="e">
        <f t="shared" si="83"/>
        <v>#REF!</v>
      </c>
      <c r="J37" s="1435" t="e">
        <f t="shared" si="83"/>
        <v>#REF!</v>
      </c>
      <c r="K37" s="1435" t="e">
        <f t="shared" si="83"/>
        <v>#REF!</v>
      </c>
      <c r="L37" s="1435">
        <f t="shared" si="83"/>
        <v>0</v>
      </c>
      <c r="M37" s="1436" t="e">
        <f t="shared" si="83"/>
        <v>#REF!</v>
      </c>
      <c r="N37" s="1435" t="e">
        <f t="shared" si="83"/>
        <v>#REF!</v>
      </c>
      <c r="O37" s="1435" t="e">
        <f t="shared" si="83"/>
        <v>#REF!</v>
      </c>
      <c r="P37" s="1435" t="e">
        <f t="shared" si="83"/>
        <v>#REF!</v>
      </c>
      <c r="Q37" s="1435" t="e">
        <f t="shared" si="83"/>
        <v>#REF!</v>
      </c>
      <c r="R37" s="1435">
        <f t="shared" si="83"/>
        <v>0</v>
      </c>
      <c r="S37" s="1435" t="e">
        <f t="shared" si="83"/>
        <v>#REF!</v>
      </c>
      <c r="T37" s="1435" t="e">
        <f t="shared" si="83"/>
        <v>#REF!</v>
      </c>
      <c r="U37" s="1435" t="e">
        <f t="shared" si="83"/>
        <v>#REF!</v>
      </c>
      <c r="V37" s="1435" t="e">
        <f t="shared" si="83"/>
        <v>#REF!</v>
      </c>
      <c r="W37" s="1435" t="e">
        <f t="shared" si="83"/>
        <v>#REF!</v>
      </c>
      <c r="X37" s="1435" t="e">
        <f t="shared" si="83"/>
        <v>#REF!</v>
      </c>
      <c r="Y37" s="1435" t="e">
        <f t="shared" si="83"/>
        <v>#REF!</v>
      </c>
      <c r="Z37" s="1435" t="e">
        <f t="shared" si="83"/>
        <v>#REF!</v>
      </c>
      <c r="AA37" s="1435" t="e">
        <f t="shared" si="83"/>
        <v>#REF!</v>
      </c>
      <c r="AB37" s="1435" t="e">
        <f t="shared" si="83"/>
        <v>#REF!</v>
      </c>
      <c r="AC37" s="1435" t="e">
        <f t="shared" si="83"/>
        <v>#REF!</v>
      </c>
      <c r="AD37" s="1943" t="e">
        <f t="shared" si="83"/>
        <v>#REF!</v>
      </c>
      <c r="AE37" s="1110" t="e">
        <f t="shared" si="83"/>
        <v>#REF!</v>
      </c>
      <c r="AF37" s="1941" t="e">
        <f>INDEX('прил 1.1'!#REF!,MATCH('прил 14'!B37,'прил 1.1'!B:B,0))-G37</f>
        <v>#REF!</v>
      </c>
      <c r="AG37" s="1270" t="e">
        <f>AG38+AG45+AG79+AG96+AG133+AG163+AG173+AG186+AG197</f>
        <v>#REF!</v>
      </c>
      <c r="AH37" s="1267" t="e">
        <f t="shared" ref="AH37:AH49" si="84">SUM(W37:Z37)-V37</f>
        <v>#REF!</v>
      </c>
      <c r="AJ37" s="1270" t="e">
        <f t="shared" ref="AJ37:AO37" si="85">AJ38+AJ45+AJ79+AJ96+AJ133+AJ163+AJ173+AJ186+AJ197</f>
        <v>#REF!</v>
      </c>
      <c r="AK37" s="1728">
        <f t="shared" si="85"/>
        <v>0</v>
      </c>
      <c r="AL37" s="1729" t="e">
        <f t="shared" si="85"/>
        <v>#REF!</v>
      </c>
      <c r="AM37" s="1724" t="e">
        <f t="shared" si="85"/>
        <v>#REF!</v>
      </c>
      <c r="AN37" s="1724" t="e">
        <f t="shared" si="85"/>
        <v>#REF!</v>
      </c>
      <c r="AO37" s="1730" t="e">
        <f t="shared" si="85"/>
        <v>#REF!</v>
      </c>
      <c r="AP37" s="1291" t="e">
        <f t="shared" si="14"/>
        <v>#REF!</v>
      </c>
      <c r="AQ37" s="1362" t="e">
        <f t="shared" ref="AQ37:AQ49" si="86">V37-AJ37</f>
        <v>#REF!</v>
      </c>
      <c r="AR37" s="1362" t="e">
        <f t="shared" ref="AR37:AR49" si="87">W37-AL37</f>
        <v>#REF!</v>
      </c>
      <c r="AS37" s="1362" t="e">
        <f t="shared" ref="AS37:AS49" si="88">X37-AM37</f>
        <v>#REF!</v>
      </c>
      <c r="AT37" s="1362" t="e">
        <f t="shared" ref="AT37:AT49" si="89">Y37-AN37</f>
        <v>#REF!</v>
      </c>
      <c r="AU37" s="1362" t="e">
        <f t="shared" ref="AU37:AU49" si="90">Z37-AO37</f>
        <v>#REF!</v>
      </c>
      <c r="AW37" s="1270" t="e">
        <f>AW38+AW45+AW79+AW96+AW133+AW163+AW173+AW186+AW197</f>
        <v>#REF!</v>
      </c>
      <c r="AX37" s="1270" t="e">
        <f>AX38+AX45+AX79+AX96+AX133+AX163+AX173+AX186+AX197</f>
        <v>#REF!</v>
      </c>
      <c r="AY37" s="1270" t="e">
        <f>AY38+AY45+AY79+AY96+AY133+AY163+AY173+AY186+AY197</f>
        <v>#REF!</v>
      </c>
      <c r="AZ37" s="1270" t="e">
        <f>AZ38+AZ45+AZ79+AZ96+AZ133+AZ163+AZ173+AZ186+AZ197</f>
        <v>#REF!</v>
      </c>
      <c r="BA37" s="1270" t="e">
        <f>BA38+BA45+BA79+BA96+BA133+BA163+BA173+BA186+BA197</f>
        <v>#REF!</v>
      </c>
      <c r="BC37" s="1244"/>
      <c r="BD37" s="1751" t="e">
        <f t="shared" ref="BD37:BD40" si="91">SUBTOTAL(9,W37:Z37)-V37</f>
        <v>#REF!</v>
      </c>
      <c r="BE37" s="1244"/>
      <c r="BF37" s="1244"/>
    </row>
    <row r="38" spans="1:58" outlineLevel="1" collapsed="1">
      <c r="A38" s="1111" t="s">
        <v>115</v>
      </c>
      <c r="B38" s="1713" t="s">
        <v>137</v>
      </c>
      <c r="C38" s="1098"/>
      <c r="D38" s="1435" t="e">
        <f>D39</f>
        <v>#REF!</v>
      </c>
      <c r="E38" s="1435" t="e">
        <f>E39</f>
        <v>#REF!</v>
      </c>
      <c r="F38" s="1435" t="e">
        <f t="shared" ref="F38:AE39" si="92">F39</f>
        <v>#REF!</v>
      </c>
      <c r="G38" s="1435" t="e">
        <f t="shared" si="92"/>
        <v>#REF!</v>
      </c>
      <c r="H38" s="1435" t="e">
        <f t="shared" si="92"/>
        <v>#REF!</v>
      </c>
      <c r="I38" s="1435" t="e">
        <f t="shared" si="92"/>
        <v>#REF!</v>
      </c>
      <c r="J38" s="1435" t="e">
        <f t="shared" si="92"/>
        <v>#REF!</v>
      </c>
      <c r="K38" s="1435" t="e">
        <f t="shared" si="92"/>
        <v>#REF!</v>
      </c>
      <c r="L38" s="1435">
        <f t="shared" si="92"/>
        <v>0</v>
      </c>
      <c r="M38" s="1435" t="e">
        <f t="shared" si="92"/>
        <v>#REF!</v>
      </c>
      <c r="N38" s="1435" t="e">
        <f t="shared" si="92"/>
        <v>#REF!</v>
      </c>
      <c r="O38" s="1435">
        <f t="shared" si="92"/>
        <v>6.6955473200000002</v>
      </c>
      <c r="P38" s="1435">
        <f t="shared" si="92"/>
        <v>0</v>
      </c>
      <c r="Q38" s="1435">
        <f t="shared" si="92"/>
        <v>0</v>
      </c>
      <c r="R38" s="1435">
        <f t="shared" si="92"/>
        <v>0</v>
      </c>
      <c r="S38" s="1435" t="e">
        <f t="shared" si="92"/>
        <v>#REF!</v>
      </c>
      <c r="T38" s="1435" t="e">
        <f t="shared" si="92"/>
        <v>#REF!</v>
      </c>
      <c r="U38" s="1435" t="e">
        <f t="shared" si="92"/>
        <v>#REF!</v>
      </c>
      <c r="V38" s="1435" t="e">
        <f t="shared" si="92"/>
        <v>#REF!</v>
      </c>
      <c r="W38" s="1435" t="e">
        <f t="shared" si="92"/>
        <v>#REF!</v>
      </c>
      <c r="X38" s="1435">
        <f t="shared" si="92"/>
        <v>5.8977518600000005</v>
      </c>
      <c r="Y38" s="1435">
        <f t="shared" si="92"/>
        <v>0</v>
      </c>
      <c r="Z38" s="1435">
        <f t="shared" si="92"/>
        <v>0</v>
      </c>
      <c r="AA38" s="1435">
        <f t="shared" si="92"/>
        <v>0</v>
      </c>
      <c r="AB38" s="1435" t="e">
        <f t="shared" si="92"/>
        <v>#REF!</v>
      </c>
      <c r="AC38" s="1435" t="e">
        <f t="shared" si="92"/>
        <v>#REF!</v>
      </c>
      <c r="AD38" s="1944" t="e">
        <f t="shared" si="92"/>
        <v>#REF!</v>
      </c>
      <c r="AE38" s="1078" t="e">
        <f t="shared" si="92"/>
        <v>#REF!</v>
      </c>
      <c r="AF38" s="1941" t="e">
        <f>INDEX('прил 1.1'!#REF!,MATCH('прил 14'!B38,'прил 1.1'!B:B,0))-G38</f>
        <v>#REF!</v>
      </c>
      <c r="AG38" s="1708" t="e">
        <f t="shared" si="44"/>
        <v>#REF!</v>
      </c>
      <c r="AH38" s="1267" t="e">
        <f t="shared" si="84"/>
        <v>#REF!</v>
      </c>
      <c r="AJ38" s="1266" t="e">
        <f t="shared" si="81"/>
        <v>#REF!</v>
      </c>
      <c r="AK38" s="1359"/>
      <c r="AL38" s="1360" t="e">
        <f t="shared" si="82"/>
        <v>#REF!</v>
      </c>
      <c r="AM38" s="1266"/>
      <c r="AN38" s="1266"/>
      <c r="AO38" s="1361"/>
      <c r="AP38" s="1291" t="e">
        <f t="shared" si="14"/>
        <v>#REF!</v>
      </c>
      <c r="AQ38" s="1362" t="e">
        <f t="shared" si="86"/>
        <v>#REF!</v>
      </c>
      <c r="AR38" s="1362" t="e">
        <f t="shared" si="87"/>
        <v>#REF!</v>
      </c>
      <c r="AS38" s="1362">
        <f t="shared" si="88"/>
        <v>5.8977518600000005</v>
      </c>
      <c r="AT38" s="1362">
        <f t="shared" si="89"/>
        <v>0</v>
      </c>
      <c r="AU38" s="1362">
        <f t="shared" si="90"/>
        <v>0</v>
      </c>
      <c r="AW38" s="1362" t="e">
        <f t="shared" ref="AW38:AW44" si="93">AB38-AP38</f>
        <v>#REF!</v>
      </c>
      <c r="AX38" s="1362" t="e">
        <f t="shared" ref="AX38:AX44" si="94">AC38-AR38</f>
        <v>#REF!</v>
      </c>
      <c r="AY38" s="1362" t="e">
        <f t="shared" ref="AY38:AY44" si="95">AD38-AS38</f>
        <v>#REF!</v>
      </c>
      <c r="AZ38" s="1362" t="e">
        <f t="shared" ref="AZ38:AZ44" si="96">AE38-AT38</f>
        <v>#REF!</v>
      </c>
      <c r="BA38" s="1362" t="e">
        <f t="shared" ref="BA38:BA44" si="97">AF38-AU38</f>
        <v>#REF!</v>
      </c>
      <c r="BD38" s="1751" t="e">
        <f t="shared" si="91"/>
        <v>#REF!</v>
      </c>
    </row>
    <row r="39" spans="1:58" outlineLevel="2">
      <c r="A39" s="919">
        <v>6</v>
      </c>
      <c r="B39" s="780" t="e">
        <f>'прил 1.1'!#REF!</f>
        <v>#REF!</v>
      </c>
      <c r="C39" s="919" t="s">
        <v>1026</v>
      </c>
      <c r="D39" s="1435" t="e">
        <f>D40</f>
        <v>#REF!</v>
      </c>
      <c r="E39" s="1435" t="e">
        <f>E40</f>
        <v>#REF!</v>
      </c>
      <c r="F39" s="1435" t="e">
        <f t="shared" si="92"/>
        <v>#REF!</v>
      </c>
      <c r="G39" s="1435" t="e">
        <f t="shared" si="92"/>
        <v>#REF!</v>
      </c>
      <c r="H39" s="1435" t="e">
        <f t="shared" si="92"/>
        <v>#REF!</v>
      </c>
      <c r="I39" s="1435" t="e">
        <f t="shared" si="92"/>
        <v>#REF!</v>
      </c>
      <c r="J39" s="1435" t="e">
        <f t="shared" si="92"/>
        <v>#REF!</v>
      </c>
      <c r="K39" s="1435" t="e">
        <f t="shared" si="92"/>
        <v>#REF!</v>
      </c>
      <c r="L39" s="1435">
        <f t="shared" si="92"/>
        <v>0</v>
      </c>
      <c r="M39" s="1435" t="e">
        <f t="shared" si="92"/>
        <v>#REF!</v>
      </c>
      <c r="N39" s="1435" t="e">
        <f t="shared" si="92"/>
        <v>#REF!</v>
      </c>
      <c r="O39" s="1435">
        <f t="shared" si="92"/>
        <v>6.6955473200000002</v>
      </c>
      <c r="P39" s="1435">
        <f t="shared" si="92"/>
        <v>0</v>
      </c>
      <c r="Q39" s="1435">
        <f t="shared" si="92"/>
        <v>0</v>
      </c>
      <c r="R39" s="1435">
        <f t="shared" si="92"/>
        <v>0</v>
      </c>
      <c r="S39" s="1435" t="e">
        <f t="shared" si="92"/>
        <v>#REF!</v>
      </c>
      <c r="T39" s="1435" t="e">
        <f t="shared" si="92"/>
        <v>#REF!</v>
      </c>
      <c r="U39" s="1435" t="e">
        <f t="shared" si="92"/>
        <v>#REF!</v>
      </c>
      <c r="V39" s="1433" t="e">
        <f t="shared" si="92"/>
        <v>#REF!</v>
      </c>
      <c r="W39" s="1435" t="e">
        <f t="shared" si="92"/>
        <v>#REF!</v>
      </c>
      <c r="X39" s="1435">
        <f t="shared" si="92"/>
        <v>5.8977518600000005</v>
      </c>
      <c r="Y39" s="1435">
        <f t="shared" si="92"/>
        <v>0</v>
      </c>
      <c r="Z39" s="1435">
        <f t="shared" si="92"/>
        <v>0</v>
      </c>
      <c r="AA39" s="1435">
        <f t="shared" si="92"/>
        <v>0</v>
      </c>
      <c r="AB39" s="1435" t="e">
        <f t="shared" si="92"/>
        <v>#REF!</v>
      </c>
      <c r="AC39" s="1435" t="e">
        <f t="shared" si="92"/>
        <v>#REF!</v>
      </c>
      <c r="AD39" s="1944" t="e">
        <f t="shared" si="92"/>
        <v>#REF!</v>
      </c>
      <c r="AE39" s="1078" t="e">
        <f t="shared" si="92"/>
        <v>#REF!</v>
      </c>
      <c r="AF39" s="1941" t="e">
        <f>INDEX('прил 1.1'!#REF!,MATCH('прил 14'!B39,'прил 1.1'!B:B,0))-G39</f>
        <v>#REF!</v>
      </c>
      <c r="AG39" s="1708" t="e">
        <f>SUM(V39,M39,G39)</f>
        <v>#REF!</v>
      </c>
      <c r="AH39" s="1267" t="e">
        <f t="shared" si="84"/>
        <v>#REF!</v>
      </c>
      <c r="AJ39" s="1266" t="e">
        <f t="shared" si="81"/>
        <v>#REF!</v>
      </c>
      <c r="AK39" s="1359"/>
      <c r="AL39" s="1360" t="e">
        <f t="shared" si="82"/>
        <v>#REF!</v>
      </c>
      <c r="AM39" s="1266"/>
      <c r="AN39" s="1266"/>
      <c r="AO39" s="1361"/>
      <c r="AP39" s="1291" t="e">
        <f t="shared" si="14"/>
        <v>#REF!</v>
      </c>
      <c r="AQ39" s="1362" t="e">
        <f t="shared" si="86"/>
        <v>#REF!</v>
      </c>
      <c r="AR39" s="1362" t="e">
        <f t="shared" si="87"/>
        <v>#REF!</v>
      </c>
      <c r="AS39" s="1362">
        <f t="shared" si="88"/>
        <v>5.8977518600000005</v>
      </c>
      <c r="AT39" s="1362">
        <f t="shared" si="89"/>
        <v>0</v>
      </c>
      <c r="AU39" s="1362">
        <f t="shared" si="90"/>
        <v>0</v>
      </c>
      <c r="AW39" s="1362" t="e">
        <f t="shared" si="93"/>
        <v>#REF!</v>
      </c>
      <c r="AX39" s="1362" t="e">
        <f t="shared" si="94"/>
        <v>#REF!</v>
      </c>
      <c r="AY39" s="1362" t="e">
        <f t="shared" si="95"/>
        <v>#REF!</v>
      </c>
      <c r="AZ39" s="1362" t="e">
        <f t="shared" si="96"/>
        <v>#REF!</v>
      </c>
      <c r="BA39" s="1362" t="e">
        <f t="shared" si="97"/>
        <v>#REF!</v>
      </c>
      <c r="BD39" s="1751" t="e">
        <f t="shared" si="91"/>
        <v>#REF!</v>
      </c>
    </row>
    <row r="40" spans="1:58" ht="58.5" customHeight="1">
      <c r="A40" s="919">
        <v>1</v>
      </c>
      <c r="B40" s="780" t="e">
        <f>'прил 1.1'!#REF!</f>
        <v>#REF!</v>
      </c>
      <c r="C40" s="919" t="s">
        <v>1026</v>
      </c>
      <c r="D40" s="1433" t="e">
        <f>INDEX('прил 1.1'!K:K,MATCH($B40,'прил 1.1'!$B:$B,0))</f>
        <v>#REF!</v>
      </c>
      <c r="E40" s="1433" t="e">
        <f>INDEX('прил 1.1'!Q:Q,MATCH($B40,'прил 1.1'!$B:$B,0))</f>
        <v>#REF!</v>
      </c>
      <c r="F40" s="1433" t="e">
        <f>INDEX('прил 1.1'!#REF!,MATCH($B40,'прил 1.1'!$B:$B,0))</f>
        <v>#REF!</v>
      </c>
      <c r="G40" s="1433" t="e">
        <f>INDEX('прил 1.3'!#REF!,MATCH('прил 14'!$B40,'прил 1.3'!$B:$B,0))</f>
        <v>#REF!</v>
      </c>
      <c r="H40" s="1433" t="e">
        <f>INDEX('прил 1.3'!#REF!,MATCH('прил 14'!$B40,'прил 1.3'!$B:$B,0))</f>
        <v>#REF!</v>
      </c>
      <c r="I40" s="1433" t="e">
        <f>INDEX('прил 1.3'!#REF!,MATCH('прил 14'!$B40,'прил 1.3'!$B:$B,0))</f>
        <v>#REF!</v>
      </c>
      <c r="J40" s="1433" t="e">
        <f>INDEX('прил 1.3'!#REF!,MATCH('прил 14'!$B40,'прил 1.3'!$B:$B,0))</f>
        <v>#REF!</v>
      </c>
      <c r="K40" s="1433" t="e">
        <f>G40</f>
        <v>#REF!</v>
      </c>
      <c r="L40" s="1433"/>
      <c r="M40" s="1433" t="e">
        <f>INDEX('прил 1.1'!#REF!,MATCH($B40,'прил 1.1'!$B:$B,0))</f>
        <v>#REF!</v>
      </c>
      <c r="N40" s="1434" t="e">
        <f>M40-O40</f>
        <v>#REF!</v>
      </c>
      <c r="O40" s="1434">
        <v>6.6955473200000002</v>
      </c>
      <c r="P40" s="1434"/>
      <c r="Q40" s="1434"/>
      <c r="R40" s="1435"/>
      <c r="S40" s="1433" t="e">
        <f>INDEX('прил 1.1'!#REF!,MATCH($B40,'прил 1.1'!$B:$B,0))</f>
        <v>#REF!</v>
      </c>
      <c r="T40" s="1433" t="e">
        <f>INDEX('прил 1.1'!#REF!,MATCH($B40,'прил 1.1'!$B:$B,0))</f>
        <v>#REF!</v>
      </c>
      <c r="U40" s="1433" t="e">
        <f>INDEX('прил 1.1'!#REF!,MATCH($B40,'прил 1.1'!$B:$B,0))</f>
        <v>#REF!</v>
      </c>
      <c r="V40" s="1433" t="e">
        <f>INDEX('прил 1.1'!#REF!,MATCH($B40,'прил 1.1'!$B:$B,0))</f>
        <v>#REF!</v>
      </c>
      <c r="W40" s="1733" t="e">
        <f>V40-X40</f>
        <v>#REF!</v>
      </c>
      <c r="X40" s="1733">
        <v>5.8977518600000005</v>
      </c>
      <c r="Y40" s="1733"/>
      <c r="Z40" s="1733"/>
      <c r="AA40" s="1441"/>
      <c r="AB40" s="1433" t="e">
        <f>INDEX('прил 1.1'!#REF!,MATCH($B40,'прил 1.1'!$B:$B,0))</f>
        <v>#REF!</v>
      </c>
      <c r="AC40" s="1433" t="e">
        <f>INDEX('прил 1.1'!#REF!,MATCH($B40,'прил 1.1'!$B:$B,0))</f>
        <v>#REF!</v>
      </c>
      <c r="AD40" s="1114" t="e">
        <f>INDEX('прил 1.1'!#REF!,MATCH($B40,'прил 1.1'!$B:$B,0))</f>
        <v>#REF!</v>
      </c>
      <c r="AE40" s="1088" t="e">
        <f>INDEX('прил 1.1'!#REF!,MATCH($B40,'прил 1.1'!$B:$B,0))</f>
        <v>#REF!</v>
      </c>
      <c r="AF40" s="1941" t="e">
        <f>INDEX('прил 1.1'!#REF!,MATCH('прил 14'!B40,'прил 1.1'!B:B,0))-G40</f>
        <v>#REF!</v>
      </c>
      <c r="AG40" s="1267" t="e">
        <f>INDEX('прил 1.1'!#REF!,MATCH($B40,'прил 1.1'!$B:$B,0))</f>
        <v>#REF!</v>
      </c>
      <c r="AH40" s="1267" t="e">
        <f t="shared" ref="AH40" si="98">SUM(W40:Z40)-V40</f>
        <v>#REF!</v>
      </c>
      <c r="AJ40" s="1266" t="e">
        <f>ROUND(M40*$AK$19,4)</f>
        <v>#REF!</v>
      </c>
      <c r="AK40" s="1359"/>
      <c r="AL40" s="1360" t="e">
        <f>AJ40</f>
        <v>#REF!</v>
      </c>
      <c r="AM40" s="1266"/>
      <c r="AN40" s="1266"/>
      <c r="AO40" s="1361"/>
      <c r="AP40" s="1291" t="e">
        <f t="shared" si="14"/>
        <v>#REF!</v>
      </c>
      <c r="AQ40" s="1362" t="e">
        <f t="shared" si="86"/>
        <v>#REF!</v>
      </c>
      <c r="AR40" s="1362" t="e">
        <f t="shared" si="87"/>
        <v>#REF!</v>
      </c>
      <c r="AS40" s="1362">
        <f t="shared" si="88"/>
        <v>5.8977518600000005</v>
      </c>
      <c r="AT40" s="1362">
        <f t="shared" si="89"/>
        <v>0</v>
      </c>
      <c r="AU40" s="1362">
        <f t="shared" si="90"/>
        <v>0</v>
      </c>
      <c r="AW40" s="1362" t="e">
        <f t="shared" ref="AW40" si="99">(N40-AL40)*1.18</f>
        <v>#REF!</v>
      </c>
      <c r="AX40" s="1362">
        <f t="shared" ref="AX40" si="100">(O40-AM40)*1.18</f>
        <v>7.9007458375999997</v>
      </c>
      <c r="AY40" s="1362">
        <f t="shared" ref="AY40" si="101">(P40-AN40)*1.18</f>
        <v>0</v>
      </c>
      <c r="AZ40" s="1362">
        <f t="shared" ref="AZ40" si="102">(Q40-AO40)*1.18</f>
        <v>0</v>
      </c>
      <c r="BA40" s="1362" t="e">
        <f t="shared" ref="BA40" si="103">SUM(AW40:AZ40)</f>
        <v>#REF!</v>
      </c>
      <c r="BB40" s="1363">
        <v>5.315856697052368E-7</v>
      </c>
      <c r="BD40" s="1751" t="e">
        <f t="shared" si="91"/>
        <v>#REF!</v>
      </c>
    </row>
    <row r="41" spans="1:58" hidden="1" outlineLevel="2">
      <c r="A41" s="919"/>
      <c r="B41" s="1731"/>
      <c r="C41" s="919"/>
      <c r="D41" s="1078"/>
      <c r="E41" s="1078"/>
      <c r="F41" s="1104"/>
      <c r="G41" s="1078"/>
      <c r="H41" s="1078"/>
      <c r="I41" s="1078"/>
      <c r="J41" s="1078"/>
      <c r="K41" s="1078"/>
      <c r="L41" s="1078"/>
      <c r="M41" s="1272"/>
      <c r="N41" s="1270"/>
      <c r="O41" s="1270"/>
      <c r="P41" s="1270"/>
      <c r="Q41" s="1270"/>
      <c r="R41" s="1270"/>
      <c r="S41" s="1270"/>
      <c r="T41" s="1270"/>
      <c r="U41" s="1270"/>
      <c r="V41" s="1270"/>
      <c r="W41" s="1270"/>
      <c r="X41" s="1270"/>
      <c r="Y41" s="1270"/>
      <c r="Z41" s="1270"/>
      <c r="AA41" s="1078"/>
      <c r="AB41" s="1099"/>
      <c r="AC41" s="1099"/>
      <c r="AD41" s="1099"/>
      <c r="AE41" s="1100"/>
      <c r="AF41" s="1935">
        <f t="shared" ref="AF41:AF78" si="104">G41-H41-I41-J41-K41</f>
        <v>0</v>
      </c>
      <c r="AG41" s="1708">
        <f t="shared" si="44"/>
        <v>0</v>
      </c>
      <c r="AH41" s="1267">
        <f t="shared" si="84"/>
        <v>0</v>
      </c>
      <c r="AJ41" s="1266">
        <f t="shared" si="81"/>
        <v>0</v>
      </c>
      <c r="AK41" s="1359"/>
      <c r="AL41" s="1360">
        <f t="shared" si="82"/>
        <v>0</v>
      </c>
      <c r="AM41" s="1266"/>
      <c r="AN41" s="1266"/>
      <c r="AO41" s="1361"/>
      <c r="AP41" s="1291">
        <f t="shared" si="14"/>
        <v>0</v>
      </c>
      <c r="AQ41" s="1362">
        <f t="shared" si="86"/>
        <v>0</v>
      </c>
      <c r="AR41" s="1362">
        <f>W41-AL41</f>
        <v>0</v>
      </c>
      <c r="AS41" s="1362">
        <f t="shared" si="88"/>
        <v>0</v>
      </c>
      <c r="AT41" s="1362">
        <f t="shared" si="89"/>
        <v>0</v>
      </c>
      <c r="AU41" s="1362">
        <f t="shared" si="90"/>
        <v>0</v>
      </c>
      <c r="AW41" s="1362">
        <f t="shared" si="93"/>
        <v>0</v>
      </c>
      <c r="AX41" s="1362">
        <f t="shared" si="94"/>
        <v>0</v>
      </c>
      <c r="AY41" s="1362">
        <f t="shared" si="95"/>
        <v>0</v>
      </c>
      <c r="AZ41" s="1362">
        <f t="shared" si="96"/>
        <v>0</v>
      </c>
      <c r="BA41" s="1362">
        <f t="shared" si="97"/>
        <v>0</v>
      </c>
      <c r="BC41" s="1091"/>
      <c r="BD41" s="1091"/>
      <c r="BE41" s="1091"/>
      <c r="BF41" s="1091"/>
    </row>
    <row r="42" spans="1:58" hidden="1" outlineLevel="2">
      <c r="A42" s="919"/>
      <c r="B42" s="1731"/>
      <c r="C42" s="919"/>
      <c r="D42" s="1103"/>
      <c r="E42" s="1103"/>
      <c r="F42" s="1104"/>
      <c r="G42" s="1104"/>
      <c r="H42" s="1103"/>
      <c r="I42" s="1103"/>
      <c r="J42" s="1103"/>
      <c r="K42" s="1103"/>
      <c r="L42" s="1103"/>
      <c r="M42" s="1270"/>
      <c r="N42" s="1270"/>
      <c r="O42" s="1270"/>
      <c r="P42" s="1270"/>
      <c r="Q42" s="1270"/>
      <c r="R42" s="1270"/>
      <c r="S42" s="1270"/>
      <c r="T42" s="1270"/>
      <c r="U42" s="1270"/>
      <c r="V42" s="1270"/>
      <c r="W42" s="1270"/>
      <c r="X42" s="1270"/>
      <c r="Y42" s="1270"/>
      <c r="Z42" s="1270"/>
      <c r="AA42" s="1103"/>
      <c r="AB42" s="1099"/>
      <c r="AC42" s="1099"/>
      <c r="AD42" s="1105"/>
      <c r="AE42" s="1105"/>
      <c r="AF42" s="1935">
        <f t="shared" si="104"/>
        <v>0</v>
      </c>
      <c r="AG42" s="1708">
        <f t="shared" si="44"/>
        <v>0</v>
      </c>
      <c r="AH42" s="1267">
        <f t="shared" si="84"/>
        <v>0</v>
      </c>
      <c r="AJ42" s="1266">
        <f t="shared" si="81"/>
        <v>0</v>
      </c>
      <c r="AK42" s="1359"/>
      <c r="AL42" s="1360">
        <f t="shared" si="82"/>
        <v>0</v>
      </c>
      <c r="AM42" s="1266"/>
      <c r="AN42" s="1266"/>
      <c r="AO42" s="1361"/>
      <c r="AP42" s="1291">
        <f t="shared" si="14"/>
        <v>0</v>
      </c>
      <c r="AQ42" s="1362">
        <f t="shared" si="86"/>
        <v>0</v>
      </c>
      <c r="AR42" s="1362">
        <f t="shared" si="87"/>
        <v>0</v>
      </c>
      <c r="AS42" s="1362">
        <f t="shared" si="88"/>
        <v>0</v>
      </c>
      <c r="AT42" s="1362">
        <f t="shared" si="89"/>
        <v>0</v>
      </c>
      <c r="AU42" s="1362">
        <f t="shared" si="90"/>
        <v>0</v>
      </c>
      <c r="AW42" s="1362">
        <f t="shared" si="93"/>
        <v>0</v>
      </c>
      <c r="AX42" s="1362">
        <f t="shared" si="94"/>
        <v>0</v>
      </c>
      <c r="AY42" s="1362">
        <f t="shared" si="95"/>
        <v>0</v>
      </c>
      <c r="AZ42" s="1362">
        <f t="shared" si="96"/>
        <v>0</v>
      </c>
      <c r="BA42" s="1362">
        <f t="shared" si="97"/>
        <v>0</v>
      </c>
      <c r="BC42" s="1091"/>
      <c r="BD42" s="1091"/>
      <c r="BE42" s="1091"/>
      <c r="BF42" s="1091"/>
    </row>
    <row r="43" spans="1:58" hidden="1" outlineLevel="2">
      <c r="A43" s="919"/>
      <c r="B43" s="1731"/>
      <c r="C43" s="919"/>
      <c r="D43" s="1078"/>
      <c r="E43" s="1078"/>
      <c r="F43" s="1104"/>
      <c r="G43" s="1078"/>
      <c r="H43" s="1078"/>
      <c r="I43" s="1078"/>
      <c r="J43" s="1078"/>
      <c r="K43" s="1078"/>
      <c r="L43" s="1078"/>
      <c r="M43" s="1272"/>
      <c r="N43" s="1270"/>
      <c r="O43" s="1270"/>
      <c r="P43" s="1270"/>
      <c r="Q43" s="1270"/>
      <c r="R43" s="1270"/>
      <c r="S43" s="1270"/>
      <c r="T43" s="1270"/>
      <c r="U43" s="1270"/>
      <c r="V43" s="1270"/>
      <c r="W43" s="1270"/>
      <c r="X43" s="1270"/>
      <c r="Y43" s="1270"/>
      <c r="Z43" s="1270"/>
      <c r="AA43" s="1078"/>
      <c r="AB43" s="1099"/>
      <c r="AC43" s="1099"/>
      <c r="AD43" s="1099"/>
      <c r="AE43" s="1100"/>
      <c r="AF43" s="1935">
        <f t="shared" si="104"/>
        <v>0</v>
      </c>
      <c r="AG43" s="1708">
        <f t="shared" si="44"/>
        <v>0</v>
      </c>
      <c r="AH43" s="1267">
        <f t="shared" si="84"/>
        <v>0</v>
      </c>
      <c r="AJ43" s="1266">
        <f t="shared" si="81"/>
        <v>0</v>
      </c>
      <c r="AK43" s="1359"/>
      <c r="AL43" s="1360">
        <f t="shared" si="82"/>
        <v>0</v>
      </c>
      <c r="AM43" s="1266"/>
      <c r="AN43" s="1266"/>
      <c r="AO43" s="1361"/>
      <c r="AP43" s="1291">
        <f t="shared" si="14"/>
        <v>0</v>
      </c>
      <c r="AQ43" s="1362">
        <f t="shared" si="86"/>
        <v>0</v>
      </c>
      <c r="AR43" s="1362">
        <f t="shared" si="87"/>
        <v>0</v>
      </c>
      <c r="AS43" s="1362">
        <f t="shared" si="88"/>
        <v>0</v>
      </c>
      <c r="AT43" s="1362">
        <f t="shared" si="89"/>
        <v>0</v>
      </c>
      <c r="AU43" s="1362">
        <f t="shared" si="90"/>
        <v>0</v>
      </c>
      <c r="AW43" s="1362">
        <f t="shared" si="93"/>
        <v>0</v>
      </c>
      <c r="AX43" s="1362">
        <f>AC43-AR43</f>
        <v>0</v>
      </c>
      <c r="AY43" s="1362">
        <f t="shared" si="95"/>
        <v>0</v>
      </c>
      <c r="AZ43" s="1362">
        <f t="shared" si="96"/>
        <v>0</v>
      </c>
      <c r="BA43" s="1362">
        <f t="shared" si="97"/>
        <v>0</v>
      </c>
      <c r="BC43" s="1091"/>
      <c r="BD43" s="1091"/>
      <c r="BE43" s="1091"/>
      <c r="BF43" s="1091"/>
    </row>
    <row r="44" spans="1:58" hidden="1" outlineLevel="2">
      <c r="A44" s="919"/>
      <c r="B44" s="1731"/>
      <c r="C44" s="919"/>
      <c r="D44" s="1103"/>
      <c r="E44" s="1103"/>
      <c r="F44" s="1104"/>
      <c r="G44" s="1104"/>
      <c r="H44" s="1103"/>
      <c r="I44" s="1103"/>
      <c r="J44" s="1103"/>
      <c r="K44" s="1103"/>
      <c r="L44" s="1103"/>
      <c r="M44" s="1270"/>
      <c r="N44" s="1270"/>
      <c r="O44" s="1270"/>
      <c r="P44" s="1270"/>
      <c r="Q44" s="1270"/>
      <c r="R44" s="1270"/>
      <c r="S44" s="1270"/>
      <c r="T44" s="1270"/>
      <c r="U44" s="1270"/>
      <c r="V44" s="1270"/>
      <c r="W44" s="1270"/>
      <c r="X44" s="1270"/>
      <c r="Y44" s="1270"/>
      <c r="Z44" s="1270"/>
      <c r="AA44" s="1103"/>
      <c r="AB44" s="1099"/>
      <c r="AC44" s="1099"/>
      <c r="AD44" s="1105"/>
      <c r="AE44" s="1105"/>
      <c r="AF44" s="1935">
        <f t="shared" si="104"/>
        <v>0</v>
      </c>
      <c r="AG44" s="1708">
        <f t="shared" si="44"/>
        <v>0</v>
      </c>
      <c r="AH44" s="1267">
        <f t="shared" si="84"/>
        <v>0</v>
      </c>
      <c r="AJ44" s="1266">
        <f t="shared" si="81"/>
        <v>0</v>
      </c>
      <c r="AK44" s="1359"/>
      <c r="AL44" s="1360">
        <f t="shared" si="82"/>
        <v>0</v>
      </c>
      <c r="AM44" s="1266"/>
      <c r="AN44" s="1266"/>
      <c r="AO44" s="1361"/>
      <c r="AP44" s="1291">
        <f t="shared" si="14"/>
        <v>0</v>
      </c>
      <c r="AQ44" s="1362">
        <f t="shared" si="86"/>
        <v>0</v>
      </c>
      <c r="AR44" s="1362">
        <f t="shared" si="87"/>
        <v>0</v>
      </c>
      <c r="AS44" s="1362">
        <f t="shared" si="88"/>
        <v>0</v>
      </c>
      <c r="AT44" s="1362">
        <f t="shared" si="89"/>
        <v>0</v>
      </c>
      <c r="AU44" s="1362">
        <f t="shared" si="90"/>
        <v>0</v>
      </c>
      <c r="AW44" s="1362">
        <f t="shared" si="93"/>
        <v>0</v>
      </c>
      <c r="AX44" s="1362">
        <f t="shared" si="94"/>
        <v>0</v>
      </c>
      <c r="AY44" s="1362">
        <f t="shared" si="95"/>
        <v>0</v>
      </c>
      <c r="AZ44" s="1362">
        <f t="shared" si="96"/>
        <v>0</v>
      </c>
      <c r="BA44" s="1362">
        <f t="shared" si="97"/>
        <v>0</v>
      </c>
      <c r="BC44" s="1091"/>
      <c r="BD44" s="1091"/>
      <c r="BE44" s="1091"/>
      <c r="BF44" s="1091"/>
    </row>
    <row r="45" spans="1:58" outlineLevel="1" collapsed="1">
      <c r="A45" s="1111" t="s">
        <v>116</v>
      </c>
      <c r="B45" s="1734" t="s">
        <v>138</v>
      </c>
      <c r="C45" s="1112"/>
      <c r="D45" s="1435" t="e">
        <f t="shared" ref="D45:AE45" si="105">D46+D51+D57+D60+D62+D76</f>
        <v>#REF!</v>
      </c>
      <c r="E45" s="1435" t="e">
        <f t="shared" si="105"/>
        <v>#REF!</v>
      </c>
      <c r="F45" s="1435" t="e">
        <f t="shared" si="105"/>
        <v>#REF!</v>
      </c>
      <c r="G45" s="1435" t="e">
        <f t="shared" si="105"/>
        <v>#REF!</v>
      </c>
      <c r="H45" s="1435" t="e">
        <f t="shared" si="105"/>
        <v>#REF!</v>
      </c>
      <c r="I45" s="1435" t="e">
        <f t="shared" si="105"/>
        <v>#REF!</v>
      </c>
      <c r="J45" s="1435" t="e">
        <f t="shared" si="105"/>
        <v>#REF!</v>
      </c>
      <c r="K45" s="1435" t="e">
        <f t="shared" si="105"/>
        <v>#REF!</v>
      </c>
      <c r="L45" s="1435">
        <f t="shared" si="105"/>
        <v>0</v>
      </c>
      <c r="M45" s="1436" t="e">
        <f t="shared" si="105"/>
        <v>#REF!</v>
      </c>
      <c r="N45" s="1435" t="e">
        <f t="shared" si="105"/>
        <v>#REF!</v>
      </c>
      <c r="O45" s="1435" t="e">
        <f t="shared" si="105"/>
        <v>#REF!</v>
      </c>
      <c r="P45" s="1435" t="e">
        <f t="shared" si="105"/>
        <v>#REF!</v>
      </c>
      <c r="Q45" s="1435" t="e">
        <f t="shared" si="105"/>
        <v>#REF!</v>
      </c>
      <c r="R45" s="1435">
        <f t="shared" si="105"/>
        <v>0</v>
      </c>
      <c r="S45" s="1435" t="e">
        <f t="shared" si="105"/>
        <v>#REF!</v>
      </c>
      <c r="T45" s="1435" t="e">
        <f t="shared" si="105"/>
        <v>#REF!</v>
      </c>
      <c r="U45" s="1435" t="e">
        <f t="shared" si="105"/>
        <v>#REF!</v>
      </c>
      <c r="V45" s="1435" t="e">
        <f t="shared" si="105"/>
        <v>#REF!</v>
      </c>
      <c r="W45" s="1435" t="e">
        <f t="shared" si="105"/>
        <v>#REF!</v>
      </c>
      <c r="X45" s="1435" t="e">
        <f t="shared" si="105"/>
        <v>#REF!</v>
      </c>
      <c r="Y45" s="1435" t="e">
        <f t="shared" si="105"/>
        <v>#REF!</v>
      </c>
      <c r="Z45" s="1435" t="e">
        <f t="shared" si="105"/>
        <v>#REF!</v>
      </c>
      <c r="AA45" s="1435">
        <f t="shared" si="105"/>
        <v>0</v>
      </c>
      <c r="AB45" s="1435" t="e">
        <f t="shared" si="105"/>
        <v>#REF!</v>
      </c>
      <c r="AC45" s="1435" t="e">
        <f t="shared" si="105"/>
        <v>#REF!</v>
      </c>
      <c r="AD45" s="1099" t="e">
        <f t="shared" si="105"/>
        <v>#REF!</v>
      </c>
      <c r="AE45" s="1110" t="e">
        <f t="shared" si="105"/>
        <v>#REF!</v>
      </c>
      <c r="AF45" s="1941" t="e">
        <f>INDEX('прил 1.1'!#REF!,MATCH('прил 14'!B45,'прил 1.1'!B:B,0))-G45</f>
        <v>#REF!</v>
      </c>
      <c r="AG45" s="1270" t="e">
        <f t="shared" ref="AG45" si="106">AG46+AG51+AG57+AG60+AG62+AG76</f>
        <v>#REF!</v>
      </c>
      <c r="AH45" s="1267" t="e">
        <f t="shared" si="84"/>
        <v>#REF!</v>
      </c>
      <c r="AJ45" s="1270" t="e">
        <f t="shared" ref="AJ45" si="107">AJ46+AJ51+AJ57+AJ60+AJ62+AJ76</f>
        <v>#REF!</v>
      </c>
      <c r="AK45" s="1717">
        <f t="shared" ref="AK45:AO45" si="108">AK46+AK51+AK57+AK60+AK62+AK76</f>
        <v>0</v>
      </c>
      <c r="AL45" s="1718">
        <f t="shared" si="108"/>
        <v>0</v>
      </c>
      <c r="AM45" s="1265" t="e">
        <f t="shared" si="108"/>
        <v>#REF!</v>
      </c>
      <c r="AN45" s="1265" t="e">
        <f t="shared" si="108"/>
        <v>#REF!</v>
      </c>
      <c r="AO45" s="1719" t="e">
        <f t="shared" si="108"/>
        <v>#REF!</v>
      </c>
      <c r="AP45" s="1291" t="e">
        <f t="shared" si="14"/>
        <v>#REF!</v>
      </c>
      <c r="AQ45" s="1362" t="e">
        <f t="shared" si="86"/>
        <v>#REF!</v>
      </c>
      <c r="AR45" s="1362" t="e">
        <f t="shared" si="87"/>
        <v>#REF!</v>
      </c>
      <c r="AS45" s="1362" t="e">
        <f t="shared" si="88"/>
        <v>#REF!</v>
      </c>
      <c r="AT45" s="1362" t="e">
        <f t="shared" si="89"/>
        <v>#REF!</v>
      </c>
      <c r="AU45" s="1362" t="e">
        <f t="shared" si="90"/>
        <v>#REF!</v>
      </c>
      <c r="AW45" s="1270" t="e">
        <f t="shared" ref="AW45:BA45" si="109">AW46+AW51+AW57+AW60+AW62+AW76</f>
        <v>#REF!</v>
      </c>
      <c r="AX45" s="1270" t="e">
        <f t="shared" si="109"/>
        <v>#REF!</v>
      </c>
      <c r="AY45" s="1270" t="e">
        <f t="shared" si="109"/>
        <v>#REF!</v>
      </c>
      <c r="AZ45" s="1270" t="e">
        <f t="shared" si="109"/>
        <v>#REF!</v>
      </c>
      <c r="BA45" s="1270" t="e">
        <f t="shared" si="109"/>
        <v>#REF!</v>
      </c>
      <c r="BD45" s="1751" t="e">
        <f t="shared" ref="BD45:BD49" si="110">SUBTOTAL(9,W45:Z45)-V45</f>
        <v>#REF!</v>
      </c>
    </row>
    <row r="46" spans="1:58" s="1089" customFormat="1" outlineLevel="2">
      <c r="A46" s="1892">
        <v>1</v>
      </c>
      <c r="B46" s="1097" t="s">
        <v>691</v>
      </c>
      <c r="C46" s="919" t="s">
        <v>1026</v>
      </c>
      <c r="D46" s="1435" t="e">
        <f t="shared" ref="D46:AD46" si="111">SUM(D47:D50)</f>
        <v>#REF!</v>
      </c>
      <c r="E46" s="1435" t="e">
        <f t="shared" si="111"/>
        <v>#REF!</v>
      </c>
      <c r="F46" s="1435" t="e">
        <f t="shared" si="111"/>
        <v>#REF!</v>
      </c>
      <c r="G46" s="1435" t="e">
        <f t="shared" si="111"/>
        <v>#REF!</v>
      </c>
      <c r="H46" s="1435" t="e">
        <f t="shared" si="111"/>
        <v>#REF!</v>
      </c>
      <c r="I46" s="1435" t="e">
        <f t="shared" si="111"/>
        <v>#REF!</v>
      </c>
      <c r="J46" s="1435" t="e">
        <f t="shared" si="111"/>
        <v>#REF!</v>
      </c>
      <c r="K46" s="1435" t="e">
        <f t="shared" si="111"/>
        <v>#REF!</v>
      </c>
      <c r="L46" s="1435">
        <f t="shared" si="111"/>
        <v>0</v>
      </c>
      <c r="M46" s="1435" t="e">
        <f t="shared" si="111"/>
        <v>#REF!</v>
      </c>
      <c r="N46" s="1435" t="e">
        <f t="shared" si="111"/>
        <v>#REF!</v>
      </c>
      <c r="O46" s="1435">
        <f t="shared" si="111"/>
        <v>0.28000000000000003</v>
      </c>
      <c r="P46" s="1435" t="e">
        <f t="shared" si="111"/>
        <v>#REF!</v>
      </c>
      <c r="Q46" s="1435" t="e">
        <f t="shared" si="111"/>
        <v>#REF!</v>
      </c>
      <c r="R46" s="1435">
        <f t="shared" si="111"/>
        <v>0</v>
      </c>
      <c r="S46" s="1435" t="e">
        <f t="shared" si="111"/>
        <v>#REF!</v>
      </c>
      <c r="T46" s="1435" t="e">
        <f t="shared" si="111"/>
        <v>#REF!</v>
      </c>
      <c r="U46" s="1435" t="e">
        <f t="shared" si="111"/>
        <v>#REF!</v>
      </c>
      <c r="V46" s="1435" t="e">
        <f t="shared" si="111"/>
        <v>#REF!</v>
      </c>
      <c r="W46" s="1435" t="e">
        <f t="shared" si="111"/>
        <v>#REF!</v>
      </c>
      <c r="X46" s="1435" t="e">
        <f t="shared" si="111"/>
        <v>#REF!</v>
      </c>
      <c r="Y46" s="1435" t="e">
        <f t="shared" si="111"/>
        <v>#REF!</v>
      </c>
      <c r="Z46" s="1435" t="e">
        <f t="shared" si="111"/>
        <v>#REF!</v>
      </c>
      <c r="AA46" s="1435">
        <f t="shared" si="111"/>
        <v>0</v>
      </c>
      <c r="AB46" s="1435" t="e">
        <f t="shared" si="111"/>
        <v>#REF!</v>
      </c>
      <c r="AC46" s="1435" t="e">
        <f t="shared" si="111"/>
        <v>#REF!</v>
      </c>
      <c r="AD46" s="1099" t="e">
        <f t="shared" si="111"/>
        <v>#REF!</v>
      </c>
      <c r="AE46" s="1100"/>
      <c r="AF46" s="1941" t="e">
        <f>INDEX('прил 1.1'!#REF!,MATCH('прил 14'!B46,'прил 1.1'!B:B,0))-G46</f>
        <v>#REF!</v>
      </c>
      <c r="AG46" s="1270" t="e">
        <f t="shared" ref="AG46" si="112">SUM(AG47:AG50)</f>
        <v>#REF!</v>
      </c>
      <c r="AH46" s="1267" t="e">
        <f t="shared" si="84"/>
        <v>#REF!</v>
      </c>
      <c r="AJ46" s="1265" t="e">
        <f t="shared" ref="AJ46:AO46" si="113">SUM(AJ47:AJ50)</f>
        <v>#REF!</v>
      </c>
      <c r="AK46" s="1717">
        <f t="shared" si="113"/>
        <v>0</v>
      </c>
      <c r="AL46" s="1718">
        <f t="shared" si="113"/>
        <v>0</v>
      </c>
      <c r="AM46" s="1265" t="e">
        <f t="shared" si="113"/>
        <v>#REF!</v>
      </c>
      <c r="AN46" s="1265" t="e">
        <f t="shared" si="113"/>
        <v>#REF!</v>
      </c>
      <c r="AO46" s="1719" t="e">
        <f t="shared" si="113"/>
        <v>#REF!</v>
      </c>
      <c r="AP46" s="1291" t="e">
        <f t="shared" si="14"/>
        <v>#REF!</v>
      </c>
      <c r="AQ46" s="1362" t="e">
        <f t="shared" si="86"/>
        <v>#REF!</v>
      </c>
      <c r="AR46" s="1362" t="e">
        <f t="shared" si="87"/>
        <v>#REF!</v>
      </c>
      <c r="AS46" s="1362" t="e">
        <f t="shared" si="88"/>
        <v>#REF!</v>
      </c>
      <c r="AT46" s="1362" t="e">
        <f t="shared" si="89"/>
        <v>#REF!</v>
      </c>
      <c r="AU46" s="1362" t="e">
        <f t="shared" si="90"/>
        <v>#REF!</v>
      </c>
      <c r="AW46" s="1270" t="e">
        <f t="shared" ref="AW46:BA46" si="114">SUM(AW47:AW50)</f>
        <v>#REF!</v>
      </c>
      <c r="AX46" s="1270" t="e">
        <f t="shared" si="114"/>
        <v>#REF!</v>
      </c>
      <c r="AY46" s="1270" t="e">
        <f t="shared" si="114"/>
        <v>#REF!</v>
      </c>
      <c r="AZ46" s="1270" t="e">
        <f t="shared" si="114"/>
        <v>#REF!</v>
      </c>
      <c r="BA46" s="1270" t="e">
        <f t="shared" si="114"/>
        <v>#REF!</v>
      </c>
      <c r="BC46" s="1752"/>
      <c r="BD46" s="1751" t="e">
        <f t="shared" si="110"/>
        <v>#REF!</v>
      </c>
      <c r="BE46" s="1752"/>
      <c r="BF46" s="1752"/>
    </row>
    <row r="47" spans="1:58" outlineLevel="2">
      <c r="A47" s="919">
        <v>1</v>
      </c>
      <c r="B47" s="779" t="e">
        <f>'прил 1.1'!#REF!</f>
        <v>#REF!</v>
      </c>
      <c r="C47" s="919" t="s">
        <v>1026</v>
      </c>
      <c r="D47" s="1433" t="e">
        <f>INDEX('прил 1.1'!K:K,MATCH($B47,'прил 1.1'!$B:$B,0))</f>
        <v>#REF!</v>
      </c>
      <c r="E47" s="1433" t="e">
        <f>INDEX('прил 1.1'!Q:Q,MATCH($B47,'прил 1.1'!$B:$B,0))</f>
        <v>#REF!</v>
      </c>
      <c r="F47" s="1433" t="e">
        <f>INDEX('прил 1.1'!#REF!,MATCH($B47,'прил 1.1'!$B:$B,0))</f>
        <v>#REF!</v>
      </c>
      <c r="G47" s="1433" t="e">
        <f>INDEX('прил 1.3'!#REF!,MATCH('прил 14'!$B47,'прил 1.3'!$B:$B,0))</f>
        <v>#REF!</v>
      </c>
      <c r="H47" s="1433" t="e">
        <f>INDEX('прил 1.3'!#REF!,MATCH('прил 14'!$B47,'прил 1.3'!$B:$B,0))</f>
        <v>#REF!</v>
      </c>
      <c r="I47" s="1433" t="e">
        <f>INDEX('прил 1.3'!#REF!,MATCH('прил 14'!$B47,'прил 1.3'!$B:$B,0))</f>
        <v>#REF!</v>
      </c>
      <c r="J47" s="1433" t="e">
        <f>INDEX('прил 1.3'!#REF!,MATCH('прил 14'!$B47,'прил 1.3'!$B:$B,0))</f>
        <v>#REF!</v>
      </c>
      <c r="K47" s="1433" t="e">
        <f>INDEX('прил 1.3'!#REF!,MATCH('прил 14'!$B47,'прил 1.3'!$B:$B,0))</f>
        <v>#REF!</v>
      </c>
      <c r="L47" s="1433"/>
      <c r="M47" s="1433" t="e">
        <f>INDEX('прил 1.1'!#REF!,MATCH($B47,'прил 1.1'!$B:$B,0))</f>
        <v>#REF!</v>
      </c>
      <c r="N47" s="1434">
        <v>0</v>
      </c>
      <c r="O47" s="1434">
        <v>0.28000000000000003</v>
      </c>
      <c r="P47" s="1434">
        <v>0</v>
      </c>
      <c r="Q47" s="1434">
        <v>0</v>
      </c>
      <c r="R47" s="1433"/>
      <c r="S47" s="1433" t="e">
        <f>INDEX('прил 1.1'!#REF!,MATCH($B47,'прил 1.1'!$B:$B,0))</f>
        <v>#REF!</v>
      </c>
      <c r="T47" s="1433" t="e">
        <f>INDEX('прил 1.1'!#REF!,MATCH($B47,'прил 1.1'!$B:$B,0))</f>
        <v>#REF!</v>
      </c>
      <c r="U47" s="1433" t="e">
        <f>INDEX('прил 1.1'!#REF!,MATCH($B47,'прил 1.1'!$B:$B,0))</f>
        <v>#REF!</v>
      </c>
      <c r="V47" s="1433" t="e">
        <f>INDEX('прил 1.1'!#REF!,MATCH($B47,'прил 1.1'!$B:$B,0))</f>
        <v>#REF!</v>
      </c>
      <c r="W47" s="1434" t="e">
        <f t="shared" ref="W47:W49" si="115">T47+(N47-AL47)*1.18+AL47</f>
        <v>#REF!</v>
      </c>
      <c r="X47" s="1434" t="e">
        <f>(O47-AM47)*1.18+AM47</f>
        <v>#REF!</v>
      </c>
      <c r="Y47" s="1434">
        <f t="shared" ref="Y47:Y48" si="116">(P47-AN47)*1.18+AN47</f>
        <v>0</v>
      </c>
      <c r="Z47" s="1434">
        <f t="shared" ref="Z47:Z48" si="117">(Q47-AO47)*1.18+AO47</f>
        <v>0</v>
      </c>
      <c r="AA47" s="1433"/>
      <c r="AB47" s="1433" t="e">
        <f>INDEX('прил 1.1'!#REF!,MATCH($B47,'прил 1.1'!$B:$B,0))</f>
        <v>#REF!</v>
      </c>
      <c r="AC47" s="1433" t="e">
        <f>INDEX('прил 1.1'!#REF!,MATCH($B47,'прил 1.1'!$B:$B,0))</f>
        <v>#REF!</v>
      </c>
      <c r="AD47" s="1088" t="e">
        <f>INDEX('прил 1.1'!#REF!,MATCH($B47,'прил 1.1'!$B:$B,0))</f>
        <v>#REF!</v>
      </c>
      <c r="AE47" s="1088" t="e">
        <f>INDEX('прил 1.1'!#REF!,MATCH($B47,'прил 1.1'!$B:$B,0))</f>
        <v>#REF!</v>
      </c>
      <c r="AF47" s="1941" t="e">
        <f>INDEX('прил 1.1'!#REF!,MATCH('прил 14'!B47,'прил 1.1'!B:B,0))-G47</f>
        <v>#REF!</v>
      </c>
      <c r="AG47" s="1267" t="e">
        <f>INDEX('прил 1.1'!#REF!,MATCH($B47,'прил 1.1'!$B:$B,0))</f>
        <v>#REF!</v>
      </c>
      <c r="AH47" s="1267" t="e">
        <f t="shared" si="84"/>
        <v>#REF!</v>
      </c>
      <c r="AI47" s="1292" t="e">
        <f>AJ47+AH47</f>
        <v>#REF!</v>
      </c>
      <c r="AJ47" s="1266" t="e">
        <f t="shared" ref="AJ47:AJ55" si="118">ROUND(M47*$AK$19,4)</f>
        <v>#REF!</v>
      </c>
      <c r="AK47" s="1359"/>
      <c r="AL47" s="1360"/>
      <c r="AM47" s="1266" t="e">
        <f>AJ47</f>
        <v>#REF!</v>
      </c>
      <c r="AN47" s="1266"/>
      <c r="AO47" s="1361"/>
      <c r="AP47" s="1291" t="e">
        <f t="shared" si="14"/>
        <v>#REF!</v>
      </c>
      <c r="AQ47" s="1362" t="e">
        <f t="shared" si="86"/>
        <v>#REF!</v>
      </c>
      <c r="AR47" s="1362" t="e">
        <f t="shared" si="87"/>
        <v>#REF!</v>
      </c>
      <c r="AS47" s="1362" t="e">
        <f t="shared" si="88"/>
        <v>#REF!</v>
      </c>
      <c r="AT47" s="1362">
        <f t="shared" si="89"/>
        <v>0</v>
      </c>
      <c r="AU47" s="1362">
        <f t="shared" si="90"/>
        <v>0</v>
      </c>
      <c r="AW47" s="1362">
        <f t="shared" ref="AW47:AW49" si="119">(N47-AL47)*1.18</f>
        <v>0</v>
      </c>
      <c r="AX47" s="1362" t="e">
        <f t="shared" ref="AX47:AX49" si="120">(O47-AM47)*1.18</f>
        <v>#REF!</v>
      </c>
      <c r="AY47" s="1362">
        <f t="shared" ref="AY47:AY49" si="121">(P47-AN47)*1.18</f>
        <v>0</v>
      </c>
      <c r="AZ47" s="1362">
        <f t="shared" ref="AZ47:AZ49" si="122">(Q47-AO47)*1.18</f>
        <v>0</v>
      </c>
      <c r="BA47" s="1362" t="e">
        <f t="shared" ref="BA47:BA49" si="123">SUM(AW47:AZ47)</f>
        <v>#REF!</v>
      </c>
      <c r="BB47" s="1363">
        <v>7.1151621717779889E-6</v>
      </c>
      <c r="BD47" s="1751" t="e">
        <f t="shared" si="110"/>
        <v>#REF!</v>
      </c>
    </row>
    <row r="48" spans="1:58" outlineLevel="2">
      <c r="A48" s="919">
        <f>A47+1</f>
        <v>2</v>
      </c>
      <c r="B48" s="780" t="e">
        <f>'прил 1.1'!#REF!</f>
        <v>#REF!</v>
      </c>
      <c r="C48" s="919" t="s">
        <v>1026</v>
      </c>
      <c r="D48" s="1433" t="e">
        <f>INDEX('прил 1.1'!K:K,MATCH($B48,'прил 1.1'!$B:$B,0))</f>
        <v>#REF!</v>
      </c>
      <c r="E48" s="1433" t="e">
        <f>INDEX('прил 1.1'!Q:Q,MATCH($B48,'прил 1.1'!$B:$B,0))</f>
        <v>#REF!</v>
      </c>
      <c r="F48" s="1433" t="e">
        <f>INDEX('прил 1.1'!#REF!,MATCH($B48,'прил 1.1'!$B:$B,0))</f>
        <v>#REF!</v>
      </c>
      <c r="G48" s="1433" t="e">
        <f>INDEX('прил 1.3'!#REF!,MATCH('прил 14'!$B48,'прил 1.3'!$B:$B,0))</f>
        <v>#REF!</v>
      </c>
      <c r="H48" s="1433" t="e">
        <f>INDEX('прил 1.3'!#REF!,MATCH('прил 14'!$B48,'прил 1.3'!$B:$B,0))</f>
        <v>#REF!</v>
      </c>
      <c r="I48" s="1433" t="e">
        <f>INDEX('прил 1.3'!#REF!,MATCH('прил 14'!$B48,'прил 1.3'!$B:$B,0))</f>
        <v>#REF!</v>
      </c>
      <c r="J48" s="1433" t="e">
        <f>INDEX('прил 1.3'!#REF!,MATCH('прил 14'!$B48,'прил 1.3'!$B:$B,0))</f>
        <v>#REF!</v>
      </c>
      <c r="K48" s="1433" t="e">
        <f>INDEX('прил 1.3'!#REF!,MATCH('прил 14'!$B48,'прил 1.3'!$B:$B,0))</f>
        <v>#REF!</v>
      </c>
      <c r="L48" s="1433"/>
      <c r="M48" s="1433" t="e">
        <f>INDEX('прил 1.1'!#REF!,MATCH($B48,'прил 1.1'!$B:$B,0))</f>
        <v>#REF!</v>
      </c>
      <c r="N48" s="1434"/>
      <c r="O48" s="1434"/>
      <c r="P48" s="1434" t="e">
        <f>M48</f>
        <v>#REF!</v>
      </c>
      <c r="Q48" s="1434"/>
      <c r="R48" s="1433"/>
      <c r="S48" s="1433" t="e">
        <f>INDEX('прил 1.1'!#REF!,MATCH($B48,'прил 1.1'!$B:$B,0))</f>
        <v>#REF!</v>
      </c>
      <c r="T48" s="1433" t="e">
        <f>INDEX('прил 1.1'!#REF!,MATCH($B48,'прил 1.1'!$B:$B,0))</f>
        <v>#REF!</v>
      </c>
      <c r="U48" s="1433" t="e">
        <f>INDEX('прил 1.1'!#REF!,MATCH($B48,'прил 1.1'!$B:$B,0))</f>
        <v>#REF!</v>
      </c>
      <c r="V48" s="1433" t="e">
        <f>INDEX('прил 1.1'!#REF!,MATCH($B48,'прил 1.1'!$B:$B,0))</f>
        <v>#REF!</v>
      </c>
      <c r="W48" s="1434" t="e">
        <f t="shared" si="115"/>
        <v>#REF!</v>
      </c>
      <c r="X48" s="1434">
        <f t="shared" ref="X48:X49" si="124">(O48-AM48)*1.18+AM48</f>
        <v>0</v>
      </c>
      <c r="Y48" s="1434" t="e">
        <f t="shared" si="116"/>
        <v>#REF!</v>
      </c>
      <c r="Z48" s="1434">
        <f t="shared" si="117"/>
        <v>0</v>
      </c>
      <c r="AA48" s="1433"/>
      <c r="AB48" s="1433" t="e">
        <f>INDEX('прил 1.1'!#REF!,MATCH($B48,'прил 1.1'!$B:$B,0))</f>
        <v>#REF!</v>
      </c>
      <c r="AC48" s="1433" t="e">
        <f>INDEX('прил 1.1'!#REF!,MATCH($B48,'прил 1.1'!$B:$B,0))</f>
        <v>#REF!</v>
      </c>
      <c r="AD48" s="1088" t="e">
        <f>INDEX('прил 1.1'!#REF!,MATCH($B48,'прил 1.1'!$B:$B,0))</f>
        <v>#REF!</v>
      </c>
      <c r="AE48" s="1088" t="e">
        <f>INDEX('прил 1.1'!#REF!,MATCH($B48,'прил 1.1'!$B:$B,0))</f>
        <v>#REF!</v>
      </c>
      <c r="AF48" s="1941" t="e">
        <f>INDEX('прил 1.1'!#REF!,MATCH('прил 14'!B48,'прил 1.1'!B:B,0))-G48</f>
        <v>#REF!</v>
      </c>
      <c r="AG48" s="1267" t="e">
        <f>INDEX('прил 1.1'!#REF!,MATCH($B48,'прил 1.1'!$B:$B,0))</f>
        <v>#REF!</v>
      </c>
      <c r="AH48" s="1267" t="e">
        <f t="shared" si="84"/>
        <v>#REF!</v>
      </c>
      <c r="AI48" s="1292" t="e">
        <f t="shared" ref="AI48:AI65" si="125">AJ48+AH48</f>
        <v>#REF!</v>
      </c>
      <c r="AJ48" s="1266" t="e">
        <f t="shared" si="118"/>
        <v>#REF!</v>
      </c>
      <c r="AK48" s="1359"/>
      <c r="AL48" s="1360"/>
      <c r="AM48" s="1266"/>
      <c r="AN48" s="1266" t="e">
        <f>AJ48</f>
        <v>#REF!</v>
      </c>
      <c r="AO48" s="1361"/>
      <c r="AP48" s="1291" t="e">
        <f t="shared" si="14"/>
        <v>#REF!</v>
      </c>
      <c r="AQ48" s="1362" t="e">
        <f t="shared" si="86"/>
        <v>#REF!</v>
      </c>
      <c r="AR48" s="1362" t="e">
        <f t="shared" si="87"/>
        <v>#REF!</v>
      </c>
      <c r="AS48" s="1362">
        <f t="shared" si="88"/>
        <v>0</v>
      </c>
      <c r="AT48" s="1362" t="e">
        <f t="shared" si="89"/>
        <v>#REF!</v>
      </c>
      <c r="AU48" s="1362">
        <f t="shared" si="90"/>
        <v>0</v>
      </c>
      <c r="AW48" s="1362">
        <f t="shared" si="119"/>
        <v>0</v>
      </c>
      <c r="AX48" s="1362">
        <f t="shared" si="120"/>
        <v>0</v>
      </c>
      <c r="AY48" s="1362" t="e">
        <f t="shared" si="121"/>
        <v>#REF!</v>
      </c>
      <c r="AZ48" s="1362">
        <f t="shared" si="122"/>
        <v>0</v>
      </c>
      <c r="BA48" s="1362" t="e">
        <f t="shared" si="123"/>
        <v>#REF!</v>
      </c>
      <c r="BB48" s="1363">
        <v>-6.584767232725719E-6</v>
      </c>
      <c r="BD48" s="1751" t="e">
        <f t="shared" si="110"/>
        <v>#REF!</v>
      </c>
    </row>
    <row r="49" spans="1:58" outlineLevel="2">
      <c r="A49" s="919">
        <f t="shared" ref="A49" si="126">A48+1</f>
        <v>3</v>
      </c>
      <c r="B49" s="780" t="e">
        <f>'прил 1.1'!#REF!</f>
        <v>#REF!</v>
      </c>
      <c r="C49" s="919" t="s">
        <v>1026</v>
      </c>
      <c r="D49" s="1433" t="e">
        <f>INDEX('прил 1.1'!K:K,MATCH($B49,'прил 1.1'!$B:$B,0))</f>
        <v>#REF!</v>
      </c>
      <c r="E49" s="1433" t="e">
        <f>INDEX('прил 1.1'!Q:Q,MATCH($B49,'прил 1.1'!$B:$B,0))</f>
        <v>#REF!</v>
      </c>
      <c r="F49" s="1433" t="e">
        <f>INDEX('прил 1.1'!#REF!,MATCH($B49,'прил 1.1'!$B:$B,0))</f>
        <v>#REF!</v>
      </c>
      <c r="G49" s="1433" t="e">
        <f>INDEX('прил 1.3'!#REF!,MATCH('прил 14'!$B49,'прил 1.3'!$B:$B,0))</f>
        <v>#REF!</v>
      </c>
      <c r="H49" s="1433" t="e">
        <f>INDEX('прил 1.3'!#REF!,MATCH('прил 14'!$B49,'прил 1.3'!$B:$B,0))</f>
        <v>#REF!</v>
      </c>
      <c r="I49" s="1433" t="e">
        <f>INDEX('прил 1.3'!#REF!,MATCH('прил 14'!$B49,'прил 1.3'!$B:$B,0))</f>
        <v>#REF!</v>
      </c>
      <c r="J49" s="1433" t="e">
        <f>INDEX('прил 1.3'!#REF!,MATCH('прил 14'!$B49,'прил 1.3'!$B:$B,0))</f>
        <v>#REF!</v>
      </c>
      <c r="K49" s="1433" t="e">
        <f>G49-J49</f>
        <v>#REF!</v>
      </c>
      <c r="L49" s="1433"/>
      <c r="M49" s="1433" t="e">
        <f>INDEX('прил 1.1'!#REF!,MATCH($B49,'прил 1.1'!$B:$B,0))</f>
        <v>#REF!</v>
      </c>
      <c r="N49" s="1434" t="e">
        <f>H49</f>
        <v>#REF!</v>
      </c>
      <c r="O49" s="1434"/>
      <c r="P49" s="1434" t="e">
        <f t="shared" ref="P49" si="127">J49</f>
        <v>#REF!</v>
      </c>
      <c r="Q49" s="1434" t="e">
        <f>M49-SUM(N49:P49)</f>
        <v>#REF!</v>
      </c>
      <c r="R49" s="1433"/>
      <c r="S49" s="1433" t="e">
        <f>INDEX('прил 1.1'!#REF!,MATCH($B49,'прил 1.1'!$B:$B,0))</f>
        <v>#REF!</v>
      </c>
      <c r="T49" s="1433" t="e">
        <f>INDEX('прил 1.1'!#REF!,MATCH($B49,'прил 1.1'!$B:$B,0))</f>
        <v>#REF!</v>
      </c>
      <c r="U49" s="1433" t="e">
        <f>INDEX('прил 1.1'!#REF!,MATCH($B49,'прил 1.1'!$B:$B,0))</f>
        <v>#REF!</v>
      </c>
      <c r="V49" s="1433" t="e">
        <f>INDEX('прил 1.1'!#REF!,MATCH($B49,'прил 1.1'!$B:$B,0))</f>
        <v>#REF!</v>
      </c>
      <c r="W49" s="1434" t="e">
        <f t="shared" si="115"/>
        <v>#REF!</v>
      </c>
      <c r="X49" s="1434">
        <f t="shared" si="124"/>
        <v>0</v>
      </c>
      <c r="Y49" s="1434">
        <f>AN49</f>
        <v>0</v>
      </c>
      <c r="Z49" s="1434" t="e">
        <f>AG49-Y49</f>
        <v>#REF!</v>
      </c>
      <c r="AA49" s="1433"/>
      <c r="AB49" s="1433" t="e">
        <f>INDEX('прил 1.1'!#REF!,MATCH($B49,'прил 1.1'!$B:$B,0))</f>
        <v>#REF!</v>
      </c>
      <c r="AC49" s="1433" t="e">
        <f>INDEX('прил 1.1'!#REF!,MATCH($B49,'прил 1.1'!$B:$B,0))</f>
        <v>#REF!</v>
      </c>
      <c r="AD49" s="1088" t="e">
        <f>INDEX('прил 1.1'!#REF!,MATCH($B49,'прил 1.1'!$B:$B,0))</f>
        <v>#REF!</v>
      </c>
      <c r="AE49" s="1088" t="e">
        <f>INDEX('прил 1.1'!#REF!,MATCH($B49,'прил 1.1'!$B:$B,0))</f>
        <v>#REF!</v>
      </c>
      <c r="AF49" s="1941" t="e">
        <f>INDEX('прил 1.1'!#REF!,MATCH('прил 14'!B49,'прил 1.1'!B:B,0))-G49</f>
        <v>#REF!</v>
      </c>
      <c r="AG49" s="1267" t="e">
        <f>INDEX('прил 1.1'!#REF!,MATCH($B49,'прил 1.1'!$B:$B,0))</f>
        <v>#REF!</v>
      </c>
      <c r="AH49" s="1267" t="e">
        <f t="shared" si="84"/>
        <v>#REF!</v>
      </c>
      <c r="AI49" s="1292" t="e">
        <f t="shared" si="125"/>
        <v>#REF!</v>
      </c>
      <c r="AJ49" s="1266" t="e">
        <f t="shared" si="118"/>
        <v>#REF!</v>
      </c>
      <c r="AK49" s="1359"/>
      <c r="AL49" s="1360"/>
      <c r="AM49" s="1266"/>
      <c r="AN49" s="1266"/>
      <c r="AO49" s="1361" t="e">
        <f>AJ49-AN49</f>
        <v>#REF!</v>
      </c>
      <c r="AP49" s="1291" t="e">
        <f t="shared" si="14"/>
        <v>#REF!</v>
      </c>
      <c r="AQ49" s="1362" t="e">
        <f t="shared" si="86"/>
        <v>#REF!</v>
      </c>
      <c r="AR49" s="1362" t="e">
        <f t="shared" si="87"/>
        <v>#REF!</v>
      </c>
      <c r="AS49" s="1362">
        <f t="shared" si="88"/>
        <v>0</v>
      </c>
      <c r="AT49" s="1362">
        <f t="shared" si="89"/>
        <v>0</v>
      </c>
      <c r="AU49" s="1362" t="e">
        <f t="shared" si="90"/>
        <v>#REF!</v>
      </c>
      <c r="AW49" s="1362" t="e">
        <f t="shared" si="119"/>
        <v>#REF!</v>
      </c>
      <c r="AX49" s="1362">
        <f t="shared" si="120"/>
        <v>0</v>
      </c>
      <c r="AY49" s="1362" t="e">
        <f t="shared" si="121"/>
        <v>#REF!</v>
      </c>
      <c r="AZ49" s="1362" t="e">
        <f t="shared" si="122"/>
        <v>#REF!</v>
      </c>
      <c r="BA49" s="1362" t="e">
        <f t="shared" si="123"/>
        <v>#REF!</v>
      </c>
      <c r="BB49" s="1363">
        <v>-7.730309675935132E-6</v>
      </c>
      <c r="BD49" s="1751" t="e">
        <f t="shared" si="110"/>
        <v>#REF!</v>
      </c>
    </row>
    <row r="50" spans="1:58" hidden="1" outlineLevel="2">
      <c r="A50" s="919"/>
      <c r="B50" s="1094"/>
      <c r="C50" s="919"/>
      <c r="D50" s="781"/>
      <c r="E50" s="781"/>
      <c r="F50" s="781"/>
      <c r="G50" s="781"/>
      <c r="H50" s="1078"/>
      <c r="I50" s="781"/>
      <c r="J50" s="1078"/>
      <c r="K50" s="1093"/>
      <c r="L50" s="781"/>
      <c r="M50" s="1269"/>
      <c r="N50" s="1270"/>
      <c r="O50" s="1267"/>
      <c r="P50" s="1271"/>
      <c r="Q50" s="1267"/>
      <c r="R50" s="1267"/>
      <c r="S50" s="1267"/>
      <c r="T50" s="1267"/>
      <c r="U50" s="1267"/>
      <c r="V50" s="1267"/>
      <c r="W50" s="1268"/>
      <c r="X50" s="1267"/>
      <c r="Y50" s="1268"/>
      <c r="Z50" s="1267"/>
      <c r="AA50" s="781"/>
      <c r="AB50" s="1088"/>
      <c r="AC50" s="1088"/>
      <c r="AD50" s="1088"/>
      <c r="AE50" s="1095"/>
      <c r="AF50" s="1935">
        <f t="shared" si="104"/>
        <v>0</v>
      </c>
      <c r="AG50" s="1708">
        <f t="shared" si="44"/>
        <v>0</v>
      </c>
      <c r="AH50" s="1267">
        <f t="shared" si="50"/>
        <v>0</v>
      </c>
      <c r="AI50" s="1292">
        <f t="shared" si="125"/>
        <v>0</v>
      </c>
      <c r="AJ50" s="1266">
        <f t="shared" si="118"/>
        <v>0</v>
      </c>
      <c r="AK50" s="1359"/>
      <c r="AL50" s="1360"/>
      <c r="AM50" s="1266"/>
      <c r="AN50" s="1266"/>
      <c r="AO50" s="1361"/>
      <c r="AP50" s="1291">
        <f t="shared" si="14"/>
        <v>0</v>
      </c>
      <c r="AQ50" s="1270"/>
      <c r="AR50" s="1270"/>
      <c r="AS50" s="1270"/>
      <c r="AT50" s="1270"/>
      <c r="AU50" s="1270"/>
      <c r="AW50" s="1270"/>
      <c r="AX50" s="1270"/>
      <c r="AY50" s="1270"/>
      <c r="AZ50" s="1270"/>
      <c r="BA50" s="1270"/>
      <c r="BC50" s="1091"/>
      <c r="BD50" s="1091"/>
      <c r="BE50" s="1091"/>
      <c r="BF50" s="1091"/>
    </row>
    <row r="51" spans="1:58" s="1089" customFormat="1" outlineLevel="2">
      <c r="A51" s="1892">
        <v>2</v>
      </c>
      <c r="B51" s="1097" t="s">
        <v>692</v>
      </c>
      <c r="C51" s="1098"/>
      <c r="D51" s="1435" t="e">
        <f t="shared" ref="D51:AJ51" si="128">SUM(D52:D56)</f>
        <v>#REF!</v>
      </c>
      <c r="E51" s="1435" t="e">
        <f t="shared" si="128"/>
        <v>#REF!</v>
      </c>
      <c r="F51" s="1435" t="e">
        <f t="shared" si="128"/>
        <v>#REF!</v>
      </c>
      <c r="G51" s="1435" t="e">
        <f t="shared" si="128"/>
        <v>#REF!</v>
      </c>
      <c r="H51" s="1435" t="e">
        <f t="shared" si="128"/>
        <v>#REF!</v>
      </c>
      <c r="I51" s="1435" t="e">
        <f t="shared" si="128"/>
        <v>#REF!</v>
      </c>
      <c r="J51" s="1435" t="e">
        <f t="shared" si="128"/>
        <v>#REF!</v>
      </c>
      <c r="K51" s="1435" t="e">
        <f t="shared" si="128"/>
        <v>#REF!</v>
      </c>
      <c r="L51" s="1435">
        <f t="shared" si="128"/>
        <v>0</v>
      </c>
      <c r="M51" s="1435" t="e">
        <f t="shared" si="128"/>
        <v>#REF!</v>
      </c>
      <c r="N51" s="1435" t="e">
        <f t="shared" si="128"/>
        <v>#REF!</v>
      </c>
      <c r="O51" s="1435" t="e">
        <f t="shared" si="128"/>
        <v>#REF!</v>
      </c>
      <c r="P51" s="1435" t="e">
        <f t="shared" si="128"/>
        <v>#REF!</v>
      </c>
      <c r="Q51" s="1435" t="e">
        <f t="shared" si="128"/>
        <v>#REF!</v>
      </c>
      <c r="R51" s="1435">
        <f t="shared" si="128"/>
        <v>0</v>
      </c>
      <c r="S51" s="1435" t="e">
        <f t="shared" si="128"/>
        <v>#REF!</v>
      </c>
      <c r="T51" s="1435" t="e">
        <f t="shared" si="128"/>
        <v>#REF!</v>
      </c>
      <c r="U51" s="1435" t="e">
        <f t="shared" si="128"/>
        <v>#REF!</v>
      </c>
      <c r="V51" s="1435" t="e">
        <f t="shared" si="128"/>
        <v>#REF!</v>
      </c>
      <c r="W51" s="1435" t="e">
        <f t="shared" si="128"/>
        <v>#REF!</v>
      </c>
      <c r="X51" s="1435" t="e">
        <f t="shared" si="128"/>
        <v>#REF!</v>
      </c>
      <c r="Y51" s="1435" t="e">
        <f t="shared" si="128"/>
        <v>#REF!</v>
      </c>
      <c r="Z51" s="1435" t="e">
        <f t="shared" si="128"/>
        <v>#REF!</v>
      </c>
      <c r="AA51" s="1435">
        <f t="shared" si="128"/>
        <v>0</v>
      </c>
      <c r="AB51" s="1435" t="e">
        <f t="shared" si="128"/>
        <v>#REF!</v>
      </c>
      <c r="AC51" s="1435" t="e">
        <f t="shared" si="128"/>
        <v>#REF!</v>
      </c>
      <c r="AD51" s="1270" t="e">
        <f t="shared" si="128"/>
        <v>#REF!</v>
      </c>
      <c r="AE51" s="1270" t="e">
        <f t="shared" si="128"/>
        <v>#REF!</v>
      </c>
      <c r="AF51" s="1941" t="e">
        <f>INDEX('прил 1.1'!#REF!,MATCH('прил 14'!B51,'прил 1.1'!B:B,0))-G51</f>
        <v>#REF!</v>
      </c>
      <c r="AG51" s="1270" t="e">
        <f t="shared" si="128"/>
        <v>#REF!</v>
      </c>
      <c r="AH51" s="1267" t="e">
        <f t="shared" ref="AH51:AH57" si="129">SUM(W51:Z51)-V51</f>
        <v>#REF!</v>
      </c>
      <c r="AI51" s="1270" t="e">
        <f t="shared" si="128"/>
        <v>#REF!</v>
      </c>
      <c r="AJ51" s="1270" t="e">
        <f t="shared" si="128"/>
        <v>#REF!</v>
      </c>
      <c r="AK51" s="1359"/>
      <c r="AL51" s="1270">
        <f t="shared" ref="AL51:AO51" si="130">SUM(AL52:AL56)</f>
        <v>0</v>
      </c>
      <c r="AM51" s="1270">
        <f t="shared" si="130"/>
        <v>0</v>
      </c>
      <c r="AN51" s="1270" t="e">
        <f t="shared" si="130"/>
        <v>#REF!</v>
      </c>
      <c r="AO51" s="1270" t="e">
        <f t="shared" si="130"/>
        <v>#REF!</v>
      </c>
      <c r="AP51" s="1291" t="e">
        <f t="shared" si="14"/>
        <v>#REF!</v>
      </c>
      <c r="AQ51" s="1362" t="e">
        <f t="shared" ref="AQ51:AQ57" si="131">V51-AJ51</f>
        <v>#REF!</v>
      </c>
      <c r="AR51" s="1362" t="e">
        <f t="shared" ref="AR51:AR57" si="132">W51-AL51</f>
        <v>#REF!</v>
      </c>
      <c r="AS51" s="1362" t="e">
        <f t="shared" ref="AS51:AS57" si="133">X51-AM51</f>
        <v>#REF!</v>
      </c>
      <c r="AT51" s="1362" t="e">
        <f t="shared" ref="AT51:AT57" si="134">Y51-AN51</f>
        <v>#REF!</v>
      </c>
      <c r="AU51" s="1362" t="e">
        <f t="shared" ref="AU51:AU57" si="135">Z51-AO51</f>
        <v>#REF!</v>
      </c>
      <c r="AW51" s="1270" t="e">
        <f t="shared" ref="AW51:BA51" si="136">SUM(AW52:AW56)</f>
        <v>#REF!</v>
      </c>
      <c r="AX51" s="1270" t="e">
        <f t="shared" si="136"/>
        <v>#REF!</v>
      </c>
      <c r="AY51" s="1270" t="e">
        <f t="shared" si="136"/>
        <v>#REF!</v>
      </c>
      <c r="AZ51" s="1270" t="e">
        <f t="shared" si="136"/>
        <v>#REF!</v>
      </c>
      <c r="BA51" s="1270" t="e">
        <f t="shared" si="136"/>
        <v>#REF!</v>
      </c>
      <c r="BC51" s="1752"/>
      <c r="BD51" s="1751" t="e">
        <f t="shared" ref="BD51:BD57" si="137">SUBTOTAL(9,W51:Z51)-V51</f>
        <v>#REF!</v>
      </c>
      <c r="BE51" s="1752"/>
      <c r="BF51" s="1752"/>
    </row>
    <row r="52" spans="1:58" outlineLevel="2">
      <c r="A52" s="919">
        <v>1</v>
      </c>
      <c r="B52" s="780" t="e">
        <f>'прил 1.1'!#REF!</f>
        <v>#REF!</v>
      </c>
      <c r="C52" s="919" t="s">
        <v>1026</v>
      </c>
      <c r="D52" s="1433" t="e">
        <f>INDEX('прил 1.1'!K:K,MATCH($B52,'прил 1.1'!$B:$B,0))</f>
        <v>#REF!</v>
      </c>
      <c r="E52" s="1433" t="e">
        <f>INDEX('прил 1.1'!Q:Q,MATCH($B52,'прил 1.1'!$B:$B,0))</f>
        <v>#REF!</v>
      </c>
      <c r="F52" s="1433" t="e">
        <f>INDEX('прил 1.1'!#REF!,MATCH($B52,'прил 1.1'!$B:$B,0))</f>
        <v>#REF!</v>
      </c>
      <c r="G52" s="1433" t="e">
        <f>INDEX('прил 1.3'!#REF!,MATCH('прил 14'!$B52,'прил 1.3'!$B:$B,0))</f>
        <v>#REF!</v>
      </c>
      <c r="H52" s="1433" t="e">
        <f>INDEX('прил 1.3'!#REF!,MATCH('прил 14'!$B52,'прил 1.3'!$B:$B,0))</f>
        <v>#REF!</v>
      </c>
      <c r="I52" s="1433" t="e">
        <f>INDEX('прил 1.3'!#REF!,MATCH('прил 14'!$B52,'прил 1.3'!$B:$B,0))</f>
        <v>#REF!</v>
      </c>
      <c r="J52" s="1433" t="e">
        <f>INDEX('прил 1.3'!#REF!,MATCH('прил 14'!$B52,'прил 1.3'!$B:$B,0))</f>
        <v>#REF!</v>
      </c>
      <c r="K52" s="1433" t="e">
        <f>INDEX('прил 1.3'!#REF!,MATCH('прил 14'!$B52,'прил 1.3'!$B:$B,0))</f>
        <v>#REF!</v>
      </c>
      <c r="L52" s="1433"/>
      <c r="M52" s="1433" t="e">
        <f>INDEX('прил 1.1'!#REF!,MATCH($B52,'прил 1.1'!$B:$B,0))</f>
        <v>#REF!</v>
      </c>
      <c r="N52" s="1434">
        <v>0</v>
      </c>
      <c r="O52" s="1434">
        <v>0</v>
      </c>
      <c r="P52" s="1434">
        <v>16.393999999999998</v>
      </c>
      <c r="Q52" s="1434">
        <v>0</v>
      </c>
      <c r="R52" s="1433"/>
      <c r="S52" s="1433" t="e">
        <f>INDEX('прил 1.1'!#REF!,MATCH($B52,'прил 1.1'!$B:$B,0))</f>
        <v>#REF!</v>
      </c>
      <c r="T52" s="1433" t="e">
        <f>INDEX('прил 1.1'!#REF!,MATCH($B52,'прил 1.1'!$B:$B,0))</f>
        <v>#REF!</v>
      </c>
      <c r="U52" s="1433" t="e">
        <f>INDEX('прил 1.1'!#REF!,MATCH($B52,'прил 1.1'!$B:$B,0))</f>
        <v>#REF!</v>
      </c>
      <c r="V52" s="1433" t="e">
        <f>INDEX('прил 1.1'!#REF!,MATCH($B52,'прил 1.1'!$B:$B,0))</f>
        <v>#REF!</v>
      </c>
      <c r="W52" s="1434" t="e">
        <f t="shared" ref="W52:W54" si="138">T52+(N52-AL52)*1.18+AL52</f>
        <v>#REF!</v>
      </c>
      <c r="X52" s="1434">
        <f t="shared" ref="X52:X54" si="139">(O52-AM52)*1.18+AM52</f>
        <v>0</v>
      </c>
      <c r="Y52" s="1434" t="e">
        <f>AN52</f>
        <v>#REF!</v>
      </c>
      <c r="Z52" s="1434" t="e">
        <f>V52-Y52</f>
        <v>#REF!</v>
      </c>
      <c r="AA52" s="1433"/>
      <c r="AB52" s="1433" t="e">
        <f>INDEX('прил 1.1'!#REF!,MATCH($B52,'прил 1.1'!$B:$B,0))</f>
        <v>#REF!</v>
      </c>
      <c r="AC52" s="1433" t="e">
        <f>INDEX('прил 1.1'!#REF!,MATCH($B52,'прил 1.1'!$B:$B,0))</f>
        <v>#REF!</v>
      </c>
      <c r="AD52" s="1088" t="e">
        <f>INDEX('прил 1.1'!#REF!,MATCH($B52,'прил 1.1'!$B:$B,0))</f>
        <v>#REF!</v>
      </c>
      <c r="AE52" s="1088" t="e">
        <f>INDEX('прил 1.1'!#REF!,MATCH($B52,'прил 1.1'!$B:$B,0))</f>
        <v>#REF!</v>
      </c>
      <c r="AF52" s="1941" t="e">
        <f>INDEX('прил 1.1'!#REF!,MATCH('прил 14'!B52,'прил 1.1'!B:B,0))-G52</f>
        <v>#REF!</v>
      </c>
      <c r="AG52" s="1267" t="e">
        <f>INDEX('прил 1.1'!#REF!,MATCH($B52,'прил 1.1'!$B:$B,0))</f>
        <v>#REF!</v>
      </c>
      <c r="AH52" s="1267" t="e">
        <f t="shared" si="129"/>
        <v>#REF!</v>
      </c>
      <c r="AI52" s="1292" t="e">
        <f t="shared" si="125"/>
        <v>#REF!</v>
      </c>
      <c r="AJ52" s="1266" t="e">
        <f t="shared" si="118"/>
        <v>#REF!</v>
      </c>
      <c r="AK52" s="1359"/>
      <c r="AL52" s="1360"/>
      <c r="AM52" s="1266"/>
      <c r="AN52" s="1266" t="e">
        <f t="shared" ref="AN52:AN56" si="140">AJ52</f>
        <v>#REF!</v>
      </c>
      <c r="AO52" s="1361"/>
      <c r="AP52" s="1291" t="e">
        <f t="shared" si="14"/>
        <v>#REF!</v>
      </c>
      <c r="AQ52" s="1362" t="e">
        <f t="shared" si="131"/>
        <v>#REF!</v>
      </c>
      <c r="AR52" s="1362" t="e">
        <f t="shared" si="132"/>
        <v>#REF!</v>
      </c>
      <c r="AS52" s="1362">
        <f t="shared" si="133"/>
        <v>0</v>
      </c>
      <c r="AT52" s="1362" t="e">
        <f t="shared" si="134"/>
        <v>#REF!</v>
      </c>
      <c r="AU52" s="1362" t="e">
        <f t="shared" si="135"/>
        <v>#REF!</v>
      </c>
      <c r="AW52" s="1362">
        <f t="shared" ref="AW52:AW56" si="141">(N52-AL52)*1.18</f>
        <v>0</v>
      </c>
      <c r="AX52" s="1362">
        <f t="shared" ref="AX52:AX56" si="142">(O52-AM52)*1.18</f>
        <v>0</v>
      </c>
      <c r="AY52" s="1362" t="e">
        <f t="shared" ref="AY52:AY56" si="143">(P52-AN52)*1.18</f>
        <v>#REF!</v>
      </c>
      <c r="AZ52" s="1362">
        <f t="shared" ref="AZ52:AZ56" si="144">(Q52-AO52)*1.18</f>
        <v>0</v>
      </c>
      <c r="BA52" s="1362" t="e">
        <f t="shared" ref="BA52:BA56" si="145">SUM(AW52:AZ52)</f>
        <v>#REF!</v>
      </c>
      <c r="BB52" s="1363">
        <v>-7.3072548367747459E-6</v>
      </c>
      <c r="BD52" s="1751" t="e">
        <f t="shared" si="137"/>
        <v>#REF!</v>
      </c>
    </row>
    <row r="53" spans="1:58" outlineLevel="2">
      <c r="A53" s="919">
        <f t="shared" ref="A53:A56" si="146">A52+1</f>
        <v>2</v>
      </c>
      <c r="B53" s="780" t="e">
        <f>'прил 1.1'!#REF!</f>
        <v>#REF!</v>
      </c>
      <c r="C53" s="919" t="s">
        <v>1026</v>
      </c>
      <c r="D53" s="1433" t="e">
        <f>INDEX('прил 1.1'!K:K,MATCH($B53,'прил 1.1'!$B:$B,0))</f>
        <v>#REF!</v>
      </c>
      <c r="E53" s="1433" t="e">
        <f>INDEX('прил 1.1'!Q:Q,MATCH($B53,'прил 1.1'!$B:$B,0))</f>
        <v>#REF!</v>
      </c>
      <c r="F53" s="1433" t="e">
        <f>INDEX('прил 1.1'!#REF!,MATCH($B53,'прил 1.1'!$B:$B,0))</f>
        <v>#REF!</v>
      </c>
      <c r="G53" s="1433" t="e">
        <f>INDEX('прил 1.3'!#REF!,MATCH('прил 14'!$B53,'прил 1.3'!$B:$B,0))</f>
        <v>#REF!</v>
      </c>
      <c r="H53" s="1433" t="e">
        <f>INDEX('прил 1.3'!#REF!,MATCH('прил 14'!$B53,'прил 1.3'!$B:$B,0))</f>
        <v>#REF!</v>
      </c>
      <c r="I53" s="1433" t="e">
        <f>INDEX('прил 1.3'!#REF!,MATCH('прил 14'!$B53,'прил 1.3'!$B:$B,0))</f>
        <v>#REF!</v>
      </c>
      <c r="J53" s="1433" t="e">
        <f>INDEX('прил 1.3'!#REF!,MATCH('прил 14'!$B53,'прил 1.3'!$B:$B,0))</f>
        <v>#REF!</v>
      </c>
      <c r="K53" s="1433" t="e">
        <f>INDEX('прил 1.3'!#REF!,MATCH('прил 14'!$B53,'прил 1.3'!$B:$B,0))</f>
        <v>#REF!</v>
      </c>
      <c r="L53" s="1433"/>
      <c r="M53" s="1433" t="e">
        <f>INDEX('прил 1.1'!#REF!,MATCH($B53,'прил 1.1'!$B:$B,0))</f>
        <v>#REF!</v>
      </c>
      <c r="N53" s="1434"/>
      <c r="O53" s="1434"/>
      <c r="P53" s="1434" t="e">
        <f>M53</f>
        <v>#REF!</v>
      </c>
      <c r="Q53" s="1434"/>
      <c r="R53" s="1433"/>
      <c r="S53" s="1433" t="e">
        <f>INDEX('прил 1.1'!#REF!,MATCH($B53,'прил 1.1'!$B:$B,0))</f>
        <v>#REF!</v>
      </c>
      <c r="T53" s="1433" t="e">
        <f>INDEX('прил 1.1'!#REF!,MATCH($B53,'прил 1.1'!$B:$B,0))</f>
        <v>#REF!</v>
      </c>
      <c r="U53" s="1433" t="e">
        <f>INDEX('прил 1.1'!#REF!,MATCH($B53,'прил 1.1'!$B:$B,0))</f>
        <v>#REF!</v>
      </c>
      <c r="V53" s="1433" t="e">
        <f>INDEX('прил 1.1'!#REF!,MATCH($B53,'прил 1.1'!$B:$B,0))</f>
        <v>#REF!</v>
      </c>
      <c r="W53" s="1434" t="e">
        <f t="shared" si="138"/>
        <v>#REF!</v>
      </c>
      <c r="X53" s="1434">
        <f t="shared" si="139"/>
        <v>0</v>
      </c>
      <c r="Y53" s="1434" t="e">
        <f t="shared" ref="Y53:Y54" si="147">(P53-AN53)*1.18+AN53</f>
        <v>#REF!</v>
      </c>
      <c r="Z53" s="1434">
        <f t="shared" ref="Z53:Z54" si="148">(Q53-AO53)*1.18+AO53</f>
        <v>0</v>
      </c>
      <c r="AA53" s="1433"/>
      <c r="AB53" s="1433" t="e">
        <f>INDEX('прил 1.1'!#REF!,MATCH($B53,'прил 1.1'!$B:$B,0))</f>
        <v>#REF!</v>
      </c>
      <c r="AC53" s="1433" t="e">
        <f>INDEX('прил 1.1'!#REF!,MATCH($B53,'прил 1.1'!$B:$B,0))</f>
        <v>#REF!</v>
      </c>
      <c r="AD53" s="1088" t="e">
        <f>INDEX('прил 1.1'!#REF!,MATCH($B53,'прил 1.1'!$B:$B,0))</f>
        <v>#REF!</v>
      </c>
      <c r="AE53" s="1088" t="e">
        <f>INDEX('прил 1.1'!#REF!,MATCH($B53,'прил 1.1'!$B:$B,0))</f>
        <v>#REF!</v>
      </c>
      <c r="AF53" s="1941" t="e">
        <f>INDEX('прил 1.1'!#REF!,MATCH('прил 14'!B53,'прил 1.1'!B:B,0))-G53</f>
        <v>#REF!</v>
      </c>
      <c r="AG53" s="1267" t="e">
        <f>INDEX('прил 1.1'!#REF!,MATCH($B53,'прил 1.1'!$B:$B,0))</f>
        <v>#REF!</v>
      </c>
      <c r="AH53" s="1267" t="e">
        <f t="shared" si="129"/>
        <v>#REF!</v>
      </c>
      <c r="AI53" s="1292" t="e">
        <f t="shared" si="125"/>
        <v>#REF!</v>
      </c>
      <c r="AJ53" s="1266" t="e">
        <f t="shared" si="118"/>
        <v>#REF!</v>
      </c>
      <c r="AK53" s="1359"/>
      <c r="AL53" s="1360"/>
      <c r="AM53" s="1266"/>
      <c r="AN53" s="1266" t="e">
        <f t="shared" si="140"/>
        <v>#REF!</v>
      </c>
      <c r="AO53" s="1361"/>
      <c r="AP53" s="1291" t="e">
        <f t="shared" si="14"/>
        <v>#REF!</v>
      </c>
      <c r="AQ53" s="1362" t="e">
        <f t="shared" si="131"/>
        <v>#REF!</v>
      </c>
      <c r="AR53" s="1362" t="e">
        <f t="shared" si="132"/>
        <v>#REF!</v>
      </c>
      <c r="AS53" s="1362">
        <f t="shared" si="133"/>
        <v>0</v>
      </c>
      <c r="AT53" s="1362" t="e">
        <f t="shared" si="134"/>
        <v>#REF!</v>
      </c>
      <c r="AU53" s="1362">
        <f t="shared" si="135"/>
        <v>0</v>
      </c>
      <c r="AW53" s="1362">
        <f t="shared" si="141"/>
        <v>0</v>
      </c>
      <c r="AX53" s="1362">
        <f t="shared" si="142"/>
        <v>0</v>
      </c>
      <c r="AY53" s="1362" t="e">
        <f t="shared" si="143"/>
        <v>#REF!</v>
      </c>
      <c r="AZ53" s="1362">
        <f t="shared" si="144"/>
        <v>0</v>
      </c>
      <c r="BA53" s="1362" t="e">
        <f t="shared" si="145"/>
        <v>#REF!</v>
      </c>
      <c r="BB53" s="1363">
        <v>2.9116164750320195E-6</v>
      </c>
      <c r="BD53" s="1751" t="e">
        <f t="shared" si="137"/>
        <v>#REF!</v>
      </c>
    </row>
    <row r="54" spans="1:58" outlineLevel="2">
      <c r="A54" s="919">
        <f t="shared" si="146"/>
        <v>3</v>
      </c>
      <c r="B54" s="780" t="e">
        <f>'прил 1.1'!#REF!</f>
        <v>#REF!</v>
      </c>
      <c r="C54" s="919" t="s">
        <v>1026</v>
      </c>
      <c r="D54" s="1433" t="e">
        <f>INDEX('прил 1.1'!K:K,MATCH($B54,'прил 1.1'!$B:$B,0))</f>
        <v>#REF!</v>
      </c>
      <c r="E54" s="1433" t="e">
        <f>INDEX('прил 1.1'!Q:Q,MATCH($B54,'прил 1.1'!$B:$B,0))</f>
        <v>#REF!</v>
      </c>
      <c r="F54" s="1433" t="e">
        <f>INDEX('прил 1.1'!#REF!,MATCH($B54,'прил 1.1'!$B:$B,0))</f>
        <v>#REF!</v>
      </c>
      <c r="G54" s="1433" t="e">
        <f>INDEX('прил 1.3'!#REF!,MATCH('прил 14'!$B54,'прил 1.3'!$B:$B,0))</f>
        <v>#REF!</v>
      </c>
      <c r="H54" s="1433" t="e">
        <f>INDEX('прил 1.3'!#REF!,MATCH('прил 14'!$B54,'прил 1.3'!$B:$B,0))</f>
        <v>#REF!</v>
      </c>
      <c r="I54" s="1433" t="e">
        <f>INDEX('прил 1.3'!#REF!,MATCH('прил 14'!$B54,'прил 1.3'!$B:$B,0))</f>
        <v>#REF!</v>
      </c>
      <c r="J54" s="1433" t="e">
        <f>INDEX('прил 1.3'!#REF!,MATCH('прил 14'!$B54,'прил 1.3'!$B:$B,0))</f>
        <v>#REF!</v>
      </c>
      <c r="K54" s="1433" t="e">
        <f>INDEX('прил 1.3'!#REF!,MATCH('прил 14'!$B54,'прил 1.3'!$B:$B,0))</f>
        <v>#REF!</v>
      </c>
      <c r="L54" s="1433"/>
      <c r="M54" s="1433" t="e">
        <f>INDEX('прил 1.1'!#REF!,MATCH($B54,'прил 1.1'!$B:$B,0))</f>
        <v>#REF!</v>
      </c>
      <c r="N54" s="1434"/>
      <c r="O54" s="1434"/>
      <c r="P54" s="1434"/>
      <c r="Q54" s="1434"/>
      <c r="R54" s="1433"/>
      <c r="S54" s="1433" t="e">
        <f>INDEX('прил 1.1'!#REF!,MATCH($B54,'прил 1.1'!$B:$B,0))</f>
        <v>#REF!</v>
      </c>
      <c r="T54" s="1433" t="e">
        <f>INDEX('прил 1.1'!#REF!,MATCH($B54,'прил 1.1'!$B:$B,0))</f>
        <v>#REF!</v>
      </c>
      <c r="U54" s="1433" t="e">
        <f>INDEX('прил 1.1'!#REF!,MATCH($B54,'прил 1.1'!$B:$B,0))</f>
        <v>#REF!</v>
      </c>
      <c r="V54" s="1433" t="e">
        <f>INDEX('прил 1.1'!#REF!,MATCH($B54,'прил 1.1'!$B:$B,0))</f>
        <v>#REF!</v>
      </c>
      <c r="W54" s="1434" t="e">
        <f t="shared" si="138"/>
        <v>#REF!</v>
      </c>
      <c r="X54" s="1434">
        <f t="shared" si="139"/>
        <v>0</v>
      </c>
      <c r="Y54" s="1434">
        <f t="shared" si="147"/>
        <v>0</v>
      </c>
      <c r="Z54" s="1434">
        <f t="shared" si="148"/>
        <v>0</v>
      </c>
      <c r="AA54" s="1433"/>
      <c r="AB54" s="1433" t="e">
        <f>INDEX('прил 1.1'!#REF!,MATCH($B54,'прил 1.1'!$B:$B,0))</f>
        <v>#REF!</v>
      </c>
      <c r="AC54" s="1433" t="e">
        <f>INDEX('прил 1.1'!#REF!,MATCH($B54,'прил 1.1'!$B:$B,0))</f>
        <v>#REF!</v>
      </c>
      <c r="AD54" s="1088" t="e">
        <f>INDEX('прил 1.1'!#REF!,MATCH($B54,'прил 1.1'!$B:$B,0))</f>
        <v>#REF!</v>
      </c>
      <c r="AE54" s="1088" t="e">
        <f>INDEX('прил 1.1'!#REF!,MATCH($B54,'прил 1.1'!$B:$B,0))</f>
        <v>#REF!</v>
      </c>
      <c r="AF54" s="1941" t="e">
        <f>INDEX('прил 1.1'!#REF!,MATCH('прил 14'!B54,'прил 1.1'!B:B,0))-G54</f>
        <v>#REF!</v>
      </c>
      <c r="AG54" s="1267" t="e">
        <f>INDEX('прил 1.1'!#REF!,MATCH($B54,'прил 1.1'!$B:$B,0))</f>
        <v>#REF!</v>
      </c>
      <c r="AH54" s="1267" t="e">
        <f t="shared" si="129"/>
        <v>#REF!</v>
      </c>
      <c r="AI54" s="1292" t="e">
        <f t="shared" si="125"/>
        <v>#REF!</v>
      </c>
      <c r="AJ54" s="1266" t="e">
        <f t="shared" si="118"/>
        <v>#REF!</v>
      </c>
      <c r="AK54" s="1359"/>
      <c r="AL54" s="1360"/>
      <c r="AM54" s="1266"/>
      <c r="AN54" s="1266"/>
      <c r="AO54" s="1361"/>
      <c r="AP54" s="1291" t="e">
        <f t="shared" si="14"/>
        <v>#REF!</v>
      </c>
      <c r="AQ54" s="1362" t="e">
        <f t="shared" si="131"/>
        <v>#REF!</v>
      </c>
      <c r="AR54" s="1362" t="e">
        <f t="shared" si="132"/>
        <v>#REF!</v>
      </c>
      <c r="AS54" s="1362">
        <f t="shared" si="133"/>
        <v>0</v>
      </c>
      <c r="AT54" s="1362">
        <f t="shared" si="134"/>
        <v>0</v>
      </c>
      <c r="AU54" s="1362">
        <f t="shared" si="135"/>
        <v>0</v>
      </c>
      <c r="AW54" s="1362">
        <f t="shared" si="141"/>
        <v>0</v>
      </c>
      <c r="AX54" s="1362">
        <f t="shared" si="142"/>
        <v>0</v>
      </c>
      <c r="AY54" s="1362">
        <f t="shared" si="143"/>
        <v>0</v>
      </c>
      <c r="AZ54" s="1362">
        <f t="shared" si="144"/>
        <v>0</v>
      </c>
      <c r="BA54" s="1362">
        <f t="shared" si="145"/>
        <v>0</v>
      </c>
      <c r="BB54" s="1363">
        <v>0</v>
      </c>
      <c r="BD54" s="1751" t="e">
        <f t="shared" si="137"/>
        <v>#REF!</v>
      </c>
    </row>
    <row r="55" spans="1:58" outlineLevel="2">
      <c r="A55" s="919">
        <f t="shared" si="146"/>
        <v>4</v>
      </c>
      <c r="B55" s="780" t="e">
        <f>'прил 1.1'!#REF!</f>
        <v>#REF!</v>
      </c>
      <c r="C55" s="919" t="s">
        <v>1026</v>
      </c>
      <c r="D55" s="1433" t="e">
        <f>INDEX('прил 1.1'!K:K,MATCH($B55,'прил 1.1'!$B:$B,0))</f>
        <v>#REF!</v>
      </c>
      <c r="E55" s="1433" t="e">
        <f>INDEX('прил 1.1'!Q:Q,MATCH($B55,'прил 1.1'!$B:$B,0))</f>
        <v>#REF!</v>
      </c>
      <c r="F55" s="1433" t="e">
        <f>INDEX('прил 1.1'!#REF!,MATCH($B55,'прил 1.1'!$B:$B,0))</f>
        <v>#REF!</v>
      </c>
      <c r="G55" s="1433" t="e">
        <f>INDEX('прил 1.3'!#REF!,MATCH('прил 14'!$B55,'прил 1.3'!$B:$B,0))</f>
        <v>#REF!</v>
      </c>
      <c r="H55" s="1433" t="e">
        <f>INDEX('прил 1.3'!#REF!,MATCH('прил 14'!$B55,'прил 1.3'!$B:$B,0))</f>
        <v>#REF!</v>
      </c>
      <c r="I55" s="1433" t="e">
        <f>INDEX('прил 1.3'!#REF!,MATCH('прил 14'!$B55,'прил 1.3'!$B:$B,0))</f>
        <v>#REF!</v>
      </c>
      <c r="J55" s="1433" t="e">
        <f>INDEX('прил 1.3'!#REF!,MATCH('прил 14'!$B55,'прил 1.3'!$B:$B,0))</f>
        <v>#REF!</v>
      </c>
      <c r="K55" s="1433">
        <v>8.5</v>
      </c>
      <c r="L55" s="1433"/>
      <c r="M55" s="1433" t="e">
        <f>INDEX('прил 1.1'!#REF!,MATCH($B55,'прил 1.1'!$B:$B,0))</f>
        <v>#REF!</v>
      </c>
      <c r="N55" s="1434" t="e">
        <f>H55</f>
        <v>#REF!</v>
      </c>
      <c r="O55" s="1434" t="e">
        <f t="shared" ref="O55" si="149">I55</f>
        <v>#REF!</v>
      </c>
      <c r="P55" s="1434" t="e">
        <f t="shared" ref="P55" si="150">J55</f>
        <v>#REF!</v>
      </c>
      <c r="Q55" s="1434" t="e">
        <f>M55-SUM(N55:P55)</f>
        <v>#REF!</v>
      </c>
      <c r="R55" s="1433"/>
      <c r="S55" s="1433" t="e">
        <f>INDEX('прил 1.1'!#REF!,MATCH($B55,'прил 1.1'!$B:$B,0))</f>
        <v>#REF!</v>
      </c>
      <c r="T55" s="1433" t="e">
        <f>INDEX('прил 1.1'!#REF!,MATCH($B55,'прил 1.1'!$B:$B,0))</f>
        <v>#REF!</v>
      </c>
      <c r="U55" s="1433" t="e">
        <f>INDEX('прил 1.1'!#REF!,MATCH($B55,'прил 1.1'!$B:$B,0))</f>
        <v>#REF!</v>
      </c>
      <c r="V55" s="1433" t="e">
        <f>INDEX('прил 1.1'!#REF!,MATCH($B55,'прил 1.1'!$B:$B,0))</f>
        <v>#REF!</v>
      </c>
      <c r="W55" s="1434" t="e">
        <f t="shared" ref="W55:W56" si="151">T55+(N55-AL55)*1.18+AL55</f>
        <v>#REF!</v>
      </c>
      <c r="X55" s="1434" t="e">
        <f t="shared" ref="X55:X56" si="152">(O55-AM55)*1.18+AM55</f>
        <v>#REF!</v>
      </c>
      <c r="Y55" s="1434"/>
      <c r="Z55" s="1434" t="e">
        <f>V55</f>
        <v>#REF!</v>
      </c>
      <c r="AA55" s="1433"/>
      <c r="AB55" s="1433" t="e">
        <f>INDEX('прил 1.1'!#REF!,MATCH($B55,'прил 1.1'!$B:$B,0))</f>
        <v>#REF!</v>
      </c>
      <c r="AC55" s="1433" t="e">
        <f>INDEX('прил 1.1'!#REF!,MATCH($B55,'прил 1.1'!$B:$B,0))</f>
        <v>#REF!</v>
      </c>
      <c r="AD55" s="1088" t="e">
        <f>INDEX('прил 1.1'!#REF!,MATCH($B55,'прил 1.1'!$B:$B,0))</f>
        <v>#REF!</v>
      </c>
      <c r="AE55" s="1088" t="e">
        <f>INDEX('прил 1.1'!#REF!,MATCH($B55,'прил 1.1'!$B:$B,0))</f>
        <v>#REF!</v>
      </c>
      <c r="AF55" s="1941" t="e">
        <f>INDEX('прил 1.1'!#REF!,MATCH('прил 14'!B55,'прил 1.1'!B:B,0))-G55</f>
        <v>#REF!</v>
      </c>
      <c r="AG55" s="1267" t="e">
        <f>INDEX('прил 1.1'!#REF!,MATCH($B55,'прил 1.1'!$B:$B,0))</f>
        <v>#REF!</v>
      </c>
      <c r="AH55" s="1267" t="e">
        <f t="shared" si="129"/>
        <v>#REF!</v>
      </c>
      <c r="AI55" s="1292" t="e">
        <f t="shared" si="125"/>
        <v>#REF!</v>
      </c>
      <c r="AJ55" s="1266" t="e">
        <f t="shared" si="118"/>
        <v>#REF!</v>
      </c>
      <c r="AK55" s="1359"/>
      <c r="AL55" s="1360"/>
      <c r="AM55" s="1266"/>
      <c r="AN55" s="1266"/>
      <c r="AO55" s="1361" t="e">
        <f>AJ55</f>
        <v>#REF!</v>
      </c>
      <c r="AP55" s="1291" t="e">
        <f t="shared" si="14"/>
        <v>#REF!</v>
      </c>
      <c r="AQ55" s="1362" t="e">
        <f t="shared" si="131"/>
        <v>#REF!</v>
      </c>
      <c r="AR55" s="1362" t="e">
        <f t="shared" si="132"/>
        <v>#REF!</v>
      </c>
      <c r="AS55" s="1362" t="e">
        <f t="shared" si="133"/>
        <v>#REF!</v>
      </c>
      <c r="AT55" s="1362">
        <f t="shared" si="134"/>
        <v>0</v>
      </c>
      <c r="AU55" s="1362" t="e">
        <f t="shared" si="135"/>
        <v>#REF!</v>
      </c>
      <c r="AW55" s="1362" t="e">
        <f t="shared" si="141"/>
        <v>#REF!</v>
      </c>
      <c r="AX55" s="1362" t="e">
        <f t="shared" si="142"/>
        <v>#REF!</v>
      </c>
      <c r="AY55" s="1362" t="e">
        <f t="shared" si="143"/>
        <v>#REF!</v>
      </c>
      <c r="AZ55" s="1362" t="e">
        <f t="shared" si="144"/>
        <v>#REF!</v>
      </c>
      <c r="BA55" s="1362" t="e">
        <f t="shared" si="145"/>
        <v>#REF!</v>
      </c>
      <c r="BB55" s="1363">
        <v>4.5260052310425181E-6</v>
      </c>
      <c r="BD55" s="1751" t="e">
        <f t="shared" si="137"/>
        <v>#REF!</v>
      </c>
    </row>
    <row r="56" spans="1:58" ht="38.25" customHeight="1" outlineLevel="2">
      <c r="A56" s="919">
        <f t="shared" si="146"/>
        <v>5</v>
      </c>
      <c r="B56" s="780" t="e">
        <f>'прил 1.1'!#REF!</f>
        <v>#REF!</v>
      </c>
      <c r="C56" s="919" t="s">
        <v>1026</v>
      </c>
      <c r="D56" s="1433" t="e">
        <f>INDEX('прил 1.1'!K:K,MATCH($B56,'прил 1.1'!$B:$B,0))</f>
        <v>#REF!</v>
      </c>
      <c r="E56" s="1433" t="e">
        <f>INDEX('прил 1.1'!Q:Q,MATCH($B56,'прил 1.1'!$B:$B,0))</f>
        <v>#REF!</v>
      </c>
      <c r="F56" s="1433" t="e">
        <f>INDEX('прил 1.1'!#REF!,MATCH($B56,'прил 1.1'!$B:$B,0))</f>
        <v>#REF!</v>
      </c>
      <c r="G56" s="1433" t="e">
        <f>INDEX('прил 1.3'!#REF!,MATCH('прил 14'!$B56,'прил 1.3'!$B:$B,0))</f>
        <v>#REF!</v>
      </c>
      <c r="H56" s="1433" t="e">
        <f>INDEX('прил 1.3'!#REF!,MATCH('прил 14'!$B56,'прил 1.3'!$B:$B,0))</f>
        <v>#REF!</v>
      </c>
      <c r="I56" s="1433" t="e">
        <f>INDEX('прил 1.3'!#REF!,MATCH('прил 14'!$B56,'прил 1.3'!$B:$B,0))</f>
        <v>#REF!</v>
      </c>
      <c r="J56" s="1433" t="e">
        <f>INDEX('прил 1.3'!#REF!,MATCH('прил 14'!$B56,'прил 1.3'!$B:$B,0))</f>
        <v>#REF!</v>
      </c>
      <c r="K56" s="1433" t="e">
        <f>INDEX('прил 1.3'!#REF!,MATCH('прил 14'!$B56,'прил 1.3'!$B:$B,0))</f>
        <v>#REF!</v>
      </c>
      <c r="L56" s="1433"/>
      <c r="M56" s="1433" t="e">
        <f>INDEX('прил 1.1'!#REF!,MATCH($B56,'прил 1.1'!$B:$B,0))</f>
        <v>#REF!</v>
      </c>
      <c r="N56" s="1434"/>
      <c r="O56" s="1434"/>
      <c r="P56" s="1434" t="e">
        <f>M56</f>
        <v>#REF!</v>
      </c>
      <c r="Q56" s="1434"/>
      <c r="R56" s="1433"/>
      <c r="S56" s="1433" t="e">
        <f>INDEX('прил 1.1'!#REF!,MATCH($B56,'прил 1.1'!$B:$B,0))</f>
        <v>#REF!</v>
      </c>
      <c r="T56" s="1433" t="e">
        <f>INDEX('прил 1.1'!#REF!,MATCH($B56,'прил 1.1'!$B:$B,0))</f>
        <v>#REF!</v>
      </c>
      <c r="U56" s="1433" t="e">
        <f>INDEX('прил 1.1'!#REF!,MATCH($B56,'прил 1.1'!$B:$B,0))</f>
        <v>#REF!</v>
      </c>
      <c r="V56" s="1433" t="e">
        <f>INDEX('прил 1.1'!#REF!,MATCH($B56,'прил 1.1'!$B:$B,0))</f>
        <v>#REF!</v>
      </c>
      <c r="W56" s="1434" t="e">
        <f t="shared" si="151"/>
        <v>#REF!</v>
      </c>
      <c r="X56" s="1434">
        <f t="shared" si="152"/>
        <v>0</v>
      </c>
      <c r="Y56" s="1434" t="e">
        <f t="shared" ref="Y56" si="153">(P56-AN56)*1.18+AN56</f>
        <v>#REF!</v>
      </c>
      <c r="Z56" s="1434">
        <f t="shared" ref="Z56" si="154">(Q56-AO56)*1.18+AO56</f>
        <v>0</v>
      </c>
      <c r="AA56" s="1433"/>
      <c r="AB56" s="1433" t="e">
        <f>INDEX('прил 1.1'!#REF!,MATCH($B56,'прил 1.1'!$B:$B,0))</f>
        <v>#REF!</v>
      </c>
      <c r="AC56" s="1433" t="e">
        <f>INDEX('прил 1.1'!#REF!,MATCH($B56,'прил 1.1'!$B:$B,0))</f>
        <v>#REF!</v>
      </c>
      <c r="AD56" s="1088" t="e">
        <f>INDEX('прил 1.1'!#REF!,MATCH($B56,'прил 1.1'!$B:$B,0))</f>
        <v>#REF!</v>
      </c>
      <c r="AE56" s="1088" t="e">
        <f>INDEX('прил 1.1'!#REF!,MATCH($B56,'прил 1.1'!$B:$B,0))</f>
        <v>#REF!</v>
      </c>
      <c r="AF56" s="1941" t="e">
        <f>INDEX('прил 1.1'!#REF!,MATCH('прил 14'!B56,'прил 1.1'!B:B,0))-G56</f>
        <v>#REF!</v>
      </c>
      <c r="AG56" s="1267" t="e">
        <f>INDEX('прил 1.1'!#REF!,MATCH($B56,'прил 1.1'!$B:$B,0))</f>
        <v>#REF!</v>
      </c>
      <c r="AH56" s="1267" t="e">
        <f t="shared" si="129"/>
        <v>#REF!</v>
      </c>
      <c r="AI56" s="1292" t="e">
        <f t="shared" si="125"/>
        <v>#REF!</v>
      </c>
      <c r="AJ56" s="1266" t="e">
        <f t="shared" ref="AJ56:AJ63" si="155">ROUND(M56*$AK$19,4)</f>
        <v>#REF!</v>
      </c>
      <c r="AK56" s="1359"/>
      <c r="AL56" s="1360"/>
      <c r="AM56" s="1266"/>
      <c r="AN56" s="1266" t="e">
        <f t="shared" si="140"/>
        <v>#REF!</v>
      </c>
      <c r="AO56" s="1361"/>
      <c r="AP56" s="1291" t="e">
        <f t="shared" si="14"/>
        <v>#REF!</v>
      </c>
      <c r="AQ56" s="1362" t="e">
        <f t="shared" si="131"/>
        <v>#REF!</v>
      </c>
      <c r="AR56" s="1362" t="e">
        <f t="shared" si="132"/>
        <v>#REF!</v>
      </c>
      <c r="AS56" s="1362">
        <f t="shared" si="133"/>
        <v>0</v>
      </c>
      <c r="AT56" s="1362" t="e">
        <f t="shared" si="134"/>
        <v>#REF!</v>
      </c>
      <c r="AU56" s="1362">
        <f t="shared" si="135"/>
        <v>0</v>
      </c>
      <c r="AW56" s="1362">
        <f t="shared" si="141"/>
        <v>0</v>
      </c>
      <c r="AX56" s="1362">
        <f t="shared" si="142"/>
        <v>0</v>
      </c>
      <c r="AY56" s="1362" t="e">
        <f t="shared" si="143"/>
        <v>#REF!</v>
      </c>
      <c r="AZ56" s="1362">
        <f t="shared" si="144"/>
        <v>0</v>
      </c>
      <c r="BA56" s="1362" t="e">
        <f t="shared" si="145"/>
        <v>#REF!</v>
      </c>
      <c r="BB56" s="1363">
        <v>1.6307475381796555E-6</v>
      </c>
      <c r="BD56" s="1751" t="e">
        <f t="shared" si="137"/>
        <v>#REF!</v>
      </c>
    </row>
    <row r="57" spans="1:58" s="1089" customFormat="1" outlineLevel="2">
      <c r="A57" s="1892">
        <v>3</v>
      </c>
      <c r="B57" s="1097" t="s">
        <v>693</v>
      </c>
      <c r="C57" s="1098"/>
      <c r="D57" s="1435"/>
      <c r="E57" s="1435"/>
      <c r="F57" s="1435"/>
      <c r="G57" s="1435"/>
      <c r="H57" s="1435"/>
      <c r="I57" s="1435"/>
      <c r="J57" s="1435"/>
      <c r="K57" s="1435"/>
      <c r="L57" s="1435"/>
      <c r="M57" s="1436"/>
      <c r="N57" s="1435"/>
      <c r="O57" s="1435"/>
      <c r="P57" s="1435"/>
      <c r="Q57" s="1435"/>
      <c r="R57" s="1435"/>
      <c r="S57" s="1435"/>
      <c r="T57" s="1435"/>
      <c r="U57" s="1435"/>
      <c r="V57" s="1435"/>
      <c r="W57" s="1435"/>
      <c r="X57" s="1435"/>
      <c r="Y57" s="1435"/>
      <c r="Z57" s="1435"/>
      <c r="AA57" s="1435"/>
      <c r="AB57" s="1435"/>
      <c r="AC57" s="1435"/>
      <c r="AD57" s="1099"/>
      <c r="AE57" s="1100"/>
      <c r="AF57" s="1941" t="e">
        <f>INDEX('прил 1.1'!#REF!,MATCH('прил 14'!B57,'прил 1.1'!B:B,0))-G57</f>
        <v>#REF!</v>
      </c>
      <c r="AG57" s="1708">
        <f t="shared" si="44"/>
        <v>0</v>
      </c>
      <c r="AH57" s="1267">
        <f t="shared" si="129"/>
        <v>0</v>
      </c>
      <c r="AI57" s="1292">
        <f t="shared" si="125"/>
        <v>0</v>
      </c>
      <c r="AJ57" s="1266">
        <f t="shared" si="155"/>
        <v>0</v>
      </c>
      <c r="AK57" s="1359"/>
      <c r="AL57" s="1360"/>
      <c r="AM57" s="1266"/>
      <c r="AN57" s="1266"/>
      <c r="AO57" s="1361"/>
      <c r="AP57" s="1291">
        <f t="shared" si="14"/>
        <v>0</v>
      </c>
      <c r="AQ57" s="1362">
        <f t="shared" si="131"/>
        <v>0</v>
      </c>
      <c r="AR57" s="1362">
        <f t="shared" si="132"/>
        <v>0</v>
      </c>
      <c r="AS57" s="1362">
        <f t="shared" si="133"/>
        <v>0</v>
      </c>
      <c r="AT57" s="1362">
        <f t="shared" si="134"/>
        <v>0</v>
      </c>
      <c r="AU57" s="1362">
        <f t="shared" si="135"/>
        <v>0</v>
      </c>
      <c r="AW57" s="1362">
        <f t="shared" ref="AW57" si="156">AB57-AP57</f>
        <v>0</v>
      </c>
      <c r="AX57" s="1362">
        <f t="shared" ref="AX57" si="157">AC57-AR57</f>
        <v>0</v>
      </c>
      <c r="AY57" s="1362">
        <f t="shared" ref="AY57" si="158">AD57-AS57</f>
        <v>0</v>
      </c>
      <c r="AZ57" s="1362">
        <f t="shared" ref="AZ57" si="159">AE57-AT57</f>
        <v>0</v>
      </c>
      <c r="BA57" s="1362" t="e">
        <f t="shared" ref="BA57" si="160">AF57-AU57</f>
        <v>#REF!</v>
      </c>
      <c r="BC57" s="1752"/>
      <c r="BD57" s="1751">
        <f t="shared" si="137"/>
        <v>0</v>
      </c>
      <c r="BE57" s="1752"/>
      <c r="BF57" s="1752"/>
    </row>
    <row r="58" spans="1:58" hidden="1" outlineLevel="2">
      <c r="A58" s="919"/>
      <c r="B58" s="979"/>
      <c r="C58" s="920"/>
      <c r="D58" s="1103"/>
      <c r="E58" s="1103"/>
      <c r="F58" s="1104"/>
      <c r="G58" s="1104"/>
      <c r="H58" s="1103"/>
      <c r="I58" s="1103"/>
      <c r="J58" s="1103"/>
      <c r="K58" s="1103"/>
      <c r="L58" s="1103"/>
      <c r="M58" s="1270"/>
      <c r="N58" s="1270"/>
      <c r="O58" s="1270"/>
      <c r="P58" s="1270"/>
      <c r="Q58" s="1270"/>
      <c r="R58" s="1270"/>
      <c r="S58" s="1270"/>
      <c r="T58" s="1270"/>
      <c r="U58" s="1270"/>
      <c r="V58" s="1270"/>
      <c r="W58" s="1270"/>
      <c r="X58" s="1270"/>
      <c r="Y58" s="1270"/>
      <c r="Z58" s="1270"/>
      <c r="AA58" s="1103"/>
      <c r="AB58" s="1099"/>
      <c r="AC58" s="1099"/>
      <c r="AD58" s="1105"/>
      <c r="AE58" s="1105"/>
      <c r="AF58" s="1935">
        <f t="shared" si="104"/>
        <v>0</v>
      </c>
      <c r="AG58" s="1708">
        <f t="shared" si="44"/>
        <v>0</v>
      </c>
      <c r="AH58" s="1267">
        <f t="shared" si="50"/>
        <v>0</v>
      </c>
      <c r="AI58" s="1292">
        <f t="shared" si="125"/>
        <v>0</v>
      </c>
      <c r="AJ58" s="1266">
        <f t="shared" si="155"/>
        <v>0</v>
      </c>
      <c r="AK58" s="1359"/>
      <c r="AL58" s="1360"/>
      <c r="AM58" s="1266"/>
      <c r="AN58" s="1266"/>
      <c r="AO58" s="1361"/>
      <c r="AP58" s="1291">
        <f t="shared" si="14"/>
        <v>0</v>
      </c>
      <c r="AQ58" s="1266"/>
      <c r="AR58" s="1266"/>
      <c r="AS58" s="1266"/>
      <c r="AT58" s="1266"/>
      <c r="AU58" s="1266"/>
      <c r="AW58" s="1266"/>
      <c r="AX58" s="1266"/>
      <c r="AY58" s="1266"/>
      <c r="AZ58" s="1266"/>
      <c r="BA58" s="1266"/>
      <c r="BC58" s="1091"/>
      <c r="BD58" s="1091"/>
      <c r="BE58" s="1091"/>
      <c r="BF58" s="1091"/>
    </row>
    <row r="59" spans="1:58" hidden="1" outlineLevel="2">
      <c r="A59" s="919"/>
      <c r="B59" s="979"/>
      <c r="C59" s="920"/>
      <c r="D59" s="1103"/>
      <c r="E59" s="1103"/>
      <c r="F59" s="1104"/>
      <c r="G59" s="1104"/>
      <c r="H59" s="1103"/>
      <c r="I59" s="1103"/>
      <c r="J59" s="1103"/>
      <c r="K59" s="1103"/>
      <c r="L59" s="1103"/>
      <c r="M59" s="1270"/>
      <c r="N59" s="1270"/>
      <c r="O59" s="1270"/>
      <c r="P59" s="1270"/>
      <c r="Q59" s="1270"/>
      <c r="R59" s="1270"/>
      <c r="S59" s="1270"/>
      <c r="T59" s="1270"/>
      <c r="U59" s="1270"/>
      <c r="V59" s="1270"/>
      <c r="W59" s="1270"/>
      <c r="X59" s="1270"/>
      <c r="Y59" s="1270"/>
      <c r="Z59" s="1270"/>
      <c r="AA59" s="1103"/>
      <c r="AB59" s="1099"/>
      <c r="AC59" s="1099"/>
      <c r="AD59" s="1106"/>
      <c r="AE59" s="1106"/>
      <c r="AF59" s="1935">
        <f t="shared" si="104"/>
        <v>0</v>
      </c>
      <c r="AG59" s="1708">
        <f t="shared" si="44"/>
        <v>0</v>
      </c>
      <c r="AH59" s="1267">
        <f t="shared" si="50"/>
        <v>0</v>
      </c>
      <c r="AI59" s="1292">
        <f t="shared" si="125"/>
        <v>0</v>
      </c>
      <c r="AJ59" s="1266">
        <f t="shared" si="155"/>
        <v>0</v>
      </c>
      <c r="AK59" s="1359"/>
      <c r="AL59" s="1360"/>
      <c r="AM59" s="1266"/>
      <c r="AN59" s="1266"/>
      <c r="AO59" s="1361"/>
      <c r="AP59" s="1291">
        <f t="shared" si="14"/>
        <v>0</v>
      </c>
      <c r="AQ59" s="1270"/>
      <c r="AR59" s="1270"/>
      <c r="AS59" s="1270"/>
      <c r="AT59" s="1270"/>
      <c r="AU59" s="1270"/>
      <c r="AW59" s="1270"/>
      <c r="AX59" s="1270"/>
      <c r="AY59" s="1270"/>
      <c r="AZ59" s="1270"/>
      <c r="BA59" s="1270"/>
      <c r="BC59" s="1091"/>
      <c r="BD59" s="1091"/>
      <c r="BE59" s="1091"/>
      <c r="BF59" s="1091"/>
    </row>
    <row r="60" spans="1:58" s="1089" customFormat="1" outlineLevel="2">
      <c r="A60" s="1892">
        <v>4</v>
      </c>
      <c r="B60" s="1097" t="s">
        <v>694</v>
      </c>
      <c r="C60" s="1107"/>
      <c r="D60" s="1435"/>
      <c r="E60" s="1435"/>
      <c r="F60" s="1435"/>
      <c r="G60" s="1435"/>
      <c r="H60" s="1435"/>
      <c r="I60" s="1435"/>
      <c r="J60" s="1435"/>
      <c r="K60" s="1435"/>
      <c r="L60" s="1435"/>
      <c r="M60" s="1436"/>
      <c r="N60" s="1435"/>
      <c r="O60" s="1435"/>
      <c r="P60" s="1435"/>
      <c r="Q60" s="1435"/>
      <c r="R60" s="1435"/>
      <c r="S60" s="1435"/>
      <c r="T60" s="1435"/>
      <c r="U60" s="1435"/>
      <c r="V60" s="1435"/>
      <c r="W60" s="1435"/>
      <c r="X60" s="1435"/>
      <c r="Y60" s="1435"/>
      <c r="Z60" s="1435"/>
      <c r="AA60" s="1435"/>
      <c r="AB60" s="1435"/>
      <c r="AC60" s="1435"/>
      <c r="AD60" s="1099"/>
      <c r="AE60" s="1100"/>
      <c r="AF60" s="1941" t="e">
        <f>INDEX('прил 1.1'!#REF!,MATCH('прил 14'!B60,'прил 1.1'!B:B,0))-G60</f>
        <v>#REF!</v>
      </c>
      <c r="AG60" s="1708">
        <f t="shared" si="44"/>
        <v>0</v>
      </c>
      <c r="AH60" s="1267">
        <f t="shared" ref="AH60" si="161">SUM(W60:Z60)-V60</f>
        <v>0</v>
      </c>
      <c r="AI60" s="1292">
        <f t="shared" si="125"/>
        <v>0</v>
      </c>
      <c r="AJ60" s="1266">
        <f t="shared" si="155"/>
        <v>0</v>
      </c>
      <c r="AK60" s="1359"/>
      <c r="AL60" s="1360"/>
      <c r="AM60" s="1266"/>
      <c r="AN60" s="1266"/>
      <c r="AO60" s="1361"/>
      <c r="AP60" s="1291">
        <f t="shared" si="14"/>
        <v>0</v>
      </c>
      <c r="AQ60" s="1362">
        <f>V60-AJ60</f>
        <v>0</v>
      </c>
      <c r="AR60" s="1362">
        <f>W60-AL60</f>
        <v>0</v>
      </c>
      <c r="AS60" s="1362">
        <f t="shared" ref="AS60" si="162">X60-AM60</f>
        <v>0</v>
      </c>
      <c r="AT60" s="1362">
        <f t="shared" ref="AT60" si="163">Y60-AN60</f>
        <v>0</v>
      </c>
      <c r="AU60" s="1362">
        <f t="shared" ref="AU60" si="164">Z60-AO60</f>
        <v>0</v>
      </c>
      <c r="AW60" s="1362">
        <f>AB60-AP60</f>
        <v>0</v>
      </c>
      <c r="AX60" s="1362">
        <f>AC60-AR60</f>
        <v>0</v>
      </c>
      <c r="AY60" s="1362">
        <f t="shared" ref="AY60" si="165">AD60-AS60</f>
        <v>0</v>
      </c>
      <c r="AZ60" s="1362">
        <f t="shared" ref="AZ60" si="166">AE60-AT60</f>
        <v>0</v>
      </c>
      <c r="BA60" s="1362" t="e">
        <f t="shared" ref="BA60" si="167">AF60-AU60</f>
        <v>#REF!</v>
      </c>
      <c r="BC60" s="1752"/>
      <c r="BD60" s="1751">
        <f>SUBTOTAL(9,W60:Z60)-V60</f>
        <v>0</v>
      </c>
      <c r="BE60" s="1752"/>
      <c r="BF60" s="1752"/>
    </row>
    <row r="61" spans="1:58" hidden="1" outlineLevel="2">
      <c r="A61" s="980"/>
      <c r="B61" s="979"/>
      <c r="C61" s="920"/>
      <c r="D61" s="1103"/>
      <c r="E61" s="1103"/>
      <c r="F61" s="1104"/>
      <c r="G61" s="1104"/>
      <c r="H61" s="1103"/>
      <c r="I61" s="1103"/>
      <c r="J61" s="1103"/>
      <c r="K61" s="1103"/>
      <c r="L61" s="1103"/>
      <c r="M61" s="1270"/>
      <c r="N61" s="1270"/>
      <c r="O61" s="1270"/>
      <c r="P61" s="1270"/>
      <c r="Q61" s="1270"/>
      <c r="R61" s="1270"/>
      <c r="S61" s="1270"/>
      <c r="T61" s="1270"/>
      <c r="U61" s="1270"/>
      <c r="V61" s="1270"/>
      <c r="W61" s="1270"/>
      <c r="X61" s="1270"/>
      <c r="Y61" s="1270"/>
      <c r="Z61" s="1270"/>
      <c r="AA61" s="1103"/>
      <c r="AB61" s="1099"/>
      <c r="AC61" s="1099"/>
      <c r="AD61" s="1105"/>
      <c r="AE61" s="1105"/>
      <c r="AF61" s="1935">
        <f t="shared" si="104"/>
        <v>0</v>
      </c>
      <c r="AG61" s="1708">
        <f t="shared" si="44"/>
        <v>0</v>
      </c>
      <c r="AH61" s="1267">
        <f t="shared" si="50"/>
        <v>0</v>
      </c>
      <c r="AI61" s="1292">
        <f t="shared" si="125"/>
        <v>0</v>
      </c>
      <c r="AJ61" s="1266">
        <f t="shared" si="155"/>
        <v>0</v>
      </c>
      <c r="AK61" s="1359"/>
      <c r="AL61" s="1360"/>
      <c r="AM61" s="1266"/>
      <c r="AN61" s="1266"/>
      <c r="AO61" s="1361"/>
      <c r="AP61" s="1291">
        <f t="shared" si="14"/>
        <v>0</v>
      </c>
      <c r="AQ61" s="1270"/>
      <c r="AR61" s="1270"/>
      <c r="AS61" s="1270"/>
      <c r="AT61" s="1270"/>
      <c r="AU61" s="1270"/>
      <c r="AW61" s="1270"/>
      <c r="AX61" s="1270"/>
      <c r="AY61" s="1270"/>
      <c r="AZ61" s="1270"/>
      <c r="BA61" s="1270"/>
      <c r="BC61" s="1091"/>
      <c r="BD61" s="1091"/>
      <c r="BE61" s="1091"/>
      <c r="BF61" s="1091"/>
    </row>
    <row r="62" spans="1:58" s="1089" customFormat="1" outlineLevel="2">
      <c r="A62" s="1892">
        <v>5</v>
      </c>
      <c r="B62" s="1097" t="s">
        <v>695</v>
      </c>
      <c r="C62" s="1098"/>
      <c r="D62" s="1435" t="e">
        <f t="shared" ref="D62:AG62" si="168">SUM(D63:D75)</f>
        <v>#REF!</v>
      </c>
      <c r="E62" s="1435" t="e">
        <f t="shared" si="168"/>
        <v>#REF!</v>
      </c>
      <c r="F62" s="1435" t="e">
        <f t="shared" si="168"/>
        <v>#REF!</v>
      </c>
      <c r="G62" s="1435" t="e">
        <f t="shared" si="168"/>
        <v>#REF!</v>
      </c>
      <c r="H62" s="1435" t="e">
        <f t="shared" si="168"/>
        <v>#REF!</v>
      </c>
      <c r="I62" s="1435" t="e">
        <f t="shared" si="168"/>
        <v>#REF!</v>
      </c>
      <c r="J62" s="1435" t="e">
        <f t="shared" si="168"/>
        <v>#REF!</v>
      </c>
      <c r="K62" s="1435" t="e">
        <f t="shared" si="168"/>
        <v>#REF!</v>
      </c>
      <c r="L62" s="1435">
        <f t="shared" si="168"/>
        <v>0</v>
      </c>
      <c r="M62" s="1436" t="e">
        <f t="shared" si="168"/>
        <v>#REF!</v>
      </c>
      <c r="N62" s="1435">
        <f t="shared" si="168"/>
        <v>0</v>
      </c>
      <c r="O62" s="1435" t="e">
        <f t="shared" si="168"/>
        <v>#REF!</v>
      </c>
      <c r="P62" s="1435" t="e">
        <f t="shared" si="168"/>
        <v>#REF!</v>
      </c>
      <c r="Q62" s="1435">
        <f t="shared" si="168"/>
        <v>0</v>
      </c>
      <c r="R62" s="1435">
        <f t="shared" si="168"/>
        <v>0</v>
      </c>
      <c r="S62" s="1435" t="e">
        <f t="shared" si="168"/>
        <v>#REF!</v>
      </c>
      <c r="T62" s="1435" t="e">
        <f t="shared" si="168"/>
        <v>#REF!</v>
      </c>
      <c r="U62" s="1435" t="e">
        <f t="shared" si="168"/>
        <v>#REF!</v>
      </c>
      <c r="V62" s="1435" t="e">
        <f t="shared" si="168"/>
        <v>#REF!</v>
      </c>
      <c r="W62" s="1435" t="e">
        <f t="shared" si="168"/>
        <v>#REF!</v>
      </c>
      <c r="X62" s="1435" t="e">
        <f t="shared" si="168"/>
        <v>#REF!</v>
      </c>
      <c r="Y62" s="1435" t="e">
        <f t="shared" si="168"/>
        <v>#REF!</v>
      </c>
      <c r="Z62" s="1435" t="e">
        <f t="shared" si="168"/>
        <v>#REF!</v>
      </c>
      <c r="AA62" s="1435">
        <f t="shared" si="168"/>
        <v>0</v>
      </c>
      <c r="AB62" s="1435" t="e">
        <f t="shared" si="168"/>
        <v>#REF!</v>
      </c>
      <c r="AC62" s="1435" t="e">
        <f t="shared" si="168"/>
        <v>#REF!</v>
      </c>
      <c r="AD62" s="1099" t="e">
        <f t="shared" si="168"/>
        <v>#REF!</v>
      </c>
      <c r="AE62" s="1100" t="e">
        <f t="shared" si="168"/>
        <v>#REF!</v>
      </c>
      <c r="AF62" s="1941" t="e">
        <f>INDEX('прил 1.1'!#REF!,MATCH('прил 14'!B62,'прил 1.1'!B:B,0))-G62</f>
        <v>#REF!</v>
      </c>
      <c r="AG62" s="1270" t="e">
        <f t="shared" si="168"/>
        <v>#REF!</v>
      </c>
      <c r="AH62" s="1267" t="e">
        <f t="shared" ref="AH62:AH74" si="169">SUM(W62:Z62)-V62</f>
        <v>#REF!</v>
      </c>
      <c r="AI62" s="1292" t="e">
        <f t="shared" si="125"/>
        <v>#REF!</v>
      </c>
      <c r="AJ62" s="1270" t="e">
        <f>SUM(AJ63:AJ75)</f>
        <v>#REF!</v>
      </c>
      <c r="AK62" s="1270">
        <f t="shared" ref="AK62:AO62" si="170">SUM(AK63:AK75)</f>
        <v>0</v>
      </c>
      <c r="AL62" s="1270">
        <f t="shared" si="170"/>
        <v>0</v>
      </c>
      <c r="AM62" s="1270" t="e">
        <f t="shared" si="170"/>
        <v>#REF!</v>
      </c>
      <c r="AN62" s="1270" t="e">
        <f>SUM(AN63:AN75)</f>
        <v>#REF!</v>
      </c>
      <c r="AO62" s="1270">
        <f t="shared" si="170"/>
        <v>0</v>
      </c>
      <c r="AP62" s="1291" t="e">
        <f t="shared" si="14"/>
        <v>#REF!</v>
      </c>
      <c r="AQ62" s="1362" t="e">
        <f t="shared" ref="AQ62:AQ74" si="171">V62-AJ62</f>
        <v>#REF!</v>
      </c>
      <c r="AR62" s="1362" t="e">
        <f t="shared" ref="AR62:AR74" si="172">W62-AL62</f>
        <v>#REF!</v>
      </c>
      <c r="AS62" s="1362" t="e">
        <f t="shared" ref="AS62:AS74" si="173">X62-AM62</f>
        <v>#REF!</v>
      </c>
      <c r="AT62" s="1362" t="e">
        <f t="shared" ref="AT62:AT74" si="174">Y62-AN62</f>
        <v>#REF!</v>
      </c>
      <c r="AU62" s="1362" t="e">
        <f t="shared" ref="AU62:AU74" si="175">Z62-AO62</f>
        <v>#REF!</v>
      </c>
      <c r="AW62" s="1270">
        <f t="shared" ref="AW62:BA62" si="176">SUM(AW63:AW75)</f>
        <v>0</v>
      </c>
      <c r="AX62" s="1270" t="e">
        <f t="shared" si="176"/>
        <v>#REF!</v>
      </c>
      <c r="AY62" s="1270" t="e">
        <f t="shared" si="176"/>
        <v>#REF!</v>
      </c>
      <c r="AZ62" s="1270">
        <f t="shared" si="176"/>
        <v>0</v>
      </c>
      <c r="BA62" s="1270" t="e">
        <f t="shared" si="176"/>
        <v>#REF!</v>
      </c>
      <c r="BC62" s="1752"/>
      <c r="BD62" s="1751" t="e">
        <f t="shared" ref="BD62:BD74" si="177">SUBTOTAL(9,W62:Z62)-V62</f>
        <v>#REF!</v>
      </c>
      <c r="BE62" s="1752"/>
      <c r="BF62" s="1752"/>
    </row>
    <row r="63" spans="1:58" outlineLevel="2">
      <c r="A63" s="919">
        <v>1</v>
      </c>
      <c r="B63" s="780" t="e">
        <f>'прил 1.1'!#REF!</f>
        <v>#REF!</v>
      </c>
      <c r="C63" s="919" t="s">
        <v>1026</v>
      </c>
      <c r="D63" s="1433" t="e">
        <f>INDEX('прил 1.1'!K:K,MATCH($B63,'прил 1.1'!$B:$B,0))</f>
        <v>#REF!</v>
      </c>
      <c r="E63" s="1433" t="e">
        <f>INDEX('прил 1.1'!Q:Q,MATCH($B63,'прил 1.1'!$B:$B,0))</f>
        <v>#REF!</v>
      </c>
      <c r="F63" s="1433" t="e">
        <f>INDEX('прил 1.1'!#REF!,MATCH($B63,'прил 1.1'!$B:$B,0))</f>
        <v>#REF!</v>
      </c>
      <c r="G63" s="1433" t="e">
        <f>INDEX('прил 1.3'!#REF!,MATCH('прил 14'!$B63,'прил 1.3'!$B:$B,0))</f>
        <v>#REF!</v>
      </c>
      <c r="H63" s="1433" t="e">
        <f>INDEX('прил 1.3'!#REF!,MATCH('прил 14'!$B63,'прил 1.3'!$B:$B,0))</f>
        <v>#REF!</v>
      </c>
      <c r="I63" s="1433" t="e">
        <f>INDEX('прил 1.3'!#REF!,MATCH('прил 14'!$B63,'прил 1.3'!$B:$B,0))</f>
        <v>#REF!</v>
      </c>
      <c r="J63" s="1433" t="e">
        <f>INDEX('прил 1.3'!#REF!,MATCH('прил 14'!$B63,'прил 1.3'!$B:$B,0))</f>
        <v>#REF!</v>
      </c>
      <c r="K63" s="1433" t="e">
        <f>INDEX('прил 1.3'!#REF!,MATCH('прил 14'!$B63,'прил 1.3'!$B:$B,0))</f>
        <v>#REF!</v>
      </c>
      <c r="L63" s="1437"/>
      <c r="M63" s="1433" t="e">
        <f>INDEX('прил 1.1'!#REF!,MATCH($B63,'прил 1.1'!$B:$B,0))</f>
        <v>#REF!</v>
      </c>
      <c r="N63" s="1434">
        <v>0</v>
      </c>
      <c r="O63" s="1434">
        <v>0.4</v>
      </c>
      <c r="P63" s="1434">
        <v>0</v>
      </c>
      <c r="Q63" s="1434">
        <v>0</v>
      </c>
      <c r="R63" s="1433"/>
      <c r="S63" s="1433" t="e">
        <f>INDEX('прил 1.1'!#REF!,MATCH($B63,'прил 1.1'!$B:$B,0))</f>
        <v>#REF!</v>
      </c>
      <c r="T63" s="1433" t="e">
        <f>INDEX('прил 1.1'!#REF!,MATCH($B63,'прил 1.1'!$B:$B,0))</f>
        <v>#REF!</v>
      </c>
      <c r="U63" s="1433" t="e">
        <f>INDEX('прил 1.1'!#REF!,MATCH($B63,'прил 1.1'!$B:$B,0))</f>
        <v>#REF!</v>
      </c>
      <c r="V63" s="1433" t="e">
        <f>INDEX('прил 1.1'!#REF!,MATCH($B63,'прил 1.1'!$B:$B,0))</f>
        <v>#REF!</v>
      </c>
      <c r="W63" s="1434" t="e">
        <f t="shared" ref="W63:W65" si="178">T63+(N63-AL63)*1.18+AL63</f>
        <v>#REF!</v>
      </c>
      <c r="X63" s="1434" t="e">
        <f t="shared" ref="X63:X66" si="179">(O63-AM63)*1.18+AM63</f>
        <v>#REF!</v>
      </c>
      <c r="Y63" s="1434">
        <f t="shared" ref="Y63:Y66" si="180">(P63-AN63)*1.18+AN63</f>
        <v>0</v>
      </c>
      <c r="Z63" s="1434">
        <f t="shared" ref="Z63:Z66" si="181">(Q63-AO63)*1.18+AO63</f>
        <v>0</v>
      </c>
      <c r="AA63" s="1433"/>
      <c r="AB63" s="1433" t="e">
        <f>INDEX('прил 1.1'!#REF!,MATCH($B63,'прил 1.1'!$B:$B,0))</f>
        <v>#REF!</v>
      </c>
      <c r="AC63" s="1433" t="e">
        <f>INDEX('прил 1.1'!#REF!,MATCH($B63,'прил 1.1'!$B:$B,0))</f>
        <v>#REF!</v>
      </c>
      <c r="AD63" s="1088" t="e">
        <f>INDEX('прил 1.1'!#REF!,MATCH($B63,'прил 1.1'!$B:$B,0))</f>
        <v>#REF!</v>
      </c>
      <c r="AE63" s="1088" t="e">
        <f>INDEX('прил 1.1'!#REF!,MATCH($B63,'прил 1.1'!$B:$B,0))</f>
        <v>#REF!</v>
      </c>
      <c r="AF63" s="1941" t="e">
        <f>INDEX('прил 1.1'!#REF!,MATCH('прил 14'!B63,'прил 1.1'!B:B,0))-G63</f>
        <v>#REF!</v>
      </c>
      <c r="AG63" s="1267" t="e">
        <f>INDEX('прил 1.1'!#REF!,MATCH($B63,'прил 1.1'!$B:$B,0))</f>
        <v>#REF!</v>
      </c>
      <c r="AH63" s="1267" t="e">
        <f t="shared" si="169"/>
        <v>#REF!</v>
      </c>
      <c r="AI63" s="1292" t="e">
        <f t="shared" si="125"/>
        <v>#REF!</v>
      </c>
      <c r="AJ63" s="1735" t="e">
        <f t="shared" si="155"/>
        <v>#REF!</v>
      </c>
      <c r="AK63" s="1359"/>
      <c r="AL63" s="1360"/>
      <c r="AM63" s="1266" t="e">
        <f>AJ63</f>
        <v>#REF!</v>
      </c>
      <c r="AN63" s="1266"/>
      <c r="AO63" s="1361"/>
      <c r="AP63" s="1291" t="e">
        <f t="shared" si="14"/>
        <v>#REF!</v>
      </c>
      <c r="AQ63" s="1362" t="e">
        <f t="shared" si="171"/>
        <v>#REF!</v>
      </c>
      <c r="AR63" s="1362" t="e">
        <f t="shared" si="172"/>
        <v>#REF!</v>
      </c>
      <c r="AS63" s="1362" t="e">
        <f t="shared" si="173"/>
        <v>#REF!</v>
      </c>
      <c r="AT63" s="1362">
        <f t="shared" si="174"/>
        <v>0</v>
      </c>
      <c r="AU63" s="1362">
        <f t="shared" si="175"/>
        <v>0</v>
      </c>
      <c r="AW63" s="1362">
        <f t="shared" ref="AW63:AW74" si="182">(N63-AL63)*1.18</f>
        <v>0</v>
      </c>
      <c r="AX63" s="1362" t="e">
        <f t="shared" ref="AX63:AX74" si="183">(O63-AM63)*1.18</f>
        <v>#REF!</v>
      </c>
      <c r="AY63" s="1362">
        <f t="shared" ref="AY63:AY74" si="184">(P63-AN63)*1.18</f>
        <v>0</v>
      </c>
      <c r="AZ63" s="1362">
        <f t="shared" ref="AZ63:AZ74" si="185">(Q63-AO63)*1.18</f>
        <v>0</v>
      </c>
      <c r="BA63" s="1362" t="e">
        <f t="shared" ref="BA63:BA74" si="186">SUM(AW63:AZ63)</f>
        <v>#REF!</v>
      </c>
      <c r="BB63" s="1363">
        <v>5.0216602454633552E-6</v>
      </c>
      <c r="BD63" s="1751" t="e">
        <f t="shared" si="177"/>
        <v>#REF!</v>
      </c>
    </row>
    <row r="64" spans="1:58" outlineLevel="2">
      <c r="A64" s="919">
        <f>A63+1</f>
        <v>2</v>
      </c>
      <c r="B64" s="780" t="e">
        <f>'прил 1.1'!#REF!</f>
        <v>#REF!</v>
      </c>
      <c r="C64" s="919" t="s">
        <v>1026</v>
      </c>
      <c r="D64" s="1433" t="e">
        <f>INDEX('прил 1.1'!K:K,MATCH($B64,'прил 1.1'!$B:$B,0))</f>
        <v>#REF!</v>
      </c>
      <c r="E64" s="1433" t="e">
        <f>INDEX('прил 1.1'!Q:Q,MATCH($B64,'прил 1.1'!$B:$B,0))</f>
        <v>#REF!</v>
      </c>
      <c r="F64" s="1433" t="e">
        <f>INDEX('прил 1.1'!#REF!,MATCH($B64,'прил 1.1'!$B:$B,0))</f>
        <v>#REF!</v>
      </c>
      <c r="G64" s="1433" t="e">
        <f>INDEX('прил 1.3'!#REF!,MATCH('прил 14'!$B64,'прил 1.3'!$B:$B,0))</f>
        <v>#REF!</v>
      </c>
      <c r="H64" s="1433" t="e">
        <f>INDEX('прил 1.3'!#REF!,MATCH('прил 14'!$B64,'прил 1.3'!$B:$B,0))</f>
        <v>#REF!</v>
      </c>
      <c r="I64" s="1433" t="e">
        <f>INDEX('прил 1.3'!#REF!,MATCH('прил 14'!$B64,'прил 1.3'!$B:$B,0))</f>
        <v>#REF!</v>
      </c>
      <c r="J64" s="1433" t="e">
        <f>INDEX('прил 1.3'!#REF!,MATCH('прил 14'!$B64,'прил 1.3'!$B:$B,0))</f>
        <v>#REF!</v>
      </c>
      <c r="K64" s="1433" t="e">
        <f>INDEX('прил 1.3'!#REF!,MATCH('прил 14'!$B64,'прил 1.3'!$B:$B,0))</f>
        <v>#REF!</v>
      </c>
      <c r="L64" s="1433"/>
      <c r="M64" s="1433" t="e">
        <f>INDEX('прил 1.1'!#REF!,MATCH($B64,'прил 1.1'!$B:$B,0))</f>
        <v>#REF!</v>
      </c>
      <c r="N64" s="1434">
        <v>0</v>
      </c>
      <c r="O64" s="1434">
        <v>0</v>
      </c>
      <c r="P64" s="1434">
        <v>1.05</v>
      </c>
      <c r="Q64" s="1434">
        <v>0</v>
      </c>
      <c r="R64" s="1433"/>
      <c r="S64" s="1433" t="e">
        <f>INDEX('прил 1.1'!#REF!,MATCH($B64,'прил 1.1'!$B:$B,0))</f>
        <v>#REF!</v>
      </c>
      <c r="T64" s="1433" t="e">
        <f>INDEX('прил 1.1'!#REF!,MATCH($B64,'прил 1.1'!$B:$B,0))</f>
        <v>#REF!</v>
      </c>
      <c r="U64" s="1433" t="e">
        <f>INDEX('прил 1.1'!#REF!,MATCH($B64,'прил 1.1'!$B:$B,0))</f>
        <v>#REF!</v>
      </c>
      <c r="V64" s="1433" t="e">
        <f>INDEX('прил 1.1'!#REF!,MATCH($B64,'прил 1.1'!$B:$B,0))</f>
        <v>#REF!</v>
      </c>
      <c r="W64" s="1434" t="e">
        <f t="shared" si="178"/>
        <v>#REF!</v>
      </c>
      <c r="X64" s="1434">
        <f t="shared" si="179"/>
        <v>0</v>
      </c>
      <c r="Y64" s="1434" t="e">
        <f t="shared" si="180"/>
        <v>#REF!</v>
      </c>
      <c r="Z64" s="1434">
        <f t="shared" si="181"/>
        <v>0</v>
      </c>
      <c r="AA64" s="1433"/>
      <c r="AB64" s="1433" t="e">
        <f>INDEX('прил 1.1'!#REF!,MATCH($B64,'прил 1.1'!$B:$B,0))</f>
        <v>#REF!</v>
      </c>
      <c r="AC64" s="1433" t="e">
        <f>INDEX('прил 1.1'!#REF!,MATCH($B64,'прил 1.1'!$B:$B,0))</f>
        <v>#REF!</v>
      </c>
      <c r="AD64" s="1088" t="e">
        <f>INDEX('прил 1.1'!#REF!,MATCH($B64,'прил 1.1'!$B:$B,0))</f>
        <v>#REF!</v>
      </c>
      <c r="AE64" s="1088" t="e">
        <f>INDEX('прил 1.1'!#REF!,MATCH($B64,'прил 1.1'!$B:$B,0))</f>
        <v>#REF!</v>
      </c>
      <c r="AF64" s="1941" t="e">
        <f>INDEX('прил 1.1'!#REF!,MATCH('прил 14'!B64,'прил 1.1'!B:B,0))-G64</f>
        <v>#REF!</v>
      </c>
      <c r="AG64" s="1267" t="e">
        <f>INDEX('прил 1.1'!#REF!,MATCH($B64,'прил 1.1'!$B:$B,0))</f>
        <v>#REF!</v>
      </c>
      <c r="AH64" s="1267" t="e">
        <f t="shared" si="169"/>
        <v>#REF!</v>
      </c>
      <c r="AI64" s="1292" t="e">
        <f t="shared" si="125"/>
        <v>#REF!</v>
      </c>
      <c r="AJ64" s="1735" t="e">
        <f t="shared" ref="AJ64:AJ68" si="187">ROUND(M64*$AK$19,4)</f>
        <v>#REF!</v>
      </c>
      <c r="AK64" s="1359"/>
      <c r="AL64" s="1360"/>
      <c r="AM64" s="1266"/>
      <c r="AN64" s="1266" t="e">
        <f>AJ64</f>
        <v>#REF!</v>
      </c>
      <c r="AO64" s="1361"/>
      <c r="AP64" s="1291" t="e">
        <f t="shared" si="14"/>
        <v>#REF!</v>
      </c>
      <c r="AQ64" s="1362" t="e">
        <f t="shared" si="171"/>
        <v>#REF!</v>
      </c>
      <c r="AR64" s="1362" t="e">
        <f t="shared" si="172"/>
        <v>#REF!</v>
      </c>
      <c r="AS64" s="1362">
        <f t="shared" si="173"/>
        <v>0</v>
      </c>
      <c r="AT64" s="1362" t="e">
        <f t="shared" si="174"/>
        <v>#REF!</v>
      </c>
      <c r="AU64" s="1362">
        <f t="shared" si="175"/>
        <v>0</v>
      </c>
      <c r="AW64" s="1362">
        <f t="shared" si="182"/>
        <v>0</v>
      </c>
      <c r="AX64" s="1362">
        <f t="shared" si="183"/>
        <v>0</v>
      </c>
      <c r="AY64" s="1362" t="e">
        <f t="shared" si="184"/>
        <v>#REF!</v>
      </c>
      <c r="AZ64" s="1362">
        <f t="shared" si="185"/>
        <v>0</v>
      </c>
      <c r="BA64" s="1362" t="e">
        <f t="shared" si="186"/>
        <v>#REF!</v>
      </c>
      <c r="BB64" s="1363">
        <v>-4.818141855489344E-6</v>
      </c>
      <c r="BD64" s="1751" t="e">
        <f t="shared" si="177"/>
        <v>#REF!</v>
      </c>
    </row>
    <row r="65" spans="1:58" outlineLevel="2">
      <c r="A65" s="919">
        <f t="shared" ref="A65:A74" si="188">A64+1</f>
        <v>3</v>
      </c>
      <c r="B65" s="780" t="e">
        <f>'прил 1.1'!#REF!</f>
        <v>#REF!</v>
      </c>
      <c r="C65" s="919" t="s">
        <v>1026</v>
      </c>
      <c r="D65" s="1433" t="e">
        <f>INDEX('прил 1.1'!K:K,MATCH($B65,'прил 1.1'!$B:$B,0))</f>
        <v>#REF!</v>
      </c>
      <c r="E65" s="1433" t="e">
        <f>INDEX('прил 1.1'!Q:Q,MATCH($B65,'прил 1.1'!$B:$B,0))</f>
        <v>#REF!</v>
      </c>
      <c r="F65" s="1433" t="e">
        <f>INDEX('прил 1.1'!#REF!,MATCH($B65,'прил 1.1'!$B:$B,0))</f>
        <v>#REF!</v>
      </c>
      <c r="G65" s="1433" t="e">
        <f>INDEX('прил 1.3'!#REF!,MATCH('прил 14'!$B65,'прил 1.3'!$B:$B,0))</f>
        <v>#REF!</v>
      </c>
      <c r="H65" s="1433" t="e">
        <f>INDEX('прил 1.3'!#REF!,MATCH('прил 14'!$B65,'прил 1.3'!$B:$B,0))</f>
        <v>#REF!</v>
      </c>
      <c r="I65" s="1433" t="e">
        <f>INDEX('прил 1.3'!#REF!,MATCH('прил 14'!$B65,'прил 1.3'!$B:$B,0))</f>
        <v>#REF!</v>
      </c>
      <c r="J65" s="1433" t="e">
        <f>INDEX('прил 1.3'!#REF!,MATCH('прил 14'!$B65,'прил 1.3'!$B:$B,0))</f>
        <v>#REF!</v>
      </c>
      <c r="K65" s="1433" t="e">
        <f>INDEX('прил 1.3'!#REF!,MATCH('прил 14'!$B65,'прил 1.3'!$B:$B,0))</f>
        <v>#REF!</v>
      </c>
      <c r="L65" s="1433"/>
      <c r="M65" s="1433" t="e">
        <f>INDEX('прил 1.1'!#REF!,MATCH($B65,'прил 1.1'!$B:$B,0))</f>
        <v>#REF!</v>
      </c>
      <c r="N65" s="1434">
        <v>0</v>
      </c>
      <c r="O65" s="1434">
        <v>0.27500000000000002</v>
      </c>
      <c r="P65" s="1434">
        <v>0</v>
      </c>
      <c r="Q65" s="1434">
        <v>0</v>
      </c>
      <c r="R65" s="1433"/>
      <c r="S65" s="1433" t="e">
        <f>INDEX('прил 1.1'!#REF!,MATCH($B65,'прил 1.1'!$B:$B,0))</f>
        <v>#REF!</v>
      </c>
      <c r="T65" s="1433" t="e">
        <f>INDEX('прил 1.1'!#REF!,MATCH($B65,'прил 1.1'!$B:$B,0))</f>
        <v>#REF!</v>
      </c>
      <c r="U65" s="1433" t="e">
        <f>INDEX('прил 1.1'!#REF!,MATCH($B65,'прил 1.1'!$B:$B,0))</f>
        <v>#REF!</v>
      </c>
      <c r="V65" s="1433" t="e">
        <f>INDEX('прил 1.1'!#REF!,MATCH($B65,'прил 1.1'!$B:$B,0))</f>
        <v>#REF!</v>
      </c>
      <c r="W65" s="1434" t="e">
        <f t="shared" si="178"/>
        <v>#REF!</v>
      </c>
      <c r="X65" s="1434" t="e">
        <f t="shared" si="179"/>
        <v>#REF!</v>
      </c>
      <c r="Y65" s="1434">
        <f t="shared" si="180"/>
        <v>0</v>
      </c>
      <c r="Z65" s="1434">
        <f t="shared" si="181"/>
        <v>0</v>
      </c>
      <c r="AA65" s="1433"/>
      <c r="AB65" s="1433" t="e">
        <f>INDEX('прил 1.1'!#REF!,MATCH($B65,'прил 1.1'!$B:$B,0))</f>
        <v>#REF!</v>
      </c>
      <c r="AC65" s="1433" t="e">
        <f>INDEX('прил 1.1'!#REF!,MATCH($B65,'прил 1.1'!$B:$B,0))</f>
        <v>#REF!</v>
      </c>
      <c r="AD65" s="1088" t="e">
        <f>INDEX('прил 1.1'!#REF!,MATCH($B65,'прил 1.1'!$B:$B,0))</f>
        <v>#REF!</v>
      </c>
      <c r="AE65" s="1088" t="e">
        <f>INDEX('прил 1.1'!#REF!,MATCH($B65,'прил 1.1'!$B:$B,0))</f>
        <v>#REF!</v>
      </c>
      <c r="AF65" s="1941" t="e">
        <f>INDEX('прил 1.1'!#REF!,MATCH('прил 14'!B65,'прил 1.1'!B:B,0))-G65</f>
        <v>#REF!</v>
      </c>
      <c r="AG65" s="1267" t="e">
        <f>INDEX('прил 1.1'!#REF!,MATCH($B65,'прил 1.1'!$B:$B,0))</f>
        <v>#REF!</v>
      </c>
      <c r="AH65" s="1267" t="e">
        <f t="shared" si="169"/>
        <v>#REF!</v>
      </c>
      <c r="AI65" s="1292" t="e">
        <f t="shared" si="125"/>
        <v>#REF!</v>
      </c>
      <c r="AJ65" s="1735" t="e">
        <f t="shared" si="187"/>
        <v>#REF!</v>
      </c>
      <c r="AK65" s="1359"/>
      <c r="AL65" s="1360"/>
      <c r="AM65" s="1266" t="e">
        <f>AJ65</f>
        <v>#REF!</v>
      </c>
      <c r="AN65" s="1266"/>
      <c r="AO65" s="1361"/>
      <c r="AP65" s="1291" t="e">
        <f t="shared" si="14"/>
        <v>#REF!</v>
      </c>
      <c r="AQ65" s="1362" t="e">
        <f t="shared" si="171"/>
        <v>#REF!</v>
      </c>
      <c r="AR65" s="1362" t="e">
        <f t="shared" si="172"/>
        <v>#REF!</v>
      </c>
      <c r="AS65" s="1362" t="e">
        <f t="shared" si="173"/>
        <v>#REF!</v>
      </c>
      <c r="AT65" s="1362">
        <f t="shared" si="174"/>
        <v>0</v>
      </c>
      <c r="AU65" s="1362">
        <f t="shared" si="175"/>
        <v>0</v>
      </c>
      <c r="AW65" s="1362">
        <f t="shared" si="182"/>
        <v>0</v>
      </c>
      <c r="AX65" s="1362" t="e">
        <f t="shared" si="183"/>
        <v>#REF!</v>
      </c>
      <c r="AY65" s="1362">
        <f t="shared" si="184"/>
        <v>0</v>
      </c>
      <c r="AZ65" s="1362">
        <f t="shared" si="185"/>
        <v>0</v>
      </c>
      <c r="BA65" s="1362" t="e">
        <f t="shared" si="186"/>
        <v>#REF!</v>
      </c>
      <c r="BB65" s="1363">
        <v>3.4523914188011595E-6</v>
      </c>
      <c r="BD65" s="1751" t="e">
        <f t="shared" si="177"/>
        <v>#REF!</v>
      </c>
    </row>
    <row r="66" spans="1:58" outlineLevel="2">
      <c r="A66" s="919">
        <f t="shared" si="188"/>
        <v>4</v>
      </c>
      <c r="B66" s="780" t="e">
        <f>'прил 1.1'!#REF!</f>
        <v>#REF!</v>
      </c>
      <c r="C66" s="919" t="s">
        <v>1026</v>
      </c>
      <c r="D66" s="1433" t="e">
        <f>INDEX('прил 1.1'!K:K,MATCH($B66,'прил 1.1'!$B:$B,0))</f>
        <v>#REF!</v>
      </c>
      <c r="E66" s="1433" t="e">
        <f>INDEX('прил 1.1'!Q:Q,MATCH($B66,'прил 1.1'!$B:$B,0))</f>
        <v>#REF!</v>
      </c>
      <c r="F66" s="1433" t="e">
        <f>INDEX('прил 1.1'!#REF!,MATCH($B66,'прил 1.1'!$B:$B,0))</f>
        <v>#REF!</v>
      </c>
      <c r="G66" s="1433" t="e">
        <f>INDEX('прил 1.3'!#REF!,MATCH('прил 14'!$B66,'прил 1.3'!$B:$B,0))</f>
        <v>#REF!</v>
      </c>
      <c r="H66" s="1433" t="e">
        <f>INDEX('прил 1.3'!#REF!,MATCH('прил 14'!$B66,'прил 1.3'!$B:$B,0))</f>
        <v>#REF!</v>
      </c>
      <c r="I66" s="1433" t="e">
        <f>INDEX('прил 1.3'!#REF!,MATCH('прил 14'!$B66,'прил 1.3'!$B:$B,0))</f>
        <v>#REF!</v>
      </c>
      <c r="J66" s="1433" t="e">
        <f>INDEX('прил 1.3'!#REF!,MATCH('прил 14'!$B66,'прил 1.3'!$B:$B,0))</f>
        <v>#REF!</v>
      </c>
      <c r="K66" s="1433" t="e">
        <f>INDEX('прил 1.3'!#REF!,MATCH('прил 14'!$B66,'прил 1.3'!$B:$B,0))</f>
        <v>#REF!</v>
      </c>
      <c r="L66" s="1433"/>
      <c r="M66" s="1433" t="e">
        <f>INDEX('прил 1.1'!#REF!,MATCH($B66,'прил 1.1'!$B:$B,0))</f>
        <v>#REF!</v>
      </c>
      <c r="N66" s="1434">
        <v>0</v>
      </c>
      <c r="O66" s="1434">
        <v>0</v>
      </c>
      <c r="P66" s="1434">
        <v>2.25</v>
      </c>
      <c r="Q66" s="1434">
        <v>0</v>
      </c>
      <c r="R66" s="1433"/>
      <c r="S66" s="1433" t="e">
        <f>INDEX('прил 1.1'!#REF!,MATCH($B66,'прил 1.1'!$B:$B,0))</f>
        <v>#REF!</v>
      </c>
      <c r="T66" s="1433" t="e">
        <f>INDEX('прил 1.1'!#REF!,MATCH($B66,'прил 1.1'!$B:$B,0))</f>
        <v>#REF!</v>
      </c>
      <c r="U66" s="1433" t="e">
        <f>INDEX('прил 1.1'!#REF!,MATCH($B66,'прил 1.1'!$B:$B,0))</f>
        <v>#REF!</v>
      </c>
      <c r="V66" s="1433" t="e">
        <f>INDEX('прил 1.1'!#REF!,MATCH($B66,'прил 1.1'!$B:$B,0))</f>
        <v>#REF!</v>
      </c>
      <c r="W66" s="1434" t="e">
        <f>T66+(N66-AL66)*1.18+AL66</f>
        <v>#REF!</v>
      </c>
      <c r="X66" s="1434">
        <f t="shared" si="179"/>
        <v>0</v>
      </c>
      <c r="Y66" s="1434" t="e">
        <f t="shared" si="180"/>
        <v>#REF!</v>
      </c>
      <c r="Z66" s="1434">
        <f t="shared" si="181"/>
        <v>0</v>
      </c>
      <c r="AA66" s="1433"/>
      <c r="AB66" s="1433" t="e">
        <f>INDEX('прил 1.1'!#REF!,MATCH($B66,'прил 1.1'!$B:$B,0))</f>
        <v>#REF!</v>
      </c>
      <c r="AC66" s="1433" t="e">
        <f>INDEX('прил 1.1'!#REF!,MATCH($B66,'прил 1.1'!$B:$B,0))</f>
        <v>#REF!</v>
      </c>
      <c r="AD66" s="1088" t="e">
        <f>INDEX('прил 1.1'!#REF!,MATCH($B66,'прил 1.1'!$B:$B,0))</f>
        <v>#REF!</v>
      </c>
      <c r="AE66" s="1088" t="e">
        <f>INDEX('прил 1.1'!#REF!,MATCH($B66,'прил 1.1'!$B:$B,0))</f>
        <v>#REF!</v>
      </c>
      <c r="AF66" s="1941" t="e">
        <f>INDEX('прил 1.1'!#REF!,MATCH('прил 14'!B66,'прил 1.1'!B:B,0))-G66</f>
        <v>#REF!</v>
      </c>
      <c r="AG66" s="1267" t="e">
        <f>INDEX('прил 1.1'!#REF!,MATCH($B66,'прил 1.1'!$B:$B,0))</f>
        <v>#REF!</v>
      </c>
      <c r="AH66" s="1267" t="e">
        <f t="shared" si="169"/>
        <v>#REF!</v>
      </c>
      <c r="AJ66" s="1735" t="e">
        <f t="shared" si="187"/>
        <v>#REF!</v>
      </c>
      <c r="AK66" s="1359"/>
      <c r="AL66" s="1360"/>
      <c r="AM66" s="1266"/>
      <c r="AN66" s="1266" t="e">
        <f>AJ66</f>
        <v>#REF!</v>
      </c>
      <c r="AO66" s="1361"/>
      <c r="AP66" s="1291" t="e">
        <f t="shared" si="14"/>
        <v>#REF!</v>
      </c>
      <c r="AQ66" s="1362" t="e">
        <f t="shared" si="171"/>
        <v>#REF!</v>
      </c>
      <c r="AR66" s="1362" t="e">
        <f t="shared" si="172"/>
        <v>#REF!</v>
      </c>
      <c r="AS66" s="1362">
        <f t="shared" si="173"/>
        <v>0</v>
      </c>
      <c r="AT66" s="1362" t="e">
        <f t="shared" si="174"/>
        <v>#REF!</v>
      </c>
      <c r="AU66" s="1362">
        <f t="shared" si="175"/>
        <v>0</v>
      </c>
      <c r="AW66" s="1362">
        <f t="shared" si="182"/>
        <v>0</v>
      </c>
      <c r="AX66" s="1362">
        <f t="shared" si="183"/>
        <v>0</v>
      </c>
      <c r="AY66" s="1362" t="e">
        <f t="shared" si="184"/>
        <v>#REF!</v>
      </c>
      <c r="AZ66" s="1362">
        <f t="shared" si="185"/>
        <v>0</v>
      </c>
      <c r="BA66" s="1362" t="e">
        <f t="shared" si="186"/>
        <v>#REF!</v>
      </c>
      <c r="BB66" s="1363">
        <v>-7.7531611193393246E-6</v>
      </c>
      <c r="BD66" s="1751" t="e">
        <f t="shared" si="177"/>
        <v>#REF!</v>
      </c>
    </row>
    <row r="67" spans="1:58" outlineLevel="2">
      <c r="A67" s="919">
        <f t="shared" si="188"/>
        <v>5</v>
      </c>
      <c r="B67" s="780" t="e">
        <f>'прил 1.1'!#REF!</f>
        <v>#REF!</v>
      </c>
      <c r="C67" s="919" t="s">
        <v>1026</v>
      </c>
      <c r="D67" s="1433" t="e">
        <f>INDEX('прил 1.1'!K:K,MATCH($B67,'прил 1.1'!$B:$B,0))</f>
        <v>#REF!</v>
      </c>
      <c r="E67" s="1433" t="e">
        <f>INDEX('прил 1.1'!Q:Q,MATCH($B67,'прил 1.1'!$B:$B,0))</f>
        <v>#REF!</v>
      </c>
      <c r="F67" s="1433" t="e">
        <f>INDEX('прил 1.1'!#REF!,MATCH($B67,'прил 1.1'!$B:$B,0))</f>
        <v>#REF!</v>
      </c>
      <c r="G67" s="1433" t="e">
        <f>INDEX('прил 1.3'!#REF!,MATCH('прил 14'!$B67,'прил 1.3'!$B:$B,0))</f>
        <v>#REF!</v>
      </c>
      <c r="H67" s="1433" t="e">
        <f>INDEX('прил 1.3'!#REF!,MATCH('прил 14'!$B67,'прил 1.3'!$B:$B,0))</f>
        <v>#REF!</v>
      </c>
      <c r="I67" s="1433" t="e">
        <f>INDEX('прил 1.3'!#REF!,MATCH('прил 14'!$B67,'прил 1.3'!$B:$B,0))</f>
        <v>#REF!</v>
      </c>
      <c r="J67" s="1433" t="e">
        <f>INDEX('прил 1.3'!#REF!,MATCH('прил 14'!$B67,'прил 1.3'!$B:$B,0))</f>
        <v>#REF!</v>
      </c>
      <c r="K67" s="1433" t="e">
        <f>INDEX('прил 1.3'!#REF!,MATCH('прил 14'!$B67,'прил 1.3'!$B:$B,0))</f>
        <v>#REF!</v>
      </c>
      <c r="L67" s="1433"/>
      <c r="M67" s="1433" t="e">
        <f>INDEX('прил 1.1'!#REF!,MATCH($B67,'прил 1.1'!$B:$B,0))</f>
        <v>#REF!</v>
      </c>
      <c r="N67" s="1434">
        <v>0</v>
      </c>
      <c r="O67" s="1434">
        <v>0</v>
      </c>
      <c r="P67" s="1434">
        <v>1.1379999999999999</v>
      </c>
      <c r="Q67" s="1434">
        <v>0</v>
      </c>
      <c r="R67" s="1433"/>
      <c r="S67" s="1433" t="e">
        <f>INDEX('прил 1.1'!#REF!,MATCH($B67,'прил 1.1'!$B:$B,0))</f>
        <v>#REF!</v>
      </c>
      <c r="T67" s="1433" t="e">
        <f>INDEX('прил 1.1'!#REF!,MATCH($B67,'прил 1.1'!$B:$B,0))</f>
        <v>#REF!</v>
      </c>
      <c r="U67" s="1433" t="e">
        <f>INDEX('прил 1.1'!#REF!,MATCH($B67,'прил 1.1'!$B:$B,0))</f>
        <v>#REF!</v>
      </c>
      <c r="V67" s="1433" t="e">
        <f>INDEX('прил 1.1'!#REF!,MATCH($B67,'прил 1.1'!$B:$B,0))</f>
        <v>#REF!</v>
      </c>
      <c r="W67" s="1434" t="e">
        <f t="shared" ref="W67:W74" si="189">T67+(N67-AL67)*1.18+AL67</f>
        <v>#REF!</v>
      </c>
      <c r="X67" s="1434">
        <f t="shared" ref="X67:X74" si="190">(O67-AM67)*1.18+AM67</f>
        <v>0</v>
      </c>
      <c r="Y67" s="1434" t="e">
        <f t="shared" ref="Y67:Y73" si="191">(P67-AN67)*1.18+AN67</f>
        <v>#REF!</v>
      </c>
      <c r="Z67" s="1434">
        <f t="shared" ref="Z67:Z73" si="192">(Q67-AO67)*1.18+AO67</f>
        <v>0</v>
      </c>
      <c r="AA67" s="1433"/>
      <c r="AB67" s="1433" t="e">
        <f>INDEX('прил 1.1'!#REF!,MATCH($B67,'прил 1.1'!$B:$B,0))</f>
        <v>#REF!</v>
      </c>
      <c r="AC67" s="1433" t="e">
        <f>INDEX('прил 1.1'!#REF!,MATCH($B67,'прил 1.1'!$B:$B,0))</f>
        <v>#REF!</v>
      </c>
      <c r="AD67" s="1088" t="e">
        <f>INDEX('прил 1.1'!#REF!,MATCH($B67,'прил 1.1'!$B:$B,0))</f>
        <v>#REF!</v>
      </c>
      <c r="AE67" s="1088" t="e">
        <f>INDEX('прил 1.1'!#REF!,MATCH($B67,'прил 1.1'!$B:$B,0))</f>
        <v>#REF!</v>
      </c>
      <c r="AF67" s="1941" t="e">
        <f>INDEX('прил 1.1'!#REF!,MATCH('прил 14'!B67,'прил 1.1'!B:B,0))-G67</f>
        <v>#REF!</v>
      </c>
      <c r="AG67" s="1267" t="e">
        <f>INDEX('прил 1.1'!#REF!,MATCH($B67,'прил 1.1'!$B:$B,0))</f>
        <v>#REF!</v>
      </c>
      <c r="AH67" s="1267" t="e">
        <f t="shared" si="169"/>
        <v>#REF!</v>
      </c>
      <c r="AJ67" s="1735" t="e">
        <f t="shared" si="187"/>
        <v>#REF!</v>
      </c>
      <c r="AK67" s="1359"/>
      <c r="AL67" s="1360"/>
      <c r="AM67" s="1266"/>
      <c r="AN67" s="1266" t="e">
        <f t="shared" ref="AN67:AN68" si="193">AJ67</f>
        <v>#REF!</v>
      </c>
      <c r="AO67" s="1361"/>
      <c r="AP67" s="1291" t="e">
        <f t="shared" si="14"/>
        <v>#REF!</v>
      </c>
      <c r="AQ67" s="1362" t="e">
        <f t="shared" si="171"/>
        <v>#REF!</v>
      </c>
      <c r="AR67" s="1362" t="e">
        <f t="shared" si="172"/>
        <v>#REF!</v>
      </c>
      <c r="AS67" s="1362">
        <f t="shared" si="173"/>
        <v>0</v>
      </c>
      <c r="AT67" s="1362" t="e">
        <f t="shared" si="174"/>
        <v>#REF!</v>
      </c>
      <c r="AU67" s="1362">
        <f t="shared" si="175"/>
        <v>0</v>
      </c>
      <c r="AW67" s="1362">
        <f t="shared" si="182"/>
        <v>0</v>
      </c>
      <c r="AX67" s="1362">
        <f t="shared" si="183"/>
        <v>0</v>
      </c>
      <c r="AY67" s="1362" t="e">
        <f t="shared" si="184"/>
        <v>#REF!</v>
      </c>
      <c r="AZ67" s="1362">
        <f t="shared" si="185"/>
        <v>0</v>
      </c>
      <c r="BA67" s="1362" t="e">
        <f t="shared" si="186"/>
        <v>#REF!</v>
      </c>
      <c r="BB67" s="1363">
        <v>2.0466233985327875E-6</v>
      </c>
      <c r="BD67" s="1751" t="e">
        <f t="shared" si="177"/>
        <v>#REF!</v>
      </c>
    </row>
    <row r="68" spans="1:58" outlineLevel="2">
      <c r="A68" s="919">
        <f t="shared" si="188"/>
        <v>6</v>
      </c>
      <c r="B68" s="780" t="e">
        <f>'прил 1.1'!#REF!</f>
        <v>#REF!</v>
      </c>
      <c r="C68" s="919" t="s">
        <v>1026</v>
      </c>
      <c r="D68" s="1433" t="e">
        <f>INDEX('прил 1.1'!K:K,MATCH($B68,'прил 1.1'!$B:$B,0))</f>
        <v>#REF!</v>
      </c>
      <c r="E68" s="1433" t="e">
        <f>INDEX('прил 1.1'!Q:Q,MATCH($B68,'прил 1.1'!$B:$B,0))</f>
        <v>#REF!</v>
      </c>
      <c r="F68" s="1433" t="e">
        <f>INDEX('прил 1.1'!#REF!,MATCH($B68,'прил 1.1'!$B:$B,0))</f>
        <v>#REF!</v>
      </c>
      <c r="G68" s="1433" t="e">
        <f>INDEX('прил 1.3'!#REF!,MATCH('прил 14'!$B68,'прил 1.3'!$B:$B,0))</f>
        <v>#REF!</v>
      </c>
      <c r="H68" s="1433" t="e">
        <f>INDEX('прил 1.3'!#REF!,MATCH('прил 14'!$B68,'прил 1.3'!$B:$B,0))</f>
        <v>#REF!</v>
      </c>
      <c r="I68" s="1433" t="e">
        <f>INDEX('прил 1.3'!#REF!,MATCH('прил 14'!$B68,'прил 1.3'!$B:$B,0))</f>
        <v>#REF!</v>
      </c>
      <c r="J68" s="1433" t="e">
        <f>INDEX('прил 1.3'!#REF!,MATCH('прил 14'!$B68,'прил 1.3'!$B:$B,0))</f>
        <v>#REF!</v>
      </c>
      <c r="K68" s="1433" t="e">
        <f>INDEX('прил 1.3'!#REF!,MATCH('прил 14'!$B68,'прил 1.3'!$B:$B,0))</f>
        <v>#REF!</v>
      </c>
      <c r="L68" s="1433"/>
      <c r="M68" s="1433" t="e">
        <f>INDEX('прил 1.1'!#REF!,MATCH($B68,'прил 1.1'!$B:$B,0))</f>
        <v>#REF!</v>
      </c>
      <c r="N68" s="1434">
        <v>0</v>
      </c>
      <c r="O68" s="1434">
        <v>0</v>
      </c>
      <c r="P68" s="1434">
        <v>13.299000000000001</v>
      </c>
      <c r="Q68" s="1434">
        <v>0</v>
      </c>
      <c r="R68" s="1433"/>
      <c r="S68" s="1433" t="e">
        <f>INDEX('прил 1.1'!#REF!,MATCH($B68,'прил 1.1'!$B:$B,0))</f>
        <v>#REF!</v>
      </c>
      <c r="T68" s="1433" t="e">
        <f>INDEX('прил 1.1'!#REF!,MATCH($B68,'прил 1.1'!$B:$B,0))</f>
        <v>#REF!</v>
      </c>
      <c r="U68" s="1433" t="e">
        <f>INDEX('прил 1.1'!#REF!,MATCH($B68,'прил 1.1'!$B:$B,0))</f>
        <v>#REF!</v>
      </c>
      <c r="V68" s="1433" t="e">
        <f>INDEX('прил 1.1'!#REF!,MATCH($B68,'прил 1.1'!$B:$B,0))</f>
        <v>#REF!</v>
      </c>
      <c r="W68" s="1434" t="e">
        <f t="shared" si="189"/>
        <v>#REF!</v>
      </c>
      <c r="X68" s="1434">
        <f t="shared" si="190"/>
        <v>0</v>
      </c>
      <c r="Y68" s="1434" t="e">
        <f>AN68</f>
        <v>#REF!</v>
      </c>
      <c r="Z68" s="1434" t="e">
        <f>AG68-Y68</f>
        <v>#REF!</v>
      </c>
      <c r="AA68" s="1433"/>
      <c r="AB68" s="1433" t="e">
        <f>INDEX('прил 1.1'!#REF!,MATCH($B68,'прил 1.1'!$B:$B,0))</f>
        <v>#REF!</v>
      </c>
      <c r="AC68" s="1433" t="e">
        <f>INDEX('прил 1.1'!#REF!,MATCH($B68,'прил 1.1'!$B:$B,0))</f>
        <v>#REF!</v>
      </c>
      <c r="AD68" s="1088" t="e">
        <f>INDEX('прил 1.1'!#REF!,MATCH($B68,'прил 1.1'!$B:$B,0))</f>
        <v>#REF!</v>
      </c>
      <c r="AE68" s="1088" t="e">
        <f>INDEX('прил 1.1'!#REF!,MATCH($B68,'прил 1.1'!$B:$B,0))</f>
        <v>#REF!</v>
      </c>
      <c r="AF68" s="1941" t="e">
        <f>INDEX('прил 1.1'!#REF!,MATCH('прил 14'!B68,'прил 1.1'!B:B,0))-G68</f>
        <v>#REF!</v>
      </c>
      <c r="AG68" s="1267" t="e">
        <f>INDEX('прил 1.1'!#REF!,MATCH($B68,'прил 1.1'!$B:$B,0))</f>
        <v>#REF!</v>
      </c>
      <c r="AH68" s="1267" t="e">
        <f t="shared" si="169"/>
        <v>#REF!</v>
      </c>
      <c r="AJ68" s="1735" t="e">
        <f t="shared" si="187"/>
        <v>#REF!</v>
      </c>
      <c r="AK68" s="1359"/>
      <c r="AL68" s="1360"/>
      <c r="AM68" s="1266"/>
      <c r="AN68" s="1266" t="e">
        <f t="shared" si="193"/>
        <v>#REF!</v>
      </c>
      <c r="AO68" s="1361"/>
      <c r="AP68" s="1291" t="e">
        <f t="shared" si="14"/>
        <v>#REF!</v>
      </c>
      <c r="AQ68" s="1362" t="e">
        <f t="shared" si="171"/>
        <v>#REF!</v>
      </c>
      <c r="AR68" s="1362" t="e">
        <f t="shared" si="172"/>
        <v>#REF!</v>
      </c>
      <c r="AS68" s="1362">
        <f t="shared" si="173"/>
        <v>0</v>
      </c>
      <c r="AT68" s="1362" t="e">
        <f t="shared" si="174"/>
        <v>#REF!</v>
      </c>
      <c r="AU68" s="1362" t="e">
        <f t="shared" si="175"/>
        <v>#REF!</v>
      </c>
      <c r="AW68" s="1362">
        <f t="shared" si="182"/>
        <v>0</v>
      </c>
      <c r="AX68" s="1362">
        <f t="shared" si="183"/>
        <v>0</v>
      </c>
      <c r="AY68" s="1362" t="e">
        <f t="shared" si="184"/>
        <v>#REF!</v>
      </c>
      <c r="AZ68" s="1362">
        <f t="shared" si="185"/>
        <v>0</v>
      </c>
      <c r="BA68" s="1362" t="e">
        <f t="shared" si="186"/>
        <v>#REF!</v>
      </c>
      <c r="BB68" s="1363">
        <v>-6.5623509879486619E-6</v>
      </c>
      <c r="BD68" s="1751" t="e">
        <f t="shared" si="177"/>
        <v>#REF!</v>
      </c>
    </row>
    <row r="69" spans="1:58" outlineLevel="2">
      <c r="A69" s="919">
        <f t="shared" si="188"/>
        <v>7</v>
      </c>
      <c r="B69" s="780" t="e">
        <f>'прил 1.1'!#REF!</f>
        <v>#REF!</v>
      </c>
      <c r="C69" s="919" t="s">
        <v>1026</v>
      </c>
      <c r="D69" s="1433" t="e">
        <f>INDEX('прил 1.1'!K:K,MATCH($B69,'прил 1.1'!$B:$B,0))</f>
        <v>#REF!</v>
      </c>
      <c r="E69" s="1433" t="e">
        <f>INDEX('прил 1.1'!Q:Q,MATCH($B69,'прил 1.1'!$B:$B,0))</f>
        <v>#REF!</v>
      </c>
      <c r="F69" s="1433" t="e">
        <f>INDEX('прил 1.1'!#REF!,MATCH($B69,'прил 1.1'!$B:$B,0))</f>
        <v>#REF!</v>
      </c>
      <c r="G69" s="1433" t="e">
        <f>INDEX('прил 1.3'!#REF!,MATCH('прил 14'!$B69,'прил 1.3'!$B:$B,0))</f>
        <v>#REF!</v>
      </c>
      <c r="H69" s="1433" t="e">
        <f>INDEX('прил 1.3'!#REF!,MATCH('прил 14'!$B69,'прил 1.3'!$B:$B,0))</f>
        <v>#REF!</v>
      </c>
      <c r="I69" s="1433" t="e">
        <f>INDEX('прил 1.3'!#REF!,MATCH('прил 14'!$B69,'прил 1.3'!$B:$B,0))</f>
        <v>#REF!</v>
      </c>
      <c r="J69" s="1433" t="e">
        <f>INDEX('прил 1.3'!#REF!,MATCH('прил 14'!$B69,'прил 1.3'!$B:$B,0))</f>
        <v>#REF!</v>
      </c>
      <c r="K69" s="1433" t="e">
        <f>INDEX('прил 1.3'!#REF!,MATCH('прил 14'!$B69,'прил 1.3'!$B:$B,0))</f>
        <v>#REF!</v>
      </c>
      <c r="L69" s="1433"/>
      <c r="M69" s="1433" t="e">
        <f>INDEX('прил 1.1'!#REF!,MATCH($B69,'прил 1.1'!$B:$B,0))</f>
        <v>#REF!</v>
      </c>
      <c r="N69" s="1434">
        <v>0</v>
      </c>
      <c r="O69" s="1434">
        <v>0.35</v>
      </c>
      <c r="P69" s="1434">
        <v>0</v>
      </c>
      <c r="Q69" s="1434">
        <v>0</v>
      </c>
      <c r="R69" s="1433"/>
      <c r="S69" s="1433" t="e">
        <f>INDEX('прил 1.1'!#REF!,MATCH($B69,'прил 1.1'!$B:$B,0))</f>
        <v>#REF!</v>
      </c>
      <c r="T69" s="1433" t="e">
        <f>INDEX('прил 1.1'!#REF!,MATCH($B69,'прил 1.1'!$B:$B,0))</f>
        <v>#REF!</v>
      </c>
      <c r="U69" s="1433" t="e">
        <f>INDEX('прил 1.1'!#REF!,MATCH($B69,'прил 1.1'!$B:$B,0))</f>
        <v>#REF!</v>
      </c>
      <c r="V69" s="1433" t="e">
        <f>INDEX('прил 1.1'!#REF!,MATCH($B69,'прил 1.1'!$B:$B,0))</f>
        <v>#REF!</v>
      </c>
      <c r="W69" s="1434" t="e">
        <f t="shared" si="189"/>
        <v>#REF!</v>
      </c>
      <c r="X69" s="1434" t="e">
        <f t="shared" si="190"/>
        <v>#REF!</v>
      </c>
      <c r="Y69" s="1434">
        <f t="shared" si="191"/>
        <v>0</v>
      </c>
      <c r="Z69" s="1434">
        <f t="shared" si="192"/>
        <v>0</v>
      </c>
      <c r="AA69" s="1433"/>
      <c r="AB69" s="1433" t="e">
        <f>INDEX('прил 1.1'!#REF!,MATCH($B69,'прил 1.1'!$B:$B,0))</f>
        <v>#REF!</v>
      </c>
      <c r="AC69" s="1433" t="e">
        <f>INDEX('прил 1.1'!#REF!,MATCH($B69,'прил 1.1'!$B:$B,0))</f>
        <v>#REF!</v>
      </c>
      <c r="AD69" s="1088" t="e">
        <f>INDEX('прил 1.1'!#REF!,MATCH($B69,'прил 1.1'!$B:$B,0))</f>
        <v>#REF!</v>
      </c>
      <c r="AE69" s="1088" t="e">
        <f>INDEX('прил 1.1'!#REF!,MATCH($B69,'прил 1.1'!$B:$B,0))</f>
        <v>#REF!</v>
      </c>
      <c r="AF69" s="1941" t="e">
        <f>INDEX('прил 1.1'!#REF!,MATCH('прил 14'!B69,'прил 1.1'!B:B,0))-G69</f>
        <v>#REF!</v>
      </c>
      <c r="AG69" s="1267" t="e">
        <f>INDEX('прил 1.1'!#REF!,MATCH($B69,'прил 1.1'!$B:$B,0))</f>
        <v>#REF!</v>
      </c>
      <c r="AH69" s="1267" t="e">
        <f t="shared" si="169"/>
        <v>#REF!</v>
      </c>
      <c r="AJ69" s="1735" t="e">
        <f t="shared" ref="AJ69:AJ72" si="194">ROUND(M69*$AK$19,4)</f>
        <v>#REF!</v>
      </c>
      <c r="AK69" s="1359"/>
      <c r="AL69" s="1360"/>
      <c r="AM69" s="1266" t="e">
        <f>AJ69</f>
        <v>#REF!</v>
      </c>
      <c r="AN69" s="1266"/>
      <c r="AO69" s="1361"/>
      <c r="AP69" s="1291" t="e">
        <f t="shared" si="14"/>
        <v>#REF!</v>
      </c>
      <c r="AQ69" s="1362" t="e">
        <f t="shared" si="171"/>
        <v>#REF!</v>
      </c>
      <c r="AR69" s="1362" t="e">
        <f t="shared" si="172"/>
        <v>#REF!</v>
      </c>
      <c r="AS69" s="1362" t="e">
        <f t="shared" si="173"/>
        <v>#REF!</v>
      </c>
      <c r="AT69" s="1362">
        <f t="shared" si="174"/>
        <v>0</v>
      </c>
      <c r="AU69" s="1362">
        <f t="shared" si="175"/>
        <v>0</v>
      </c>
      <c r="AW69" s="1362">
        <f t="shared" si="182"/>
        <v>0</v>
      </c>
      <c r="AX69" s="1362" t="e">
        <f t="shared" si="183"/>
        <v>#REF!</v>
      </c>
      <c r="AY69" s="1362">
        <f t="shared" si="184"/>
        <v>0</v>
      </c>
      <c r="AZ69" s="1362">
        <f t="shared" si="185"/>
        <v>0</v>
      </c>
      <c r="BA69" s="1362" t="e">
        <f t="shared" si="186"/>
        <v>#REF!</v>
      </c>
      <c r="BB69" s="1363">
        <v>4.3939527147873747E-6</v>
      </c>
      <c r="BD69" s="1751" t="e">
        <f t="shared" si="177"/>
        <v>#REF!</v>
      </c>
    </row>
    <row r="70" spans="1:58" outlineLevel="2">
      <c r="A70" s="919">
        <f t="shared" si="188"/>
        <v>8</v>
      </c>
      <c r="B70" s="780" t="e">
        <f>'прил 1.1'!#REF!</f>
        <v>#REF!</v>
      </c>
      <c r="C70" s="919" t="s">
        <v>1026</v>
      </c>
      <c r="D70" s="1433" t="e">
        <f>INDEX('прил 1.1'!K:K,MATCH($B70,'прил 1.1'!$B:$B,0))</f>
        <v>#REF!</v>
      </c>
      <c r="E70" s="1433" t="e">
        <f>INDEX('прил 1.1'!Q:Q,MATCH($B70,'прил 1.1'!$B:$B,0))</f>
        <v>#REF!</v>
      </c>
      <c r="F70" s="1433" t="e">
        <f>INDEX('прил 1.1'!#REF!,MATCH($B70,'прил 1.1'!$B:$B,0))</f>
        <v>#REF!</v>
      </c>
      <c r="G70" s="1433" t="e">
        <f>INDEX('прил 1.3'!#REF!,MATCH('прил 14'!$B70,'прил 1.3'!$B:$B,0))</f>
        <v>#REF!</v>
      </c>
      <c r="H70" s="1433" t="e">
        <f>INDEX('прил 1.3'!#REF!,MATCH('прил 14'!$B70,'прил 1.3'!$B:$B,0))</f>
        <v>#REF!</v>
      </c>
      <c r="I70" s="1433" t="e">
        <f>INDEX('прил 1.3'!#REF!,MATCH('прил 14'!$B70,'прил 1.3'!$B:$B,0))</f>
        <v>#REF!</v>
      </c>
      <c r="J70" s="1433" t="e">
        <f>INDEX('прил 1.3'!#REF!,MATCH('прил 14'!$B70,'прил 1.3'!$B:$B,0))</f>
        <v>#REF!</v>
      </c>
      <c r="K70" s="1433" t="e">
        <f>INDEX('прил 1.3'!#REF!,MATCH('прил 14'!$B70,'прил 1.3'!$B:$B,0))</f>
        <v>#REF!</v>
      </c>
      <c r="L70" s="1433"/>
      <c r="M70" s="1433" t="e">
        <f>INDEX('прил 1.1'!#REF!,MATCH($B70,'прил 1.1'!$B:$B,0))</f>
        <v>#REF!</v>
      </c>
      <c r="N70" s="1434">
        <v>0</v>
      </c>
      <c r="O70" s="1434" t="e">
        <f>M70</f>
        <v>#REF!</v>
      </c>
      <c r="P70" s="1434"/>
      <c r="Q70" s="1434">
        <v>0</v>
      </c>
      <c r="R70" s="1433"/>
      <c r="S70" s="1433" t="e">
        <f>INDEX('прил 1.1'!#REF!,MATCH($B70,'прил 1.1'!$B:$B,0))</f>
        <v>#REF!</v>
      </c>
      <c r="T70" s="1433" t="e">
        <f>INDEX('прил 1.1'!#REF!,MATCH($B70,'прил 1.1'!$B:$B,0))</f>
        <v>#REF!</v>
      </c>
      <c r="U70" s="1433" t="e">
        <f>INDEX('прил 1.1'!#REF!,MATCH($B70,'прил 1.1'!$B:$B,0))</f>
        <v>#REF!</v>
      </c>
      <c r="V70" s="1433" t="e">
        <f>INDEX('прил 1.1'!#REF!,MATCH($B70,'прил 1.1'!$B:$B,0))</f>
        <v>#REF!</v>
      </c>
      <c r="W70" s="1434" t="e">
        <f t="shared" si="189"/>
        <v>#REF!</v>
      </c>
      <c r="X70" s="1434" t="e">
        <f t="shared" si="190"/>
        <v>#REF!</v>
      </c>
      <c r="Y70" s="1434">
        <f t="shared" si="191"/>
        <v>0</v>
      </c>
      <c r="Z70" s="1434">
        <f t="shared" si="192"/>
        <v>0</v>
      </c>
      <c r="AA70" s="1433"/>
      <c r="AB70" s="1433" t="e">
        <f>INDEX('прил 1.1'!#REF!,MATCH($B70,'прил 1.1'!$B:$B,0))</f>
        <v>#REF!</v>
      </c>
      <c r="AC70" s="1433" t="e">
        <f>INDEX('прил 1.1'!#REF!,MATCH($B70,'прил 1.1'!$B:$B,0))</f>
        <v>#REF!</v>
      </c>
      <c r="AD70" s="1088" t="e">
        <f>INDEX('прил 1.1'!#REF!,MATCH($B70,'прил 1.1'!$B:$B,0))</f>
        <v>#REF!</v>
      </c>
      <c r="AE70" s="1088" t="e">
        <f>INDEX('прил 1.1'!#REF!,MATCH($B70,'прил 1.1'!$B:$B,0))</f>
        <v>#REF!</v>
      </c>
      <c r="AF70" s="1941" t="e">
        <f>INDEX('прил 1.1'!#REF!,MATCH('прил 14'!B70,'прил 1.1'!B:B,0))-G70</f>
        <v>#REF!</v>
      </c>
      <c r="AG70" s="1267" t="e">
        <f>INDEX('прил 1.1'!#REF!,MATCH($B70,'прил 1.1'!$B:$B,0))</f>
        <v>#REF!</v>
      </c>
      <c r="AH70" s="1267" t="e">
        <f t="shared" si="169"/>
        <v>#REF!</v>
      </c>
      <c r="AJ70" s="1735" t="e">
        <f t="shared" si="194"/>
        <v>#REF!</v>
      </c>
      <c r="AK70" s="1359"/>
      <c r="AL70" s="1360"/>
      <c r="AM70" s="1266" t="e">
        <f t="shared" ref="AM70:AM71" si="195">AJ70</f>
        <v>#REF!</v>
      </c>
      <c r="AN70" s="1266"/>
      <c r="AO70" s="1361"/>
      <c r="AP70" s="1291" t="e">
        <f t="shared" si="14"/>
        <v>#REF!</v>
      </c>
      <c r="AQ70" s="1362" t="e">
        <f t="shared" si="171"/>
        <v>#REF!</v>
      </c>
      <c r="AR70" s="1362" t="e">
        <f t="shared" si="172"/>
        <v>#REF!</v>
      </c>
      <c r="AS70" s="1362" t="e">
        <f t="shared" si="173"/>
        <v>#REF!</v>
      </c>
      <c r="AT70" s="1362">
        <f t="shared" si="174"/>
        <v>0</v>
      </c>
      <c r="AU70" s="1362">
        <f t="shared" si="175"/>
        <v>0</v>
      </c>
      <c r="AW70" s="1362">
        <f t="shared" si="182"/>
        <v>0</v>
      </c>
      <c r="AX70" s="1362" t="e">
        <f t="shared" si="183"/>
        <v>#REF!</v>
      </c>
      <c r="AY70" s="1362">
        <f t="shared" si="184"/>
        <v>0</v>
      </c>
      <c r="AZ70" s="1362">
        <f t="shared" si="185"/>
        <v>0</v>
      </c>
      <c r="BA70" s="1362" t="e">
        <f t="shared" si="186"/>
        <v>#REF!</v>
      </c>
      <c r="BB70" s="1363">
        <v>1.5458295627990282E-6</v>
      </c>
      <c r="BD70" s="1751" t="e">
        <f t="shared" si="177"/>
        <v>#REF!</v>
      </c>
    </row>
    <row r="71" spans="1:58" outlineLevel="2">
      <c r="A71" s="919">
        <f t="shared" si="188"/>
        <v>9</v>
      </c>
      <c r="B71" s="780" t="e">
        <f>'прил 1.1'!#REF!</f>
        <v>#REF!</v>
      </c>
      <c r="C71" s="919" t="s">
        <v>1026</v>
      </c>
      <c r="D71" s="1433" t="e">
        <f>INDEX('прил 1.1'!K:K,MATCH($B71,'прил 1.1'!$B:$B,0))</f>
        <v>#REF!</v>
      </c>
      <c r="E71" s="1433" t="e">
        <f>INDEX('прил 1.1'!Q:Q,MATCH($B71,'прил 1.1'!$B:$B,0))</f>
        <v>#REF!</v>
      </c>
      <c r="F71" s="1433" t="e">
        <f>INDEX('прил 1.1'!#REF!,MATCH($B71,'прил 1.1'!$B:$B,0))</f>
        <v>#REF!</v>
      </c>
      <c r="G71" s="1433" t="e">
        <f>INDEX('прил 1.3'!#REF!,MATCH('прил 14'!$B71,'прил 1.3'!$B:$B,0))</f>
        <v>#REF!</v>
      </c>
      <c r="H71" s="1433" t="e">
        <f>INDEX('прил 1.3'!#REF!,MATCH('прил 14'!$B71,'прил 1.3'!$B:$B,0))</f>
        <v>#REF!</v>
      </c>
      <c r="I71" s="1433" t="e">
        <f>INDEX('прил 1.3'!#REF!,MATCH('прил 14'!$B71,'прил 1.3'!$B:$B,0))</f>
        <v>#REF!</v>
      </c>
      <c r="J71" s="1433" t="e">
        <f>INDEX('прил 1.3'!#REF!,MATCH('прил 14'!$B71,'прил 1.3'!$B:$B,0))</f>
        <v>#REF!</v>
      </c>
      <c r="K71" s="1433" t="e">
        <f>INDEX('прил 1.3'!#REF!,MATCH('прил 14'!$B71,'прил 1.3'!$B:$B,0))</f>
        <v>#REF!</v>
      </c>
      <c r="L71" s="1433"/>
      <c r="M71" s="1433" t="e">
        <f>INDEX('прил 1.1'!#REF!,MATCH($B71,'прил 1.1'!$B:$B,0))</f>
        <v>#REF!</v>
      </c>
      <c r="N71" s="1434">
        <v>0</v>
      </c>
      <c r="O71" s="1434">
        <v>0.379</v>
      </c>
      <c r="P71" s="1434">
        <v>0</v>
      </c>
      <c r="Q71" s="1434">
        <v>0</v>
      </c>
      <c r="R71" s="1433"/>
      <c r="S71" s="1433" t="e">
        <f>INDEX('прил 1.1'!#REF!,MATCH($B71,'прил 1.1'!$B:$B,0))</f>
        <v>#REF!</v>
      </c>
      <c r="T71" s="1433" t="e">
        <f>INDEX('прил 1.1'!#REF!,MATCH($B71,'прил 1.1'!$B:$B,0))</f>
        <v>#REF!</v>
      </c>
      <c r="U71" s="1433" t="e">
        <f>INDEX('прил 1.1'!#REF!,MATCH($B71,'прил 1.1'!$B:$B,0))</f>
        <v>#REF!</v>
      </c>
      <c r="V71" s="1433" t="e">
        <f>INDEX('прил 1.1'!#REF!,MATCH($B71,'прил 1.1'!$B:$B,0))</f>
        <v>#REF!</v>
      </c>
      <c r="W71" s="1434" t="e">
        <f t="shared" si="189"/>
        <v>#REF!</v>
      </c>
      <c r="X71" s="1434" t="e">
        <f t="shared" si="190"/>
        <v>#REF!</v>
      </c>
      <c r="Y71" s="1434">
        <f t="shared" si="191"/>
        <v>0</v>
      </c>
      <c r="Z71" s="1434">
        <f t="shared" si="192"/>
        <v>0</v>
      </c>
      <c r="AA71" s="1433"/>
      <c r="AB71" s="1433" t="e">
        <f>INDEX('прил 1.1'!#REF!,MATCH($B71,'прил 1.1'!$B:$B,0))</f>
        <v>#REF!</v>
      </c>
      <c r="AC71" s="1433" t="e">
        <f>INDEX('прил 1.1'!#REF!,MATCH($B71,'прил 1.1'!$B:$B,0))</f>
        <v>#REF!</v>
      </c>
      <c r="AD71" s="1088" t="e">
        <f>INDEX('прил 1.1'!#REF!,MATCH($B71,'прил 1.1'!$B:$B,0))</f>
        <v>#REF!</v>
      </c>
      <c r="AE71" s="1088" t="e">
        <f>INDEX('прил 1.1'!#REF!,MATCH($B71,'прил 1.1'!$B:$B,0))</f>
        <v>#REF!</v>
      </c>
      <c r="AF71" s="1941" t="e">
        <f>INDEX('прил 1.1'!#REF!,MATCH('прил 14'!B71,'прил 1.1'!B:B,0))-G71</f>
        <v>#REF!</v>
      </c>
      <c r="AG71" s="1267" t="e">
        <f>INDEX('прил 1.1'!#REF!,MATCH($B71,'прил 1.1'!$B:$B,0))</f>
        <v>#REF!</v>
      </c>
      <c r="AH71" s="1267" t="e">
        <f t="shared" si="169"/>
        <v>#REF!</v>
      </c>
      <c r="AJ71" s="1735" t="e">
        <f t="shared" si="194"/>
        <v>#REF!</v>
      </c>
      <c r="AK71" s="1359"/>
      <c r="AL71" s="1360"/>
      <c r="AM71" s="1266" t="e">
        <f t="shared" si="195"/>
        <v>#REF!</v>
      </c>
      <c r="AN71" s="1266"/>
      <c r="AO71" s="1361"/>
      <c r="AP71" s="1291" t="e">
        <f t="shared" si="14"/>
        <v>#REF!</v>
      </c>
      <c r="AQ71" s="1362" t="e">
        <f t="shared" si="171"/>
        <v>#REF!</v>
      </c>
      <c r="AR71" s="1362" t="e">
        <f t="shared" si="172"/>
        <v>#REF!</v>
      </c>
      <c r="AS71" s="1362" t="e">
        <f t="shared" si="173"/>
        <v>#REF!</v>
      </c>
      <c r="AT71" s="1362">
        <f t="shared" si="174"/>
        <v>0</v>
      </c>
      <c r="AU71" s="1362">
        <f t="shared" si="175"/>
        <v>0</v>
      </c>
      <c r="AW71" s="1362">
        <f t="shared" si="182"/>
        <v>0</v>
      </c>
      <c r="AX71" s="1362" t="e">
        <f t="shared" si="183"/>
        <v>#REF!</v>
      </c>
      <c r="AY71" s="1362">
        <f t="shared" si="184"/>
        <v>0</v>
      </c>
      <c r="AZ71" s="1362">
        <f t="shared" si="185"/>
        <v>0</v>
      </c>
      <c r="BA71" s="1362" t="e">
        <f t="shared" si="186"/>
        <v>#REF!</v>
      </c>
      <c r="BB71" s="1363">
        <v>-3.1619769174651147E-6</v>
      </c>
      <c r="BD71" s="1751" t="e">
        <f t="shared" si="177"/>
        <v>#REF!</v>
      </c>
    </row>
    <row r="72" spans="1:58" outlineLevel="2">
      <c r="A72" s="919">
        <f t="shared" si="188"/>
        <v>10</v>
      </c>
      <c r="B72" s="780" t="e">
        <f>'прил 1.1'!#REF!</f>
        <v>#REF!</v>
      </c>
      <c r="C72" s="919" t="s">
        <v>1026</v>
      </c>
      <c r="D72" s="1433" t="e">
        <f>INDEX('прил 1.1'!K:K,MATCH($B72,'прил 1.1'!$B:$B,0))</f>
        <v>#REF!</v>
      </c>
      <c r="E72" s="1433" t="e">
        <f>INDEX('прил 1.1'!Q:Q,MATCH($B72,'прил 1.1'!$B:$B,0))</f>
        <v>#REF!</v>
      </c>
      <c r="F72" s="1433" t="e">
        <f>INDEX('прил 1.1'!#REF!,MATCH($B72,'прил 1.1'!$B:$B,0))</f>
        <v>#REF!</v>
      </c>
      <c r="G72" s="1433" t="e">
        <f>INDEX('прил 1.3'!#REF!,MATCH('прил 14'!$B72,'прил 1.3'!$B:$B,0))</f>
        <v>#REF!</v>
      </c>
      <c r="H72" s="1433" t="e">
        <f>INDEX('прил 1.3'!#REF!,MATCH('прил 14'!$B72,'прил 1.3'!$B:$B,0))</f>
        <v>#REF!</v>
      </c>
      <c r="I72" s="1433" t="e">
        <f>INDEX('прил 1.3'!#REF!,MATCH('прил 14'!$B72,'прил 1.3'!$B:$B,0))</f>
        <v>#REF!</v>
      </c>
      <c r="J72" s="1433" t="e">
        <f>INDEX('прил 1.3'!#REF!,MATCH('прил 14'!$B72,'прил 1.3'!$B:$B,0))</f>
        <v>#REF!</v>
      </c>
      <c r="K72" s="1433" t="e">
        <f>INDEX('прил 1.3'!#REF!,MATCH('прил 14'!$B72,'прил 1.3'!$B:$B,0))</f>
        <v>#REF!</v>
      </c>
      <c r="L72" s="1433"/>
      <c r="M72" s="1433" t="e">
        <f>INDEX('прил 1.1'!#REF!,MATCH($B72,'прил 1.1'!$B:$B,0))</f>
        <v>#REF!</v>
      </c>
      <c r="N72" s="1434">
        <v>0</v>
      </c>
      <c r="O72" s="1434">
        <v>0.48499999999999999</v>
      </c>
      <c r="P72" s="1434">
        <v>0</v>
      </c>
      <c r="Q72" s="1434">
        <v>0</v>
      </c>
      <c r="R72" s="1433"/>
      <c r="S72" s="1433" t="e">
        <f>INDEX('прил 1.1'!#REF!,MATCH($B72,'прил 1.1'!$B:$B,0))</f>
        <v>#REF!</v>
      </c>
      <c r="T72" s="1433" t="e">
        <f>INDEX('прил 1.1'!#REF!,MATCH($B72,'прил 1.1'!$B:$B,0))</f>
        <v>#REF!</v>
      </c>
      <c r="U72" s="1433" t="e">
        <f>INDEX('прил 1.1'!#REF!,MATCH($B72,'прил 1.1'!$B:$B,0))</f>
        <v>#REF!</v>
      </c>
      <c r="V72" s="1433" t="e">
        <f>INDEX('прил 1.1'!#REF!,MATCH($B72,'прил 1.1'!$B:$B,0))</f>
        <v>#REF!</v>
      </c>
      <c r="W72" s="1434" t="e">
        <f t="shared" si="189"/>
        <v>#REF!</v>
      </c>
      <c r="X72" s="1434" t="e">
        <f t="shared" si="190"/>
        <v>#REF!</v>
      </c>
      <c r="Y72" s="1434">
        <f t="shared" si="191"/>
        <v>0</v>
      </c>
      <c r="Z72" s="1434">
        <f t="shared" si="192"/>
        <v>0</v>
      </c>
      <c r="AA72" s="1433"/>
      <c r="AB72" s="1433" t="e">
        <f>INDEX('прил 1.1'!#REF!,MATCH($B72,'прил 1.1'!$B:$B,0))</f>
        <v>#REF!</v>
      </c>
      <c r="AC72" s="1433" t="e">
        <f>INDEX('прил 1.1'!#REF!,MATCH($B72,'прил 1.1'!$B:$B,0))</f>
        <v>#REF!</v>
      </c>
      <c r="AD72" s="1088" t="e">
        <f>INDEX('прил 1.1'!#REF!,MATCH($B72,'прил 1.1'!$B:$B,0))</f>
        <v>#REF!</v>
      </c>
      <c r="AE72" s="1088" t="e">
        <f>INDEX('прил 1.1'!#REF!,MATCH($B72,'прил 1.1'!$B:$B,0))</f>
        <v>#REF!</v>
      </c>
      <c r="AF72" s="1941" t="e">
        <f>INDEX('прил 1.1'!#REF!,MATCH('прил 14'!B72,'прил 1.1'!B:B,0))-G72</f>
        <v>#REF!</v>
      </c>
      <c r="AG72" s="1267" t="e">
        <f>INDEX('прил 1.1'!#REF!,MATCH($B72,'прил 1.1'!$B:$B,0))</f>
        <v>#REF!</v>
      </c>
      <c r="AH72" s="1267" t="e">
        <f t="shared" si="169"/>
        <v>#REF!</v>
      </c>
      <c r="AJ72" s="1266" t="e">
        <f t="shared" si="194"/>
        <v>#REF!</v>
      </c>
      <c r="AK72" s="1359"/>
      <c r="AL72" s="1360"/>
      <c r="AM72" s="1266" t="e">
        <f>AJ72</f>
        <v>#REF!</v>
      </c>
      <c r="AN72" s="1266"/>
      <c r="AO72" s="1361"/>
      <c r="AP72" s="1291" t="e">
        <f t="shared" si="14"/>
        <v>#REF!</v>
      </c>
      <c r="AQ72" s="1362" t="e">
        <f t="shared" si="171"/>
        <v>#REF!</v>
      </c>
      <c r="AR72" s="1362" t="e">
        <f t="shared" si="172"/>
        <v>#REF!</v>
      </c>
      <c r="AS72" s="1362" t="e">
        <f t="shared" si="173"/>
        <v>#REF!</v>
      </c>
      <c r="AT72" s="1362">
        <f t="shared" si="174"/>
        <v>0</v>
      </c>
      <c r="AU72" s="1362">
        <f t="shared" si="175"/>
        <v>0</v>
      </c>
      <c r="AW72" s="1362">
        <f t="shared" si="182"/>
        <v>0</v>
      </c>
      <c r="AX72" s="1362" t="e">
        <f t="shared" si="183"/>
        <v>#REF!</v>
      </c>
      <c r="AY72" s="1362">
        <f t="shared" si="184"/>
        <v>0</v>
      </c>
      <c r="AZ72" s="1362">
        <f t="shared" si="185"/>
        <v>0</v>
      </c>
      <c r="BA72" s="1362" t="e">
        <f t="shared" si="186"/>
        <v>#REF!</v>
      </c>
      <c r="BB72" s="1363">
        <v>-4.7112369524482389E-6</v>
      </c>
      <c r="BD72" s="1751" t="e">
        <f t="shared" si="177"/>
        <v>#REF!</v>
      </c>
    </row>
    <row r="73" spans="1:58" outlineLevel="2">
      <c r="A73" s="919">
        <f t="shared" si="188"/>
        <v>11</v>
      </c>
      <c r="B73" s="780" t="e">
        <f>'прил 1.1'!#REF!</f>
        <v>#REF!</v>
      </c>
      <c r="C73" s="919" t="s">
        <v>1026</v>
      </c>
      <c r="D73" s="1433" t="e">
        <f>INDEX('прил 1.1'!K:K,MATCH($B73,'прил 1.1'!$B:$B,0))</f>
        <v>#REF!</v>
      </c>
      <c r="E73" s="1433" t="e">
        <f>INDEX('прил 1.1'!Q:Q,MATCH($B73,'прил 1.1'!$B:$B,0))</f>
        <v>#REF!</v>
      </c>
      <c r="F73" s="1433" t="e">
        <f>INDEX('прил 1.1'!#REF!,MATCH($B73,'прил 1.1'!$B:$B,0))</f>
        <v>#REF!</v>
      </c>
      <c r="G73" s="1433" t="e">
        <f>INDEX('прил 1.3'!#REF!,MATCH('прил 14'!$B73,'прил 1.3'!$B:$B,0))</f>
        <v>#REF!</v>
      </c>
      <c r="H73" s="1433" t="e">
        <f>INDEX('прил 1.3'!#REF!,MATCH('прил 14'!$B73,'прил 1.3'!$B:$B,0))</f>
        <v>#REF!</v>
      </c>
      <c r="I73" s="1433" t="e">
        <f>INDEX('прил 1.3'!#REF!,MATCH('прил 14'!$B73,'прил 1.3'!$B:$B,0))</f>
        <v>#REF!</v>
      </c>
      <c r="J73" s="1433" t="e">
        <f>INDEX('прил 1.3'!#REF!,MATCH('прил 14'!$B73,'прил 1.3'!$B:$B,0))</f>
        <v>#REF!</v>
      </c>
      <c r="K73" s="1433" t="e">
        <f>INDEX('прил 1.3'!#REF!,MATCH('прил 14'!$B73,'прил 1.3'!$B:$B,0))</f>
        <v>#REF!</v>
      </c>
      <c r="L73" s="1433"/>
      <c r="M73" s="1433" t="e">
        <f>INDEX('прил 1.1'!#REF!,MATCH($B73,'прил 1.1'!$B:$B,0))</f>
        <v>#REF!</v>
      </c>
      <c r="N73" s="1434">
        <v>0</v>
      </c>
      <c r="O73" s="1434">
        <v>0</v>
      </c>
      <c r="P73" s="1434">
        <v>0</v>
      </c>
      <c r="Q73" s="1434">
        <v>0</v>
      </c>
      <c r="R73" s="1433"/>
      <c r="S73" s="1433" t="e">
        <f>INDEX('прил 1.1'!#REF!,MATCH($B73,'прил 1.1'!$B:$B,0))</f>
        <v>#REF!</v>
      </c>
      <c r="T73" s="1433" t="e">
        <f>INDEX('прил 1.1'!#REF!,MATCH($B73,'прил 1.1'!$B:$B,0))</f>
        <v>#REF!</v>
      </c>
      <c r="U73" s="1433" t="e">
        <f>INDEX('прил 1.1'!#REF!,MATCH($B73,'прил 1.1'!$B:$B,0))</f>
        <v>#REF!</v>
      </c>
      <c r="V73" s="1433" t="e">
        <f>INDEX('прил 1.1'!#REF!,MATCH($B73,'прил 1.1'!$B:$B,0))</f>
        <v>#REF!</v>
      </c>
      <c r="W73" s="1434" t="e">
        <f t="shared" si="189"/>
        <v>#REF!</v>
      </c>
      <c r="X73" s="1434">
        <f t="shared" si="190"/>
        <v>0</v>
      </c>
      <c r="Y73" s="1434">
        <f t="shared" si="191"/>
        <v>0</v>
      </c>
      <c r="Z73" s="1434">
        <f t="shared" si="192"/>
        <v>0</v>
      </c>
      <c r="AA73" s="1433"/>
      <c r="AB73" s="1433" t="e">
        <f>INDEX('прил 1.1'!#REF!,MATCH($B73,'прил 1.1'!$B:$B,0))</f>
        <v>#REF!</v>
      </c>
      <c r="AC73" s="1433" t="e">
        <f>INDEX('прил 1.1'!#REF!,MATCH($B73,'прил 1.1'!$B:$B,0))</f>
        <v>#REF!</v>
      </c>
      <c r="AD73" s="1088" t="e">
        <f>INDEX('прил 1.1'!#REF!,MATCH($B73,'прил 1.1'!$B:$B,0))</f>
        <v>#REF!</v>
      </c>
      <c r="AE73" s="1088" t="e">
        <f>INDEX('прил 1.1'!#REF!,MATCH($B73,'прил 1.1'!$B:$B,0))</f>
        <v>#REF!</v>
      </c>
      <c r="AF73" s="1941" t="e">
        <f>INDEX('прил 1.1'!#REF!,MATCH('прил 14'!B73,'прил 1.1'!B:B,0))-G73</f>
        <v>#REF!</v>
      </c>
      <c r="AG73" s="1267" t="e">
        <f>INDEX('прил 1.1'!#REF!,MATCH($B73,'прил 1.1'!$B:$B,0))</f>
        <v>#REF!</v>
      </c>
      <c r="AH73" s="1267" t="e">
        <f t="shared" si="169"/>
        <v>#REF!</v>
      </c>
      <c r="AJ73" s="1266" t="e">
        <f t="shared" ref="AJ73:AJ95" si="196">ROUND(M73*$AK$19,4)</f>
        <v>#REF!</v>
      </c>
      <c r="AK73" s="1359"/>
      <c r="AL73" s="1360"/>
      <c r="AM73" s="1266"/>
      <c r="AN73" s="1266"/>
      <c r="AO73" s="1361"/>
      <c r="AP73" s="1291" t="e">
        <f t="shared" si="14"/>
        <v>#REF!</v>
      </c>
      <c r="AQ73" s="1362" t="e">
        <f t="shared" si="171"/>
        <v>#REF!</v>
      </c>
      <c r="AR73" s="1362" t="e">
        <f t="shared" si="172"/>
        <v>#REF!</v>
      </c>
      <c r="AS73" s="1362">
        <f t="shared" si="173"/>
        <v>0</v>
      </c>
      <c r="AT73" s="1362">
        <f t="shared" si="174"/>
        <v>0</v>
      </c>
      <c r="AU73" s="1362">
        <f t="shared" si="175"/>
        <v>0</v>
      </c>
      <c r="AW73" s="1362">
        <f t="shared" si="182"/>
        <v>0</v>
      </c>
      <c r="AX73" s="1362">
        <f t="shared" si="183"/>
        <v>0</v>
      </c>
      <c r="AY73" s="1362">
        <f t="shared" si="184"/>
        <v>0</v>
      </c>
      <c r="AZ73" s="1362">
        <f t="shared" si="185"/>
        <v>0</v>
      </c>
      <c r="BA73" s="1362">
        <f t="shared" si="186"/>
        <v>0</v>
      </c>
      <c r="BB73" s="1363">
        <v>0</v>
      </c>
      <c r="BD73" s="1751" t="e">
        <f t="shared" si="177"/>
        <v>#REF!</v>
      </c>
    </row>
    <row r="74" spans="1:58">
      <c r="A74" s="919">
        <f t="shared" si="188"/>
        <v>12</v>
      </c>
      <c r="B74" s="780" t="e">
        <f>'прил 1.1'!#REF!</f>
        <v>#REF!</v>
      </c>
      <c r="C74" s="919" t="s">
        <v>1026</v>
      </c>
      <c r="D74" s="1433" t="e">
        <f>INDEX('прил 1.1'!K:K,MATCH($B74,'прил 1.1'!$B:$B,0))</f>
        <v>#REF!</v>
      </c>
      <c r="E74" s="1433" t="e">
        <f>INDEX('прил 1.1'!Q:Q,MATCH($B74,'прил 1.1'!$B:$B,0))</f>
        <v>#REF!</v>
      </c>
      <c r="F74" s="1433" t="e">
        <f>INDEX('прил 1.1'!#REF!,MATCH($B74,'прил 1.1'!$B:$B,0))</f>
        <v>#REF!</v>
      </c>
      <c r="G74" s="1433" t="e">
        <f>INDEX('прил 1.3'!#REF!,MATCH('прил 14'!$B74,'прил 1.3'!$B:$B,0))</f>
        <v>#REF!</v>
      </c>
      <c r="H74" s="1433" t="e">
        <f>INDEX('прил 1.3'!#REF!,MATCH('прил 14'!$B74,'прил 1.3'!$B:$B,0))</f>
        <v>#REF!</v>
      </c>
      <c r="I74" s="1433" t="e">
        <f>INDEX('прил 1.3'!#REF!,MATCH('прил 14'!$B74,'прил 1.3'!$B:$B,0))</f>
        <v>#REF!</v>
      </c>
      <c r="J74" s="1433" t="e">
        <f>INDEX('прил 1.3'!#REF!,MATCH('прил 14'!$B74,'прил 1.3'!$B:$B,0))</f>
        <v>#REF!</v>
      </c>
      <c r="K74" s="1433" t="e">
        <f>INDEX('прил 1.3'!#REF!,MATCH('прил 14'!$B74,'прил 1.3'!$B:$B,0))</f>
        <v>#REF!</v>
      </c>
      <c r="L74" s="1435"/>
      <c r="M74" s="1433" t="e">
        <f>INDEX('прил 1.1'!#REF!,MATCH($B74,'прил 1.1'!$B:$B,0))</f>
        <v>#REF!</v>
      </c>
      <c r="N74" s="1434"/>
      <c r="O74" s="1434"/>
      <c r="P74" s="1434" t="e">
        <f>M74</f>
        <v>#REF!</v>
      </c>
      <c r="Q74" s="1434"/>
      <c r="R74" s="1435"/>
      <c r="S74" s="1433" t="e">
        <f>INDEX('прил 1.1'!#REF!,MATCH($B74,'прил 1.1'!$B:$B,0))</f>
        <v>#REF!</v>
      </c>
      <c r="T74" s="1433" t="e">
        <f>INDEX('прил 1.1'!#REF!,MATCH($B74,'прил 1.1'!$B:$B,0))</f>
        <v>#REF!</v>
      </c>
      <c r="U74" s="1433" t="e">
        <f>INDEX('прил 1.1'!#REF!,MATCH($B74,'прил 1.1'!$B:$B,0))</f>
        <v>#REF!</v>
      </c>
      <c r="V74" s="1433" t="e">
        <f>INDEX('прил 1.1'!#REF!,MATCH($B74,'прил 1.1'!$B:$B,0))</f>
        <v>#REF!</v>
      </c>
      <c r="W74" s="1434" t="e">
        <f t="shared" si="189"/>
        <v>#REF!</v>
      </c>
      <c r="X74" s="1434">
        <f t="shared" si="190"/>
        <v>0</v>
      </c>
      <c r="Y74" s="1434" t="e">
        <f>AN74</f>
        <v>#REF!</v>
      </c>
      <c r="Z74" s="1434" t="e">
        <f>AG74-Y74</f>
        <v>#REF!</v>
      </c>
      <c r="AA74" s="1434"/>
      <c r="AB74" s="1433" t="e">
        <f>INDEX('прил 1.1'!#REF!,MATCH($B74,'прил 1.1'!$B:$B,0))</f>
        <v>#REF!</v>
      </c>
      <c r="AC74" s="1433" t="e">
        <f>INDEX('прил 1.1'!#REF!,MATCH($B74,'прил 1.1'!$B:$B,0))</f>
        <v>#REF!</v>
      </c>
      <c r="AD74" s="1088" t="e">
        <f>INDEX('прил 1.1'!#REF!,MATCH($B74,'прил 1.1'!$B:$B,0))</f>
        <v>#REF!</v>
      </c>
      <c r="AE74" s="1088" t="e">
        <f>INDEX('прил 1.1'!#REF!,MATCH($B74,'прил 1.1'!$B:$B,0))</f>
        <v>#REF!</v>
      </c>
      <c r="AF74" s="1941" t="e">
        <f>INDEX('прил 1.1'!#REF!,MATCH('прил 14'!B74,'прил 1.1'!B:B,0))-G74</f>
        <v>#REF!</v>
      </c>
      <c r="AG74" s="1267" t="e">
        <f>INDEX('прил 1.1'!#REF!,MATCH($B74,'прил 1.1'!$B:$B,0))</f>
        <v>#REF!</v>
      </c>
      <c r="AH74" s="1267" t="e">
        <f t="shared" si="169"/>
        <v>#REF!</v>
      </c>
      <c r="AJ74" s="1266" t="e">
        <f t="shared" si="196"/>
        <v>#REF!</v>
      </c>
      <c r="AK74" s="1359"/>
      <c r="AL74" s="1360"/>
      <c r="AM74" s="1266"/>
      <c r="AN74" s="1266" t="e">
        <f>AJ74</f>
        <v>#REF!</v>
      </c>
      <c r="AO74" s="1361"/>
      <c r="AP74" s="1291" t="e">
        <f t="shared" si="14"/>
        <v>#REF!</v>
      </c>
      <c r="AQ74" s="1362" t="e">
        <f t="shared" si="171"/>
        <v>#REF!</v>
      </c>
      <c r="AR74" s="1362" t="e">
        <f t="shared" si="172"/>
        <v>#REF!</v>
      </c>
      <c r="AS74" s="1362">
        <f t="shared" si="173"/>
        <v>0</v>
      </c>
      <c r="AT74" s="1362" t="e">
        <f t="shared" si="174"/>
        <v>#REF!</v>
      </c>
      <c r="AU74" s="1362" t="e">
        <f t="shared" si="175"/>
        <v>#REF!</v>
      </c>
      <c r="AW74" s="1362">
        <f t="shared" si="182"/>
        <v>0</v>
      </c>
      <c r="AX74" s="1362">
        <f t="shared" si="183"/>
        <v>0</v>
      </c>
      <c r="AY74" s="1362" t="e">
        <f t="shared" si="184"/>
        <v>#REF!</v>
      </c>
      <c r="AZ74" s="1362">
        <f t="shared" si="185"/>
        <v>0</v>
      </c>
      <c r="BA74" s="1362" t="e">
        <f t="shared" si="186"/>
        <v>#REF!</v>
      </c>
      <c r="BB74" s="1363">
        <v>8.1018798745446929E-6</v>
      </c>
      <c r="BD74" s="1751" t="e">
        <f t="shared" si="177"/>
        <v>#REF!</v>
      </c>
    </row>
    <row r="75" spans="1:58" hidden="1" outlineLevel="2">
      <c r="A75" s="919"/>
      <c r="B75" s="1109"/>
      <c r="C75" s="919"/>
      <c r="D75" s="781"/>
      <c r="E75" s="781"/>
      <c r="F75" s="781"/>
      <c r="G75" s="781"/>
      <c r="H75" s="1078"/>
      <c r="I75" s="1078"/>
      <c r="J75" s="1078"/>
      <c r="K75" s="781"/>
      <c r="L75" s="781"/>
      <c r="M75" s="1269"/>
      <c r="N75" s="1270"/>
      <c r="O75" s="1268"/>
      <c r="P75" s="1270"/>
      <c r="Q75" s="1267"/>
      <c r="R75" s="1267"/>
      <c r="S75" s="1267"/>
      <c r="T75" s="1267"/>
      <c r="U75" s="1267"/>
      <c r="V75" s="1267"/>
      <c r="W75" s="1267"/>
      <c r="X75" s="1268"/>
      <c r="Y75" s="1268"/>
      <c r="Z75" s="1267"/>
      <c r="AA75" s="781"/>
      <c r="AB75" s="1088"/>
      <c r="AC75" s="1088"/>
      <c r="AD75" s="1088"/>
      <c r="AE75" s="1095"/>
      <c r="AF75" s="1935">
        <f t="shared" si="104"/>
        <v>0</v>
      </c>
      <c r="AG75" s="1708">
        <f t="shared" si="44"/>
        <v>0</v>
      </c>
      <c r="AH75" s="1267">
        <f t="shared" ref="AH75:AH88" si="197">SUM(N75:Q75)-M75</f>
        <v>0</v>
      </c>
      <c r="AJ75" s="1266">
        <f t="shared" si="196"/>
        <v>0</v>
      </c>
      <c r="AK75" s="1359"/>
      <c r="AL75" s="1360"/>
      <c r="AM75" s="1266"/>
      <c r="AN75" s="1266"/>
      <c r="AO75" s="1361"/>
      <c r="AP75" s="1291">
        <f t="shared" si="14"/>
        <v>0</v>
      </c>
      <c r="AQ75" s="1266"/>
      <c r="AR75" s="1266"/>
      <c r="AS75" s="1266"/>
      <c r="AT75" s="1266"/>
      <c r="AU75" s="1266"/>
      <c r="AW75" s="1266"/>
      <c r="AX75" s="1266"/>
      <c r="AY75" s="1266"/>
      <c r="AZ75" s="1266"/>
      <c r="BA75" s="1266"/>
      <c r="BC75" s="1091"/>
      <c r="BD75" s="1091"/>
      <c r="BE75" s="1091"/>
      <c r="BF75" s="1091"/>
    </row>
    <row r="76" spans="1:58" s="1089" customFormat="1" outlineLevel="1" collapsed="1">
      <c r="A76" s="1892">
        <v>6</v>
      </c>
      <c r="B76" s="1097" t="s">
        <v>696</v>
      </c>
      <c r="C76" s="1107"/>
      <c r="D76" s="1435" t="e">
        <f>SUM(D77:D78)</f>
        <v>#REF!</v>
      </c>
      <c r="E76" s="1435" t="e">
        <f t="shared" ref="E76:AA76" si="198">SUM(E77:E78)</f>
        <v>#REF!</v>
      </c>
      <c r="F76" s="1435" t="e">
        <f t="shared" si="198"/>
        <v>#REF!</v>
      </c>
      <c r="G76" s="1435" t="e">
        <f t="shared" si="198"/>
        <v>#REF!</v>
      </c>
      <c r="H76" s="1435" t="e">
        <f t="shared" si="198"/>
        <v>#REF!</v>
      </c>
      <c r="I76" s="1435" t="e">
        <f t="shared" si="198"/>
        <v>#REF!</v>
      </c>
      <c r="J76" s="1435" t="e">
        <f t="shared" si="198"/>
        <v>#REF!</v>
      </c>
      <c r="K76" s="1435" t="e">
        <f t="shared" si="198"/>
        <v>#REF!</v>
      </c>
      <c r="L76" s="1435">
        <f t="shared" si="198"/>
        <v>0</v>
      </c>
      <c r="M76" s="1435" t="e">
        <f t="shared" si="198"/>
        <v>#REF!</v>
      </c>
      <c r="N76" s="1435">
        <f t="shared" si="198"/>
        <v>0</v>
      </c>
      <c r="O76" s="1435">
        <f t="shared" si="198"/>
        <v>0</v>
      </c>
      <c r="P76" s="1435">
        <f t="shared" si="198"/>
        <v>0</v>
      </c>
      <c r="Q76" s="1435" t="e">
        <f t="shared" si="198"/>
        <v>#REF!</v>
      </c>
      <c r="R76" s="1435">
        <f t="shared" si="198"/>
        <v>0</v>
      </c>
      <c r="S76" s="1435" t="e">
        <f t="shared" si="198"/>
        <v>#REF!</v>
      </c>
      <c r="T76" s="1435" t="e">
        <f t="shared" si="198"/>
        <v>#REF!</v>
      </c>
      <c r="U76" s="1435" t="e">
        <f t="shared" si="198"/>
        <v>#REF!</v>
      </c>
      <c r="V76" s="1435" t="e">
        <f t="shared" si="198"/>
        <v>#REF!</v>
      </c>
      <c r="W76" s="1435" t="e">
        <f t="shared" si="198"/>
        <v>#REF!</v>
      </c>
      <c r="X76" s="1435">
        <f t="shared" si="198"/>
        <v>0</v>
      </c>
      <c r="Y76" s="1435">
        <f t="shared" si="198"/>
        <v>0</v>
      </c>
      <c r="Z76" s="1435" t="e">
        <f t="shared" si="198"/>
        <v>#REF!</v>
      </c>
      <c r="AA76" s="1435">
        <f t="shared" si="198"/>
        <v>0</v>
      </c>
      <c r="AB76" s="1435" t="e">
        <f t="shared" ref="AB76" si="199">SUM(AB77:AB78)</f>
        <v>#REF!</v>
      </c>
      <c r="AC76" s="1435" t="e">
        <f t="shared" ref="AC76" si="200">SUM(AC77:AC78)</f>
        <v>#REF!</v>
      </c>
      <c r="AD76" s="1078" t="e">
        <f t="shared" ref="AD76" si="201">SUM(AD77:AD78)</f>
        <v>#REF!</v>
      </c>
      <c r="AE76" s="1078" t="e">
        <f t="shared" ref="AE76" si="202">SUM(AE77:AE78)</f>
        <v>#REF!</v>
      </c>
      <c r="AF76" s="1941" t="e">
        <f>INDEX('прил 1.1'!#REF!,MATCH('прил 14'!B76,'прил 1.1'!B:B,0))-G76</f>
        <v>#REF!</v>
      </c>
      <c r="AG76" s="1270" t="e">
        <f>SUM(AG77:AG78)</f>
        <v>#REF!</v>
      </c>
      <c r="AH76" s="1267" t="e">
        <f t="shared" ref="AH76:AH83" si="203">SUM(W76:Z76)-V76</f>
        <v>#REF!</v>
      </c>
      <c r="AJ76" s="1266" t="e">
        <f>ROUND(M76*$AK$19,4)</f>
        <v>#REF!</v>
      </c>
      <c r="AK76" s="1359"/>
      <c r="AL76" s="1270">
        <f t="shared" ref="AL76:AO76" si="204">SUM(AL77:AL77)</f>
        <v>0</v>
      </c>
      <c r="AM76" s="1270">
        <f t="shared" si="204"/>
        <v>0</v>
      </c>
      <c r="AN76" s="1270">
        <f t="shared" si="204"/>
        <v>0</v>
      </c>
      <c r="AO76" s="1270" t="e">
        <f t="shared" si="204"/>
        <v>#REF!</v>
      </c>
      <c r="AP76" s="1291" t="e">
        <f t="shared" si="14"/>
        <v>#REF!</v>
      </c>
      <c r="AQ76" s="1362" t="e">
        <f t="shared" ref="AQ76:AQ83" si="205">V76-AJ76</f>
        <v>#REF!</v>
      </c>
      <c r="AR76" s="1362" t="e">
        <f t="shared" ref="AR76:AR83" si="206">W76-AL76</f>
        <v>#REF!</v>
      </c>
      <c r="AS76" s="1362">
        <f t="shared" ref="AS76:AS83" si="207">X76-AM76</f>
        <v>0</v>
      </c>
      <c r="AT76" s="1362">
        <f t="shared" ref="AT76:AT83" si="208">Y76-AN76</f>
        <v>0</v>
      </c>
      <c r="AU76" s="1362" t="e">
        <f t="shared" ref="AU76:AU83" si="209">Z76-AO76</f>
        <v>#REF!</v>
      </c>
      <c r="AW76" s="1270">
        <f t="shared" ref="AW76:BA76" si="210">SUM(AW77:AW77)</f>
        <v>0</v>
      </c>
      <c r="AX76" s="1270">
        <f t="shared" si="210"/>
        <v>0</v>
      </c>
      <c r="AY76" s="1270">
        <f t="shared" si="210"/>
        <v>0</v>
      </c>
      <c r="AZ76" s="1270" t="e">
        <f t="shared" si="210"/>
        <v>#REF!</v>
      </c>
      <c r="BA76" s="1270" t="e">
        <f t="shared" si="210"/>
        <v>#REF!</v>
      </c>
      <c r="BC76" s="1752"/>
      <c r="BD76" s="1751" t="e">
        <f t="shared" ref="BD76:BD77" si="211">SUBTOTAL(9,W76:Z76)-V76</f>
        <v>#REF!</v>
      </c>
      <c r="BE76" s="1752"/>
      <c r="BF76" s="1752"/>
    </row>
    <row r="77" spans="1:58" s="1089" customFormat="1" outlineLevel="1">
      <c r="A77" s="919">
        <v>1</v>
      </c>
      <c r="B77" s="780" t="e">
        <f>'прил 1.1'!#REF!</f>
        <v>#REF!</v>
      </c>
      <c r="C77" s="919" t="s">
        <v>1026</v>
      </c>
      <c r="D77" s="1433" t="e">
        <f>INDEX('прил 1.1'!K:K,MATCH($B77,'прил 1.1'!$B:$B,0))</f>
        <v>#REF!</v>
      </c>
      <c r="E77" s="1433" t="e">
        <f>INDEX('прил 1.1'!Q:Q,MATCH($B77,'прил 1.1'!$B:$B,0))</f>
        <v>#REF!</v>
      </c>
      <c r="F77" s="1433" t="e">
        <f>INDEX('прил 1.1'!#REF!,MATCH($B77,'прил 1.1'!$B:$B,0))</f>
        <v>#REF!</v>
      </c>
      <c r="G77" s="1433" t="e">
        <f>INDEX('прил 1.3'!#REF!,MATCH('прил 14'!$B77,'прил 1.3'!$B:$B,0))</f>
        <v>#REF!</v>
      </c>
      <c r="H77" s="1433" t="e">
        <f>INDEX('прил 1.3'!#REF!,MATCH('прил 14'!$B77,'прил 1.3'!$B:$B,0))</f>
        <v>#REF!</v>
      </c>
      <c r="I77" s="1433" t="e">
        <f>INDEX('прил 1.3'!#REF!,MATCH('прил 14'!$B77,'прил 1.3'!$B:$B,0))</f>
        <v>#REF!</v>
      </c>
      <c r="J77" s="1433" t="e">
        <f>INDEX('прил 1.3'!#REF!,MATCH('прил 14'!$B77,'прил 1.3'!$B:$B,0))</f>
        <v>#REF!</v>
      </c>
      <c r="K77" s="1433" t="e">
        <f>INDEX('прил 1.3'!#REF!,MATCH('прил 14'!$B77,'прил 1.3'!$B:$B,0))</f>
        <v>#REF!</v>
      </c>
      <c r="L77" s="1433"/>
      <c r="M77" s="1433" t="e">
        <f>INDEX('прил 1.1'!#REF!,MATCH($B77,'прил 1.1'!$B:$B,0))</f>
        <v>#REF!</v>
      </c>
      <c r="N77" s="1434"/>
      <c r="O77" s="1434"/>
      <c r="P77" s="1433"/>
      <c r="Q77" s="1438" t="e">
        <f t="shared" ref="Q77" si="212">M77</f>
        <v>#REF!</v>
      </c>
      <c r="R77" s="1433"/>
      <c r="S77" s="1433" t="e">
        <f>INDEX('прил 1.1'!#REF!,MATCH($B77,'прил 1.1'!$B:$B,0))</f>
        <v>#REF!</v>
      </c>
      <c r="T77" s="1433" t="e">
        <f>INDEX('прил 1.1'!#REF!,MATCH($B77,'прил 1.1'!$B:$B,0))</f>
        <v>#REF!</v>
      </c>
      <c r="U77" s="1433" t="e">
        <f>INDEX('прил 1.1'!#REF!,MATCH($B77,'прил 1.1'!$B:$B,0))</f>
        <v>#REF!</v>
      </c>
      <c r="V77" s="1433" t="e">
        <f>INDEX('прил 1.1'!#REF!,MATCH($B77,'прил 1.1'!$B:$B,0))</f>
        <v>#REF!</v>
      </c>
      <c r="W77" s="1434" t="e">
        <f t="shared" ref="W77" si="213">T77+(N77-AL77)*1.18+AL77</f>
        <v>#REF!</v>
      </c>
      <c r="X77" s="1434">
        <f t="shared" ref="X77" si="214">(O77-AM77)*1.18+AM77</f>
        <v>0</v>
      </c>
      <c r="Y77" s="1434">
        <f t="shared" ref="Y77" si="215">(P77-AN77)*1.18+AN77</f>
        <v>0</v>
      </c>
      <c r="Z77" s="1434" t="e">
        <f t="shared" ref="Z77" si="216">(Q77-AO77)*1.18+AO77</f>
        <v>#REF!</v>
      </c>
      <c r="AA77" s="1433"/>
      <c r="AB77" s="1433" t="e">
        <f>INDEX('прил 1.1'!#REF!,MATCH($B77,'прил 1.1'!$B:$B,0))</f>
        <v>#REF!</v>
      </c>
      <c r="AC77" s="1433" t="e">
        <f>INDEX('прил 1.1'!#REF!,MATCH($B77,'прил 1.1'!$B:$B,0))</f>
        <v>#REF!</v>
      </c>
      <c r="AD77" s="1088" t="e">
        <f>INDEX('прил 1.1'!#REF!,MATCH($B77,'прил 1.1'!$B:$B,0))</f>
        <v>#REF!</v>
      </c>
      <c r="AE77" s="1088" t="e">
        <f>INDEX('прил 1.1'!#REF!,MATCH($B77,'прил 1.1'!$B:$B,0))</f>
        <v>#REF!</v>
      </c>
      <c r="AF77" s="1941" t="e">
        <f>INDEX('прил 1.1'!#REF!,MATCH('прил 14'!B77,'прил 1.1'!B:B,0))-G77</f>
        <v>#REF!</v>
      </c>
      <c r="AG77" s="1267" t="e">
        <f>INDEX('прил 1.1'!#REF!,MATCH($B77,'прил 1.1'!$B:$B,0))</f>
        <v>#REF!</v>
      </c>
      <c r="AH77" s="1267" t="e">
        <f>SUM(W77:Z77)-V77</f>
        <v>#REF!</v>
      </c>
      <c r="AJ77" s="1266" t="e">
        <f t="shared" si="196"/>
        <v>#REF!</v>
      </c>
      <c r="AK77" s="1359"/>
      <c r="AL77" s="1360"/>
      <c r="AM77" s="1266"/>
      <c r="AN77" s="1266"/>
      <c r="AO77" s="1361" t="e">
        <f>AJ77</f>
        <v>#REF!</v>
      </c>
      <c r="AP77" s="1291" t="e">
        <f t="shared" si="14"/>
        <v>#REF!</v>
      </c>
      <c r="AQ77" s="1362" t="e">
        <f t="shared" si="205"/>
        <v>#REF!</v>
      </c>
      <c r="AR77" s="1362" t="e">
        <f t="shared" si="206"/>
        <v>#REF!</v>
      </c>
      <c r="AS77" s="1362">
        <f t="shared" si="207"/>
        <v>0</v>
      </c>
      <c r="AT77" s="1362">
        <f t="shared" si="208"/>
        <v>0</v>
      </c>
      <c r="AU77" s="1362" t="e">
        <f t="shared" si="209"/>
        <v>#REF!</v>
      </c>
      <c r="AW77" s="1362">
        <f>(N77-AL77)*1.18</f>
        <v>0</v>
      </c>
      <c r="AX77" s="1362">
        <f t="shared" ref="AX77" si="217">(O77-AM77)*1.18</f>
        <v>0</v>
      </c>
      <c r="AY77" s="1362">
        <f t="shared" ref="AY77" si="218">(P77-AN77)*1.18</f>
        <v>0</v>
      </c>
      <c r="AZ77" s="1362" t="e">
        <f t="shared" ref="AZ77" si="219">(Q77-AO77)*1.18</f>
        <v>#REF!</v>
      </c>
      <c r="BA77" s="1362" t="e">
        <f>SUM(AW77:AZ77)</f>
        <v>#REF!</v>
      </c>
      <c r="BB77" s="1363">
        <v>4.6877976883907824E-6</v>
      </c>
      <c r="BC77" s="1752"/>
      <c r="BD77" s="1751" t="e">
        <f t="shared" si="211"/>
        <v>#REF!</v>
      </c>
      <c r="BE77" s="1752"/>
      <c r="BF77" s="1752"/>
    </row>
    <row r="78" spans="1:58" hidden="1">
      <c r="A78" s="919"/>
      <c r="B78" s="780"/>
      <c r="C78" s="919"/>
      <c r="D78" s="781"/>
      <c r="E78" s="781"/>
      <c r="F78" s="1101"/>
      <c r="G78" s="781"/>
      <c r="H78" s="781"/>
      <c r="I78" s="781"/>
      <c r="J78" s="781"/>
      <c r="K78" s="781"/>
      <c r="L78" s="781"/>
      <c r="M78" s="1358"/>
      <c r="N78" s="1268"/>
      <c r="O78" s="1268"/>
      <c r="P78" s="1268"/>
      <c r="Q78" s="1268"/>
      <c r="R78" s="1270"/>
      <c r="S78" s="1267"/>
      <c r="T78" s="1267"/>
      <c r="U78" s="1267"/>
      <c r="V78" s="1267"/>
      <c r="W78" s="1275"/>
      <c r="X78" s="1275"/>
      <c r="Y78" s="1275"/>
      <c r="Z78" s="1275"/>
      <c r="AA78" s="1092"/>
      <c r="AB78" s="1088"/>
      <c r="AC78" s="1088"/>
      <c r="AD78" s="1088"/>
      <c r="AE78" s="1088"/>
      <c r="AF78" s="1935">
        <f t="shared" si="104"/>
        <v>0</v>
      </c>
      <c r="AG78" s="1267"/>
      <c r="AH78" s="1267"/>
      <c r="AJ78" s="1266"/>
      <c r="AK78" s="1359"/>
      <c r="AL78" s="1360"/>
      <c r="AM78" s="1266"/>
      <c r="AN78" s="1266"/>
      <c r="AO78" s="1361"/>
      <c r="AP78" s="1291"/>
      <c r="AQ78" s="1362"/>
      <c r="AR78" s="1362"/>
      <c r="AS78" s="1362"/>
      <c r="AT78" s="1362"/>
      <c r="AU78" s="1362"/>
      <c r="AW78" s="1362"/>
      <c r="AX78" s="1362"/>
      <c r="AY78" s="1362"/>
      <c r="AZ78" s="1362"/>
      <c r="BA78" s="1362"/>
      <c r="BB78" s="1363"/>
      <c r="BC78" s="1091"/>
      <c r="BD78" s="1091"/>
      <c r="BE78" s="1091"/>
      <c r="BF78" s="1091"/>
    </row>
    <row r="79" spans="1:58">
      <c r="A79" s="1111" t="s">
        <v>117</v>
      </c>
      <c r="B79" s="1713" t="s">
        <v>34</v>
      </c>
      <c r="C79" s="1112"/>
      <c r="D79" s="1435" t="e">
        <f t="shared" ref="D79:AE79" si="220">D80+D86+D89+D91+D93</f>
        <v>#REF!</v>
      </c>
      <c r="E79" s="1435" t="e">
        <f t="shared" si="220"/>
        <v>#REF!</v>
      </c>
      <c r="F79" s="1435" t="e">
        <f t="shared" si="220"/>
        <v>#REF!</v>
      </c>
      <c r="G79" s="1435" t="e">
        <f t="shared" si="220"/>
        <v>#REF!</v>
      </c>
      <c r="H79" s="1435" t="e">
        <f t="shared" si="220"/>
        <v>#REF!</v>
      </c>
      <c r="I79" s="1435" t="e">
        <f t="shared" si="220"/>
        <v>#REF!</v>
      </c>
      <c r="J79" s="1435" t="e">
        <f t="shared" si="220"/>
        <v>#REF!</v>
      </c>
      <c r="K79" s="1435" t="e">
        <f t="shared" si="220"/>
        <v>#REF!</v>
      </c>
      <c r="L79" s="1435">
        <f t="shared" si="220"/>
        <v>0</v>
      </c>
      <c r="M79" s="1436" t="e">
        <f t="shared" si="220"/>
        <v>#REF!</v>
      </c>
      <c r="N79" s="1435">
        <f t="shared" si="220"/>
        <v>0</v>
      </c>
      <c r="O79" s="1435">
        <f t="shared" si="220"/>
        <v>0</v>
      </c>
      <c r="P79" s="1435">
        <f t="shared" si="220"/>
        <v>20.064999999999998</v>
      </c>
      <c r="Q79" s="1435">
        <f t="shared" si="220"/>
        <v>0</v>
      </c>
      <c r="R79" s="1435">
        <f t="shared" si="220"/>
        <v>0</v>
      </c>
      <c r="S79" s="1435" t="e">
        <f t="shared" si="220"/>
        <v>#REF!</v>
      </c>
      <c r="T79" s="1435" t="e">
        <f t="shared" si="220"/>
        <v>#REF!</v>
      </c>
      <c r="U79" s="1435" t="e">
        <f t="shared" si="220"/>
        <v>#REF!</v>
      </c>
      <c r="V79" s="1435" t="e">
        <f t="shared" si="220"/>
        <v>#REF!</v>
      </c>
      <c r="W79" s="1435" t="e">
        <f t="shared" si="220"/>
        <v>#REF!</v>
      </c>
      <c r="X79" s="1435">
        <f t="shared" si="220"/>
        <v>0</v>
      </c>
      <c r="Y79" s="1435" t="e">
        <f t="shared" si="220"/>
        <v>#REF!</v>
      </c>
      <c r="Z79" s="1435" t="e">
        <f t="shared" si="220"/>
        <v>#REF!</v>
      </c>
      <c r="AA79" s="1435">
        <f t="shared" si="220"/>
        <v>0</v>
      </c>
      <c r="AB79" s="1435" t="e">
        <f t="shared" si="220"/>
        <v>#REF!</v>
      </c>
      <c r="AC79" s="1435" t="e">
        <f t="shared" si="220"/>
        <v>#REF!</v>
      </c>
      <c r="AD79" s="1099" t="e">
        <f t="shared" si="220"/>
        <v>#REF!</v>
      </c>
      <c r="AE79" s="1110" t="e">
        <f t="shared" si="220"/>
        <v>#REF!</v>
      </c>
      <c r="AF79" s="1941" t="e">
        <f>INDEX('прил 1.1'!#REF!,MATCH('прил 14'!B79,'прил 1.1'!B:B,0))-G79</f>
        <v>#REF!</v>
      </c>
      <c r="AG79" s="1270" t="e">
        <f>AG80+AG86+AG89+AG91+AG93</f>
        <v>#REF!</v>
      </c>
      <c r="AH79" s="1267" t="e">
        <f t="shared" si="203"/>
        <v>#REF!</v>
      </c>
      <c r="AJ79" s="1266" t="e">
        <f t="shared" si="196"/>
        <v>#REF!</v>
      </c>
      <c r="AK79" s="1359"/>
      <c r="AL79" s="1270">
        <f>AL80+AL86+AL89+AL91+AL93</f>
        <v>0</v>
      </c>
      <c r="AM79" s="1270">
        <f>AM80+AM86+AM89+AM91+AM93</f>
        <v>0</v>
      </c>
      <c r="AN79" s="1270" t="e">
        <f>AN80+AN86+AN89+AN91+AN93</f>
        <v>#REF!</v>
      </c>
      <c r="AO79" s="1270">
        <f>AO80+AO86+AO89+AO91+AO93</f>
        <v>0</v>
      </c>
      <c r="AP79" s="1291" t="e">
        <f t="shared" si="14"/>
        <v>#REF!</v>
      </c>
      <c r="AQ79" s="1362" t="e">
        <f t="shared" si="205"/>
        <v>#REF!</v>
      </c>
      <c r="AR79" s="1362" t="e">
        <f t="shared" si="206"/>
        <v>#REF!</v>
      </c>
      <c r="AS79" s="1362">
        <f t="shared" si="207"/>
        <v>0</v>
      </c>
      <c r="AT79" s="1362" t="e">
        <f t="shared" si="208"/>
        <v>#REF!</v>
      </c>
      <c r="AU79" s="1362" t="e">
        <f t="shared" si="209"/>
        <v>#REF!</v>
      </c>
      <c r="AW79" s="1270">
        <f>AW80+AW86+AW89+AW91+AW93</f>
        <v>0</v>
      </c>
      <c r="AX79" s="1270">
        <f>AX80+AX86+AX89+AX91+AX93</f>
        <v>0</v>
      </c>
      <c r="AY79" s="1270" t="e">
        <f>AY80+AY86+AY89+AY91+AY93</f>
        <v>#REF!</v>
      </c>
      <c r="AZ79" s="1270">
        <f>AZ80+AZ86+AZ89+AZ91+AZ93</f>
        <v>0</v>
      </c>
      <c r="BA79" s="1270" t="e">
        <f>BA80+BA86+BA89+BA91+BA93</f>
        <v>#REF!</v>
      </c>
      <c r="BD79" s="1751" t="e">
        <f t="shared" ref="BD79:BD81" si="221">SUBTOTAL(9,W79:Z79)-V79</f>
        <v>#REF!</v>
      </c>
    </row>
    <row r="80" spans="1:58" s="1089" customFormat="1" ht="31.5">
      <c r="A80" s="1892">
        <v>1</v>
      </c>
      <c r="B80" s="1097" t="s">
        <v>380</v>
      </c>
      <c r="C80" s="1892"/>
      <c r="D80" s="1435" t="e">
        <f t="shared" ref="D80:AE80" si="222">SUM(D81:D85)</f>
        <v>#REF!</v>
      </c>
      <c r="E80" s="1435" t="e">
        <f t="shared" si="222"/>
        <v>#REF!</v>
      </c>
      <c r="F80" s="1435" t="e">
        <f t="shared" si="222"/>
        <v>#REF!</v>
      </c>
      <c r="G80" s="1435" t="e">
        <f t="shared" si="222"/>
        <v>#REF!</v>
      </c>
      <c r="H80" s="1435" t="e">
        <f t="shared" si="222"/>
        <v>#REF!</v>
      </c>
      <c r="I80" s="1435" t="e">
        <f t="shared" si="222"/>
        <v>#REF!</v>
      </c>
      <c r="J80" s="1435" t="e">
        <f t="shared" si="222"/>
        <v>#REF!</v>
      </c>
      <c r="K80" s="1435" t="e">
        <f t="shared" si="222"/>
        <v>#REF!</v>
      </c>
      <c r="L80" s="1435">
        <f t="shared" si="222"/>
        <v>0</v>
      </c>
      <c r="M80" s="1436" t="e">
        <f t="shared" si="222"/>
        <v>#REF!</v>
      </c>
      <c r="N80" s="1435">
        <f t="shared" si="222"/>
        <v>0</v>
      </c>
      <c r="O80" s="1435">
        <f t="shared" si="222"/>
        <v>0</v>
      </c>
      <c r="P80" s="1435">
        <f t="shared" si="222"/>
        <v>20.064999999999998</v>
      </c>
      <c r="Q80" s="1435">
        <f t="shared" si="222"/>
        <v>0</v>
      </c>
      <c r="R80" s="1435">
        <f t="shared" si="222"/>
        <v>0</v>
      </c>
      <c r="S80" s="1435" t="e">
        <f t="shared" si="222"/>
        <v>#REF!</v>
      </c>
      <c r="T80" s="1435" t="e">
        <f t="shared" si="222"/>
        <v>#REF!</v>
      </c>
      <c r="U80" s="1435" t="e">
        <f t="shared" si="222"/>
        <v>#REF!</v>
      </c>
      <c r="V80" s="1435" t="e">
        <f>SUM(V81:V85)</f>
        <v>#REF!</v>
      </c>
      <c r="W80" s="1435" t="e">
        <f t="shared" si="222"/>
        <v>#REF!</v>
      </c>
      <c r="X80" s="1435">
        <f t="shared" si="222"/>
        <v>0</v>
      </c>
      <c r="Y80" s="1435" t="e">
        <f t="shared" si="222"/>
        <v>#REF!</v>
      </c>
      <c r="Z80" s="1435" t="e">
        <f t="shared" si="222"/>
        <v>#REF!</v>
      </c>
      <c r="AA80" s="1435">
        <f t="shared" si="222"/>
        <v>0</v>
      </c>
      <c r="AB80" s="1435" t="e">
        <f t="shared" si="222"/>
        <v>#REF!</v>
      </c>
      <c r="AC80" s="1435" t="e">
        <f t="shared" si="222"/>
        <v>#REF!</v>
      </c>
      <c r="AD80" s="1099" t="e">
        <f t="shared" si="222"/>
        <v>#REF!</v>
      </c>
      <c r="AE80" s="1110" t="e">
        <f t="shared" si="222"/>
        <v>#REF!</v>
      </c>
      <c r="AF80" s="1941" t="e">
        <f>INDEX('прил 1.1'!#REF!,MATCH('прил 14'!B80,'прил 1.1'!B:B,0))-G80</f>
        <v>#REF!</v>
      </c>
      <c r="AG80" s="1270" t="e">
        <f>SUM(AG81:AG85)</f>
        <v>#REF!</v>
      </c>
      <c r="AH80" s="1267" t="e">
        <f t="shared" si="203"/>
        <v>#REF!</v>
      </c>
      <c r="AJ80" s="1266" t="e">
        <f t="shared" si="196"/>
        <v>#REF!</v>
      </c>
      <c r="AK80" s="1359"/>
      <c r="AL80" s="1270">
        <f>SUM(AL81:AL85)</f>
        <v>0</v>
      </c>
      <c r="AM80" s="1270">
        <f>SUM(AM81:AM85)</f>
        <v>0</v>
      </c>
      <c r="AN80" s="1270" t="e">
        <f>SUM(AN81:AN85)</f>
        <v>#REF!</v>
      </c>
      <c r="AO80" s="1270">
        <f>SUM(AO81:AO85)</f>
        <v>0</v>
      </c>
      <c r="AP80" s="1291" t="e">
        <f t="shared" si="14"/>
        <v>#REF!</v>
      </c>
      <c r="AQ80" s="1362" t="e">
        <f t="shared" si="205"/>
        <v>#REF!</v>
      </c>
      <c r="AR80" s="1362" t="e">
        <f t="shared" si="206"/>
        <v>#REF!</v>
      </c>
      <c r="AS80" s="1362">
        <f t="shared" si="207"/>
        <v>0</v>
      </c>
      <c r="AT80" s="1362" t="e">
        <f t="shared" si="208"/>
        <v>#REF!</v>
      </c>
      <c r="AU80" s="1362" t="e">
        <f t="shared" si="209"/>
        <v>#REF!</v>
      </c>
      <c r="AW80" s="1270">
        <f>SUM(AW81:AW85)</f>
        <v>0</v>
      </c>
      <c r="AX80" s="1270">
        <f>SUM(AX81:AX85)</f>
        <v>0</v>
      </c>
      <c r="AY80" s="1270" t="e">
        <f>SUM(AY81:AY85)</f>
        <v>#REF!</v>
      </c>
      <c r="AZ80" s="1270">
        <f>SUM(AZ81:AZ85)</f>
        <v>0</v>
      </c>
      <c r="BA80" s="1270" t="e">
        <f>SUM(BA81:BA85)</f>
        <v>#REF!</v>
      </c>
      <c r="BC80" s="1752"/>
      <c r="BD80" s="1751" t="e">
        <f t="shared" si="221"/>
        <v>#REF!</v>
      </c>
      <c r="BE80" s="1752"/>
      <c r="BF80" s="1752"/>
    </row>
    <row r="81" spans="1:58">
      <c r="A81" s="919">
        <v>1</v>
      </c>
      <c r="B81" s="780" t="e">
        <f>'прил 1.1'!#REF!</f>
        <v>#REF!</v>
      </c>
      <c r="C81" s="919" t="s">
        <v>1026</v>
      </c>
      <c r="D81" s="1433" t="e">
        <f>INDEX('прил 1.1'!K:K,MATCH($B81,'прил 1.1'!$B:$B,0))</f>
        <v>#REF!</v>
      </c>
      <c r="E81" s="1433" t="e">
        <f>INDEX('прил 1.1'!Q:Q,MATCH($B81,'прил 1.1'!$B:$B,0))</f>
        <v>#REF!</v>
      </c>
      <c r="F81" s="1433" t="e">
        <f>INDEX('прил 1.1'!#REF!,MATCH($B81,'прил 1.1'!$B:$B,0))</f>
        <v>#REF!</v>
      </c>
      <c r="G81" s="1433" t="e">
        <f>INDEX('прил 1.3'!#REF!,MATCH('прил 14'!$B81,'прил 1.3'!$B:$B,0))</f>
        <v>#REF!</v>
      </c>
      <c r="H81" s="1433" t="e">
        <f>INDEX('прил 1.3'!#REF!,MATCH('прил 14'!$B81,'прил 1.3'!$B:$B,0))</f>
        <v>#REF!</v>
      </c>
      <c r="I81" s="1433" t="e">
        <f>INDEX('прил 1.3'!#REF!,MATCH('прил 14'!$B81,'прил 1.3'!$B:$B,0))</f>
        <v>#REF!</v>
      </c>
      <c r="J81" s="1433" t="e">
        <f>INDEX('прил 1.3'!#REF!,MATCH('прил 14'!$B81,'прил 1.3'!$B:$B,0))</f>
        <v>#REF!</v>
      </c>
      <c r="K81" s="1433" t="e">
        <f>INDEX('прил 1.3'!#REF!,MATCH('прил 14'!$B81,'прил 1.3'!$B:$B,0))</f>
        <v>#REF!</v>
      </c>
      <c r="L81" s="1439"/>
      <c r="M81" s="1433" t="e">
        <f>INDEX('прил 1.1'!#REF!,MATCH($B81,'прил 1.1'!$B:$B,0))</f>
        <v>#REF!</v>
      </c>
      <c r="N81" s="1434">
        <v>0</v>
      </c>
      <c r="O81" s="1434">
        <v>0</v>
      </c>
      <c r="P81" s="1434">
        <v>4.0129999999999999</v>
      </c>
      <c r="Q81" s="1434">
        <v>0</v>
      </c>
      <c r="R81" s="1440"/>
      <c r="S81" s="1433" t="e">
        <f>INDEX('прил 1.1'!#REF!,MATCH($B81,'прил 1.1'!$B:$B,0))</f>
        <v>#REF!</v>
      </c>
      <c r="T81" s="1433" t="e">
        <f>INDEX('прил 1.1'!#REF!,MATCH($B81,'прил 1.1'!$B:$B,0))</f>
        <v>#REF!</v>
      </c>
      <c r="U81" s="1433" t="e">
        <f>INDEX('прил 1.1'!#REF!,MATCH($B81,'прил 1.1'!$B:$B,0))</f>
        <v>#REF!</v>
      </c>
      <c r="V81" s="1433" t="e">
        <f>INDEX('прил 1.1'!#REF!,MATCH($B81,'прил 1.1'!$B:$B,0))</f>
        <v>#REF!</v>
      </c>
      <c r="W81" s="1434" t="e">
        <f t="shared" ref="W81" si="223">T81+(N81-AL81)*1.18+AL81</f>
        <v>#REF!</v>
      </c>
      <c r="X81" s="1434">
        <f t="shared" ref="X81" si="224">(O81-AM81)*1.18+AM81</f>
        <v>0</v>
      </c>
      <c r="Y81" s="1434" t="e">
        <f>AN81</f>
        <v>#REF!</v>
      </c>
      <c r="Z81" s="1434" t="e">
        <f>AG81-Y81</f>
        <v>#REF!</v>
      </c>
      <c r="AA81" s="1440"/>
      <c r="AB81" s="1433" t="e">
        <f>INDEX('прил 1.1'!#REF!,MATCH($B81,'прил 1.1'!$B:$B,0))</f>
        <v>#REF!</v>
      </c>
      <c r="AC81" s="1433" t="e">
        <f>INDEX('прил 1.1'!#REF!,MATCH($B81,'прил 1.1'!$B:$B,0))</f>
        <v>#REF!</v>
      </c>
      <c r="AD81" s="1088" t="e">
        <f>INDEX('прил 1.1'!#REF!,MATCH($B81,'прил 1.1'!$B:$B,0))</f>
        <v>#REF!</v>
      </c>
      <c r="AE81" s="1088" t="e">
        <f>INDEX('прил 1.1'!#REF!,MATCH($B81,'прил 1.1'!$B:$B,0))</f>
        <v>#REF!</v>
      </c>
      <c r="AF81" s="1941" t="e">
        <f>INDEX('прил 1.1'!#REF!,MATCH('прил 14'!B81,'прил 1.1'!B:B,0))-G81</f>
        <v>#REF!</v>
      </c>
      <c r="AG81" s="1267" t="e">
        <f>INDEX('прил 1.1'!#REF!,MATCH($B81,'прил 1.1'!$B:$B,0))</f>
        <v>#REF!</v>
      </c>
      <c r="AH81" s="1267" t="e">
        <f t="shared" si="203"/>
        <v>#REF!</v>
      </c>
      <c r="AJ81" s="1266" t="e">
        <f t="shared" si="196"/>
        <v>#REF!</v>
      </c>
      <c r="AK81" s="1359"/>
      <c r="AL81" s="1360"/>
      <c r="AM81" s="1266"/>
      <c r="AN81" s="1266" t="e">
        <f>AJ81</f>
        <v>#REF!</v>
      </c>
      <c r="AO81" s="1361"/>
      <c r="AP81" s="1291" t="e">
        <f t="shared" si="14"/>
        <v>#REF!</v>
      </c>
      <c r="AQ81" s="1362" t="e">
        <f t="shared" si="205"/>
        <v>#REF!</v>
      </c>
      <c r="AR81" s="1362" t="e">
        <f t="shared" si="206"/>
        <v>#REF!</v>
      </c>
      <c r="AS81" s="1362">
        <f t="shared" si="207"/>
        <v>0</v>
      </c>
      <c r="AT81" s="1362" t="e">
        <f t="shared" si="208"/>
        <v>#REF!</v>
      </c>
      <c r="AU81" s="1362" t="e">
        <f t="shared" si="209"/>
        <v>#REF!</v>
      </c>
      <c r="AW81" s="1362">
        <f t="shared" ref="AW81:AW83" si="225">(N81-AL81)*1.18</f>
        <v>0</v>
      </c>
      <c r="AX81" s="1362">
        <f t="shared" ref="AX81:AX83" si="226">(O81-AM81)*1.18</f>
        <v>0</v>
      </c>
      <c r="AY81" s="1362" t="e">
        <f t="shared" ref="AY81:AY83" si="227">(P81-AN81)*1.18</f>
        <v>#REF!</v>
      </c>
      <c r="AZ81" s="1362">
        <f t="shared" ref="AZ81:AZ83" si="228">(Q81-AO81)*1.18</f>
        <v>0</v>
      </c>
      <c r="BA81" s="1362" t="e">
        <f t="shared" ref="BA81:BA83" si="229">SUM(AW81:AZ81)</f>
        <v>#REF!</v>
      </c>
      <c r="BB81" s="1363">
        <v>2.1398064129485306E-6</v>
      </c>
      <c r="BD81" s="1751" t="e">
        <f t="shared" si="221"/>
        <v>#REF!</v>
      </c>
    </row>
    <row r="82" spans="1:58">
      <c r="A82" s="919"/>
      <c r="B82" s="780" t="e">
        <f>'прил 1.1'!#REF!</f>
        <v>#REF!</v>
      </c>
      <c r="C82" s="919"/>
      <c r="D82" s="781"/>
      <c r="E82" s="781"/>
      <c r="F82" s="1433" t="e">
        <f>INDEX('прил 1.1'!#REF!,MATCH($B82,'прил 1.1'!$B:$B,0))</f>
        <v>#REF!</v>
      </c>
      <c r="G82" s="1433" t="e">
        <f>INDEX('прил 1.3'!#REF!,MATCH('прил 14'!$B82,'прил 1.3'!$B:$B,0))</f>
        <v>#REF!</v>
      </c>
      <c r="H82" s="1433" t="e">
        <f>INDEX('прил 1.3'!#REF!,MATCH('прил 14'!$B82,'прил 1.3'!$B:$B,0))</f>
        <v>#REF!</v>
      </c>
      <c r="I82" s="1433" t="e">
        <f>INDEX('прил 1.3'!#REF!,MATCH('прил 14'!$B82,'прил 1.3'!$B:$B,0))</f>
        <v>#REF!</v>
      </c>
      <c r="J82" s="1433" t="e">
        <f>INDEX('прил 1.3'!#REF!,MATCH('прил 14'!$B82,'прил 1.3'!$B:$B,0))</f>
        <v>#REF!</v>
      </c>
      <c r="K82" s="1433" t="e">
        <f>INDEX('прил 1.3'!#REF!,MATCH('прил 14'!$B82,'прил 1.3'!$B:$B,0))</f>
        <v>#REF!</v>
      </c>
      <c r="L82" s="1091"/>
      <c r="M82" s="1433" t="e">
        <f>INDEX('прил 1.1'!#REF!,MATCH($B82,'прил 1.1'!$B:$B,0))</f>
        <v>#REF!</v>
      </c>
      <c r="N82" s="1434">
        <v>0</v>
      </c>
      <c r="O82" s="1434">
        <v>0</v>
      </c>
      <c r="P82" s="1434">
        <v>4.0129999999999999</v>
      </c>
      <c r="Q82" s="1434">
        <v>0</v>
      </c>
      <c r="R82" s="1440"/>
      <c r="S82" s="1433" t="e">
        <f>INDEX('прил 1.1'!#REF!,MATCH($B82,'прил 1.1'!$B:$B,0))</f>
        <v>#REF!</v>
      </c>
      <c r="T82" s="1433" t="e">
        <f>INDEX('прил 1.1'!#REF!,MATCH($B82,'прил 1.1'!$B:$B,0))</f>
        <v>#REF!</v>
      </c>
      <c r="U82" s="1433" t="e">
        <f>INDEX('прил 1.1'!#REF!,MATCH($B82,'прил 1.1'!$B:$B,0))</f>
        <v>#REF!</v>
      </c>
      <c r="V82" s="1433" t="e">
        <f>INDEX('прил 1.1'!#REF!,MATCH($B82,'прил 1.1'!$B:$B,0))</f>
        <v>#REF!</v>
      </c>
      <c r="W82" s="1434" t="e">
        <f t="shared" ref="W82:W85" si="230">T82+(N82-AL82)*1.18+AL82</f>
        <v>#REF!</v>
      </c>
      <c r="X82" s="1434">
        <f t="shared" ref="X82:X85" si="231">(O82-AM82)*1.18+AM82</f>
        <v>0</v>
      </c>
      <c r="Y82" s="1434">
        <f t="shared" ref="Y82:Y85" si="232">AN82</f>
        <v>0</v>
      </c>
      <c r="Z82" s="1434">
        <f t="shared" ref="Z82:Z85" si="233">AG82-Y82</f>
        <v>0</v>
      </c>
      <c r="AA82" s="1113"/>
      <c r="AB82" s="1433" t="e">
        <f>INDEX('прил 1.1'!#REF!,MATCH($B82,'прил 1.1'!$B:$B,0))</f>
        <v>#REF!</v>
      </c>
      <c r="AC82" s="1433" t="e">
        <f>INDEX('прил 1.1'!#REF!,MATCH($B82,'прил 1.1'!$B:$B,0))</f>
        <v>#REF!</v>
      </c>
      <c r="AD82" s="1088"/>
      <c r="AE82" s="1088"/>
      <c r="AF82" s="1941" t="e">
        <f>INDEX('прил 1.1'!#REF!,MATCH('прил 14'!B82,'прил 1.1'!B:B,0))-G82</f>
        <v>#REF!</v>
      </c>
      <c r="AG82" s="1267"/>
      <c r="AH82" s="1267"/>
      <c r="AJ82" s="1266"/>
      <c r="AK82" s="1359"/>
      <c r="AL82" s="1360"/>
      <c r="AM82" s="1266"/>
      <c r="AN82" s="1266"/>
      <c r="AO82" s="1361"/>
      <c r="AP82" s="1291"/>
      <c r="AQ82" s="1362"/>
      <c r="AR82" s="1362"/>
      <c r="AS82" s="1362"/>
      <c r="AT82" s="1362"/>
      <c r="AU82" s="1362"/>
      <c r="AW82" s="1362"/>
      <c r="AX82" s="1362"/>
      <c r="AY82" s="1362"/>
      <c r="AZ82" s="1362"/>
      <c r="BA82" s="1362"/>
      <c r="BB82" s="1363"/>
      <c r="BC82" s="1091"/>
      <c r="BD82" s="1091"/>
      <c r="BE82" s="1091"/>
      <c r="BF82" s="1091"/>
    </row>
    <row r="83" spans="1:58">
      <c r="A83" s="919">
        <v>2</v>
      </c>
      <c r="B83" s="780" t="e">
        <f>'прил 1.1'!#REF!</f>
        <v>#REF!</v>
      </c>
      <c r="C83" s="919" t="s">
        <v>1026</v>
      </c>
      <c r="D83" s="1433" t="e">
        <f>INDEX('прил 1.1'!K:K,MATCH($B83,'прил 1.1'!$B:$B,0))</f>
        <v>#REF!</v>
      </c>
      <c r="E83" s="1433" t="e">
        <f>INDEX('прил 1.1'!Q:Q,MATCH($B83,'прил 1.1'!$B:$B,0))</f>
        <v>#REF!</v>
      </c>
      <c r="F83" s="1433" t="e">
        <f>INDEX('прил 1.1'!#REF!,MATCH($B83,'прил 1.1'!$B:$B,0))</f>
        <v>#REF!</v>
      </c>
      <c r="G83" s="1433" t="e">
        <f>INDEX('прил 1.3'!#REF!,MATCH('прил 14'!$B83,'прил 1.3'!$B:$B,0))</f>
        <v>#REF!</v>
      </c>
      <c r="H83" s="1433" t="e">
        <f>INDEX('прил 1.3'!#REF!,MATCH('прил 14'!$B83,'прил 1.3'!$B:$B,0))</f>
        <v>#REF!</v>
      </c>
      <c r="I83" s="1433" t="e">
        <f>INDEX('прил 1.3'!#REF!,MATCH('прил 14'!$B83,'прил 1.3'!$B:$B,0))</f>
        <v>#REF!</v>
      </c>
      <c r="J83" s="1433" t="e">
        <f>INDEX('прил 1.3'!#REF!,MATCH('прил 14'!$B83,'прил 1.3'!$B:$B,0))</f>
        <v>#REF!</v>
      </c>
      <c r="K83" s="1433" t="e">
        <f>INDEX('прил 1.3'!#REF!,MATCH('прил 14'!$B83,'прил 1.3'!$B:$B,0))</f>
        <v>#REF!</v>
      </c>
      <c r="L83" s="1433"/>
      <c r="M83" s="1433" t="e">
        <f>INDEX('прил 1.1'!#REF!,MATCH($B83,'прил 1.1'!$B:$B,0))</f>
        <v>#REF!</v>
      </c>
      <c r="N83" s="1434">
        <v>0</v>
      </c>
      <c r="O83" s="1434">
        <v>0</v>
      </c>
      <c r="P83" s="1434">
        <v>4.0129999999999999</v>
      </c>
      <c r="Q83" s="1434">
        <v>0</v>
      </c>
      <c r="R83" s="1440"/>
      <c r="S83" s="1433" t="e">
        <f>INDEX('прил 1.1'!#REF!,MATCH($B83,'прил 1.1'!$B:$B,0))</f>
        <v>#REF!</v>
      </c>
      <c r="T83" s="1433" t="e">
        <f>INDEX('прил 1.1'!#REF!,MATCH($B83,'прил 1.1'!$B:$B,0))</f>
        <v>#REF!</v>
      </c>
      <c r="U83" s="1433" t="e">
        <f>INDEX('прил 1.1'!#REF!,MATCH($B83,'прил 1.1'!$B:$B,0))</f>
        <v>#REF!</v>
      </c>
      <c r="V83" s="1433" t="e">
        <f>INDEX('прил 1.1'!#REF!,MATCH($B83,'прил 1.1'!$B:$B,0))</f>
        <v>#REF!</v>
      </c>
      <c r="W83" s="1434" t="e">
        <f t="shared" si="230"/>
        <v>#REF!</v>
      </c>
      <c r="X83" s="1434">
        <f t="shared" si="231"/>
        <v>0</v>
      </c>
      <c r="Y83" s="1434" t="e">
        <f t="shared" si="232"/>
        <v>#REF!</v>
      </c>
      <c r="Z83" s="1434" t="e">
        <f t="shared" si="233"/>
        <v>#REF!</v>
      </c>
      <c r="AA83" s="1441"/>
      <c r="AB83" s="1433" t="e">
        <f>INDEX('прил 1.1'!#REF!,MATCH($B83,'прил 1.1'!$B:$B,0))</f>
        <v>#REF!</v>
      </c>
      <c r="AC83" s="1433" t="e">
        <f>INDEX('прил 1.1'!#REF!,MATCH($B83,'прил 1.1'!$B:$B,0))</f>
        <v>#REF!</v>
      </c>
      <c r="AD83" s="1088" t="e">
        <f>INDEX('прил 1.1'!#REF!,MATCH($B83,'прил 1.1'!$B:$B,0))</f>
        <v>#REF!</v>
      </c>
      <c r="AE83" s="1088" t="e">
        <f>INDEX('прил 1.1'!#REF!,MATCH($B83,'прил 1.1'!$B:$B,0))</f>
        <v>#REF!</v>
      </c>
      <c r="AF83" s="1941" t="e">
        <f>INDEX('прил 1.1'!#REF!,MATCH('прил 14'!B83,'прил 1.1'!B:B,0))-G83</f>
        <v>#REF!</v>
      </c>
      <c r="AG83" s="1267" t="e">
        <f>INDEX('прил 1.1'!#REF!,MATCH($B83,'прил 1.1'!$B:$B,0))</f>
        <v>#REF!</v>
      </c>
      <c r="AH83" s="1267" t="e">
        <f t="shared" si="203"/>
        <v>#REF!</v>
      </c>
      <c r="AJ83" s="1266" t="e">
        <f t="shared" si="196"/>
        <v>#REF!</v>
      </c>
      <c r="AK83" s="1359"/>
      <c r="AL83" s="1360"/>
      <c r="AM83" s="1266"/>
      <c r="AN83" s="1266" t="e">
        <f>AJ83</f>
        <v>#REF!</v>
      </c>
      <c r="AO83" s="1361"/>
      <c r="AP83" s="1291" t="e">
        <f t="shared" si="14"/>
        <v>#REF!</v>
      </c>
      <c r="AQ83" s="1362" t="e">
        <f t="shared" si="205"/>
        <v>#REF!</v>
      </c>
      <c r="AR83" s="1362" t="e">
        <f t="shared" si="206"/>
        <v>#REF!</v>
      </c>
      <c r="AS83" s="1362">
        <f t="shared" si="207"/>
        <v>0</v>
      </c>
      <c r="AT83" s="1362" t="e">
        <f t="shared" si="208"/>
        <v>#REF!</v>
      </c>
      <c r="AU83" s="1362" t="e">
        <f t="shared" si="209"/>
        <v>#REF!</v>
      </c>
      <c r="AW83" s="1362">
        <f t="shared" si="225"/>
        <v>0</v>
      </c>
      <c r="AX83" s="1362">
        <f t="shared" si="226"/>
        <v>0</v>
      </c>
      <c r="AY83" s="1362" t="e">
        <f t="shared" si="227"/>
        <v>#REF!</v>
      </c>
      <c r="AZ83" s="1362">
        <f t="shared" si="228"/>
        <v>0</v>
      </c>
      <c r="BA83" s="1362" t="e">
        <f t="shared" si="229"/>
        <v>#REF!</v>
      </c>
      <c r="BB83" s="1363">
        <v>7.1059912798432379E-7</v>
      </c>
      <c r="BD83" s="1751" t="e">
        <f>SUBTOTAL(9,W83:Z83)-V83</f>
        <v>#REF!</v>
      </c>
    </row>
    <row r="84" spans="1:58">
      <c r="A84" s="919"/>
      <c r="B84" s="780" t="e">
        <f>'прил 1.1'!#REF!</f>
        <v>#REF!</v>
      </c>
      <c r="C84" s="919"/>
      <c r="D84" s="781"/>
      <c r="E84" s="781"/>
      <c r="F84" s="1433" t="e">
        <f>INDEX('прил 1.1'!#REF!,MATCH($B84,'прил 1.1'!$B:$B,0))</f>
        <v>#REF!</v>
      </c>
      <c r="G84" s="1433" t="e">
        <f>INDEX('прил 1.3'!#REF!,MATCH('прил 14'!$B84,'прил 1.3'!$B:$B,0))</f>
        <v>#REF!</v>
      </c>
      <c r="H84" s="1433" t="e">
        <f>INDEX('прил 1.3'!#REF!,MATCH('прил 14'!$B84,'прил 1.3'!$B:$B,0))</f>
        <v>#REF!</v>
      </c>
      <c r="I84" s="1433" t="e">
        <f>INDEX('прил 1.3'!#REF!,MATCH('прил 14'!$B84,'прил 1.3'!$B:$B,0))</f>
        <v>#REF!</v>
      </c>
      <c r="J84" s="1433" t="e">
        <f>INDEX('прил 1.3'!#REF!,MATCH('прил 14'!$B84,'прил 1.3'!$B:$B,0))</f>
        <v>#REF!</v>
      </c>
      <c r="K84" s="1433" t="e">
        <f>INDEX('прил 1.3'!#REF!,MATCH('прил 14'!$B84,'прил 1.3'!$B:$B,0))</f>
        <v>#REF!</v>
      </c>
      <c r="L84" s="781"/>
      <c r="M84" s="1433" t="e">
        <f>INDEX('прил 1.1'!#REF!,MATCH($B84,'прил 1.1'!$B:$B,0))</f>
        <v>#REF!</v>
      </c>
      <c r="N84" s="1434">
        <v>0</v>
      </c>
      <c r="O84" s="1434">
        <v>0</v>
      </c>
      <c r="P84" s="1434">
        <v>4.0129999999999999</v>
      </c>
      <c r="Q84" s="1434">
        <v>0</v>
      </c>
      <c r="R84" s="1440"/>
      <c r="S84" s="1433" t="e">
        <f>INDEX('прил 1.1'!#REF!,MATCH($B84,'прил 1.1'!$B:$B,0))</f>
        <v>#REF!</v>
      </c>
      <c r="T84" s="1433" t="e">
        <f>INDEX('прил 1.1'!#REF!,MATCH($B84,'прил 1.1'!$B:$B,0))</f>
        <v>#REF!</v>
      </c>
      <c r="U84" s="1433" t="e">
        <f>INDEX('прил 1.1'!#REF!,MATCH($B84,'прил 1.1'!$B:$B,0))</f>
        <v>#REF!</v>
      </c>
      <c r="V84" s="1433" t="e">
        <f>INDEX('прил 1.1'!#REF!,MATCH($B84,'прил 1.1'!$B:$B,0))</f>
        <v>#REF!</v>
      </c>
      <c r="W84" s="1434" t="e">
        <f t="shared" si="230"/>
        <v>#REF!</v>
      </c>
      <c r="X84" s="1434">
        <f t="shared" si="231"/>
        <v>0</v>
      </c>
      <c r="Y84" s="1434">
        <f t="shared" si="232"/>
        <v>0</v>
      </c>
      <c r="Z84" s="1434" t="e">
        <f t="shared" si="233"/>
        <v>#REF!</v>
      </c>
      <c r="AA84" s="1087"/>
      <c r="AB84" s="1433" t="e">
        <f>INDEX('прил 1.1'!#REF!,MATCH($B84,'прил 1.1'!$B:$B,0))</f>
        <v>#REF!</v>
      </c>
      <c r="AC84" s="1433" t="e">
        <f>INDEX('прил 1.1'!#REF!,MATCH($B84,'прил 1.1'!$B:$B,0))</f>
        <v>#REF!</v>
      </c>
      <c r="AD84" s="1115"/>
      <c r="AE84" s="1116"/>
      <c r="AF84" s="1941" t="e">
        <f>INDEX('прил 1.1'!#REF!,MATCH('прил 14'!B84,'прил 1.1'!B:B,0))-G84</f>
        <v>#REF!</v>
      </c>
      <c r="AG84" s="1708" t="e">
        <f t="shared" ref="AG84:AG140" si="234">SUM(V84,M84,G84)</f>
        <v>#REF!</v>
      </c>
      <c r="AH84" s="1267" t="e">
        <f t="shared" si="197"/>
        <v>#REF!</v>
      </c>
      <c r="AJ84" s="1266" t="e">
        <f t="shared" si="196"/>
        <v>#REF!</v>
      </c>
      <c r="AK84" s="1359"/>
      <c r="AL84" s="1360"/>
      <c r="AM84" s="1266"/>
      <c r="AN84" s="1266"/>
      <c r="AO84" s="1361"/>
      <c r="AP84" s="1291">
        <f t="shared" si="14"/>
        <v>0</v>
      </c>
      <c r="AQ84" s="1266"/>
      <c r="AR84" s="1266"/>
      <c r="AS84" s="1266"/>
      <c r="AT84" s="1266"/>
      <c r="AU84" s="1266"/>
      <c r="AW84" s="1266"/>
      <c r="AX84" s="1266"/>
      <c r="AY84" s="1266"/>
      <c r="AZ84" s="1266"/>
      <c r="BA84" s="1266"/>
      <c r="BC84" s="1091"/>
      <c r="BD84" s="1091"/>
      <c r="BE84" s="1091"/>
      <c r="BF84" s="1091"/>
    </row>
    <row r="85" spans="1:58">
      <c r="A85" s="919"/>
      <c r="B85" s="780" t="e">
        <f>'прил 1.1'!#REF!</f>
        <v>#REF!</v>
      </c>
      <c r="C85" s="919"/>
      <c r="D85" s="781"/>
      <c r="E85" s="781"/>
      <c r="F85" s="1433" t="e">
        <f>INDEX('прил 1.1'!#REF!,MATCH($B85,'прил 1.1'!$B:$B,0))</f>
        <v>#REF!</v>
      </c>
      <c r="G85" s="1433" t="e">
        <f>INDEX('прил 1.3'!#REF!,MATCH('прил 14'!$B85,'прил 1.3'!$B:$B,0))</f>
        <v>#REF!</v>
      </c>
      <c r="H85" s="1433" t="e">
        <f>INDEX('прил 1.3'!#REF!,MATCH('прил 14'!$B85,'прил 1.3'!$B:$B,0))</f>
        <v>#REF!</v>
      </c>
      <c r="I85" s="1433" t="e">
        <f>INDEX('прил 1.3'!#REF!,MATCH('прил 14'!$B85,'прил 1.3'!$B:$B,0))</f>
        <v>#REF!</v>
      </c>
      <c r="J85" s="1433" t="e">
        <f>INDEX('прил 1.3'!#REF!,MATCH('прил 14'!$B85,'прил 1.3'!$B:$B,0))</f>
        <v>#REF!</v>
      </c>
      <c r="K85" s="1433" t="e">
        <f>INDEX('прил 1.3'!#REF!,MATCH('прил 14'!$B85,'прил 1.3'!$B:$B,0))</f>
        <v>#REF!</v>
      </c>
      <c r="L85" s="781"/>
      <c r="M85" s="1433" t="e">
        <f>INDEX('прил 1.1'!#REF!,MATCH($B85,'прил 1.1'!$B:$B,0))</f>
        <v>#REF!</v>
      </c>
      <c r="N85" s="1434">
        <v>0</v>
      </c>
      <c r="O85" s="1434">
        <v>0</v>
      </c>
      <c r="P85" s="1434">
        <v>4.0129999999999999</v>
      </c>
      <c r="Q85" s="1434">
        <v>0</v>
      </c>
      <c r="R85" s="1440"/>
      <c r="S85" s="1433" t="e">
        <f>INDEX('прил 1.1'!#REF!,MATCH($B85,'прил 1.1'!$B:$B,0))</f>
        <v>#REF!</v>
      </c>
      <c r="T85" s="1433" t="e">
        <f>INDEX('прил 1.1'!#REF!,MATCH($B85,'прил 1.1'!$B:$B,0))</f>
        <v>#REF!</v>
      </c>
      <c r="U85" s="1433" t="e">
        <f>INDEX('прил 1.1'!#REF!,MATCH($B85,'прил 1.1'!$B:$B,0))</f>
        <v>#REF!</v>
      </c>
      <c r="V85" s="1433" t="e">
        <f>INDEX('прил 1.1'!#REF!,MATCH($B85,'прил 1.1'!$B:$B,0))</f>
        <v>#REF!</v>
      </c>
      <c r="W85" s="1434" t="e">
        <f t="shared" si="230"/>
        <v>#REF!</v>
      </c>
      <c r="X85" s="1434">
        <f t="shared" si="231"/>
        <v>0</v>
      </c>
      <c r="Y85" s="1434">
        <f t="shared" si="232"/>
        <v>0</v>
      </c>
      <c r="Z85" s="1434" t="e">
        <f t="shared" si="233"/>
        <v>#REF!</v>
      </c>
      <c r="AA85" s="1087"/>
      <c r="AB85" s="1433" t="e">
        <f>INDEX('прил 1.1'!#REF!,MATCH($B85,'прил 1.1'!$B:$B,0))</f>
        <v>#REF!</v>
      </c>
      <c r="AC85" s="1433" t="e">
        <f>INDEX('прил 1.1'!#REF!,MATCH($B85,'прил 1.1'!$B:$B,0))</f>
        <v>#REF!</v>
      </c>
      <c r="AD85" s="1115"/>
      <c r="AE85" s="1116"/>
      <c r="AF85" s="1941" t="e">
        <f>INDEX('прил 1.1'!#REF!,MATCH('прил 14'!B85,'прил 1.1'!B:B,0))-G85</f>
        <v>#REF!</v>
      </c>
      <c r="AG85" s="1708" t="e">
        <f t="shared" si="234"/>
        <v>#REF!</v>
      </c>
      <c r="AH85" s="1267" t="e">
        <f t="shared" si="197"/>
        <v>#REF!</v>
      </c>
      <c r="AJ85" s="1266" t="e">
        <f t="shared" si="196"/>
        <v>#REF!</v>
      </c>
      <c r="AK85" s="1359"/>
      <c r="AL85" s="1360"/>
      <c r="AM85" s="1266"/>
      <c r="AN85" s="1266"/>
      <c r="AO85" s="1361"/>
      <c r="AP85" s="1291">
        <f t="shared" si="14"/>
        <v>0</v>
      </c>
      <c r="AQ85" s="1266"/>
      <c r="AR85" s="1266"/>
      <c r="AS85" s="1266"/>
      <c r="AT85" s="1266"/>
      <c r="AU85" s="1266"/>
      <c r="AW85" s="1266"/>
      <c r="AX85" s="1266"/>
      <c r="AY85" s="1266"/>
      <c r="AZ85" s="1266"/>
      <c r="BA85" s="1266"/>
      <c r="BC85" s="1091"/>
      <c r="BD85" s="1091"/>
      <c r="BE85" s="1091"/>
      <c r="BF85" s="1091"/>
    </row>
    <row r="86" spans="1:58" s="1089" customFormat="1" ht="31.5">
      <c r="A86" s="1892">
        <v>2</v>
      </c>
      <c r="B86" s="1097" t="s">
        <v>379</v>
      </c>
      <c r="C86" s="1892"/>
      <c r="D86" s="1435">
        <f t="shared" ref="D86:AC86" si="235">SUM(D87:D88)</f>
        <v>0</v>
      </c>
      <c r="E86" s="1435">
        <f t="shared" si="235"/>
        <v>0</v>
      </c>
      <c r="F86" s="1435">
        <f t="shared" si="235"/>
        <v>0</v>
      </c>
      <c r="G86" s="1435">
        <f t="shared" si="235"/>
        <v>0</v>
      </c>
      <c r="H86" s="1435">
        <f t="shared" si="235"/>
        <v>0</v>
      </c>
      <c r="I86" s="1435">
        <f t="shared" si="235"/>
        <v>0</v>
      </c>
      <c r="J86" s="1435">
        <f t="shared" si="235"/>
        <v>0</v>
      </c>
      <c r="K86" s="1435">
        <f t="shared" si="235"/>
        <v>0</v>
      </c>
      <c r="L86" s="1435">
        <f t="shared" si="235"/>
        <v>0</v>
      </c>
      <c r="M86" s="1436">
        <f t="shared" si="235"/>
        <v>0</v>
      </c>
      <c r="N86" s="1435">
        <f t="shared" si="235"/>
        <v>0</v>
      </c>
      <c r="O86" s="1435">
        <f t="shared" si="235"/>
        <v>0</v>
      </c>
      <c r="P86" s="1435">
        <f t="shared" si="235"/>
        <v>0</v>
      </c>
      <c r="Q86" s="1435">
        <f t="shared" si="235"/>
        <v>0</v>
      </c>
      <c r="R86" s="1435">
        <f t="shared" si="235"/>
        <v>0</v>
      </c>
      <c r="S86" s="1435">
        <f t="shared" si="235"/>
        <v>0</v>
      </c>
      <c r="T86" s="1435">
        <f t="shared" si="235"/>
        <v>0</v>
      </c>
      <c r="U86" s="1435">
        <f t="shared" si="235"/>
        <v>0</v>
      </c>
      <c r="V86" s="1435">
        <f t="shared" si="235"/>
        <v>0</v>
      </c>
      <c r="W86" s="1435">
        <f t="shared" si="235"/>
        <v>0</v>
      </c>
      <c r="X86" s="1435">
        <f t="shared" si="235"/>
        <v>0</v>
      </c>
      <c r="Y86" s="1435">
        <f t="shared" si="235"/>
        <v>0</v>
      </c>
      <c r="Z86" s="1435">
        <f t="shared" si="235"/>
        <v>0</v>
      </c>
      <c r="AA86" s="1435">
        <f t="shared" si="235"/>
        <v>0</v>
      </c>
      <c r="AB86" s="1435">
        <f t="shared" si="235"/>
        <v>0</v>
      </c>
      <c r="AC86" s="1435">
        <f t="shared" si="235"/>
        <v>0</v>
      </c>
      <c r="AD86" s="1099"/>
      <c r="AE86" s="1100"/>
      <c r="AF86" s="1941" t="e">
        <f>INDEX('прил 1.1'!#REF!,MATCH('прил 14'!B86,'прил 1.1'!B:B,0))-G86</f>
        <v>#REF!</v>
      </c>
      <c r="AG86" s="1267" t="e">
        <f>INDEX('прил 1.1'!#REF!,MATCH($B86,'прил 1.1'!$B:$B,0))</f>
        <v>#REF!</v>
      </c>
      <c r="AH86" s="1267">
        <f>SUM(W86:Z86)-V86</f>
        <v>0</v>
      </c>
      <c r="AJ86" s="1266">
        <f t="shared" si="196"/>
        <v>0</v>
      </c>
      <c r="AK86" s="1359"/>
      <c r="AL86" s="1360"/>
      <c r="AM86" s="1266"/>
      <c r="AN86" s="1266"/>
      <c r="AO86" s="1361"/>
      <c r="AP86" s="1291">
        <f t="shared" ref="AP86:AP163" si="236">AQ86-AR86-AS86-AT86-AU86</f>
        <v>0</v>
      </c>
      <c r="AQ86" s="1362">
        <f>V86-AJ86</f>
        <v>0</v>
      </c>
      <c r="AR86" s="1362">
        <f>W86-AL86</f>
        <v>0</v>
      </c>
      <c r="AS86" s="1362">
        <f t="shared" ref="AS86" si="237">X86-AM86</f>
        <v>0</v>
      </c>
      <c r="AT86" s="1362">
        <f t="shared" ref="AT86" si="238">Y86-AN86</f>
        <v>0</v>
      </c>
      <c r="AU86" s="1362">
        <f t="shared" ref="AU86" si="239">Z86-AO86</f>
        <v>0</v>
      </c>
      <c r="AW86" s="1362">
        <f>AB86-AP86</f>
        <v>0</v>
      </c>
      <c r="AX86" s="1362">
        <f>AC86-AR86</f>
        <v>0</v>
      </c>
      <c r="AY86" s="1362">
        <f t="shared" ref="AY86" si="240">AD86-AS86</f>
        <v>0</v>
      </c>
      <c r="AZ86" s="1362">
        <f t="shared" ref="AZ86" si="241">AE86-AT86</f>
        <v>0</v>
      </c>
      <c r="BA86" s="1362" t="e">
        <f t="shared" ref="BA86" si="242">AF86-AU86</f>
        <v>#REF!</v>
      </c>
      <c r="BC86" s="1752"/>
      <c r="BD86" s="1751">
        <f>SUBTOTAL(9,W86:Z86)-V86</f>
        <v>0</v>
      </c>
      <c r="BE86" s="1752"/>
      <c r="BF86" s="1752"/>
    </row>
    <row r="87" spans="1:58" hidden="1">
      <c r="A87" s="1117"/>
      <c r="B87" s="1118"/>
      <c r="C87" s="1117"/>
      <c r="D87" s="1117"/>
      <c r="E87" s="1117"/>
      <c r="F87" s="1119"/>
      <c r="G87" s="1119"/>
      <c r="H87" s="1117"/>
      <c r="I87" s="1117"/>
      <c r="J87" s="1117"/>
      <c r="K87" s="1117"/>
      <c r="L87" s="1117"/>
      <c r="M87" s="1276"/>
      <c r="N87" s="1276"/>
      <c r="O87" s="1276"/>
      <c r="P87" s="1276"/>
      <c r="Q87" s="1276"/>
      <c r="R87" s="1276"/>
      <c r="S87" s="1276"/>
      <c r="T87" s="1276"/>
      <c r="U87" s="1276"/>
      <c r="V87" s="1276"/>
      <c r="W87" s="1276"/>
      <c r="X87" s="1276"/>
      <c r="Y87" s="1276"/>
      <c r="Z87" s="1276"/>
      <c r="AA87" s="1117"/>
      <c r="AB87" s="1120"/>
      <c r="AC87" s="1120"/>
      <c r="AD87" s="1121"/>
      <c r="AE87" s="1121"/>
      <c r="AF87" s="1935">
        <f t="shared" ref="AF87:AF140" si="243">G87-H87-I87-J87-K87</f>
        <v>0</v>
      </c>
      <c r="AG87" s="1708">
        <f t="shared" si="234"/>
        <v>0</v>
      </c>
      <c r="AH87" s="1276">
        <f t="shared" si="197"/>
        <v>0</v>
      </c>
      <c r="AJ87" s="1266">
        <f t="shared" si="196"/>
        <v>0</v>
      </c>
      <c r="AK87" s="1359"/>
      <c r="AL87" s="1360"/>
      <c r="AM87" s="1266"/>
      <c r="AN87" s="1266"/>
      <c r="AO87" s="1361"/>
      <c r="AP87" s="1291">
        <f t="shared" si="236"/>
        <v>0</v>
      </c>
      <c r="AQ87" s="1263"/>
      <c r="AR87" s="1263"/>
      <c r="AS87" s="1263"/>
      <c r="AT87" s="1263"/>
      <c r="AU87" s="1263"/>
      <c r="AW87" s="1263"/>
      <c r="AX87" s="1263"/>
      <c r="AY87" s="1263"/>
      <c r="AZ87" s="1263"/>
      <c r="BA87" s="1263"/>
      <c r="BC87" s="1091"/>
      <c r="BD87" s="1091"/>
      <c r="BE87" s="1091"/>
      <c r="BF87" s="1091"/>
    </row>
    <row r="88" spans="1:58" hidden="1">
      <c r="A88" s="980"/>
      <c r="B88" s="988"/>
      <c r="C88" s="920"/>
      <c r="D88" s="1103"/>
      <c r="E88" s="1103"/>
      <c r="F88" s="1104"/>
      <c r="G88" s="1104"/>
      <c r="H88" s="1103"/>
      <c r="I88" s="1103"/>
      <c r="J88" s="1103"/>
      <c r="K88" s="1103"/>
      <c r="L88" s="1103"/>
      <c r="M88" s="1270"/>
      <c r="N88" s="1270"/>
      <c r="O88" s="1270"/>
      <c r="P88" s="1270"/>
      <c r="Q88" s="1270"/>
      <c r="R88" s="1270"/>
      <c r="S88" s="1270"/>
      <c r="T88" s="1270"/>
      <c r="U88" s="1270"/>
      <c r="V88" s="1270"/>
      <c r="W88" s="1270"/>
      <c r="X88" s="1270"/>
      <c r="Y88" s="1270"/>
      <c r="Z88" s="1270"/>
      <c r="AA88" s="1103"/>
      <c r="AB88" s="1099"/>
      <c r="AC88" s="1099"/>
      <c r="AD88" s="1106"/>
      <c r="AE88" s="1106"/>
      <c r="AF88" s="1935">
        <f t="shared" si="243"/>
        <v>0</v>
      </c>
      <c r="AG88" s="1708">
        <f t="shared" si="234"/>
        <v>0</v>
      </c>
      <c r="AH88" s="1270">
        <f t="shared" si="197"/>
        <v>0</v>
      </c>
      <c r="AJ88" s="1266">
        <f t="shared" si="196"/>
        <v>0</v>
      </c>
      <c r="AK88" s="1359"/>
      <c r="AL88" s="1360"/>
      <c r="AM88" s="1266"/>
      <c r="AN88" s="1266"/>
      <c r="AO88" s="1361"/>
      <c r="AP88" s="1291">
        <f t="shared" si="236"/>
        <v>0</v>
      </c>
      <c r="AQ88" s="1263"/>
      <c r="AR88" s="1263"/>
      <c r="AS88" s="1263"/>
      <c r="AT88" s="1263"/>
      <c r="AU88" s="1263"/>
      <c r="AW88" s="1263"/>
      <c r="AX88" s="1263"/>
      <c r="AY88" s="1263"/>
      <c r="AZ88" s="1263"/>
      <c r="BA88" s="1263"/>
      <c r="BC88" s="1091"/>
      <c r="BD88" s="1091"/>
      <c r="BE88" s="1091"/>
      <c r="BF88" s="1091"/>
    </row>
    <row r="89" spans="1:58" s="1089" customFormat="1" ht="31.5">
      <c r="A89" s="1892">
        <v>3</v>
      </c>
      <c r="B89" s="1097" t="s">
        <v>381</v>
      </c>
      <c r="C89" s="1892"/>
      <c r="D89" s="1435"/>
      <c r="E89" s="1435"/>
      <c r="F89" s="1435"/>
      <c r="G89" s="1435"/>
      <c r="H89" s="1435"/>
      <c r="I89" s="1435"/>
      <c r="J89" s="1435"/>
      <c r="K89" s="1435"/>
      <c r="L89" s="1435"/>
      <c r="M89" s="1436"/>
      <c r="N89" s="1435"/>
      <c r="O89" s="1435"/>
      <c r="P89" s="1435"/>
      <c r="Q89" s="1435"/>
      <c r="R89" s="1435"/>
      <c r="S89" s="1435"/>
      <c r="T89" s="1435"/>
      <c r="U89" s="1435"/>
      <c r="V89" s="1435"/>
      <c r="W89" s="1435"/>
      <c r="X89" s="1435"/>
      <c r="Y89" s="1435"/>
      <c r="Z89" s="1435"/>
      <c r="AA89" s="1435"/>
      <c r="AB89" s="1435"/>
      <c r="AC89" s="1435"/>
      <c r="AD89" s="1099"/>
      <c r="AE89" s="1100"/>
      <c r="AF89" s="1941" t="e">
        <f>INDEX('прил 1.1'!#REF!,MATCH('прил 14'!B89,'прил 1.1'!B:B,0))-G89</f>
        <v>#REF!</v>
      </c>
      <c r="AG89" s="1267" t="e">
        <f>INDEX('прил 1.1'!#REF!,MATCH($B89,'прил 1.1'!$B:$B,0))</f>
        <v>#REF!</v>
      </c>
      <c r="AH89" s="1267">
        <f>SUM(W89:Z89)-V89</f>
        <v>0</v>
      </c>
      <c r="AJ89" s="1266">
        <f t="shared" si="196"/>
        <v>0</v>
      </c>
      <c r="AK89" s="1359"/>
      <c r="AL89" s="1360"/>
      <c r="AM89" s="1266"/>
      <c r="AN89" s="1266"/>
      <c r="AO89" s="1361"/>
      <c r="AP89" s="1291">
        <f t="shared" si="236"/>
        <v>0</v>
      </c>
      <c r="AQ89" s="1362">
        <f>V89-AJ89</f>
        <v>0</v>
      </c>
      <c r="AR89" s="1362">
        <f>W89-AL89</f>
        <v>0</v>
      </c>
      <c r="AS89" s="1362">
        <f t="shared" ref="AS89" si="244">X89-AM89</f>
        <v>0</v>
      </c>
      <c r="AT89" s="1362">
        <f t="shared" ref="AT89" si="245">Y89-AN89</f>
        <v>0</v>
      </c>
      <c r="AU89" s="1362">
        <f t="shared" ref="AU89" si="246">Z89-AO89</f>
        <v>0</v>
      </c>
      <c r="AW89" s="1362">
        <f>AB89-AP89</f>
        <v>0</v>
      </c>
      <c r="AX89" s="1362">
        <f>AC89-AR89</f>
        <v>0</v>
      </c>
      <c r="AY89" s="1362">
        <f t="shared" ref="AY89" si="247">AD89-AS89</f>
        <v>0</v>
      </c>
      <c r="AZ89" s="1362">
        <f t="shared" ref="AZ89" si="248">AE89-AT89</f>
        <v>0</v>
      </c>
      <c r="BA89" s="1362" t="e">
        <f t="shared" ref="BA89" si="249">AF89-AU89</f>
        <v>#REF!</v>
      </c>
      <c r="BC89" s="1752"/>
      <c r="BD89" s="1751">
        <f>SUBTOTAL(9,W89:Z89)-V89</f>
        <v>0</v>
      </c>
      <c r="BE89" s="1752"/>
      <c r="BF89" s="1752"/>
    </row>
    <row r="90" spans="1:58" hidden="1">
      <c r="A90" s="980"/>
      <c r="B90" s="979"/>
      <c r="C90" s="982"/>
      <c r="D90" s="1103"/>
      <c r="E90" s="1103"/>
      <c r="F90" s="1104"/>
      <c r="G90" s="1104"/>
      <c r="H90" s="1103"/>
      <c r="I90" s="1103"/>
      <c r="J90" s="1103"/>
      <c r="K90" s="1103"/>
      <c r="L90" s="1103"/>
      <c r="M90" s="1270"/>
      <c r="N90" s="1270"/>
      <c r="O90" s="1270"/>
      <c r="P90" s="1270"/>
      <c r="Q90" s="1270"/>
      <c r="R90" s="1270"/>
      <c r="S90" s="1270"/>
      <c r="T90" s="1270"/>
      <c r="U90" s="1270"/>
      <c r="V90" s="1270"/>
      <c r="W90" s="1270"/>
      <c r="X90" s="1270"/>
      <c r="Y90" s="1270"/>
      <c r="Z90" s="1270"/>
      <c r="AA90" s="1103"/>
      <c r="AB90" s="1099"/>
      <c r="AC90" s="1099"/>
      <c r="AD90" s="1106"/>
      <c r="AE90" s="1106"/>
      <c r="AF90" s="1935">
        <f t="shared" si="243"/>
        <v>0</v>
      </c>
      <c r="AG90" s="1708">
        <f t="shared" si="234"/>
        <v>0</v>
      </c>
      <c r="AH90" s="1270">
        <f t="shared" ref="AH90:AH95" si="250">SUM(N90:Q90)-M90</f>
        <v>0</v>
      </c>
      <c r="AJ90" s="1266">
        <f t="shared" si="196"/>
        <v>0</v>
      </c>
      <c r="AK90" s="1359"/>
      <c r="AL90" s="1360"/>
      <c r="AM90" s="1266"/>
      <c r="AN90" s="1266"/>
      <c r="AO90" s="1361"/>
      <c r="AP90" s="1291">
        <f t="shared" si="236"/>
        <v>0</v>
      </c>
      <c r="AQ90" s="1263"/>
      <c r="AR90" s="1263"/>
      <c r="AS90" s="1263"/>
      <c r="AT90" s="1263"/>
      <c r="AU90" s="1263"/>
      <c r="AW90" s="1263"/>
      <c r="AX90" s="1263"/>
      <c r="AY90" s="1263"/>
      <c r="AZ90" s="1263"/>
      <c r="BA90" s="1263"/>
      <c r="BC90" s="1091"/>
      <c r="BD90" s="1091"/>
      <c r="BE90" s="1091"/>
      <c r="BF90" s="1091"/>
    </row>
    <row r="91" spans="1:58" s="1089" customFormat="1" ht="31.5">
      <c r="A91" s="1892">
        <v>4</v>
      </c>
      <c r="B91" s="1097" t="s">
        <v>35</v>
      </c>
      <c r="C91" s="1892"/>
      <c r="D91" s="1435" t="e">
        <f t="shared" ref="D91:AG91" si="251">SUM(D92:D92)</f>
        <v>#REF!</v>
      </c>
      <c r="E91" s="1435" t="e">
        <f t="shared" si="251"/>
        <v>#REF!</v>
      </c>
      <c r="F91" s="1435" t="e">
        <f t="shared" si="251"/>
        <v>#REF!</v>
      </c>
      <c r="G91" s="1435" t="e">
        <f t="shared" si="251"/>
        <v>#REF!</v>
      </c>
      <c r="H91" s="1435" t="e">
        <f t="shared" si="251"/>
        <v>#REF!</v>
      </c>
      <c r="I91" s="1435" t="e">
        <f t="shared" si="251"/>
        <v>#REF!</v>
      </c>
      <c r="J91" s="1435" t="e">
        <f t="shared" si="251"/>
        <v>#REF!</v>
      </c>
      <c r="K91" s="1435" t="e">
        <f t="shared" si="251"/>
        <v>#REF!</v>
      </c>
      <c r="L91" s="1435">
        <f t="shared" si="251"/>
        <v>0</v>
      </c>
      <c r="M91" s="1436" t="e">
        <f t="shared" si="251"/>
        <v>#REF!</v>
      </c>
      <c r="N91" s="1435">
        <f t="shared" si="251"/>
        <v>0</v>
      </c>
      <c r="O91" s="1435">
        <f t="shared" si="251"/>
        <v>0</v>
      </c>
      <c r="P91" s="1435">
        <f t="shared" si="251"/>
        <v>0</v>
      </c>
      <c r="Q91" s="1435">
        <f t="shared" si="251"/>
        <v>0</v>
      </c>
      <c r="R91" s="1435">
        <f t="shared" si="251"/>
        <v>0</v>
      </c>
      <c r="S91" s="1435" t="e">
        <f t="shared" si="251"/>
        <v>#REF!</v>
      </c>
      <c r="T91" s="1435" t="e">
        <f t="shared" si="251"/>
        <v>#REF!</v>
      </c>
      <c r="U91" s="1435" t="e">
        <f t="shared" si="251"/>
        <v>#REF!</v>
      </c>
      <c r="V91" s="1435" t="e">
        <f t="shared" si="251"/>
        <v>#REF!</v>
      </c>
      <c r="W91" s="1435" t="e">
        <f t="shared" si="251"/>
        <v>#REF!</v>
      </c>
      <c r="X91" s="1435">
        <f t="shared" si="251"/>
        <v>0</v>
      </c>
      <c r="Y91" s="1435">
        <f t="shared" si="251"/>
        <v>0</v>
      </c>
      <c r="Z91" s="1435">
        <f t="shared" si="251"/>
        <v>0</v>
      </c>
      <c r="AA91" s="1435">
        <f t="shared" si="251"/>
        <v>0</v>
      </c>
      <c r="AB91" s="1435" t="e">
        <f t="shared" si="251"/>
        <v>#REF!</v>
      </c>
      <c r="AC91" s="1435" t="e">
        <f t="shared" si="251"/>
        <v>#REF!</v>
      </c>
      <c r="AD91" s="1099" t="e">
        <f t="shared" si="251"/>
        <v>#REF!</v>
      </c>
      <c r="AE91" s="1110" t="e">
        <f t="shared" si="251"/>
        <v>#REF!</v>
      </c>
      <c r="AF91" s="1941" t="e">
        <f>INDEX('прил 1.1'!#REF!,MATCH('прил 14'!B91,'прил 1.1'!B:B,0))-G91</f>
        <v>#REF!</v>
      </c>
      <c r="AG91" s="1270" t="e">
        <f t="shared" si="251"/>
        <v>#REF!</v>
      </c>
      <c r="AH91" s="1267" t="e">
        <f t="shared" ref="AH91:AH92" si="252">SUM(W91:Z91)-V91</f>
        <v>#REF!</v>
      </c>
      <c r="AJ91" s="1266" t="e">
        <f t="shared" si="196"/>
        <v>#REF!</v>
      </c>
      <c r="AK91" s="1359"/>
      <c r="AL91" s="1360"/>
      <c r="AM91" s="1266"/>
      <c r="AN91" s="1266"/>
      <c r="AO91" s="1361"/>
      <c r="AP91" s="1291" t="e">
        <f t="shared" si="236"/>
        <v>#REF!</v>
      </c>
      <c r="AQ91" s="1362" t="e">
        <f t="shared" ref="AQ91:AQ93" si="253">V91-AJ91</f>
        <v>#REF!</v>
      </c>
      <c r="AR91" s="1362" t="e">
        <f t="shared" ref="AR91:AR93" si="254">W91-AL91</f>
        <v>#REF!</v>
      </c>
      <c r="AS91" s="1362">
        <f t="shared" ref="AS91:AS93" si="255">X91-AM91</f>
        <v>0</v>
      </c>
      <c r="AT91" s="1362">
        <f t="shared" ref="AT91:AT93" si="256">Y91-AN91</f>
        <v>0</v>
      </c>
      <c r="AU91" s="1362">
        <f t="shared" ref="AU91:AU93" si="257">Z91-AO91</f>
        <v>0</v>
      </c>
      <c r="AW91" s="1270">
        <f t="shared" ref="AW91:BA91" si="258">SUM(AW92:AW92)</f>
        <v>0</v>
      </c>
      <c r="AX91" s="1270">
        <f t="shared" si="258"/>
        <v>0</v>
      </c>
      <c r="AY91" s="1270">
        <f t="shared" si="258"/>
        <v>0</v>
      </c>
      <c r="AZ91" s="1270">
        <f t="shared" si="258"/>
        <v>0</v>
      </c>
      <c r="BA91" s="1270">
        <f t="shared" si="258"/>
        <v>0</v>
      </c>
      <c r="BC91" s="1752"/>
      <c r="BD91" s="1751" t="e">
        <f t="shared" ref="BD91:BD93" si="259">SUBTOTAL(9,W91:Z91)-V91</f>
        <v>#REF!</v>
      </c>
      <c r="BE91" s="1752"/>
      <c r="BF91" s="1752"/>
    </row>
    <row r="92" spans="1:58">
      <c r="A92" s="919">
        <f>A91+1</f>
        <v>5</v>
      </c>
      <c r="B92" s="780" t="e">
        <f>'прил 1.1'!#REF!</f>
        <v>#REF!</v>
      </c>
      <c r="C92" s="919" t="s">
        <v>1026</v>
      </c>
      <c r="D92" s="1433" t="e">
        <f>INDEX('прил 1.1'!K:K,MATCH($B92,'прил 1.1'!$B:$B,0))</f>
        <v>#REF!</v>
      </c>
      <c r="E92" s="1433" t="e">
        <f>INDEX('прил 1.1'!Q:Q,MATCH($B92,'прил 1.1'!$B:$B,0))</f>
        <v>#REF!</v>
      </c>
      <c r="F92" s="1433" t="e">
        <f>INDEX('прил 1.1'!#REF!,MATCH($B92,'прил 1.1'!$B:$B,0))</f>
        <v>#REF!</v>
      </c>
      <c r="G92" s="1433" t="e">
        <f>INDEX('прил 1.3'!#REF!,MATCH('прил 14'!$B92,'прил 1.3'!$B:$B,0))</f>
        <v>#REF!</v>
      </c>
      <c r="H92" s="1433" t="e">
        <f>INDEX('прил 1.3'!#REF!,MATCH('прил 14'!$B92,'прил 1.3'!$B:$B,0))</f>
        <v>#REF!</v>
      </c>
      <c r="I92" s="1433" t="e">
        <f>INDEX('прил 1.3'!#REF!,MATCH('прил 14'!$B92,'прил 1.3'!$B:$B,0))</f>
        <v>#REF!</v>
      </c>
      <c r="J92" s="1433" t="e">
        <f>INDEX('прил 1.3'!#REF!,MATCH('прил 14'!$B92,'прил 1.3'!$B:$B,0))</f>
        <v>#REF!</v>
      </c>
      <c r="K92" s="1433" t="e">
        <f>INDEX('прил 1.3'!#REF!,MATCH('прил 14'!$B92,'прил 1.3'!$B:$B,0))</f>
        <v>#REF!</v>
      </c>
      <c r="L92" s="1439"/>
      <c r="M92" s="1433" t="e">
        <f>INDEX('прил 1.1'!#REF!,MATCH($B92,'прил 1.1'!$B:$B,0))</f>
        <v>#REF!</v>
      </c>
      <c r="N92" s="1442"/>
      <c r="O92" s="1442"/>
      <c r="P92" s="1442"/>
      <c r="Q92" s="1439"/>
      <c r="R92" s="1439"/>
      <c r="S92" s="1433" t="e">
        <f>INDEX('прил 1.1'!#REF!,MATCH($B92,'прил 1.1'!$B:$B,0))</f>
        <v>#REF!</v>
      </c>
      <c r="T92" s="1433" t="e">
        <f>INDEX('прил 1.1'!#REF!,MATCH($B92,'прил 1.1'!$B:$B,0))</f>
        <v>#REF!</v>
      </c>
      <c r="U92" s="1433" t="e">
        <f>INDEX('прил 1.1'!#REF!,MATCH($B92,'прил 1.1'!$B:$B,0))</f>
        <v>#REF!</v>
      </c>
      <c r="V92" s="1433" t="e">
        <f>INDEX('прил 1.1'!#REF!,MATCH($B92,'прил 1.1'!$B:$B,0))</f>
        <v>#REF!</v>
      </c>
      <c r="W92" s="1434" t="e">
        <f t="shared" ref="W92" si="260">T92+(N92-AL92)*1.18+AL92</f>
        <v>#REF!</v>
      </c>
      <c r="X92" s="1434">
        <f t="shared" ref="X92" si="261">(O92-AM92)*1.18+AM92</f>
        <v>0</v>
      </c>
      <c r="Y92" s="1434">
        <f t="shared" ref="Y92" si="262">(P92-AN92)*1.18+AN92</f>
        <v>0</v>
      </c>
      <c r="Z92" s="1434">
        <f t="shared" ref="Z92" si="263">(Q92-AO92)*1.18+AO92</f>
        <v>0</v>
      </c>
      <c r="AA92" s="1439"/>
      <c r="AB92" s="1433" t="e">
        <f>INDEX('прил 1.1'!#REF!,MATCH($B92,'прил 1.1'!$B:$B,0))</f>
        <v>#REF!</v>
      </c>
      <c r="AC92" s="1433" t="e">
        <f>INDEX('прил 1.1'!#REF!,MATCH($B92,'прил 1.1'!$B:$B,0))</f>
        <v>#REF!</v>
      </c>
      <c r="AD92" s="1088" t="e">
        <f>INDEX('прил 1.1'!#REF!,MATCH($B92,'прил 1.1'!$B:$B,0))</f>
        <v>#REF!</v>
      </c>
      <c r="AE92" s="1088" t="e">
        <f>INDEX('прил 1.1'!#REF!,MATCH($B92,'прил 1.1'!$B:$B,0))</f>
        <v>#REF!</v>
      </c>
      <c r="AF92" s="1941" t="e">
        <f>INDEX('прил 1.1'!#REF!,MATCH('прил 14'!B92,'прил 1.1'!B:B,0))-G92</f>
        <v>#REF!</v>
      </c>
      <c r="AG92" s="1267" t="e">
        <f>INDEX('прил 1.1'!#REF!,MATCH($B92,'прил 1.1'!$B:$B,0))</f>
        <v>#REF!</v>
      </c>
      <c r="AH92" s="1267" t="e">
        <f t="shared" si="252"/>
        <v>#REF!</v>
      </c>
      <c r="AJ92" s="1266" t="e">
        <f t="shared" si="196"/>
        <v>#REF!</v>
      </c>
      <c r="AK92" s="1359"/>
      <c r="AL92" s="1360"/>
      <c r="AM92" s="1266"/>
      <c r="AN92" s="1266"/>
      <c r="AO92" s="1361"/>
      <c r="AP92" s="1291" t="e">
        <f t="shared" si="236"/>
        <v>#REF!</v>
      </c>
      <c r="AQ92" s="1362" t="e">
        <f t="shared" si="253"/>
        <v>#REF!</v>
      </c>
      <c r="AR92" s="1362" t="e">
        <f t="shared" si="254"/>
        <v>#REF!</v>
      </c>
      <c r="AS92" s="1362">
        <f t="shared" si="255"/>
        <v>0</v>
      </c>
      <c r="AT92" s="1362">
        <f t="shared" si="256"/>
        <v>0</v>
      </c>
      <c r="AU92" s="1362">
        <f t="shared" si="257"/>
        <v>0</v>
      </c>
      <c r="AW92" s="1362">
        <f>(N92-AL92)*1.18</f>
        <v>0</v>
      </c>
      <c r="AX92" s="1362">
        <f t="shared" ref="AX92" si="264">(O92-AM92)*1.18</f>
        <v>0</v>
      </c>
      <c r="AY92" s="1362">
        <f t="shared" ref="AY92" si="265">(P92-AN92)*1.18</f>
        <v>0</v>
      </c>
      <c r="AZ92" s="1362">
        <f t="shared" ref="AZ92" si="266">(Q92-AO92)*1.18</f>
        <v>0</v>
      </c>
      <c r="BA92" s="1362">
        <f>SUM(AW92:AZ92)</f>
        <v>0</v>
      </c>
      <c r="BD92" s="1751" t="e">
        <f t="shared" si="259"/>
        <v>#REF!</v>
      </c>
    </row>
    <row r="93" spans="1:58" s="1089" customFormat="1">
      <c r="A93" s="1892">
        <v>5</v>
      </c>
      <c r="B93" s="1097" t="s">
        <v>36</v>
      </c>
      <c r="C93" s="1123"/>
      <c r="D93" s="1435">
        <f t="shared" ref="D93:AC93" si="267">SUM(D94:D95)</f>
        <v>0</v>
      </c>
      <c r="E93" s="1435">
        <f t="shared" si="267"/>
        <v>0</v>
      </c>
      <c r="F93" s="1435">
        <f t="shared" si="267"/>
        <v>0</v>
      </c>
      <c r="G93" s="1435">
        <f t="shared" si="267"/>
        <v>0</v>
      </c>
      <c r="H93" s="1435">
        <f t="shared" si="267"/>
        <v>0</v>
      </c>
      <c r="I93" s="1435">
        <f t="shared" si="267"/>
        <v>0</v>
      </c>
      <c r="J93" s="1435">
        <f t="shared" si="267"/>
        <v>0</v>
      </c>
      <c r="K93" s="1435">
        <f t="shared" si="267"/>
        <v>0</v>
      </c>
      <c r="L93" s="1435">
        <f t="shared" si="267"/>
        <v>0</v>
      </c>
      <c r="M93" s="1436">
        <f t="shared" si="267"/>
        <v>0</v>
      </c>
      <c r="N93" s="1435">
        <f t="shared" si="267"/>
        <v>0</v>
      </c>
      <c r="O93" s="1435">
        <f t="shared" si="267"/>
        <v>0</v>
      </c>
      <c r="P93" s="1435">
        <f t="shared" si="267"/>
        <v>0</v>
      </c>
      <c r="Q93" s="1435">
        <f t="shared" si="267"/>
        <v>0</v>
      </c>
      <c r="R93" s="1435">
        <f t="shared" si="267"/>
        <v>0</v>
      </c>
      <c r="S93" s="1435">
        <f t="shared" si="267"/>
        <v>0</v>
      </c>
      <c r="T93" s="1435">
        <f t="shared" si="267"/>
        <v>0</v>
      </c>
      <c r="U93" s="1435">
        <f t="shared" si="267"/>
        <v>0</v>
      </c>
      <c r="V93" s="1435">
        <f t="shared" si="267"/>
        <v>0</v>
      </c>
      <c r="W93" s="1435">
        <f t="shared" si="267"/>
        <v>0</v>
      </c>
      <c r="X93" s="1435">
        <f t="shared" si="267"/>
        <v>0</v>
      </c>
      <c r="Y93" s="1435">
        <f t="shared" si="267"/>
        <v>0</v>
      </c>
      <c r="Z93" s="1435">
        <f t="shared" si="267"/>
        <v>0</v>
      </c>
      <c r="AA93" s="1435">
        <f t="shared" si="267"/>
        <v>0</v>
      </c>
      <c r="AB93" s="1435">
        <f t="shared" si="267"/>
        <v>0</v>
      </c>
      <c r="AC93" s="1435">
        <f t="shared" si="267"/>
        <v>0</v>
      </c>
      <c r="AD93" s="1099"/>
      <c r="AE93" s="1100"/>
      <c r="AF93" s="1941" t="e">
        <f>INDEX('прил 1.1'!#REF!,MATCH('прил 14'!B93,'прил 1.1'!B:B,0))-G93</f>
        <v>#REF!</v>
      </c>
      <c r="AG93" s="1708">
        <f t="shared" si="234"/>
        <v>0</v>
      </c>
      <c r="AH93" s="1267">
        <f t="shared" ref="AH93" si="268">SUM(W93:Z93)-V93</f>
        <v>0</v>
      </c>
      <c r="AJ93" s="1266">
        <f t="shared" si="196"/>
        <v>0</v>
      </c>
      <c r="AK93" s="1359"/>
      <c r="AL93" s="1360"/>
      <c r="AM93" s="1266"/>
      <c r="AN93" s="1266"/>
      <c r="AO93" s="1361"/>
      <c r="AP93" s="1291">
        <f t="shared" si="236"/>
        <v>0</v>
      </c>
      <c r="AQ93" s="1362">
        <f t="shared" si="253"/>
        <v>0</v>
      </c>
      <c r="AR93" s="1362">
        <f t="shared" si="254"/>
        <v>0</v>
      </c>
      <c r="AS93" s="1362">
        <f t="shared" si="255"/>
        <v>0</v>
      </c>
      <c r="AT93" s="1362">
        <f t="shared" si="256"/>
        <v>0</v>
      </c>
      <c r="AU93" s="1362">
        <f t="shared" si="257"/>
        <v>0</v>
      </c>
      <c r="AW93" s="1362">
        <f t="shared" ref="AW93" si="269">AB93-AP93</f>
        <v>0</v>
      </c>
      <c r="AX93" s="1362">
        <f t="shared" ref="AX93" si="270">AC93-AR93</f>
        <v>0</v>
      </c>
      <c r="AY93" s="1362">
        <f t="shared" ref="AY93" si="271">AD93-AS93</f>
        <v>0</v>
      </c>
      <c r="AZ93" s="1362">
        <f t="shared" ref="AZ93" si="272">AE93-AT93</f>
        <v>0</v>
      </c>
      <c r="BA93" s="1362" t="e">
        <f t="shared" ref="BA93" si="273">AF93-AU93</f>
        <v>#REF!</v>
      </c>
      <c r="BC93" s="1752"/>
      <c r="BD93" s="1751">
        <f t="shared" si="259"/>
        <v>0</v>
      </c>
      <c r="BE93" s="1752"/>
      <c r="BF93" s="1752"/>
    </row>
    <row r="94" spans="1:58" hidden="1">
      <c r="A94" s="977"/>
      <c r="B94" s="988"/>
      <c r="C94" s="989"/>
      <c r="D94" s="1103"/>
      <c r="E94" s="1103"/>
      <c r="F94" s="1104"/>
      <c r="G94" s="1124"/>
      <c r="H94" s="991"/>
      <c r="I94" s="991"/>
      <c r="J94" s="991"/>
      <c r="K94" s="991"/>
      <c r="L94" s="1103"/>
      <c r="M94" s="1274"/>
      <c r="N94" s="1273"/>
      <c r="O94" s="1273"/>
      <c r="P94" s="1273"/>
      <c r="Q94" s="1273"/>
      <c r="R94" s="1270"/>
      <c r="S94" s="1270"/>
      <c r="T94" s="1270"/>
      <c r="U94" s="1270"/>
      <c r="V94" s="1273"/>
      <c r="W94" s="1273"/>
      <c r="X94" s="1273"/>
      <c r="Y94" s="1273"/>
      <c r="Z94" s="1273"/>
      <c r="AA94" s="1103"/>
      <c r="AB94" s="1099"/>
      <c r="AC94" s="1099"/>
      <c r="AD94" s="1105"/>
      <c r="AE94" s="1105"/>
      <c r="AF94" s="1935">
        <f t="shared" si="243"/>
        <v>0</v>
      </c>
      <c r="AG94" s="1708">
        <f t="shared" si="234"/>
        <v>0</v>
      </c>
      <c r="AH94" s="1273">
        <f t="shared" si="250"/>
        <v>0</v>
      </c>
      <c r="AJ94" s="1266">
        <f t="shared" si="196"/>
        <v>0</v>
      </c>
      <c r="AK94" s="1359"/>
      <c r="AL94" s="1360"/>
      <c r="AM94" s="1266"/>
      <c r="AN94" s="1266"/>
      <c r="AO94" s="1361"/>
      <c r="AP94" s="1291">
        <f t="shared" si="236"/>
        <v>0</v>
      </c>
      <c r="AQ94" s="1263"/>
      <c r="AR94" s="1263"/>
      <c r="AS94" s="1263"/>
      <c r="AT94" s="1263"/>
      <c r="AU94" s="1263"/>
      <c r="AW94" s="1263"/>
      <c r="AX94" s="1263"/>
      <c r="AY94" s="1263"/>
      <c r="AZ94" s="1263"/>
      <c r="BA94" s="1263"/>
      <c r="BC94" s="1091"/>
      <c r="BD94" s="1091"/>
      <c r="BE94" s="1091"/>
      <c r="BF94" s="1091"/>
    </row>
    <row r="95" spans="1:58" hidden="1">
      <c r="A95" s="977"/>
      <c r="B95" s="988"/>
      <c r="C95" s="989"/>
      <c r="D95" s="1103"/>
      <c r="E95" s="1103"/>
      <c r="F95" s="1104"/>
      <c r="G95" s="1124"/>
      <c r="H95" s="991"/>
      <c r="I95" s="991"/>
      <c r="J95" s="991"/>
      <c r="K95" s="991"/>
      <c r="L95" s="1103"/>
      <c r="M95" s="1274"/>
      <c r="N95" s="1273"/>
      <c r="O95" s="1273"/>
      <c r="P95" s="1273"/>
      <c r="Q95" s="1273"/>
      <c r="R95" s="1270"/>
      <c r="S95" s="1270"/>
      <c r="T95" s="1270"/>
      <c r="U95" s="1270"/>
      <c r="V95" s="1273"/>
      <c r="W95" s="1273"/>
      <c r="X95" s="1273"/>
      <c r="Y95" s="1273"/>
      <c r="Z95" s="1273"/>
      <c r="AA95" s="1103"/>
      <c r="AB95" s="1099"/>
      <c r="AC95" s="1099"/>
      <c r="AD95" s="1106"/>
      <c r="AE95" s="1106"/>
      <c r="AF95" s="1935">
        <f t="shared" si="243"/>
        <v>0</v>
      </c>
      <c r="AG95" s="1708">
        <f t="shared" si="234"/>
        <v>0</v>
      </c>
      <c r="AH95" s="1273">
        <f t="shared" si="250"/>
        <v>0</v>
      </c>
      <c r="AJ95" s="1266">
        <f t="shared" si="196"/>
        <v>0</v>
      </c>
      <c r="AK95" s="1359"/>
      <c r="AL95" s="1360"/>
      <c r="AM95" s="1266"/>
      <c r="AN95" s="1266"/>
      <c r="AO95" s="1361"/>
      <c r="AP95" s="1291">
        <f t="shared" si="236"/>
        <v>0</v>
      </c>
      <c r="AQ95" s="1263"/>
      <c r="AR95" s="1263"/>
      <c r="AS95" s="1263"/>
      <c r="AT95" s="1263"/>
      <c r="AU95" s="1263"/>
      <c r="AW95" s="1263"/>
      <c r="AX95" s="1263"/>
      <c r="AY95" s="1263"/>
      <c r="AZ95" s="1263"/>
      <c r="BA95" s="1263"/>
      <c r="BC95" s="1091"/>
      <c r="BD95" s="1091"/>
      <c r="BE95" s="1091"/>
      <c r="BF95" s="1091"/>
    </row>
    <row r="96" spans="1:58">
      <c r="A96" s="1111" t="s">
        <v>167</v>
      </c>
      <c r="B96" s="1097" t="s">
        <v>37</v>
      </c>
      <c r="C96" s="1097"/>
      <c r="D96" s="1435" t="e">
        <f t="shared" ref="D96:AJ96" si="274">D97</f>
        <v>#REF!</v>
      </c>
      <c r="E96" s="1435" t="e">
        <f t="shared" si="274"/>
        <v>#REF!</v>
      </c>
      <c r="F96" s="1435" t="e">
        <f t="shared" si="274"/>
        <v>#REF!</v>
      </c>
      <c r="G96" s="1435" t="e">
        <f t="shared" si="274"/>
        <v>#REF!</v>
      </c>
      <c r="H96" s="1435" t="e">
        <f t="shared" si="274"/>
        <v>#REF!</v>
      </c>
      <c r="I96" s="1435" t="e">
        <f t="shared" si="274"/>
        <v>#REF!</v>
      </c>
      <c r="J96" s="1435" t="e">
        <f t="shared" si="274"/>
        <v>#REF!</v>
      </c>
      <c r="K96" s="1435" t="e">
        <f t="shared" si="274"/>
        <v>#REF!</v>
      </c>
      <c r="L96" s="1435">
        <f t="shared" si="274"/>
        <v>0</v>
      </c>
      <c r="M96" s="1436" t="e">
        <f t="shared" si="274"/>
        <v>#REF!</v>
      </c>
      <c r="N96" s="1435" t="e">
        <f t="shared" si="274"/>
        <v>#REF!</v>
      </c>
      <c r="O96" s="1435" t="e">
        <f t="shared" si="274"/>
        <v>#REF!</v>
      </c>
      <c r="P96" s="1435" t="e">
        <f t="shared" si="274"/>
        <v>#REF!</v>
      </c>
      <c r="Q96" s="1435" t="e">
        <f t="shared" si="274"/>
        <v>#REF!</v>
      </c>
      <c r="R96" s="1435">
        <f t="shared" si="274"/>
        <v>0</v>
      </c>
      <c r="S96" s="1435" t="e">
        <f t="shared" si="274"/>
        <v>#REF!</v>
      </c>
      <c r="T96" s="1435" t="e">
        <f t="shared" si="274"/>
        <v>#REF!</v>
      </c>
      <c r="U96" s="1435" t="e">
        <f t="shared" si="274"/>
        <v>#REF!</v>
      </c>
      <c r="V96" s="1435" t="e">
        <f t="shared" si="274"/>
        <v>#REF!</v>
      </c>
      <c r="W96" s="1435" t="e">
        <f t="shared" si="274"/>
        <v>#REF!</v>
      </c>
      <c r="X96" s="1435" t="e">
        <f t="shared" si="274"/>
        <v>#REF!</v>
      </c>
      <c r="Y96" s="1435" t="e">
        <f t="shared" si="274"/>
        <v>#REF!</v>
      </c>
      <c r="Z96" s="1435" t="e">
        <f t="shared" si="274"/>
        <v>#REF!</v>
      </c>
      <c r="AA96" s="1435">
        <f t="shared" si="274"/>
        <v>0</v>
      </c>
      <c r="AB96" s="1435" t="e">
        <f t="shared" si="274"/>
        <v>#REF!</v>
      </c>
      <c r="AC96" s="1435" t="e">
        <f t="shared" si="274"/>
        <v>#REF!</v>
      </c>
      <c r="AD96" s="1270" t="e">
        <f t="shared" si="274"/>
        <v>#REF!</v>
      </c>
      <c r="AE96" s="1270" t="e">
        <f t="shared" si="274"/>
        <v>#REF!</v>
      </c>
      <c r="AF96" s="1941" t="e">
        <f>INDEX('прил 1.1'!#REF!,MATCH('прил 14'!B96,'прил 1.1'!B:B,0))-G96</f>
        <v>#REF!</v>
      </c>
      <c r="AG96" s="1270" t="e">
        <f t="shared" si="274"/>
        <v>#REF!</v>
      </c>
      <c r="AH96" s="1267" t="e">
        <f t="shared" ref="AH96:AH134" si="275">SUM(W96:Z96)-V96</f>
        <v>#REF!</v>
      </c>
      <c r="AI96" s="1270">
        <f t="shared" si="274"/>
        <v>0</v>
      </c>
      <c r="AJ96" s="1270" t="e">
        <f t="shared" si="274"/>
        <v>#REF!</v>
      </c>
      <c r="AK96" s="1359"/>
      <c r="AL96" s="1270">
        <f t="shared" ref="AL96:AO96" si="276">AL97</f>
        <v>0</v>
      </c>
      <c r="AM96" s="1270" t="e">
        <f t="shared" si="276"/>
        <v>#REF!</v>
      </c>
      <c r="AN96" s="1270" t="e">
        <f t="shared" si="276"/>
        <v>#REF!</v>
      </c>
      <c r="AO96" s="1270" t="e">
        <f t="shared" si="276"/>
        <v>#REF!</v>
      </c>
      <c r="AP96" s="1291" t="e">
        <f t="shared" si="236"/>
        <v>#REF!</v>
      </c>
      <c r="AQ96" s="1362" t="e">
        <f t="shared" ref="AQ96:AQ135" si="277">V96-AJ96</f>
        <v>#REF!</v>
      </c>
      <c r="AR96" s="1362" t="e">
        <f t="shared" ref="AR96:AR135" si="278">W96-AL96</f>
        <v>#REF!</v>
      </c>
      <c r="AS96" s="1362" t="e">
        <f t="shared" ref="AS96:AS135" si="279">X96-AM96</f>
        <v>#REF!</v>
      </c>
      <c r="AT96" s="1362" t="e">
        <f t="shared" ref="AT96:AT135" si="280">Y96-AN96</f>
        <v>#REF!</v>
      </c>
      <c r="AU96" s="1362" t="e">
        <f t="shared" ref="AU96:AU135" si="281">Z96-AO96</f>
        <v>#REF!</v>
      </c>
      <c r="AW96" s="1270" t="e">
        <f t="shared" ref="AW96:BA96" si="282">AW97</f>
        <v>#REF!</v>
      </c>
      <c r="AX96" s="1270" t="e">
        <f t="shared" si="282"/>
        <v>#REF!</v>
      </c>
      <c r="AY96" s="1270" t="e">
        <f t="shared" si="282"/>
        <v>#REF!</v>
      </c>
      <c r="AZ96" s="1270" t="e">
        <f t="shared" si="282"/>
        <v>#REF!</v>
      </c>
      <c r="BA96" s="1270" t="e">
        <f t="shared" si="282"/>
        <v>#REF!</v>
      </c>
      <c r="BD96" s="1751" t="e">
        <f t="shared" ref="BD96:BD135" si="283">SUBTOTAL(9,W96:Z96)-V96</f>
        <v>#REF!</v>
      </c>
    </row>
    <row r="97" spans="1:58" s="1089" customFormat="1" ht="31.5" outlineLevel="1">
      <c r="A97" s="1892">
        <v>1</v>
      </c>
      <c r="B97" s="1736" t="s">
        <v>38</v>
      </c>
      <c r="C97" s="1892"/>
      <c r="D97" s="1443" t="e">
        <f t="shared" ref="D97:AG97" si="284">SUM(D98:D132)</f>
        <v>#REF!</v>
      </c>
      <c r="E97" s="1443" t="e">
        <f t="shared" si="284"/>
        <v>#REF!</v>
      </c>
      <c r="F97" s="1443" t="e">
        <f t="shared" si="284"/>
        <v>#REF!</v>
      </c>
      <c r="G97" s="1443" t="e">
        <f>SUM(G98:G132)</f>
        <v>#REF!</v>
      </c>
      <c r="H97" s="1443" t="e">
        <f t="shared" si="284"/>
        <v>#REF!</v>
      </c>
      <c r="I97" s="1443" t="e">
        <f t="shared" si="284"/>
        <v>#REF!</v>
      </c>
      <c r="J97" s="1443" t="e">
        <f t="shared" si="284"/>
        <v>#REF!</v>
      </c>
      <c r="K97" s="1443" t="e">
        <f>SUM(K98:K132)</f>
        <v>#REF!</v>
      </c>
      <c r="L97" s="1443">
        <f t="shared" si="284"/>
        <v>0</v>
      </c>
      <c r="M97" s="1443" t="e">
        <f t="shared" si="284"/>
        <v>#REF!</v>
      </c>
      <c r="N97" s="1443" t="e">
        <f t="shared" si="284"/>
        <v>#REF!</v>
      </c>
      <c r="O97" s="1443" t="e">
        <f t="shared" si="284"/>
        <v>#REF!</v>
      </c>
      <c r="P97" s="1443" t="e">
        <f t="shared" si="284"/>
        <v>#REF!</v>
      </c>
      <c r="Q97" s="1443" t="e">
        <f t="shared" si="284"/>
        <v>#REF!</v>
      </c>
      <c r="R97" s="1443">
        <f t="shared" si="284"/>
        <v>0</v>
      </c>
      <c r="S97" s="1443" t="e">
        <f t="shared" si="284"/>
        <v>#REF!</v>
      </c>
      <c r="T97" s="1443" t="e">
        <f t="shared" si="284"/>
        <v>#REF!</v>
      </c>
      <c r="U97" s="1443" t="e">
        <f t="shared" si="284"/>
        <v>#REF!</v>
      </c>
      <c r="V97" s="1443" t="e">
        <f t="shared" si="284"/>
        <v>#REF!</v>
      </c>
      <c r="W97" s="1443" t="e">
        <f t="shared" si="284"/>
        <v>#REF!</v>
      </c>
      <c r="X97" s="1443" t="e">
        <f t="shared" si="284"/>
        <v>#REF!</v>
      </c>
      <c r="Y97" s="1443" t="e">
        <f t="shared" si="284"/>
        <v>#REF!</v>
      </c>
      <c r="Z97" s="1443" t="e">
        <f t="shared" si="284"/>
        <v>#REF!</v>
      </c>
      <c r="AA97" s="1443">
        <f t="shared" si="284"/>
        <v>0</v>
      </c>
      <c r="AB97" s="1443" t="e">
        <f t="shared" si="284"/>
        <v>#REF!</v>
      </c>
      <c r="AC97" s="1443" t="e">
        <f t="shared" si="284"/>
        <v>#REF!</v>
      </c>
      <c r="AD97" s="1279" t="e">
        <f t="shared" si="284"/>
        <v>#REF!</v>
      </c>
      <c r="AE97" s="1279" t="e">
        <f t="shared" si="284"/>
        <v>#REF!</v>
      </c>
      <c r="AF97" s="1941" t="e">
        <f>INDEX('прил 1.1'!#REF!,MATCH('прил 14'!B97,'прил 1.1'!B:B,0))-G97</f>
        <v>#REF!</v>
      </c>
      <c r="AG97" s="1279" t="e">
        <f t="shared" si="284"/>
        <v>#REF!</v>
      </c>
      <c r="AH97" s="1267" t="e">
        <f t="shared" si="275"/>
        <v>#REF!</v>
      </c>
      <c r="AI97" s="1279">
        <f>SUM(AI98:AI132)</f>
        <v>0</v>
      </c>
      <c r="AJ97" s="1279" t="e">
        <f>SUM(AJ98:AJ132)</f>
        <v>#REF!</v>
      </c>
      <c r="AK97" s="1359"/>
      <c r="AL97" s="1279">
        <f>SUM(AL98:AL132)</f>
        <v>0</v>
      </c>
      <c r="AM97" s="1279" t="e">
        <f>SUM(AM98:AM132)</f>
        <v>#REF!</v>
      </c>
      <c r="AN97" s="1279" t="e">
        <f>SUM(AN98:AN132)</f>
        <v>#REF!</v>
      </c>
      <c r="AO97" s="1279" t="e">
        <f>SUM(AO98:AO132)</f>
        <v>#REF!</v>
      </c>
      <c r="AP97" s="1291" t="e">
        <f t="shared" si="236"/>
        <v>#REF!</v>
      </c>
      <c r="AQ97" s="1362" t="e">
        <f t="shared" si="277"/>
        <v>#REF!</v>
      </c>
      <c r="AR97" s="1362" t="e">
        <f t="shared" si="278"/>
        <v>#REF!</v>
      </c>
      <c r="AS97" s="1362" t="e">
        <f t="shared" si="279"/>
        <v>#REF!</v>
      </c>
      <c r="AT97" s="1362" t="e">
        <f t="shared" si="280"/>
        <v>#REF!</v>
      </c>
      <c r="AU97" s="1362" t="e">
        <f t="shared" si="281"/>
        <v>#REF!</v>
      </c>
      <c r="AW97" s="1279" t="e">
        <f>SUM(AW98:AW132)</f>
        <v>#REF!</v>
      </c>
      <c r="AX97" s="1279" t="e">
        <f>SUM(AX98:AX132)</f>
        <v>#REF!</v>
      </c>
      <c r="AY97" s="1279" t="e">
        <f>SUM(AY98:AY132)</f>
        <v>#REF!</v>
      </c>
      <c r="AZ97" s="1279" t="e">
        <f>SUM(AZ98:AZ132)</f>
        <v>#REF!</v>
      </c>
      <c r="BA97" s="1279" t="e">
        <f>SUM(BA98:BA132)</f>
        <v>#REF!</v>
      </c>
      <c r="BC97" s="1752"/>
      <c r="BD97" s="1751" t="e">
        <f t="shared" si="283"/>
        <v>#REF!</v>
      </c>
      <c r="BE97" s="1752"/>
      <c r="BF97" s="1752"/>
    </row>
    <row r="98" spans="1:58" outlineLevel="1">
      <c r="A98" s="919">
        <v>1</v>
      </c>
      <c r="B98" s="780" t="e">
        <f>'прил 1.1'!#REF!</f>
        <v>#REF!</v>
      </c>
      <c r="C98" s="919" t="s">
        <v>1026</v>
      </c>
      <c r="D98" s="1433" t="e">
        <f>INDEX('прил 1.1'!K:K,MATCH($B98,'прил 1.1'!$B:$B,0))</f>
        <v>#REF!</v>
      </c>
      <c r="E98" s="1433" t="e">
        <f>INDEX('прил 1.1'!Q:Q,MATCH($B98,'прил 1.1'!$B:$B,0))</f>
        <v>#REF!</v>
      </c>
      <c r="F98" s="1433" t="e">
        <f>INDEX('прил 1.1'!#REF!,MATCH($B98,'прил 1.1'!$B:$B,0))</f>
        <v>#REF!</v>
      </c>
      <c r="G98" s="1433" t="e">
        <f>INDEX('прил 1.3'!#REF!,MATCH('прил 14'!$B98,'прил 1.3'!$B:$B,0))</f>
        <v>#REF!</v>
      </c>
      <c r="H98" s="1433" t="e">
        <f>INDEX('прил 1.3'!#REF!,MATCH('прил 14'!$B98,'прил 1.3'!$B:$B,0))</f>
        <v>#REF!</v>
      </c>
      <c r="I98" s="1433" t="e">
        <f>INDEX('прил 1.3'!#REF!,MATCH('прил 14'!$B98,'прил 1.3'!$B:$B,0))</f>
        <v>#REF!</v>
      </c>
      <c r="J98" s="1433" t="e">
        <f>INDEX('прил 1.3'!#REF!,MATCH('прил 14'!$B98,'прил 1.3'!$B:$B,0))</f>
        <v>#REF!</v>
      </c>
      <c r="K98" s="1433" t="e">
        <f>INDEX('прил 1.3'!#REF!,MATCH('прил 14'!$B98,'прил 1.3'!$B:$B,0))</f>
        <v>#REF!</v>
      </c>
      <c r="L98" s="1433"/>
      <c r="M98" s="1433" t="e">
        <f>INDEX('прил 1.1'!#REF!,MATCH($B98,'прил 1.1'!$B:$B,0))</f>
        <v>#REF!</v>
      </c>
      <c r="N98" s="1434">
        <v>0</v>
      </c>
      <c r="O98" s="1434">
        <v>0.28999999999999998</v>
      </c>
      <c r="P98" s="1434">
        <v>0</v>
      </c>
      <c r="Q98" s="1434">
        <v>0</v>
      </c>
      <c r="R98" s="1433"/>
      <c r="S98" s="1433" t="e">
        <f>INDEX('прил 1.1'!#REF!,MATCH($B98,'прил 1.1'!$B:$B,0))</f>
        <v>#REF!</v>
      </c>
      <c r="T98" s="1433" t="e">
        <f>INDEX('прил 1.1'!#REF!,MATCH($B98,'прил 1.1'!$B:$B,0))</f>
        <v>#REF!</v>
      </c>
      <c r="U98" s="1433" t="e">
        <f>INDEX('прил 1.1'!#REF!,MATCH($B98,'прил 1.1'!$B:$B,0))</f>
        <v>#REF!</v>
      </c>
      <c r="V98" s="1433" t="e">
        <f>INDEX('прил 1.1'!#REF!,MATCH($B98,'прил 1.1'!$B:$B,0))</f>
        <v>#REF!</v>
      </c>
      <c r="W98" s="1434" t="e">
        <f t="shared" ref="W98:W132" si="285">T98+(N98-AL98)*1.18+AL98</f>
        <v>#REF!</v>
      </c>
      <c r="X98" s="1434" t="e">
        <f t="shared" ref="X98:X132" si="286">(O98-AM98)*1.18+AM98</f>
        <v>#REF!</v>
      </c>
      <c r="Y98" s="1434">
        <f t="shared" ref="Y98:Y132" si="287">(P98-AN98)*1.18+AN98</f>
        <v>0</v>
      </c>
      <c r="Z98" s="1434">
        <f t="shared" ref="Z98:Z132" si="288">(Q98-AO98)*1.18+AO98</f>
        <v>0</v>
      </c>
      <c r="AA98" s="1444"/>
      <c r="AB98" s="1433" t="e">
        <f>INDEX('прил 1.1'!#REF!,MATCH($B98,'прил 1.1'!$B:$B,0))</f>
        <v>#REF!</v>
      </c>
      <c r="AC98" s="1433" t="e">
        <f>INDEX('прил 1.1'!#REF!,MATCH($B98,'прил 1.1'!$B:$B,0))</f>
        <v>#REF!</v>
      </c>
      <c r="AD98" s="1088" t="e">
        <f>INDEX('прил 1.1'!#REF!,MATCH($B98,'прил 1.1'!$B:$B,0))</f>
        <v>#REF!</v>
      </c>
      <c r="AE98" s="1088" t="e">
        <f>INDEX('прил 1.1'!#REF!,MATCH($B98,'прил 1.1'!$B:$B,0))</f>
        <v>#REF!</v>
      </c>
      <c r="AF98" s="1941" t="e">
        <f>INDEX('прил 1.1'!#REF!,MATCH('прил 14'!B98,'прил 1.1'!B:B,0))-G98</f>
        <v>#REF!</v>
      </c>
      <c r="AG98" s="1267" t="e">
        <f>INDEX('прил 1.1'!#REF!,MATCH($B98,'прил 1.1'!$B:$B,0))</f>
        <v>#REF!</v>
      </c>
      <c r="AH98" s="1267" t="e">
        <f t="shared" si="275"/>
        <v>#REF!</v>
      </c>
      <c r="AJ98" s="1266" t="e">
        <f t="shared" ref="AJ98:AJ175" si="289">ROUND(M98*$AK$19,4)</f>
        <v>#REF!</v>
      </c>
      <c r="AK98" s="1359"/>
      <c r="AL98" s="1360"/>
      <c r="AM98" s="1266" t="e">
        <f>AJ98</f>
        <v>#REF!</v>
      </c>
      <c r="AN98" s="1266"/>
      <c r="AO98" s="1361"/>
      <c r="AP98" s="1291" t="e">
        <f t="shared" si="236"/>
        <v>#REF!</v>
      </c>
      <c r="AQ98" s="1362" t="e">
        <f t="shared" si="277"/>
        <v>#REF!</v>
      </c>
      <c r="AR98" s="1362" t="e">
        <f t="shared" si="278"/>
        <v>#REF!</v>
      </c>
      <c r="AS98" s="1362" t="e">
        <f t="shared" si="279"/>
        <v>#REF!</v>
      </c>
      <c r="AT98" s="1362">
        <f t="shared" si="280"/>
        <v>0</v>
      </c>
      <c r="AU98" s="1362">
        <f t="shared" si="281"/>
        <v>0</v>
      </c>
      <c r="AW98" s="1362">
        <f t="shared" ref="AW98:AW132" si="290">(N98-AL98)*1.18</f>
        <v>0</v>
      </c>
      <c r="AX98" s="1362" t="e">
        <f t="shared" ref="AX98:AX132" si="291">(O98-AM98)*1.18</f>
        <v>#REF!</v>
      </c>
      <c r="AY98" s="1362">
        <f t="shared" ref="AY98:AY132" si="292">(P98-AN98)*1.18</f>
        <v>0</v>
      </c>
      <c r="AZ98" s="1362">
        <f t="shared" ref="AZ98:AZ132" si="293">(Q98-AO98)*1.18</f>
        <v>0</v>
      </c>
      <c r="BA98" s="1362" t="e">
        <f t="shared" ref="BA98:BA132" si="294">SUM(AW98:AZ98)</f>
        <v>#REF!</v>
      </c>
      <c r="BB98" s="1363">
        <v>-3.5592963220643092E-6</v>
      </c>
      <c r="BD98" s="1751" t="e">
        <f t="shared" si="283"/>
        <v>#REF!</v>
      </c>
    </row>
    <row r="99" spans="1:58">
      <c r="A99" s="919">
        <f>A98+1</f>
        <v>2</v>
      </c>
      <c r="B99" s="780" t="e">
        <f>'прил 1.1'!#REF!</f>
        <v>#REF!</v>
      </c>
      <c r="C99" s="919" t="s">
        <v>1026</v>
      </c>
      <c r="D99" s="1433" t="e">
        <f>INDEX('прил 1.1'!K:K,MATCH($B99,'прил 1.1'!$B:$B,0))</f>
        <v>#REF!</v>
      </c>
      <c r="E99" s="1433" t="e">
        <f>INDEX('прил 1.1'!Q:Q,MATCH($B99,'прил 1.1'!$B:$B,0))</f>
        <v>#REF!</v>
      </c>
      <c r="F99" s="1433" t="e">
        <f>INDEX('прил 1.1'!#REF!,MATCH($B99,'прил 1.1'!$B:$B,0))</f>
        <v>#REF!</v>
      </c>
      <c r="G99" s="1433" t="e">
        <f>INDEX('прил 1.3'!#REF!,MATCH('прил 14'!$B99,'прил 1.3'!$B:$B,0))</f>
        <v>#REF!</v>
      </c>
      <c r="H99" s="1433" t="e">
        <f>INDEX('прил 1.3'!#REF!,MATCH('прил 14'!$B99,'прил 1.3'!$B:$B,0))</f>
        <v>#REF!</v>
      </c>
      <c r="I99" s="1433" t="e">
        <f>INDEX('прил 1.3'!#REF!,MATCH('прил 14'!$B99,'прил 1.3'!$B:$B,0))</f>
        <v>#REF!</v>
      </c>
      <c r="J99" s="1433" t="e">
        <f>INDEX('прил 1.3'!#REF!,MATCH('прил 14'!$B99,'прил 1.3'!$B:$B,0))</f>
        <v>#REF!</v>
      </c>
      <c r="K99" s="1433" t="e">
        <f>INDEX('прил 1.3'!#REF!,MATCH('прил 14'!$B99,'прил 1.3'!$B:$B,0))</f>
        <v>#REF!</v>
      </c>
      <c r="L99" s="1439"/>
      <c r="M99" s="1433" t="e">
        <f>INDEX('прил 1.1'!#REF!,MATCH($B99,'прил 1.1'!$B:$B,0))</f>
        <v>#REF!</v>
      </c>
      <c r="N99" s="1434">
        <v>0</v>
      </c>
      <c r="O99" s="1434">
        <v>0.36</v>
      </c>
      <c r="P99" s="1434">
        <v>0</v>
      </c>
      <c r="Q99" s="1434">
        <v>0</v>
      </c>
      <c r="R99" s="1439"/>
      <c r="S99" s="1433" t="e">
        <f>INDEX('прил 1.1'!#REF!,MATCH($B99,'прил 1.1'!$B:$B,0))</f>
        <v>#REF!</v>
      </c>
      <c r="T99" s="1433" t="e">
        <f>INDEX('прил 1.1'!#REF!,MATCH($B99,'прил 1.1'!$B:$B,0))</f>
        <v>#REF!</v>
      </c>
      <c r="U99" s="1433" t="e">
        <f>INDEX('прил 1.1'!#REF!,MATCH($B99,'прил 1.1'!$B:$B,0))</f>
        <v>#REF!</v>
      </c>
      <c r="V99" s="1433" t="e">
        <f>INDEX('прил 1.1'!#REF!,MATCH($B99,'прил 1.1'!$B:$B,0))</f>
        <v>#REF!</v>
      </c>
      <c r="W99" s="1434" t="e">
        <f t="shared" si="285"/>
        <v>#REF!</v>
      </c>
      <c r="X99" s="1434" t="e">
        <f t="shared" si="286"/>
        <v>#REF!</v>
      </c>
      <c r="Y99" s="1434">
        <f t="shared" si="287"/>
        <v>0</v>
      </c>
      <c r="Z99" s="1434">
        <f t="shared" si="288"/>
        <v>0</v>
      </c>
      <c r="AA99" s="1439"/>
      <c r="AB99" s="1433" t="e">
        <f>INDEX('прил 1.1'!#REF!,MATCH($B99,'прил 1.1'!$B:$B,0))</f>
        <v>#REF!</v>
      </c>
      <c r="AC99" s="1433" t="e">
        <f>INDEX('прил 1.1'!#REF!,MATCH($B99,'прил 1.1'!$B:$B,0))</f>
        <v>#REF!</v>
      </c>
      <c r="AD99" s="1088" t="e">
        <f>INDEX('прил 1.1'!#REF!,MATCH($B99,'прил 1.1'!$B:$B,0))</f>
        <v>#REF!</v>
      </c>
      <c r="AE99" s="1088" t="e">
        <f>INDEX('прил 1.1'!#REF!,MATCH($B99,'прил 1.1'!$B:$B,0))</f>
        <v>#REF!</v>
      </c>
      <c r="AF99" s="1941" t="e">
        <f>INDEX('прил 1.1'!#REF!,MATCH('прил 14'!B99,'прил 1.1'!B:B,0))-G99</f>
        <v>#REF!</v>
      </c>
      <c r="AG99" s="1267" t="e">
        <f>INDEX('прил 1.1'!#REF!,MATCH($B99,'прил 1.1'!$B:$B,0))</f>
        <v>#REF!</v>
      </c>
      <c r="AH99" s="1267" t="e">
        <f t="shared" si="275"/>
        <v>#REF!</v>
      </c>
      <c r="AJ99" s="1266" t="e">
        <f t="shared" si="289"/>
        <v>#REF!</v>
      </c>
      <c r="AK99" s="1359"/>
      <c r="AL99" s="1360"/>
      <c r="AM99" s="1266" t="e">
        <f t="shared" ref="AM99:AM101" si="295">AJ99</f>
        <v>#REF!</v>
      </c>
      <c r="AN99" s="1266"/>
      <c r="AO99" s="1361"/>
      <c r="AP99" s="1291" t="e">
        <f t="shared" si="236"/>
        <v>#REF!</v>
      </c>
      <c r="AQ99" s="1362" t="e">
        <f t="shared" si="277"/>
        <v>#REF!</v>
      </c>
      <c r="AR99" s="1362" t="e">
        <f t="shared" si="278"/>
        <v>#REF!</v>
      </c>
      <c r="AS99" s="1362" t="e">
        <f t="shared" si="279"/>
        <v>#REF!</v>
      </c>
      <c r="AT99" s="1362">
        <f t="shared" si="280"/>
        <v>0</v>
      </c>
      <c r="AU99" s="1362">
        <f t="shared" si="281"/>
        <v>0</v>
      </c>
      <c r="AW99" s="1362">
        <f t="shared" si="290"/>
        <v>0</v>
      </c>
      <c r="AX99" s="1362" t="e">
        <f t="shared" si="291"/>
        <v>#REF!</v>
      </c>
      <c r="AY99" s="1362">
        <f t="shared" si="292"/>
        <v>0</v>
      </c>
      <c r="AZ99" s="1362">
        <f t="shared" si="293"/>
        <v>0</v>
      </c>
      <c r="BA99" s="1362" t="e">
        <f t="shared" si="294"/>
        <v>#REF!</v>
      </c>
      <c r="BB99" s="1363">
        <v>-6.2805057790549235E-6</v>
      </c>
      <c r="BD99" s="1751" t="e">
        <f t="shared" si="283"/>
        <v>#REF!</v>
      </c>
    </row>
    <row r="100" spans="1:58" outlineLevel="2">
      <c r="A100" s="919">
        <f t="shared" ref="A100:A132" si="296">A99+1</f>
        <v>3</v>
      </c>
      <c r="B100" s="780" t="e">
        <f>'прил 1.1'!#REF!</f>
        <v>#REF!</v>
      </c>
      <c r="C100" s="919" t="s">
        <v>1026</v>
      </c>
      <c r="D100" s="1433" t="e">
        <f>INDEX('прил 1.1'!K:K,MATCH($B100,'прил 1.1'!$B:$B,0))</f>
        <v>#REF!</v>
      </c>
      <c r="E100" s="1433" t="e">
        <f>INDEX('прил 1.1'!Q:Q,MATCH($B100,'прил 1.1'!$B:$B,0))</f>
        <v>#REF!</v>
      </c>
      <c r="F100" s="1433" t="e">
        <f>INDEX('прил 1.1'!#REF!,MATCH($B100,'прил 1.1'!$B:$B,0))</f>
        <v>#REF!</v>
      </c>
      <c r="G100" s="1433" t="e">
        <f>INDEX('прил 1.3'!#REF!,MATCH('прил 14'!$B100,'прил 1.3'!$B:$B,0))</f>
        <v>#REF!</v>
      </c>
      <c r="H100" s="1433" t="e">
        <f>INDEX('прил 1.3'!#REF!,MATCH('прил 14'!$B100,'прил 1.3'!$B:$B,0))</f>
        <v>#REF!</v>
      </c>
      <c r="I100" s="1433" t="e">
        <f>INDEX('прил 1.3'!#REF!,MATCH('прил 14'!$B100,'прил 1.3'!$B:$B,0))</f>
        <v>#REF!</v>
      </c>
      <c r="J100" s="1433" t="e">
        <f>INDEX('прил 1.3'!#REF!,MATCH('прил 14'!$B100,'прил 1.3'!$B:$B,0))</f>
        <v>#REF!</v>
      </c>
      <c r="K100" s="1433" t="e">
        <f>INDEX('прил 1.3'!#REF!,MATCH('прил 14'!$B100,'прил 1.3'!$B:$B,0))</f>
        <v>#REF!</v>
      </c>
      <c r="L100" s="1433"/>
      <c r="M100" s="1433" t="e">
        <f>INDEX('прил 1.1'!#REF!,MATCH($B100,'прил 1.1'!$B:$B,0))</f>
        <v>#REF!</v>
      </c>
      <c r="N100" s="1434">
        <v>0</v>
      </c>
      <c r="O100" s="1434">
        <v>0.28999999999999998</v>
      </c>
      <c r="P100" s="1434">
        <v>0</v>
      </c>
      <c r="Q100" s="1434">
        <v>0</v>
      </c>
      <c r="R100" s="1433"/>
      <c r="S100" s="1433" t="e">
        <f>INDEX('прил 1.1'!#REF!,MATCH($B100,'прил 1.1'!$B:$B,0))</f>
        <v>#REF!</v>
      </c>
      <c r="T100" s="1433" t="e">
        <f>INDEX('прил 1.1'!#REF!,MATCH($B100,'прил 1.1'!$B:$B,0))</f>
        <v>#REF!</v>
      </c>
      <c r="U100" s="1433" t="e">
        <f>INDEX('прил 1.1'!#REF!,MATCH($B100,'прил 1.1'!$B:$B,0))</f>
        <v>#REF!</v>
      </c>
      <c r="V100" s="1433" t="e">
        <f>INDEX('прил 1.1'!#REF!,MATCH($B100,'прил 1.1'!$B:$B,0))</f>
        <v>#REF!</v>
      </c>
      <c r="W100" s="1434" t="e">
        <f t="shared" si="285"/>
        <v>#REF!</v>
      </c>
      <c r="X100" s="1434" t="e">
        <f t="shared" si="286"/>
        <v>#REF!</v>
      </c>
      <c r="Y100" s="1434">
        <f t="shared" si="287"/>
        <v>0</v>
      </c>
      <c r="Z100" s="1434">
        <f t="shared" si="288"/>
        <v>0</v>
      </c>
      <c r="AA100" s="1444"/>
      <c r="AB100" s="1433" t="e">
        <f>INDEX('прил 1.1'!#REF!,MATCH($B100,'прил 1.1'!$B:$B,0))</f>
        <v>#REF!</v>
      </c>
      <c r="AC100" s="1433" t="e">
        <f>INDEX('прил 1.1'!#REF!,MATCH($B100,'прил 1.1'!$B:$B,0))</f>
        <v>#REF!</v>
      </c>
      <c r="AD100" s="1088" t="e">
        <f>INDEX('прил 1.1'!#REF!,MATCH($B100,'прил 1.1'!$B:$B,0))</f>
        <v>#REF!</v>
      </c>
      <c r="AE100" s="1088" t="e">
        <f>INDEX('прил 1.1'!#REF!,MATCH($B100,'прил 1.1'!$B:$B,0))</f>
        <v>#REF!</v>
      </c>
      <c r="AF100" s="1941" t="e">
        <f>INDEX('прил 1.1'!#REF!,MATCH('прил 14'!B100,'прил 1.1'!B:B,0))-G100</f>
        <v>#REF!</v>
      </c>
      <c r="AG100" s="1267" t="e">
        <f>INDEX('прил 1.1'!#REF!,MATCH($B100,'прил 1.1'!$B:$B,0))</f>
        <v>#REF!</v>
      </c>
      <c r="AH100" s="1267" t="e">
        <f t="shared" si="275"/>
        <v>#REF!</v>
      </c>
      <c r="AJ100" s="1266" t="e">
        <f t="shared" si="289"/>
        <v>#REF!</v>
      </c>
      <c r="AK100" s="1359"/>
      <c r="AL100" s="1360"/>
      <c r="AM100" s="1266" t="e">
        <f t="shared" si="295"/>
        <v>#REF!</v>
      </c>
      <c r="AN100" s="1266"/>
      <c r="AO100" s="1361"/>
      <c r="AP100" s="1291" t="e">
        <f t="shared" si="236"/>
        <v>#REF!</v>
      </c>
      <c r="AQ100" s="1362" t="e">
        <f t="shared" si="277"/>
        <v>#REF!</v>
      </c>
      <c r="AR100" s="1362" t="e">
        <f t="shared" si="278"/>
        <v>#REF!</v>
      </c>
      <c r="AS100" s="1362" t="e">
        <f t="shared" si="279"/>
        <v>#REF!</v>
      </c>
      <c r="AT100" s="1362">
        <f t="shared" si="280"/>
        <v>0</v>
      </c>
      <c r="AU100" s="1362">
        <f t="shared" si="281"/>
        <v>0</v>
      </c>
      <c r="AW100" s="1362">
        <f t="shared" si="290"/>
        <v>0</v>
      </c>
      <c r="AX100" s="1362" t="e">
        <f t="shared" si="291"/>
        <v>#REF!</v>
      </c>
      <c r="AY100" s="1362">
        <f t="shared" si="292"/>
        <v>0</v>
      </c>
      <c r="AZ100" s="1362">
        <f t="shared" si="293"/>
        <v>0</v>
      </c>
      <c r="BA100" s="1362" t="e">
        <f t="shared" si="294"/>
        <v>#REF!</v>
      </c>
      <c r="BB100" s="1363">
        <v>-3.5592963220643092E-6</v>
      </c>
      <c r="BD100" s="1751" t="e">
        <f t="shared" si="283"/>
        <v>#REF!</v>
      </c>
    </row>
    <row r="101" spans="1:58" outlineLevel="2">
      <c r="A101" s="919">
        <f t="shared" si="296"/>
        <v>4</v>
      </c>
      <c r="B101" s="780" t="e">
        <f>'прил 1.1'!#REF!</f>
        <v>#REF!</v>
      </c>
      <c r="C101" s="919" t="s">
        <v>1026</v>
      </c>
      <c r="D101" s="1433" t="e">
        <f>INDEX('прил 1.1'!K:K,MATCH($B101,'прил 1.1'!$B:$B,0))</f>
        <v>#REF!</v>
      </c>
      <c r="E101" s="1433" t="e">
        <f>INDEX('прил 1.1'!Q:Q,MATCH($B101,'прил 1.1'!$B:$B,0))</f>
        <v>#REF!</v>
      </c>
      <c r="F101" s="1433" t="e">
        <f>INDEX('прил 1.1'!#REF!,MATCH($B101,'прил 1.1'!$B:$B,0))</f>
        <v>#REF!</v>
      </c>
      <c r="G101" s="1433" t="e">
        <f>INDEX('прил 1.3'!#REF!,MATCH('прил 14'!$B101,'прил 1.3'!$B:$B,0))</f>
        <v>#REF!</v>
      </c>
      <c r="H101" s="1433" t="e">
        <f>INDEX('прил 1.3'!#REF!,MATCH('прил 14'!$B101,'прил 1.3'!$B:$B,0))</f>
        <v>#REF!</v>
      </c>
      <c r="I101" s="1433" t="e">
        <f>INDEX('прил 1.3'!#REF!,MATCH('прил 14'!$B101,'прил 1.3'!$B:$B,0))</f>
        <v>#REF!</v>
      </c>
      <c r="J101" s="1433" t="e">
        <f>INDEX('прил 1.3'!#REF!,MATCH('прил 14'!$B101,'прил 1.3'!$B:$B,0))</f>
        <v>#REF!</v>
      </c>
      <c r="K101" s="1433" t="e">
        <f>INDEX('прил 1.3'!#REF!,MATCH('прил 14'!$B101,'прил 1.3'!$B:$B,0))</f>
        <v>#REF!</v>
      </c>
      <c r="L101" s="1433"/>
      <c r="M101" s="1433" t="e">
        <f>INDEX('прил 1.1'!#REF!,MATCH($B101,'прил 1.1'!$B:$B,0))</f>
        <v>#REF!</v>
      </c>
      <c r="N101" s="1434">
        <v>0</v>
      </c>
      <c r="O101" s="1434">
        <v>0.48499999999999999</v>
      </c>
      <c r="P101" s="1434">
        <v>0</v>
      </c>
      <c r="Q101" s="1434">
        <v>0</v>
      </c>
      <c r="R101" s="1433"/>
      <c r="S101" s="1433" t="e">
        <f>INDEX('прил 1.1'!#REF!,MATCH($B101,'прил 1.1'!$B:$B,0))</f>
        <v>#REF!</v>
      </c>
      <c r="T101" s="1433" t="e">
        <f>INDEX('прил 1.1'!#REF!,MATCH($B101,'прил 1.1'!$B:$B,0))</f>
        <v>#REF!</v>
      </c>
      <c r="U101" s="1433" t="e">
        <f>INDEX('прил 1.1'!#REF!,MATCH($B101,'прил 1.1'!$B:$B,0))</f>
        <v>#REF!</v>
      </c>
      <c r="V101" s="1433" t="e">
        <f>INDEX('прил 1.1'!#REF!,MATCH($B101,'прил 1.1'!$B:$B,0))</f>
        <v>#REF!</v>
      </c>
      <c r="W101" s="1434" t="e">
        <f t="shared" si="285"/>
        <v>#REF!</v>
      </c>
      <c r="X101" s="1434" t="e">
        <f t="shared" si="286"/>
        <v>#REF!</v>
      </c>
      <c r="Y101" s="1434">
        <f t="shared" si="287"/>
        <v>0</v>
      </c>
      <c r="Z101" s="1434">
        <f t="shared" si="288"/>
        <v>0</v>
      </c>
      <c r="AA101" s="1444"/>
      <c r="AB101" s="1433" t="e">
        <f>INDEX('прил 1.1'!#REF!,MATCH($B101,'прил 1.1'!$B:$B,0))</f>
        <v>#REF!</v>
      </c>
      <c r="AC101" s="1433" t="e">
        <f>INDEX('прил 1.1'!#REF!,MATCH($B101,'прил 1.1'!$B:$B,0))</f>
        <v>#REF!</v>
      </c>
      <c r="AD101" s="1088" t="e">
        <f>INDEX('прил 1.1'!#REF!,MATCH($B101,'прил 1.1'!$B:$B,0))</f>
        <v>#REF!</v>
      </c>
      <c r="AE101" s="1088" t="e">
        <f>INDEX('прил 1.1'!#REF!,MATCH($B101,'прил 1.1'!$B:$B,0))</f>
        <v>#REF!</v>
      </c>
      <c r="AF101" s="1941" t="e">
        <f>INDEX('прил 1.1'!#REF!,MATCH('прил 14'!B101,'прил 1.1'!B:B,0))-G101</f>
        <v>#REF!</v>
      </c>
      <c r="AG101" s="1267" t="e">
        <f>INDEX('прил 1.1'!#REF!,MATCH($B101,'прил 1.1'!$B:$B,0))</f>
        <v>#REF!</v>
      </c>
      <c r="AH101" s="1267" t="e">
        <f t="shared" si="275"/>
        <v>#REF!</v>
      </c>
      <c r="AJ101" s="1266" t="e">
        <f t="shared" si="289"/>
        <v>#REF!</v>
      </c>
      <c r="AK101" s="1359"/>
      <c r="AL101" s="1360"/>
      <c r="AM101" s="1266" t="e">
        <f t="shared" si="295"/>
        <v>#REF!</v>
      </c>
      <c r="AN101" s="1266"/>
      <c r="AO101" s="1361"/>
      <c r="AP101" s="1291" t="e">
        <f t="shared" si="236"/>
        <v>#REF!</v>
      </c>
      <c r="AQ101" s="1362" t="e">
        <f t="shared" si="277"/>
        <v>#REF!</v>
      </c>
      <c r="AR101" s="1362" t="e">
        <f t="shared" si="278"/>
        <v>#REF!</v>
      </c>
      <c r="AS101" s="1362" t="e">
        <f t="shared" si="279"/>
        <v>#REF!</v>
      </c>
      <c r="AT101" s="1362">
        <f t="shared" si="280"/>
        <v>0</v>
      </c>
      <c r="AU101" s="1362">
        <f t="shared" si="281"/>
        <v>0</v>
      </c>
      <c r="AW101" s="1362">
        <f t="shared" si="290"/>
        <v>0</v>
      </c>
      <c r="AX101" s="1362" t="e">
        <f t="shared" si="291"/>
        <v>#REF!</v>
      </c>
      <c r="AY101" s="1362">
        <f t="shared" si="292"/>
        <v>0</v>
      </c>
      <c r="AZ101" s="1362">
        <f t="shared" si="293"/>
        <v>0</v>
      </c>
      <c r="BA101" s="1362" t="e">
        <f t="shared" si="294"/>
        <v>#REF!</v>
      </c>
      <c r="BB101" s="1363">
        <v>-4.7112369524482389E-6</v>
      </c>
      <c r="BD101" s="1751" t="e">
        <f t="shared" si="283"/>
        <v>#REF!</v>
      </c>
    </row>
    <row r="102" spans="1:58" outlineLevel="1">
      <c r="A102" s="919">
        <f t="shared" si="296"/>
        <v>5</v>
      </c>
      <c r="B102" s="780" t="e">
        <f>'прил 1.1'!#REF!</f>
        <v>#REF!</v>
      </c>
      <c r="C102" s="919" t="s">
        <v>1026</v>
      </c>
      <c r="D102" s="1433" t="e">
        <f>INDEX('прил 1.1'!K:K,MATCH($B102,'прил 1.1'!$B:$B,0))</f>
        <v>#REF!</v>
      </c>
      <c r="E102" s="1433" t="e">
        <f>INDEX('прил 1.1'!Q:Q,MATCH($B102,'прил 1.1'!$B:$B,0))</f>
        <v>#REF!</v>
      </c>
      <c r="F102" s="1433" t="e">
        <f>INDEX('прил 1.1'!#REF!,MATCH($B102,'прил 1.1'!$B:$B,0))</f>
        <v>#REF!</v>
      </c>
      <c r="G102" s="1433" t="e">
        <f>INDEX('прил 1.3'!#REF!,MATCH('прил 14'!$B102,'прил 1.3'!$B:$B,0))</f>
        <v>#REF!</v>
      </c>
      <c r="H102" s="1433" t="e">
        <f>INDEX('прил 1.3'!#REF!,MATCH('прил 14'!$B102,'прил 1.3'!$B:$B,0))</f>
        <v>#REF!</v>
      </c>
      <c r="I102" s="1433" t="e">
        <f>INDEX('прил 1.3'!#REF!,MATCH('прил 14'!$B102,'прил 1.3'!$B:$B,0))</f>
        <v>#REF!</v>
      </c>
      <c r="J102" s="1433" t="e">
        <f>INDEX('прил 1.3'!#REF!,MATCH('прил 14'!$B102,'прил 1.3'!$B:$B,0))</f>
        <v>#REF!</v>
      </c>
      <c r="K102" s="1433" t="e">
        <f>INDEX('прил 1.3'!#REF!,MATCH('прил 14'!$B102,'прил 1.3'!$B:$B,0))</f>
        <v>#REF!</v>
      </c>
      <c r="L102" s="1435"/>
      <c r="M102" s="1433" t="e">
        <f>INDEX('прил 1.1'!#REF!,MATCH($B102,'прил 1.1'!$B:$B,0))</f>
        <v>#REF!</v>
      </c>
      <c r="N102" s="1434">
        <v>0</v>
      </c>
      <c r="O102" s="1434">
        <v>0</v>
      </c>
      <c r="P102" s="1434">
        <v>0.82199999999999995</v>
      </c>
      <c r="Q102" s="1434">
        <v>0</v>
      </c>
      <c r="R102" s="1435"/>
      <c r="S102" s="1433" t="e">
        <f>INDEX('прил 1.1'!#REF!,MATCH($B102,'прил 1.1'!$B:$B,0))</f>
        <v>#REF!</v>
      </c>
      <c r="T102" s="1433" t="e">
        <f>INDEX('прил 1.1'!#REF!,MATCH($B102,'прил 1.1'!$B:$B,0))</f>
        <v>#REF!</v>
      </c>
      <c r="U102" s="1433" t="e">
        <f>INDEX('прил 1.1'!#REF!,MATCH($B102,'прил 1.1'!$B:$B,0))</f>
        <v>#REF!</v>
      </c>
      <c r="V102" s="1433" t="e">
        <f>INDEX('прил 1.1'!#REF!,MATCH($B102,'прил 1.1'!$B:$B,0))</f>
        <v>#REF!</v>
      </c>
      <c r="W102" s="1434" t="e">
        <f t="shared" si="285"/>
        <v>#REF!</v>
      </c>
      <c r="X102" s="1434">
        <f t="shared" si="286"/>
        <v>0</v>
      </c>
      <c r="Y102" s="1434" t="e">
        <f t="shared" si="287"/>
        <v>#REF!</v>
      </c>
      <c r="Z102" s="1434">
        <f t="shared" si="288"/>
        <v>0</v>
      </c>
      <c r="AA102" s="1445"/>
      <c r="AB102" s="1433" t="e">
        <f>INDEX('прил 1.1'!#REF!,MATCH($B102,'прил 1.1'!$B:$B,0))</f>
        <v>#REF!</v>
      </c>
      <c r="AC102" s="1433" t="e">
        <f>INDEX('прил 1.1'!#REF!,MATCH($B102,'прил 1.1'!$B:$B,0))</f>
        <v>#REF!</v>
      </c>
      <c r="AD102" s="1088" t="e">
        <f>INDEX('прил 1.1'!#REF!,MATCH($B102,'прил 1.1'!$B:$B,0))</f>
        <v>#REF!</v>
      </c>
      <c r="AE102" s="1088" t="e">
        <f>INDEX('прил 1.1'!#REF!,MATCH($B102,'прил 1.1'!$B:$B,0))</f>
        <v>#REF!</v>
      </c>
      <c r="AF102" s="1941" t="e">
        <f>INDEX('прил 1.1'!#REF!,MATCH('прил 14'!B102,'прил 1.1'!B:B,0))-G102</f>
        <v>#REF!</v>
      </c>
      <c r="AG102" s="1267" t="e">
        <f>INDEX('прил 1.1'!#REF!,MATCH($B102,'прил 1.1'!$B:$B,0))</f>
        <v>#REF!</v>
      </c>
      <c r="AH102" s="1267" t="e">
        <f t="shared" si="275"/>
        <v>#REF!</v>
      </c>
      <c r="AJ102" s="1266" t="e">
        <f t="shared" si="289"/>
        <v>#REF!</v>
      </c>
      <c r="AK102" s="1359"/>
      <c r="AL102" s="1360"/>
      <c r="AM102" s="1266"/>
      <c r="AN102" s="1266" t="e">
        <f>AJ102</f>
        <v>#REF!</v>
      </c>
      <c r="AO102" s="1361"/>
      <c r="AP102" s="1291" t="e">
        <f t="shared" si="236"/>
        <v>#REF!</v>
      </c>
      <c r="AQ102" s="1362" t="e">
        <f t="shared" si="277"/>
        <v>#REF!</v>
      </c>
      <c r="AR102" s="1362" t="e">
        <f t="shared" si="278"/>
        <v>#REF!</v>
      </c>
      <c r="AS102" s="1362">
        <f t="shared" si="279"/>
        <v>0</v>
      </c>
      <c r="AT102" s="1362" t="e">
        <f t="shared" si="280"/>
        <v>#REF!</v>
      </c>
      <c r="AU102" s="1362">
        <f t="shared" si="281"/>
        <v>0</v>
      </c>
      <c r="AW102" s="1362">
        <f t="shared" si="290"/>
        <v>0</v>
      </c>
      <c r="AX102" s="1362">
        <f t="shared" si="291"/>
        <v>0</v>
      </c>
      <c r="AY102" s="1362" t="e">
        <f t="shared" si="292"/>
        <v>#REF!</v>
      </c>
      <c r="AZ102" s="1362">
        <f t="shared" si="293"/>
        <v>0</v>
      </c>
      <c r="BA102" s="1362" t="e">
        <f t="shared" si="294"/>
        <v>#REF!</v>
      </c>
      <c r="BB102" s="1363">
        <v>-6.2404881955302471E-6</v>
      </c>
      <c r="BD102" s="1751" t="e">
        <f t="shared" si="283"/>
        <v>#REF!</v>
      </c>
    </row>
    <row r="103" spans="1:58" outlineLevel="1">
      <c r="A103" s="919">
        <f t="shared" si="296"/>
        <v>6</v>
      </c>
      <c r="B103" s="780" t="e">
        <f>'прил 1.1'!#REF!</f>
        <v>#REF!</v>
      </c>
      <c r="C103" s="919" t="s">
        <v>1026</v>
      </c>
      <c r="D103" s="1433" t="e">
        <f>INDEX('прил 1.1'!K:K,MATCH($B103,'прил 1.1'!$B:$B,0))</f>
        <v>#REF!</v>
      </c>
      <c r="E103" s="1433" t="e">
        <f>INDEX('прил 1.1'!Q:Q,MATCH($B103,'прил 1.1'!$B:$B,0))</f>
        <v>#REF!</v>
      </c>
      <c r="F103" s="1433" t="e">
        <f>INDEX('прил 1.1'!#REF!,MATCH($B103,'прил 1.1'!$B:$B,0))</f>
        <v>#REF!</v>
      </c>
      <c r="G103" s="1433" t="e">
        <f>INDEX('прил 1.3'!#REF!,MATCH('прил 14'!$B103,'прил 1.3'!$B:$B,0))</f>
        <v>#REF!</v>
      </c>
      <c r="H103" s="1433" t="e">
        <f>INDEX('прил 1.3'!#REF!,MATCH('прил 14'!$B103,'прил 1.3'!$B:$B,0))</f>
        <v>#REF!</v>
      </c>
      <c r="I103" s="1433" t="e">
        <f>INDEX('прил 1.3'!#REF!,MATCH('прил 14'!$B103,'прил 1.3'!$B:$B,0))</f>
        <v>#REF!</v>
      </c>
      <c r="J103" s="1433" t="e">
        <f>INDEX('прил 1.3'!#REF!,MATCH('прил 14'!$B103,'прил 1.3'!$B:$B,0))</f>
        <v>#REF!</v>
      </c>
      <c r="K103" s="1433" t="e">
        <f>INDEX('прил 1.3'!#REF!,MATCH('прил 14'!$B103,'прил 1.3'!$B:$B,0))</f>
        <v>#REF!</v>
      </c>
      <c r="L103" s="1435"/>
      <c r="M103" s="1433" t="e">
        <f>INDEX('прил 1.1'!#REF!,MATCH($B103,'прил 1.1'!$B:$B,0))</f>
        <v>#REF!</v>
      </c>
      <c r="N103" s="1434"/>
      <c r="O103" s="1434"/>
      <c r="P103" s="1434"/>
      <c r="Q103" s="1434"/>
      <c r="R103" s="1435"/>
      <c r="S103" s="1433" t="e">
        <f>INDEX('прил 1.1'!#REF!,MATCH($B103,'прил 1.1'!$B:$B,0))</f>
        <v>#REF!</v>
      </c>
      <c r="T103" s="1433" t="e">
        <f>INDEX('прил 1.1'!#REF!,MATCH($B103,'прил 1.1'!$B:$B,0))</f>
        <v>#REF!</v>
      </c>
      <c r="U103" s="1433" t="e">
        <f>INDEX('прил 1.1'!#REF!,MATCH($B103,'прил 1.1'!$B:$B,0))</f>
        <v>#REF!</v>
      </c>
      <c r="V103" s="1433" t="e">
        <f>INDEX('прил 1.1'!#REF!,MATCH($B103,'прил 1.1'!$B:$B,0))</f>
        <v>#REF!</v>
      </c>
      <c r="W103" s="1434" t="e">
        <f t="shared" si="285"/>
        <v>#REF!</v>
      </c>
      <c r="X103" s="1434">
        <f t="shared" si="286"/>
        <v>0</v>
      </c>
      <c r="Y103" s="1434">
        <f t="shared" si="287"/>
        <v>0</v>
      </c>
      <c r="Z103" s="1434">
        <f t="shared" si="288"/>
        <v>0</v>
      </c>
      <c r="AA103" s="1445"/>
      <c r="AB103" s="1433" t="e">
        <f>INDEX('прил 1.1'!#REF!,MATCH($B103,'прил 1.1'!$B:$B,0))</f>
        <v>#REF!</v>
      </c>
      <c r="AC103" s="1433" t="e">
        <f>INDEX('прил 1.1'!#REF!,MATCH($B103,'прил 1.1'!$B:$B,0))</f>
        <v>#REF!</v>
      </c>
      <c r="AD103" s="1088" t="e">
        <f>INDEX('прил 1.1'!#REF!,MATCH($B103,'прил 1.1'!$B:$B,0))</f>
        <v>#REF!</v>
      </c>
      <c r="AE103" s="1088" t="e">
        <f>INDEX('прил 1.1'!#REF!,MATCH($B103,'прил 1.1'!$B:$B,0))</f>
        <v>#REF!</v>
      </c>
      <c r="AF103" s="1941" t="e">
        <f>INDEX('прил 1.1'!#REF!,MATCH('прил 14'!B103,'прил 1.1'!B:B,0))-G103</f>
        <v>#REF!</v>
      </c>
      <c r="AG103" s="1267" t="e">
        <f>INDEX('прил 1.1'!#REF!,MATCH($B103,'прил 1.1'!$B:$B,0))</f>
        <v>#REF!</v>
      </c>
      <c r="AH103" s="1267" t="e">
        <f t="shared" si="275"/>
        <v>#REF!</v>
      </c>
      <c r="AJ103" s="1266" t="e">
        <f t="shared" si="289"/>
        <v>#REF!</v>
      </c>
      <c r="AK103" s="1359"/>
      <c r="AL103" s="1360"/>
      <c r="AM103" s="1266"/>
      <c r="AN103" s="1266"/>
      <c r="AO103" s="1361"/>
      <c r="AP103" s="1291" t="e">
        <f t="shared" si="236"/>
        <v>#REF!</v>
      </c>
      <c r="AQ103" s="1362" t="e">
        <f t="shared" si="277"/>
        <v>#REF!</v>
      </c>
      <c r="AR103" s="1362" t="e">
        <f t="shared" si="278"/>
        <v>#REF!</v>
      </c>
      <c r="AS103" s="1362">
        <f t="shared" si="279"/>
        <v>0</v>
      </c>
      <c r="AT103" s="1362">
        <f t="shared" si="280"/>
        <v>0</v>
      </c>
      <c r="AU103" s="1362">
        <f t="shared" si="281"/>
        <v>0</v>
      </c>
      <c r="AW103" s="1362">
        <f t="shared" si="290"/>
        <v>0</v>
      </c>
      <c r="AX103" s="1362">
        <f t="shared" si="291"/>
        <v>0</v>
      </c>
      <c r="AY103" s="1362">
        <f t="shared" si="292"/>
        <v>0</v>
      </c>
      <c r="AZ103" s="1362">
        <f t="shared" si="293"/>
        <v>0</v>
      </c>
      <c r="BA103" s="1362">
        <f t="shared" si="294"/>
        <v>0</v>
      </c>
      <c r="BB103" s="1363">
        <v>0</v>
      </c>
      <c r="BD103" s="1751" t="e">
        <f t="shared" si="283"/>
        <v>#REF!</v>
      </c>
    </row>
    <row r="104" spans="1:58" outlineLevel="2">
      <c r="A104" s="919">
        <f t="shared" si="296"/>
        <v>7</v>
      </c>
      <c r="B104" s="780" t="e">
        <f>'прил 1.1'!#REF!</f>
        <v>#REF!</v>
      </c>
      <c r="C104" s="919" t="s">
        <v>1026</v>
      </c>
      <c r="D104" s="1433" t="e">
        <f>INDEX('прил 1.1'!K:K,MATCH($B104,'прил 1.1'!$B:$B,0))</f>
        <v>#REF!</v>
      </c>
      <c r="E104" s="1433" t="e">
        <f>INDEX('прил 1.1'!Q:Q,MATCH($B104,'прил 1.1'!$B:$B,0))</f>
        <v>#REF!</v>
      </c>
      <c r="F104" s="1433" t="e">
        <f>INDEX('прил 1.1'!#REF!,MATCH($B104,'прил 1.1'!$B:$B,0))</f>
        <v>#REF!</v>
      </c>
      <c r="G104" s="1433" t="e">
        <f>INDEX('прил 1.3'!#REF!,MATCH('прил 14'!$B104,'прил 1.3'!$B:$B,0))</f>
        <v>#REF!</v>
      </c>
      <c r="H104" s="1433" t="e">
        <f>INDEX('прил 1.3'!#REF!,MATCH('прил 14'!$B104,'прил 1.3'!$B:$B,0))</f>
        <v>#REF!</v>
      </c>
      <c r="I104" s="1433" t="e">
        <f>INDEX('прил 1.3'!#REF!,MATCH('прил 14'!$B104,'прил 1.3'!$B:$B,0))</f>
        <v>#REF!</v>
      </c>
      <c r="J104" s="1433" t="e">
        <f>INDEX('прил 1.3'!#REF!,MATCH('прил 14'!$B104,'прил 1.3'!$B:$B,0))</f>
        <v>#REF!</v>
      </c>
      <c r="K104" s="1433" t="e">
        <f>INDEX('прил 1.3'!#REF!,MATCH('прил 14'!$B104,'прил 1.3'!$B:$B,0))</f>
        <v>#REF!</v>
      </c>
      <c r="L104" s="1433"/>
      <c r="M104" s="1433" t="e">
        <f>INDEX('прил 1.1'!#REF!,MATCH($B104,'прил 1.1'!$B:$B,0))</f>
        <v>#REF!</v>
      </c>
      <c r="N104" s="1434"/>
      <c r="O104" s="1434" t="e">
        <f>M104</f>
        <v>#REF!</v>
      </c>
      <c r="P104" s="1434"/>
      <c r="Q104" s="1434"/>
      <c r="R104" s="1433"/>
      <c r="S104" s="1433" t="e">
        <f>INDEX('прил 1.1'!#REF!,MATCH($B104,'прил 1.1'!$B:$B,0))</f>
        <v>#REF!</v>
      </c>
      <c r="T104" s="1433" t="e">
        <f>INDEX('прил 1.1'!#REF!,MATCH($B104,'прил 1.1'!$B:$B,0))</f>
        <v>#REF!</v>
      </c>
      <c r="U104" s="1433" t="e">
        <f>INDEX('прил 1.1'!#REF!,MATCH($B104,'прил 1.1'!$B:$B,0))</f>
        <v>#REF!</v>
      </c>
      <c r="V104" s="1433" t="e">
        <f>INDEX('прил 1.1'!#REF!,MATCH($B104,'прил 1.1'!$B:$B,0))</f>
        <v>#REF!</v>
      </c>
      <c r="W104" s="1434" t="e">
        <f t="shared" si="285"/>
        <v>#REF!</v>
      </c>
      <c r="X104" s="1434" t="e">
        <f t="shared" si="286"/>
        <v>#REF!</v>
      </c>
      <c r="Y104" s="1434">
        <f t="shared" si="287"/>
        <v>0</v>
      </c>
      <c r="Z104" s="1434">
        <f t="shared" si="288"/>
        <v>0</v>
      </c>
      <c r="AA104" s="1444"/>
      <c r="AB104" s="1433" t="e">
        <f>INDEX('прил 1.1'!#REF!,MATCH($B104,'прил 1.1'!$B:$B,0))</f>
        <v>#REF!</v>
      </c>
      <c r="AC104" s="1433" t="e">
        <f>INDEX('прил 1.1'!#REF!,MATCH($B104,'прил 1.1'!$B:$B,0))</f>
        <v>#REF!</v>
      </c>
      <c r="AD104" s="1088" t="e">
        <f>INDEX('прил 1.1'!#REF!,MATCH($B104,'прил 1.1'!$B:$B,0))</f>
        <v>#REF!</v>
      </c>
      <c r="AE104" s="1088" t="e">
        <f>INDEX('прил 1.1'!#REF!,MATCH($B104,'прил 1.1'!$B:$B,0))</f>
        <v>#REF!</v>
      </c>
      <c r="AF104" s="1941" t="e">
        <f>INDEX('прил 1.1'!#REF!,MATCH('прил 14'!B104,'прил 1.1'!B:B,0))-G104</f>
        <v>#REF!</v>
      </c>
      <c r="AG104" s="1267" t="e">
        <f>INDEX('прил 1.1'!#REF!,MATCH($B104,'прил 1.1'!$B:$B,0))</f>
        <v>#REF!</v>
      </c>
      <c r="AH104" s="1267" t="e">
        <f t="shared" si="275"/>
        <v>#REF!</v>
      </c>
      <c r="AJ104" s="1266" t="e">
        <f t="shared" si="289"/>
        <v>#REF!</v>
      </c>
      <c r="AK104" s="1359"/>
      <c r="AL104" s="1360"/>
      <c r="AM104" s="1266" t="e">
        <f t="shared" ref="AM104:AM106" si="297">AJ104</f>
        <v>#REF!</v>
      </c>
      <c r="AN104" s="1266"/>
      <c r="AO104" s="1361"/>
      <c r="AP104" s="1291" t="e">
        <f t="shared" si="236"/>
        <v>#REF!</v>
      </c>
      <c r="AQ104" s="1362" t="e">
        <f t="shared" si="277"/>
        <v>#REF!</v>
      </c>
      <c r="AR104" s="1362" t="e">
        <f t="shared" si="278"/>
        <v>#REF!</v>
      </c>
      <c r="AS104" s="1362" t="e">
        <f t="shared" si="279"/>
        <v>#REF!</v>
      </c>
      <c r="AT104" s="1362">
        <f t="shared" si="280"/>
        <v>0</v>
      </c>
      <c r="AU104" s="1362">
        <f t="shared" si="281"/>
        <v>0</v>
      </c>
      <c r="AW104" s="1362">
        <f t="shared" si="290"/>
        <v>0</v>
      </c>
      <c r="AX104" s="1362" t="e">
        <f t="shared" si="291"/>
        <v>#REF!</v>
      </c>
      <c r="AY104" s="1362">
        <f t="shared" si="292"/>
        <v>0</v>
      </c>
      <c r="AZ104" s="1362">
        <f t="shared" si="293"/>
        <v>0</v>
      </c>
      <c r="BA104" s="1362" t="e">
        <f t="shared" si="294"/>
        <v>#REF!</v>
      </c>
      <c r="BB104" s="1363">
        <v>3.4289521548824808E-6</v>
      </c>
      <c r="BD104" s="1751" t="e">
        <f t="shared" si="283"/>
        <v>#REF!</v>
      </c>
    </row>
    <row r="105" spans="1:58" outlineLevel="2">
      <c r="A105" s="919">
        <f t="shared" si="296"/>
        <v>8</v>
      </c>
      <c r="B105" s="780" t="e">
        <f>'прил 1.1'!#REF!</f>
        <v>#REF!</v>
      </c>
      <c r="C105" s="919" t="s">
        <v>1026</v>
      </c>
      <c r="D105" s="1433" t="e">
        <f>INDEX('прил 1.1'!K:K,MATCH($B105,'прил 1.1'!$B:$B,0))</f>
        <v>#REF!</v>
      </c>
      <c r="E105" s="1433" t="e">
        <f>INDEX('прил 1.1'!Q:Q,MATCH($B105,'прил 1.1'!$B:$B,0))</f>
        <v>#REF!</v>
      </c>
      <c r="F105" s="1433" t="e">
        <f>INDEX('прил 1.1'!#REF!,MATCH($B105,'прил 1.1'!$B:$B,0))</f>
        <v>#REF!</v>
      </c>
      <c r="G105" s="1433" t="e">
        <f>INDEX('прил 1.3'!#REF!,MATCH('прил 14'!$B105,'прил 1.3'!$B:$B,0))</f>
        <v>#REF!</v>
      </c>
      <c r="H105" s="1433" t="e">
        <f>INDEX('прил 1.3'!#REF!,MATCH('прил 14'!$B105,'прил 1.3'!$B:$B,0))</f>
        <v>#REF!</v>
      </c>
      <c r="I105" s="1433" t="e">
        <f>INDEX('прил 1.3'!#REF!,MATCH('прил 14'!$B105,'прил 1.3'!$B:$B,0))</f>
        <v>#REF!</v>
      </c>
      <c r="J105" s="1433" t="e">
        <f>INDEX('прил 1.3'!#REF!,MATCH('прил 14'!$B105,'прил 1.3'!$B:$B,0))</f>
        <v>#REF!</v>
      </c>
      <c r="K105" s="1433" t="e">
        <f>INDEX('прил 1.3'!#REF!,MATCH('прил 14'!$B105,'прил 1.3'!$B:$B,0))</f>
        <v>#REF!</v>
      </c>
      <c r="L105" s="1433"/>
      <c r="M105" s="1433" t="e">
        <f>INDEX('прил 1.1'!#REF!,MATCH($B105,'прил 1.1'!$B:$B,0))</f>
        <v>#REF!</v>
      </c>
      <c r="N105" s="1434"/>
      <c r="O105" s="1434" t="e">
        <f>M105</f>
        <v>#REF!</v>
      </c>
      <c r="P105" s="1434"/>
      <c r="Q105" s="1434"/>
      <c r="R105" s="1433"/>
      <c r="S105" s="1433" t="e">
        <f>INDEX('прил 1.1'!#REF!,MATCH($B105,'прил 1.1'!$B:$B,0))</f>
        <v>#REF!</v>
      </c>
      <c r="T105" s="1433" t="e">
        <f>INDEX('прил 1.1'!#REF!,MATCH($B105,'прил 1.1'!$B:$B,0))</f>
        <v>#REF!</v>
      </c>
      <c r="U105" s="1433" t="e">
        <f>INDEX('прил 1.1'!#REF!,MATCH($B105,'прил 1.1'!$B:$B,0))</f>
        <v>#REF!</v>
      </c>
      <c r="V105" s="1433" t="e">
        <f>INDEX('прил 1.1'!#REF!,MATCH($B105,'прил 1.1'!$B:$B,0))</f>
        <v>#REF!</v>
      </c>
      <c r="W105" s="1434" t="e">
        <f t="shared" si="285"/>
        <v>#REF!</v>
      </c>
      <c r="X105" s="1434" t="e">
        <f t="shared" si="286"/>
        <v>#REF!</v>
      </c>
      <c r="Y105" s="1434">
        <f t="shared" si="287"/>
        <v>0</v>
      </c>
      <c r="Z105" s="1434">
        <f t="shared" si="288"/>
        <v>0</v>
      </c>
      <c r="AA105" s="1444"/>
      <c r="AB105" s="1433" t="e">
        <f>INDEX('прил 1.1'!#REF!,MATCH($B105,'прил 1.1'!$B:$B,0))</f>
        <v>#REF!</v>
      </c>
      <c r="AC105" s="1433" t="e">
        <f>INDEX('прил 1.1'!#REF!,MATCH($B105,'прил 1.1'!$B:$B,0))</f>
        <v>#REF!</v>
      </c>
      <c r="AD105" s="1088" t="e">
        <f>INDEX('прил 1.1'!#REF!,MATCH($B105,'прил 1.1'!$B:$B,0))</f>
        <v>#REF!</v>
      </c>
      <c r="AE105" s="1088" t="e">
        <f>INDEX('прил 1.1'!#REF!,MATCH($B105,'прил 1.1'!$B:$B,0))</f>
        <v>#REF!</v>
      </c>
      <c r="AF105" s="1941" t="e">
        <f>INDEX('прил 1.1'!#REF!,MATCH('прил 14'!B105,'прил 1.1'!B:B,0))-G105</f>
        <v>#REF!</v>
      </c>
      <c r="AG105" s="1267" t="e">
        <f>INDEX('прил 1.1'!#REF!,MATCH($B105,'прил 1.1'!$B:$B,0))</f>
        <v>#REF!</v>
      </c>
      <c r="AH105" s="1267" t="e">
        <f t="shared" si="275"/>
        <v>#REF!</v>
      </c>
      <c r="AJ105" s="1266" t="e">
        <f t="shared" si="289"/>
        <v>#REF!</v>
      </c>
      <c r="AK105" s="1359"/>
      <c r="AL105" s="1360"/>
      <c r="AM105" s="1266" t="e">
        <f t="shared" si="297"/>
        <v>#REF!</v>
      </c>
      <c r="AN105" s="1266"/>
      <c r="AO105" s="1361"/>
      <c r="AP105" s="1291" t="e">
        <f t="shared" si="236"/>
        <v>#REF!</v>
      </c>
      <c r="AQ105" s="1362" t="e">
        <f t="shared" si="277"/>
        <v>#REF!</v>
      </c>
      <c r="AR105" s="1362" t="e">
        <f t="shared" si="278"/>
        <v>#REF!</v>
      </c>
      <c r="AS105" s="1362" t="e">
        <f t="shared" si="279"/>
        <v>#REF!</v>
      </c>
      <c r="AT105" s="1362">
        <f t="shared" si="280"/>
        <v>0</v>
      </c>
      <c r="AU105" s="1362">
        <f t="shared" si="281"/>
        <v>0</v>
      </c>
      <c r="AW105" s="1362">
        <f t="shared" si="290"/>
        <v>0</v>
      </c>
      <c r="AX105" s="1362" t="e">
        <f t="shared" si="291"/>
        <v>#REF!</v>
      </c>
      <c r="AY105" s="1362">
        <f t="shared" si="292"/>
        <v>0</v>
      </c>
      <c r="AZ105" s="1362">
        <f t="shared" si="293"/>
        <v>0</v>
      </c>
      <c r="BA105" s="1362" t="e">
        <f t="shared" si="294"/>
        <v>#REF!</v>
      </c>
      <c r="BB105" s="1363">
        <v>-3.35234746029478E-6</v>
      </c>
      <c r="BD105" s="1751" t="e">
        <f t="shared" si="283"/>
        <v>#REF!</v>
      </c>
    </row>
    <row r="106" spans="1:58" outlineLevel="2">
      <c r="A106" s="919">
        <f t="shared" si="296"/>
        <v>9</v>
      </c>
      <c r="B106" s="780" t="e">
        <f>'прил 1.1'!#REF!</f>
        <v>#REF!</v>
      </c>
      <c r="C106" s="919" t="s">
        <v>1026</v>
      </c>
      <c r="D106" s="1433" t="e">
        <f>INDEX('прил 1.1'!K:K,MATCH($B106,'прил 1.1'!$B:$B,0))</f>
        <v>#REF!</v>
      </c>
      <c r="E106" s="1433" t="e">
        <f>INDEX('прил 1.1'!Q:Q,MATCH($B106,'прил 1.1'!$B:$B,0))</f>
        <v>#REF!</v>
      </c>
      <c r="F106" s="1433" t="e">
        <f>INDEX('прил 1.1'!#REF!,MATCH($B106,'прил 1.1'!$B:$B,0))</f>
        <v>#REF!</v>
      </c>
      <c r="G106" s="1433" t="e">
        <f>INDEX('прил 1.3'!#REF!,MATCH('прил 14'!$B106,'прил 1.3'!$B:$B,0))</f>
        <v>#REF!</v>
      </c>
      <c r="H106" s="1433" t="e">
        <f>INDEX('прил 1.3'!#REF!,MATCH('прил 14'!$B106,'прил 1.3'!$B:$B,0))</f>
        <v>#REF!</v>
      </c>
      <c r="I106" s="1433" t="e">
        <f>INDEX('прил 1.3'!#REF!,MATCH('прил 14'!$B106,'прил 1.3'!$B:$B,0))</f>
        <v>#REF!</v>
      </c>
      <c r="J106" s="1433" t="e">
        <f>INDEX('прил 1.3'!#REF!,MATCH('прил 14'!$B106,'прил 1.3'!$B:$B,0))</f>
        <v>#REF!</v>
      </c>
      <c r="K106" s="1433" t="e">
        <f>INDEX('прил 1.3'!#REF!,MATCH('прил 14'!$B106,'прил 1.3'!$B:$B,0))</f>
        <v>#REF!</v>
      </c>
      <c r="L106" s="1433"/>
      <c r="M106" s="1433" t="e">
        <f>INDEX('прил 1.1'!#REF!,MATCH($B106,'прил 1.1'!$B:$B,0))</f>
        <v>#REF!</v>
      </c>
      <c r="N106" s="1434">
        <v>0</v>
      </c>
      <c r="O106" s="1434">
        <v>0.48499999999999999</v>
      </c>
      <c r="P106" s="1434">
        <v>0</v>
      </c>
      <c r="Q106" s="1434">
        <v>0</v>
      </c>
      <c r="R106" s="1433"/>
      <c r="S106" s="1433" t="e">
        <f>INDEX('прил 1.1'!#REF!,MATCH($B106,'прил 1.1'!$B:$B,0))</f>
        <v>#REF!</v>
      </c>
      <c r="T106" s="1433" t="e">
        <f>INDEX('прил 1.1'!#REF!,MATCH($B106,'прил 1.1'!$B:$B,0))</f>
        <v>#REF!</v>
      </c>
      <c r="U106" s="1433" t="e">
        <f>INDEX('прил 1.1'!#REF!,MATCH($B106,'прил 1.1'!$B:$B,0))</f>
        <v>#REF!</v>
      </c>
      <c r="V106" s="1433" t="e">
        <f>INDEX('прил 1.1'!#REF!,MATCH($B106,'прил 1.1'!$B:$B,0))</f>
        <v>#REF!</v>
      </c>
      <c r="W106" s="1434" t="e">
        <f t="shared" si="285"/>
        <v>#REF!</v>
      </c>
      <c r="X106" s="1434" t="e">
        <f t="shared" si="286"/>
        <v>#REF!</v>
      </c>
      <c r="Y106" s="1434">
        <f t="shared" si="287"/>
        <v>0</v>
      </c>
      <c r="Z106" s="1434">
        <f t="shared" si="288"/>
        <v>0</v>
      </c>
      <c r="AA106" s="1444"/>
      <c r="AB106" s="1433" t="e">
        <f>INDEX('прил 1.1'!#REF!,MATCH($B106,'прил 1.1'!$B:$B,0))</f>
        <v>#REF!</v>
      </c>
      <c r="AC106" s="1433" t="e">
        <f>INDEX('прил 1.1'!#REF!,MATCH($B106,'прил 1.1'!$B:$B,0))</f>
        <v>#REF!</v>
      </c>
      <c r="AD106" s="1088" t="e">
        <f>INDEX('прил 1.1'!#REF!,MATCH($B106,'прил 1.1'!$B:$B,0))</f>
        <v>#REF!</v>
      </c>
      <c r="AE106" s="1088" t="e">
        <f>INDEX('прил 1.1'!#REF!,MATCH($B106,'прил 1.1'!$B:$B,0))</f>
        <v>#REF!</v>
      </c>
      <c r="AF106" s="1941" t="e">
        <f>INDEX('прил 1.1'!#REF!,MATCH('прил 14'!B106,'прил 1.1'!B:B,0))-G106</f>
        <v>#REF!</v>
      </c>
      <c r="AG106" s="1267" t="e">
        <f>INDEX('прил 1.1'!#REF!,MATCH($B106,'прил 1.1'!$B:$B,0))</f>
        <v>#REF!</v>
      </c>
      <c r="AH106" s="1267" t="e">
        <f t="shared" si="275"/>
        <v>#REF!</v>
      </c>
      <c r="AJ106" s="1266" t="e">
        <f t="shared" si="289"/>
        <v>#REF!</v>
      </c>
      <c r="AK106" s="1359"/>
      <c r="AL106" s="1360"/>
      <c r="AM106" s="1266" t="e">
        <f t="shared" si="297"/>
        <v>#REF!</v>
      </c>
      <c r="AN106" s="1266"/>
      <c r="AO106" s="1361"/>
      <c r="AP106" s="1291" t="e">
        <f t="shared" si="236"/>
        <v>#REF!</v>
      </c>
      <c r="AQ106" s="1362" t="e">
        <f t="shared" si="277"/>
        <v>#REF!</v>
      </c>
      <c r="AR106" s="1362" t="e">
        <f t="shared" si="278"/>
        <v>#REF!</v>
      </c>
      <c r="AS106" s="1362" t="e">
        <f t="shared" si="279"/>
        <v>#REF!</v>
      </c>
      <c r="AT106" s="1362">
        <f t="shared" si="280"/>
        <v>0</v>
      </c>
      <c r="AU106" s="1362">
        <f t="shared" si="281"/>
        <v>0</v>
      </c>
      <c r="AW106" s="1362">
        <f t="shared" si="290"/>
        <v>0</v>
      </c>
      <c r="AX106" s="1362" t="e">
        <f t="shared" si="291"/>
        <v>#REF!</v>
      </c>
      <c r="AY106" s="1362">
        <f t="shared" si="292"/>
        <v>0</v>
      </c>
      <c r="AZ106" s="1362">
        <f t="shared" si="293"/>
        <v>0</v>
      </c>
      <c r="BA106" s="1362" t="e">
        <f t="shared" si="294"/>
        <v>#REF!</v>
      </c>
      <c r="BB106" s="1363">
        <v>-4.7112369524482389E-6</v>
      </c>
      <c r="BD106" s="1751" t="e">
        <f t="shared" si="283"/>
        <v>#REF!</v>
      </c>
    </row>
    <row r="107" spans="1:58" outlineLevel="2">
      <c r="A107" s="919">
        <f t="shared" si="296"/>
        <v>10</v>
      </c>
      <c r="B107" s="780" t="e">
        <f>'прил 1.1'!#REF!</f>
        <v>#REF!</v>
      </c>
      <c r="C107" s="919" t="s">
        <v>1026</v>
      </c>
      <c r="D107" s="1433" t="e">
        <f>INDEX('прил 1.1'!K:K,MATCH($B107,'прил 1.1'!$B:$B,0))</f>
        <v>#REF!</v>
      </c>
      <c r="E107" s="1433" t="e">
        <f>INDEX('прил 1.1'!Q:Q,MATCH($B107,'прил 1.1'!$B:$B,0))</f>
        <v>#REF!</v>
      </c>
      <c r="F107" s="1433" t="e">
        <f>INDEX('прил 1.1'!#REF!,MATCH($B107,'прил 1.1'!$B:$B,0))</f>
        <v>#REF!</v>
      </c>
      <c r="G107" s="1433" t="e">
        <f>INDEX('прил 1.3'!#REF!,MATCH('прил 14'!$B107,'прил 1.3'!$B:$B,0))</f>
        <v>#REF!</v>
      </c>
      <c r="H107" s="1433" t="e">
        <f>INDEX('прил 1.3'!#REF!,MATCH('прил 14'!$B107,'прил 1.3'!$B:$B,0))</f>
        <v>#REF!</v>
      </c>
      <c r="I107" s="1433" t="e">
        <f>INDEX('прил 1.3'!#REF!,MATCH('прил 14'!$B107,'прил 1.3'!$B:$B,0))</f>
        <v>#REF!</v>
      </c>
      <c r="J107" s="1433" t="e">
        <f>INDEX('прил 1.3'!#REF!,MATCH('прил 14'!$B107,'прил 1.3'!$B:$B,0))</f>
        <v>#REF!</v>
      </c>
      <c r="K107" s="1433" t="e">
        <f>INDEX('прил 1.3'!#REF!,MATCH('прил 14'!$B107,'прил 1.3'!$B:$B,0))</f>
        <v>#REF!</v>
      </c>
      <c r="L107" s="1433"/>
      <c r="M107" s="1433" t="e">
        <f>INDEX('прил 1.1'!#REF!,MATCH($B107,'прил 1.1'!$B:$B,0))</f>
        <v>#REF!</v>
      </c>
      <c r="N107" s="1434">
        <v>0</v>
      </c>
      <c r="O107" s="1434">
        <v>0</v>
      </c>
      <c r="P107" s="1434">
        <v>1.2849999999999999</v>
      </c>
      <c r="Q107" s="1434">
        <v>0</v>
      </c>
      <c r="R107" s="1433"/>
      <c r="S107" s="1433" t="e">
        <f>INDEX('прил 1.1'!#REF!,MATCH($B107,'прил 1.1'!$B:$B,0))</f>
        <v>#REF!</v>
      </c>
      <c r="T107" s="1433" t="e">
        <f>INDEX('прил 1.1'!#REF!,MATCH($B107,'прил 1.1'!$B:$B,0))</f>
        <v>#REF!</v>
      </c>
      <c r="U107" s="1433" t="e">
        <f>INDEX('прил 1.1'!#REF!,MATCH($B107,'прил 1.1'!$B:$B,0))</f>
        <v>#REF!</v>
      </c>
      <c r="V107" s="1433" t="e">
        <f>INDEX('прил 1.1'!#REF!,MATCH($B107,'прил 1.1'!$B:$B,0))</f>
        <v>#REF!</v>
      </c>
      <c r="W107" s="1434" t="e">
        <f t="shared" si="285"/>
        <v>#REF!</v>
      </c>
      <c r="X107" s="1434">
        <f t="shared" si="286"/>
        <v>0</v>
      </c>
      <c r="Y107" s="1434" t="e">
        <f t="shared" si="287"/>
        <v>#REF!</v>
      </c>
      <c r="Z107" s="1434">
        <f t="shared" si="288"/>
        <v>0</v>
      </c>
      <c r="AA107" s="1433"/>
      <c r="AB107" s="1433" t="e">
        <f>INDEX('прил 1.1'!#REF!,MATCH($B107,'прил 1.1'!$B:$B,0))</f>
        <v>#REF!</v>
      </c>
      <c r="AC107" s="1433" t="e">
        <f>INDEX('прил 1.1'!#REF!,MATCH($B107,'прил 1.1'!$B:$B,0))</f>
        <v>#REF!</v>
      </c>
      <c r="AD107" s="1088" t="e">
        <f>INDEX('прил 1.1'!#REF!,MATCH($B107,'прил 1.1'!$B:$B,0))</f>
        <v>#REF!</v>
      </c>
      <c r="AE107" s="1088" t="e">
        <f>INDEX('прил 1.1'!#REF!,MATCH($B107,'прил 1.1'!$B:$B,0))</f>
        <v>#REF!</v>
      </c>
      <c r="AF107" s="1941" t="e">
        <f>INDEX('прил 1.1'!#REF!,MATCH('прил 14'!B107,'прил 1.1'!B:B,0))-G107</f>
        <v>#REF!</v>
      </c>
      <c r="AG107" s="1267" t="e">
        <f>INDEX('прил 1.1'!#REF!,MATCH($B107,'прил 1.1'!$B:$B,0))</f>
        <v>#REF!</v>
      </c>
      <c r="AH107" s="1267" t="e">
        <f t="shared" si="275"/>
        <v>#REF!</v>
      </c>
      <c r="AJ107" s="1266" t="e">
        <f t="shared" si="289"/>
        <v>#REF!</v>
      </c>
      <c r="AK107" s="1359"/>
      <c r="AL107" s="1360"/>
      <c r="AM107" s="1266"/>
      <c r="AN107" s="1266" t="e">
        <f>AJ107</f>
        <v>#REF!</v>
      </c>
      <c r="AO107" s="1361"/>
      <c r="AP107" s="1291" t="e">
        <f t="shared" si="236"/>
        <v>#REF!</v>
      </c>
      <c r="AQ107" s="1362" t="e">
        <f t="shared" si="277"/>
        <v>#REF!</v>
      </c>
      <c r="AR107" s="1362" t="e">
        <f t="shared" si="278"/>
        <v>#REF!</v>
      </c>
      <c r="AS107" s="1362">
        <f t="shared" si="279"/>
        <v>0</v>
      </c>
      <c r="AT107" s="1362" t="e">
        <f t="shared" si="280"/>
        <v>#REF!</v>
      </c>
      <c r="AU107" s="1362">
        <f t="shared" si="281"/>
        <v>0</v>
      </c>
      <c r="AW107" s="1362">
        <f t="shared" si="290"/>
        <v>0</v>
      </c>
      <c r="AX107" s="1362">
        <f t="shared" si="291"/>
        <v>0</v>
      </c>
      <c r="AY107" s="1362" t="e">
        <f t="shared" si="292"/>
        <v>#REF!</v>
      </c>
      <c r="AZ107" s="1362">
        <f t="shared" si="293"/>
        <v>0</v>
      </c>
      <c r="BA107" s="1362" t="e">
        <f t="shared" si="294"/>
        <v>#REF!</v>
      </c>
      <c r="BB107" s="1363">
        <v>5.3320835384784715E-6</v>
      </c>
      <c r="BD107" s="1751" t="e">
        <f t="shared" si="283"/>
        <v>#REF!</v>
      </c>
    </row>
    <row r="108" spans="1:58" outlineLevel="2">
      <c r="A108" s="919">
        <f t="shared" si="296"/>
        <v>11</v>
      </c>
      <c r="B108" s="780" t="e">
        <f>'прил 1.1'!#REF!</f>
        <v>#REF!</v>
      </c>
      <c r="C108" s="919" t="s">
        <v>1026</v>
      </c>
      <c r="D108" s="1433" t="e">
        <f>INDEX('прил 1.1'!K:K,MATCH($B108,'прил 1.1'!$B:$B,0))</f>
        <v>#REF!</v>
      </c>
      <c r="E108" s="1433" t="e">
        <f>INDEX('прил 1.1'!Q:Q,MATCH($B108,'прил 1.1'!$B:$B,0))</f>
        <v>#REF!</v>
      </c>
      <c r="F108" s="1433" t="e">
        <f>INDEX('прил 1.1'!#REF!,MATCH($B108,'прил 1.1'!$B:$B,0))</f>
        <v>#REF!</v>
      </c>
      <c r="G108" s="1433" t="e">
        <f>INDEX('прил 1.3'!#REF!,MATCH('прил 14'!$B108,'прил 1.3'!$B:$B,0))</f>
        <v>#REF!</v>
      </c>
      <c r="H108" s="1433" t="e">
        <f>INDEX('прил 1.3'!#REF!,MATCH('прил 14'!$B108,'прил 1.3'!$B:$B,0))</f>
        <v>#REF!</v>
      </c>
      <c r="I108" s="1433" t="e">
        <f>INDEX('прил 1.3'!#REF!,MATCH('прил 14'!$B108,'прил 1.3'!$B:$B,0))</f>
        <v>#REF!</v>
      </c>
      <c r="J108" s="1433" t="e">
        <f>INDEX('прил 1.3'!#REF!,MATCH('прил 14'!$B108,'прил 1.3'!$B:$B,0))</f>
        <v>#REF!</v>
      </c>
      <c r="K108" s="1433" t="e">
        <f>INDEX('прил 1.3'!#REF!,MATCH('прил 14'!$B108,'прил 1.3'!$B:$B,0))</f>
        <v>#REF!</v>
      </c>
      <c r="L108" s="1433"/>
      <c r="M108" s="1433" t="e">
        <f>INDEX('прил 1.1'!#REF!,MATCH($B108,'прил 1.1'!$B:$B,0))</f>
        <v>#REF!</v>
      </c>
      <c r="N108" s="1434">
        <v>0</v>
      </c>
      <c r="O108" s="1434">
        <v>0.17399999999999999</v>
      </c>
      <c r="P108" s="1434">
        <v>0</v>
      </c>
      <c r="Q108" s="1434">
        <v>0</v>
      </c>
      <c r="R108" s="1433"/>
      <c r="S108" s="1433" t="e">
        <f>INDEX('прил 1.1'!#REF!,MATCH($B108,'прил 1.1'!$B:$B,0))</f>
        <v>#REF!</v>
      </c>
      <c r="T108" s="1433" t="e">
        <f>INDEX('прил 1.1'!#REF!,MATCH($B108,'прил 1.1'!$B:$B,0))</f>
        <v>#REF!</v>
      </c>
      <c r="U108" s="1433" t="e">
        <f>INDEX('прил 1.1'!#REF!,MATCH($B108,'прил 1.1'!$B:$B,0))</f>
        <v>#REF!</v>
      </c>
      <c r="V108" s="1433" t="e">
        <f>INDEX('прил 1.1'!#REF!,MATCH($B108,'прил 1.1'!$B:$B,0))</f>
        <v>#REF!</v>
      </c>
      <c r="W108" s="1434" t="e">
        <f t="shared" si="285"/>
        <v>#REF!</v>
      </c>
      <c r="X108" s="1434" t="e">
        <f t="shared" si="286"/>
        <v>#REF!</v>
      </c>
      <c r="Y108" s="1434">
        <f t="shared" si="287"/>
        <v>0</v>
      </c>
      <c r="Z108" s="1434">
        <f t="shared" si="288"/>
        <v>0</v>
      </c>
      <c r="AA108" s="1433"/>
      <c r="AB108" s="1433" t="e">
        <f>INDEX('прил 1.1'!#REF!,MATCH($B108,'прил 1.1'!$B:$B,0))</f>
        <v>#REF!</v>
      </c>
      <c r="AC108" s="1433" t="e">
        <f>INDEX('прил 1.1'!#REF!,MATCH($B108,'прил 1.1'!$B:$B,0))</f>
        <v>#REF!</v>
      </c>
      <c r="AD108" s="1088" t="e">
        <f>INDEX('прил 1.1'!#REF!,MATCH($B108,'прил 1.1'!$B:$B,0))</f>
        <v>#REF!</v>
      </c>
      <c r="AE108" s="1088" t="e">
        <f>INDEX('прил 1.1'!#REF!,MATCH($B108,'прил 1.1'!$B:$B,0))</f>
        <v>#REF!</v>
      </c>
      <c r="AF108" s="1941" t="e">
        <f>INDEX('прил 1.1'!#REF!,MATCH('прил 14'!B108,'прил 1.1'!B:B,0))-G108</f>
        <v>#REF!</v>
      </c>
      <c r="AG108" s="1267" t="e">
        <f>INDEX('прил 1.1'!#REF!,MATCH($B108,'прил 1.1'!$B:$B,0))</f>
        <v>#REF!</v>
      </c>
      <c r="AH108" s="1267" t="e">
        <f t="shared" si="275"/>
        <v>#REF!</v>
      </c>
      <c r="AJ108" s="1266" t="e">
        <f t="shared" si="289"/>
        <v>#REF!</v>
      </c>
      <c r="AK108" s="1359"/>
      <c r="AL108" s="1360"/>
      <c r="AM108" s="1266" t="e">
        <f>AJ108</f>
        <v>#REF!</v>
      </c>
      <c r="AN108" s="1266"/>
      <c r="AO108" s="1361"/>
      <c r="AP108" s="1291" t="e">
        <f t="shared" si="236"/>
        <v>#REF!</v>
      </c>
      <c r="AQ108" s="1362" t="e">
        <f t="shared" si="277"/>
        <v>#REF!</v>
      </c>
      <c r="AR108" s="1362" t="e">
        <f t="shared" si="278"/>
        <v>#REF!</v>
      </c>
      <c r="AS108" s="1362" t="e">
        <f t="shared" si="279"/>
        <v>#REF!</v>
      </c>
      <c r="AT108" s="1362">
        <f t="shared" si="280"/>
        <v>0</v>
      </c>
      <c r="AU108" s="1362">
        <f t="shared" si="281"/>
        <v>0</v>
      </c>
      <c r="AW108" s="1362">
        <f t="shared" si="290"/>
        <v>0</v>
      </c>
      <c r="AX108" s="1362" t="e">
        <f t="shared" si="291"/>
        <v>#REF!</v>
      </c>
      <c r="AY108" s="1362">
        <f t="shared" si="292"/>
        <v>0</v>
      </c>
      <c r="AZ108" s="1362">
        <f t="shared" si="293"/>
        <v>0</v>
      </c>
      <c r="BA108" s="1362" t="e">
        <f t="shared" si="294"/>
        <v>#REF!</v>
      </c>
      <c r="BB108" s="1363">
        <v>8.6644222067611132E-6</v>
      </c>
      <c r="BD108" s="1751" t="e">
        <f t="shared" si="283"/>
        <v>#REF!</v>
      </c>
    </row>
    <row r="109" spans="1:58" outlineLevel="2">
      <c r="A109" s="919">
        <f t="shared" si="296"/>
        <v>12</v>
      </c>
      <c r="B109" s="780" t="e">
        <f>'прил 1.1'!#REF!</f>
        <v>#REF!</v>
      </c>
      <c r="C109" s="919" t="s">
        <v>1026</v>
      </c>
      <c r="D109" s="1433" t="e">
        <f>INDEX('прил 1.1'!K:K,MATCH($B109,'прил 1.1'!$B:$B,0))</f>
        <v>#REF!</v>
      </c>
      <c r="E109" s="1433" t="e">
        <f>INDEX('прил 1.1'!Q:Q,MATCH($B109,'прил 1.1'!$B:$B,0))</f>
        <v>#REF!</v>
      </c>
      <c r="F109" s="1433" t="e">
        <f>INDEX('прил 1.1'!#REF!,MATCH($B109,'прил 1.1'!$B:$B,0))</f>
        <v>#REF!</v>
      </c>
      <c r="G109" s="1433" t="e">
        <f>INDEX('прил 1.3'!#REF!,MATCH('прил 14'!$B109,'прил 1.3'!$B:$B,0))</f>
        <v>#REF!</v>
      </c>
      <c r="H109" s="1433" t="e">
        <f>INDEX('прил 1.3'!#REF!,MATCH('прил 14'!$B109,'прил 1.3'!$B:$B,0))</f>
        <v>#REF!</v>
      </c>
      <c r="I109" s="1433" t="e">
        <f>INDEX('прил 1.3'!#REF!,MATCH('прил 14'!$B109,'прил 1.3'!$B:$B,0))</f>
        <v>#REF!</v>
      </c>
      <c r="J109" s="1433" t="e">
        <f>INDEX('прил 1.3'!#REF!,MATCH('прил 14'!$B109,'прил 1.3'!$B:$B,0))</f>
        <v>#REF!</v>
      </c>
      <c r="K109" s="1433" t="e">
        <f>INDEX('прил 1.3'!#REF!,MATCH('прил 14'!$B109,'прил 1.3'!$B:$B,0))</f>
        <v>#REF!</v>
      </c>
      <c r="L109" s="1433"/>
      <c r="M109" s="1433" t="e">
        <f>INDEX('прил 1.1'!#REF!,MATCH($B109,'прил 1.1'!$B:$B,0))</f>
        <v>#REF!</v>
      </c>
      <c r="N109" s="1434">
        <v>0</v>
      </c>
      <c r="O109" s="1434">
        <v>0</v>
      </c>
      <c r="P109" s="1434">
        <v>0.5</v>
      </c>
      <c r="Q109" s="1434">
        <v>0</v>
      </c>
      <c r="R109" s="1433"/>
      <c r="S109" s="1433" t="e">
        <f>INDEX('прил 1.1'!#REF!,MATCH($B109,'прил 1.1'!$B:$B,0))</f>
        <v>#REF!</v>
      </c>
      <c r="T109" s="1433" t="e">
        <f>INDEX('прил 1.1'!#REF!,MATCH($B109,'прил 1.1'!$B:$B,0))</f>
        <v>#REF!</v>
      </c>
      <c r="U109" s="1433" t="e">
        <f>INDEX('прил 1.1'!#REF!,MATCH($B109,'прил 1.1'!$B:$B,0))</f>
        <v>#REF!</v>
      </c>
      <c r="V109" s="1433" t="e">
        <f>INDEX('прил 1.1'!#REF!,MATCH($B109,'прил 1.1'!$B:$B,0))</f>
        <v>#REF!</v>
      </c>
      <c r="W109" s="1434" t="e">
        <f t="shared" si="285"/>
        <v>#REF!</v>
      </c>
      <c r="X109" s="1434">
        <f t="shared" si="286"/>
        <v>0</v>
      </c>
      <c r="Y109" s="1434" t="e">
        <f t="shared" si="287"/>
        <v>#REF!</v>
      </c>
      <c r="Z109" s="1434">
        <f t="shared" si="288"/>
        <v>0</v>
      </c>
      <c r="AA109" s="1433"/>
      <c r="AB109" s="1433" t="e">
        <f>INDEX('прил 1.1'!#REF!,MATCH($B109,'прил 1.1'!$B:$B,0))</f>
        <v>#REF!</v>
      </c>
      <c r="AC109" s="1433" t="e">
        <f>INDEX('прил 1.1'!#REF!,MATCH($B109,'прил 1.1'!$B:$B,0))</f>
        <v>#REF!</v>
      </c>
      <c r="AD109" s="1088" t="e">
        <f>INDEX('прил 1.1'!#REF!,MATCH($B109,'прил 1.1'!$B:$B,0))</f>
        <v>#REF!</v>
      </c>
      <c r="AE109" s="1088" t="e">
        <f>INDEX('прил 1.1'!#REF!,MATCH($B109,'прил 1.1'!$B:$B,0))</f>
        <v>#REF!</v>
      </c>
      <c r="AF109" s="1941" t="e">
        <f>INDEX('прил 1.1'!#REF!,MATCH('прил 14'!B109,'прил 1.1'!B:B,0))-G109</f>
        <v>#REF!</v>
      </c>
      <c r="AG109" s="1267" t="e">
        <f>INDEX('прил 1.1'!#REF!,MATCH($B109,'прил 1.1'!$B:$B,0))</f>
        <v>#REF!</v>
      </c>
      <c r="AH109" s="1267" t="e">
        <f t="shared" si="275"/>
        <v>#REF!</v>
      </c>
      <c r="AJ109" s="1266" t="e">
        <f t="shared" si="289"/>
        <v>#REF!</v>
      </c>
      <c r="AK109" s="1359"/>
      <c r="AL109" s="1360"/>
      <c r="AM109" s="1266"/>
      <c r="AN109" s="1266" t="e">
        <f t="shared" ref="AN109:AN110" si="298">AJ109</f>
        <v>#REF!</v>
      </c>
      <c r="AO109" s="1361"/>
      <c r="AP109" s="1291" t="e">
        <f t="shared" si="236"/>
        <v>#REF!</v>
      </c>
      <c r="AQ109" s="1362" t="e">
        <f t="shared" si="277"/>
        <v>#REF!</v>
      </c>
      <c r="AR109" s="1362" t="e">
        <f t="shared" si="278"/>
        <v>#REF!</v>
      </c>
      <c r="AS109" s="1362">
        <f t="shared" si="279"/>
        <v>0</v>
      </c>
      <c r="AT109" s="1362" t="e">
        <f t="shared" si="280"/>
        <v>#REF!</v>
      </c>
      <c r="AU109" s="1362">
        <f t="shared" si="281"/>
        <v>0</v>
      </c>
      <c r="AW109" s="1362">
        <f t="shared" si="290"/>
        <v>0</v>
      </c>
      <c r="AX109" s="1362">
        <f t="shared" si="291"/>
        <v>0</v>
      </c>
      <c r="AY109" s="1362" t="e">
        <f t="shared" si="292"/>
        <v>#REF!</v>
      </c>
      <c r="AZ109" s="1362">
        <f t="shared" si="293"/>
        <v>0</v>
      </c>
      <c r="BA109" s="1362" t="e">
        <f t="shared" si="294"/>
        <v>#REF!</v>
      </c>
      <c r="BB109" s="1363">
        <v>6.2770753068708274E-6</v>
      </c>
      <c r="BD109" s="1751" t="e">
        <f t="shared" si="283"/>
        <v>#REF!</v>
      </c>
    </row>
    <row r="110" spans="1:58" outlineLevel="2">
      <c r="A110" s="919">
        <f t="shared" si="296"/>
        <v>13</v>
      </c>
      <c r="B110" s="780" t="e">
        <f>'прил 1.1'!#REF!</f>
        <v>#REF!</v>
      </c>
      <c r="C110" s="919" t="s">
        <v>1026</v>
      </c>
      <c r="D110" s="1433" t="e">
        <f>INDEX('прил 1.1'!K:K,MATCH($B110,'прил 1.1'!$B:$B,0))</f>
        <v>#REF!</v>
      </c>
      <c r="E110" s="1433" t="e">
        <f>INDEX('прил 1.1'!Q:Q,MATCH($B110,'прил 1.1'!$B:$B,0))</f>
        <v>#REF!</v>
      </c>
      <c r="F110" s="1433" t="e">
        <f>INDEX('прил 1.1'!#REF!,MATCH($B110,'прил 1.1'!$B:$B,0))</f>
        <v>#REF!</v>
      </c>
      <c r="G110" s="1433" t="e">
        <f>INDEX('прил 1.3'!#REF!,MATCH('прил 14'!$B110,'прил 1.3'!$B:$B,0))</f>
        <v>#REF!</v>
      </c>
      <c r="H110" s="1433" t="e">
        <f>INDEX('прил 1.3'!#REF!,MATCH('прил 14'!$B110,'прил 1.3'!$B:$B,0))</f>
        <v>#REF!</v>
      </c>
      <c r="I110" s="1433" t="e">
        <f>INDEX('прил 1.3'!#REF!,MATCH('прил 14'!$B110,'прил 1.3'!$B:$B,0))</f>
        <v>#REF!</v>
      </c>
      <c r="J110" s="1433" t="e">
        <f>INDEX('прил 1.3'!#REF!,MATCH('прил 14'!$B110,'прил 1.3'!$B:$B,0))</f>
        <v>#REF!</v>
      </c>
      <c r="K110" s="1433" t="e">
        <f>INDEX('прил 1.3'!#REF!,MATCH('прил 14'!$B110,'прил 1.3'!$B:$B,0))</f>
        <v>#REF!</v>
      </c>
      <c r="L110" s="1433"/>
      <c r="M110" s="1433" t="e">
        <f>INDEX('прил 1.1'!#REF!,MATCH($B110,'прил 1.1'!$B:$B,0))</f>
        <v>#REF!</v>
      </c>
      <c r="N110" s="1434">
        <v>0</v>
      </c>
      <c r="O110" s="1434">
        <v>0</v>
      </c>
      <c r="P110" s="1434">
        <v>3</v>
      </c>
      <c r="Q110" s="1434">
        <v>0</v>
      </c>
      <c r="R110" s="1433"/>
      <c r="S110" s="1433" t="e">
        <f>INDEX('прил 1.1'!#REF!,MATCH($B110,'прил 1.1'!$B:$B,0))</f>
        <v>#REF!</v>
      </c>
      <c r="T110" s="1433" t="e">
        <f>INDEX('прил 1.1'!#REF!,MATCH($B110,'прил 1.1'!$B:$B,0))</f>
        <v>#REF!</v>
      </c>
      <c r="U110" s="1433" t="e">
        <f>INDEX('прил 1.1'!#REF!,MATCH($B110,'прил 1.1'!$B:$B,0))</f>
        <v>#REF!</v>
      </c>
      <c r="V110" s="1433" t="e">
        <f>INDEX('прил 1.1'!#REF!,MATCH($B110,'прил 1.1'!$B:$B,0))</f>
        <v>#REF!</v>
      </c>
      <c r="W110" s="1434" t="e">
        <f t="shared" si="285"/>
        <v>#REF!</v>
      </c>
      <c r="X110" s="1434">
        <f t="shared" si="286"/>
        <v>0</v>
      </c>
      <c r="Y110" s="1434" t="e">
        <f t="shared" si="287"/>
        <v>#REF!</v>
      </c>
      <c r="Z110" s="1434">
        <f t="shared" si="288"/>
        <v>0</v>
      </c>
      <c r="AA110" s="1433"/>
      <c r="AB110" s="1433" t="e">
        <f>INDEX('прил 1.1'!#REF!,MATCH($B110,'прил 1.1'!$B:$B,0))</f>
        <v>#REF!</v>
      </c>
      <c r="AC110" s="1433" t="e">
        <f>INDEX('прил 1.1'!#REF!,MATCH($B110,'прил 1.1'!$B:$B,0))</f>
        <v>#REF!</v>
      </c>
      <c r="AD110" s="1088" t="e">
        <f>INDEX('прил 1.1'!#REF!,MATCH($B110,'прил 1.1'!$B:$B,0))</f>
        <v>#REF!</v>
      </c>
      <c r="AE110" s="1088" t="e">
        <f>INDEX('прил 1.1'!#REF!,MATCH($B110,'прил 1.1'!$B:$B,0))</f>
        <v>#REF!</v>
      </c>
      <c r="AF110" s="1941" t="e">
        <f>INDEX('прил 1.1'!#REF!,MATCH('прил 14'!B110,'прил 1.1'!B:B,0))-G110</f>
        <v>#REF!</v>
      </c>
      <c r="AG110" s="1267" t="e">
        <f>INDEX('прил 1.1'!#REF!,MATCH($B110,'прил 1.1'!$B:$B,0))</f>
        <v>#REF!</v>
      </c>
      <c r="AH110" s="1267" t="e">
        <f t="shared" si="275"/>
        <v>#REF!</v>
      </c>
      <c r="AJ110" s="1266" t="e">
        <f t="shared" si="289"/>
        <v>#REF!</v>
      </c>
      <c r="AK110" s="1359"/>
      <c r="AL110" s="1360"/>
      <c r="AM110" s="1266"/>
      <c r="AN110" s="1266" t="e">
        <f t="shared" si="298"/>
        <v>#REF!</v>
      </c>
      <c r="AO110" s="1361"/>
      <c r="AP110" s="1291" t="e">
        <f t="shared" si="236"/>
        <v>#REF!</v>
      </c>
      <c r="AQ110" s="1362" t="e">
        <f t="shared" si="277"/>
        <v>#REF!</v>
      </c>
      <c r="AR110" s="1362" t="e">
        <f t="shared" si="278"/>
        <v>#REF!</v>
      </c>
      <c r="AS110" s="1362">
        <f t="shared" si="279"/>
        <v>0</v>
      </c>
      <c r="AT110" s="1362" t="e">
        <f t="shared" si="280"/>
        <v>#REF!</v>
      </c>
      <c r="AU110" s="1362">
        <f t="shared" si="281"/>
        <v>0</v>
      </c>
      <c r="AW110" s="1362">
        <f t="shared" si="290"/>
        <v>0</v>
      </c>
      <c r="AX110" s="1362">
        <f t="shared" si="291"/>
        <v>0</v>
      </c>
      <c r="AY110" s="1362" t="e">
        <f t="shared" si="292"/>
        <v>#REF!</v>
      </c>
      <c r="AZ110" s="1362">
        <f t="shared" si="293"/>
        <v>0</v>
      </c>
      <c r="BA110" s="1362" t="e">
        <f t="shared" si="294"/>
        <v>#REF!</v>
      </c>
      <c r="BB110" s="1363">
        <v>1.6624518410779388E-6</v>
      </c>
      <c r="BD110" s="1751" t="e">
        <f t="shared" si="283"/>
        <v>#REF!</v>
      </c>
    </row>
    <row r="111" spans="1:58" outlineLevel="2">
      <c r="A111" s="919">
        <f t="shared" si="296"/>
        <v>14</v>
      </c>
      <c r="B111" s="780" t="e">
        <f>'прил 1.1'!#REF!</f>
        <v>#REF!</v>
      </c>
      <c r="C111" s="919" t="s">
        <v>1026</v>
      </c>
      <c r="D111" s="1433" t="e">
        <f>INDEX('прил 1.1'!K:K,MATCH($B111,'прил 1.1'!$B:$B,0))</f>
        <v>#REF!</v>
      </c>
      <c r="E111" s="1433" t="e">
        <f>INDEX('прил 1.1'!Q:Q,MATCH($B111,'прил 1.1'!$B:$B,0))</f>
        <v>#REF!</v>
      </c>
      <c r="F111" s="1433" t="e">
        <f>INDEX('прил 1.1'!#REF!,MATCH($B111,'прил 1.1'!$B:$B,0))</f>
        <v>#REF!</v>
      </c>
      <c r="G111" s="1433" t="e">
        <f>INDEX('прил 1.3'!#REF!,MATCH('прил 14'!$B111,'прил 1.3'!$B:$B,0))</f>
        <v>#REF!</v>
      </c>
      <c r="H111" s="1433" t="e">
        <f>INDEX('прил 1.3'!#REF!,MATCH('прил 14'!$B111,'прил 1.3'!$B:$B,0))</f>
        <v>#REF!</v>
      </c>
      <c r="I111" s="1433" t="e">
        <f>INDEX('прил 1.3'!#REF!,MATCH('прил 14'!$B111,'прил 1.3'!$B:$B,0))</f>
        <v>#REF!</v>
      </c>
      <c r="J111" s="1433" t="e">
        <f>INDEX('прил 1.3'!#REF!,MATCH('прил 14'!$B111,'прил 1.3'!$B:$B,0))</f>
        <v>#REF!</v>
      </c>
      <c r="K111" s="1433" t="e">
        <f>INDEX('прил 1.3'!#REF!,MATCH('прил 14'!$B111,'прил 1.3'!$B:$B,0))</f>
        <v>#REF!</v>
      </c>
      <c r="L111" s="1433"/>
      <c r="M111" s="1433" t="e">
        <f>INDEX('прил 1.1'!#REF!,MATCH($B111,'прил 1.1'!$B:$B,0))</f>
        <v>#REF!</v>
      </c>
      <c r="N111" s="1434">
        <v>0</v>
      </c>
      <c r="O111" s="1434">
        <v>0.11</v>
      </c>
      <c r="P111" s="1434">
        <v>0</v>
      </c>
      <c r="Q111" s="1434">
        <v>0</v>
      </c>
      <c r="R111" s="1433"/>
      <c r="S111" s="1433" t="e">
        <f>INDEX('прил 1.1'!#REF!,MATCH($B111,'прил 1.1'!$B:$B,0))</f>
        <v>#REF!</v>
      </c>
      <c r="T111" s="1433" t="e">
        <f>INDEX('прил 1.1'!#REF!,MATCH($B111,'прил 1.1'!$B:$B,0))</f>
        <v>#REF!</v>
      </c>
      <c r="U111" s="1433" t="e">
        <f>INDEX('прил 1.1'!#REF!,MATCH($B111,'прил 1.1'!$B:$B,0))</f>
        <v>#REF!</v>
      </c>
      <c r="V111" s="1433" t="e">
        <f>INDEX('прил 1.1'!#REF!,MATCH($B111,'прил 1.1'!$B:$B,0))</f>
        <v>#REF!</v>
      </c>
      <c r="W111" s="1434" t="e">
        <f t="shared" si="285"/>
        <v>#REF!</v>
      </c>
      <c r="X111" s="1434" t="e">
        <f t="shared" si="286"/>
        <v>#REF!</v>
      </c>
      <c r="Y111" s="1434">
        <f t="shared" si="287"/>
        <v>0</v>
      </c>
      <c r="Z111" s="1434">
        <f t="shared" si="288"/>
        <v>0</v>
      </c>
      <c r="AA111" s="1433"/>
      <c r="AB111" s="1433" t="e">
        <f>INDEX('прил 1.1'!#REF!,MATCH($B111,'прил 1.1'!$B:$B,0))</f>
        <v>#REF!</v>
      </c>
      <c r="AC111" s="1433" t="e">
        <f>INDEX('прил 1.1'!#REF!,MATCH($B111,'прил 1.1'!$B:$B,0))</f>
        <v>#REF!</v>
      </c>
      <c r="AD111" s="1088" t="e">
        <f>INDEX('прил 1.1'!#REF!,MATCH($B111,'прил 1.1'!$B:$B,0))</f>
        <v>#REF!</v>
      </c>
      <c r="AE111" s="1088" t="e">
        <f>INDEX('прил 1.1'!#REF!,MATCH($B111,'прил 1.1'!$B:$B,0))</f>
        <v>#REF!</v>
      </c>
      <c r="AF111" s="1941" t="e">
        <f>INDEX('прил 1.1'!#REF!,MATCH('прил 14'!B111,'прил 1.1'!B:B,0))-G111</f>
        <v>#REF!</v>
      </c>
      <c r="AG111" s="1267" t="e">
        <f>INDEX('прил 1.1'!#REF!,MATCH($B111,'прил 1.1'!$B:$B,0))</f>
        <v>#REF!</v>
      </c>
      <c r="AH111" s="1267" t="e">
        <f t="shared" si="275"/>
        <v>#REF!</v>
      </c>
      <c r="AJ111" s="1266" t="e">
        <f t="shared" si="289"/>
        <v>#REF!</v>
      </c>
      <c r="AK111" s="1359"/>
      <c r="AL111" s="1360"/>
      <c r="AM111" s="1266" t="e">
        <f>AJ111</f>
        <v>#REF!</v>
      </c>
      <c r="AN111" s="1266"/>
      <c r="AO111" s="1361"/>
      <c r="AP111" s="1291" t="e">
        <f t="shared" si="236"/>
        <v>#REF!</v>
      </c>
      <c r="AQ111" s="1362" t="e">
        <f t="shared" si="277"/>
        <v>#REF!</v>
      </c>
      <c r="AR111" s="1362" t="e">
        <f t="shared" si="278"/>
        <v>#REF!</v>
      </c>
      <c r="AS111" s="1362" t="e">
        <f t="shared" si="279"/>
        <v>#REF!</v>
      </c>
      <c r="AT111" s="1362">
        <f t="shared" si="280"/>
        <v>0</v>
      </c>
      <c r="AU111" s="1362">
        <f t="shared" si="281"/>
        <v>0</v>
      </c>
      <c r="AW111" s="1362">
        <f t="shared" si="290"/>
        <v>0</v>
      </c>
      <c r="AX111" s="1362" t="e">
        <f t="shared" si="291"/>
        <v>#REF!</v>
      </c>
      <c r="AY111" s="1362">
        <f t="shared" si="292"/>
        <v>0</v>
      </c>
      <c r="AZ111" s="1362">
        <f t="shared" si="293"/>
        <v>0</v>
      </c>
      <c r="BA111" s="1362" t="e">
        <f t="shared" si="294"/>
        <v>#REF!</v>
      </c>
      <c r="BB111" s="1363">
        <v>8.5809565674721533E-6</v>
      </c>
      <c r="BD111" s="1751" t="e">
        <f t="shared" si="283"/>
        <v>#REF!</v>
      </c>
    </row>
    <row r="112" spans="1:58" outlineLevel="2">
      <c r="A112" s="919">
        <f t="shared" si="296"/>
        <v>15</v>
      </c>
      <c r="B112" s="780" t="e">
        <f>'прил 1.1'!#REF!</f>
        <v>#REF!</v>
      </c>
      <c r="C112" s="919" t="s">
        <v>1026</v>
      </c>
      <c r="D112" s="1433" t="e">
        <f>INDEX('прил 1.1'!K:K,MATCH($B112,'прил 1.1'!$B:$B,0))</f>
        <v>#REF!</v>
      </c>
      <c r="E112" s="1433" t="e">
        <f>INDEX('прил 1.1'!Q:Q,MATCH($B112,'прил 1.1'!$B:$B,0))</f>
        <v>#REF!</v>
      </c>
      <c r="F112" s="1433" t="e">
        <f>INDEX('прил 1.1'!#REF!,MATCH($B112,'прил 1.1'!$B:$B,0))</f>
        <v>#REF!</v>
      </c>
      <c r="G112" s="1433" t="e">
        <f>INDEX('прил 1.3'!#REF!,MATCH('прил 14'!$B112,'прил 1.3'!$B:$B,0))</f>
        <v>#REF!</v>
      </c>
      <c r="H112" s="1433" t="e">
        <f>INDEX('прил 1.3'!#REF!,MATCH('прил 14'!$B112,'прил 1.3'!$B:$B,0))</f>
        <v>#REF!</v>
      </c>
      <c r="I112" s="1433" t="e">
        <f>INDEX('прил 1.3'!#REF!,MATCH('прил 14'!$B112,'прил 1.3'!$B:$B,0))</f>
        <v>#REF!</v>
      </c>
      <c r="J112" s="1433" t="e">
        <f>INDEX('прил 1.3'!#REF!,MATCH('прил 14'!$B112,'прил 1.3'!$B:$B,0))</f>
        <v>#REF!</v>
      </c>
      <c r="K112" s="1433" t="e">
        <f>INDEX('прил 1.3'!#REF!,MATCH('прил 14'!$B112,'прил 1.3'!$B:$B,0))</f>
        <v>#REF!</v>
      </c>
      <c r="L112" s="1433"/>
      <c r="M112" s="1433" t="e">
        <f>INDEX('прил 1.1'!#REF!,MATCH($B112,'прил 1.1'!$B:$B,0))</f>
        <v>#REF!</v>
      </c>
      <c r="N112" s="1434">
        <v>0</v>
      </c>
      <c r="O112" s="1434">
        <v>0.34300000000000003</v>
      </c>
      <c r="P112" s="1434">
        <v>0</v>
      </c>
      <c r="Q112" s="1434">
        <v>0</v>
      </c>
      <c r="R112" s="1433"/>
      <c r="S112" s="1433" t="e">
        <f>INDEX('прил 1.1'!#REF!,MATCH($B112,'прил 1.1'!$B:$B,0))</f>
        <v>#REF!</v>
      </c>
      <c r="T112" s="1433" t="e">
        <f>INDEX('прил 1.1'!#REF!,MATCH($B112,'прил 1.1'!$B:$B,0))</f>
        <v>#REF!</v>
      </c>
      <c r="U112" s="1433" t="e">
        <f>INDEX('прил 1.1'!#REF!,MATCH($B112,'прил 1.1'!$B:$B,0))</f>
        <v>#REF!</v>
      </c>
      <c r="V112" s="1433" t="e">
        <f>INDEX('прил 1.1'!#REF!,MATCH($B112,'прил 1.1'!$B:$B,0))</f>
        <v>#REF!</v>
      </c>
      <c r="W112" s="1434" t="e">
        <f t="shared" si="285"/>
        <v>#REF!</v>
      </c>
      <c r="X112" s="1434" t="e">
        <f t="shared" si="286"/>
        <v>#REF!</v>
      </c>
      <c r="Y112" s="1434">
        <f t="shared" si="287"/>
        <v>0</v>
      </c>
      <c r="Z112" s="1434">
        <f t="shared" si="288"/>
        <v>0</v>
      </c>
      <c r="AA112" s="1433"/>
      <c r="AB112" s="1433" t="e">
        <f>INDEX('прил 1.1'!#REF!,MATCH($B112,'прил 1.1'!$B:$B,0))</f>
        <v>#REF!</v>
      </c>
      <c r="AC112" s="1433" t="e">
        <f>INDEX('прил 1.1'!#REF!,MATCH($B112,'прил 1.1'!$B:$B,0))</f>
        <v>#REF!</v>
      </c>
      <c r="AD112" s="1088" t="e">
        <f>INDEX('прил 1.1'!#REF!,MATCH($B112,'прил 1.1'!$B:$B,0))</f>
        <v>#REF!</v>
      </c>
      <c r="AE112" s="1088" t="e">
        <f>INDEX('прил 1.1'!#REF!,MATCH($B112,'прил 1.1'!$B:$B,0))</f>
        <v>#REF!</v>
      </c>
      <c r="AF112" s="1941" t="e">
        <f>INDEX('прил 1.1'!#REF!,MATCH('прил 14'!B112,'прил 1.1'!B:B,0))-G112</f>
        <v>#REF!</v>
      </c>
      <c r="AG112" s="1267" t="e">
        <f>INDEX('прил 1.1'!#REF!,MATCH($B112,'прил 1.1'!$B:$B,0))</f>
        <v>#REF!</v>
      </c>
      <c r="AH112" s="1267" t="e">
        <f t="shared" si="275"/>
        <v>#REF!</v>
      </c>
      <c r="AJ112" s="1266" t="e">
        <f t="shared" si="289"/>
        <v>#REF!</v>
      </c>
      <c r="AK112" s="1359"/>
      <c r="AL112" s="1360"/>
      <c r="AM112" s="1266" t="e">
        <f t="shared" ref="AM112" si="299">AJ112</f>
        <v>#REF!</v>
      </c>
      <c r="AN112" s="1266"/>
      <c r="AO112" s="1361"/>
      <c r="AP112" s="1291" t="e">
        <f>AQ112-AR112-AS112-AT112-AU112</f>
        <v>#REF!</v>
      </c>
      <c r="AQ112" s="1362" t="e">
        <f t="shared" si="277"/>
        <v>#REF!</v>
      </c>
      <c r="AR112" s="1362" t="e">
        <f t="shared" si="278"/>
        <v>#REF!</v>
      </c>
      <c r="AS112" s="1362" t="e">
        <f t="shared" si="279"/>
        <v>#REF!</v>
      </c>
      <c r="AT112" s="1362">
        <f t="shared" si="280"/>
        <v>0</v>
      </c>
      <c r="AU112" s="1362">
        <f t="shared" si="281"/>
        <v>0</v>
      </c>
      <c r="AW112" s="1362">
        <f t="shared" si="290"/>
        <v>0</v>
      </c>
      <c r="AX112" s="1362" t="e">
        <f t="shared" si="291"/>
        <v>#REF!</v>
      </c>
      <c r="AY112" s="1362">
        <f t="shared" si="292"/>
        <v>0</v>
      </c>
      <c r="AZ112" s="1362">
        <f t="shared" si="293"/>
        <v>0</v>
      </c>
      <c r="BA112" s="1362" t="e">
        <f t="shared" si="294"/>
        <v>#REF!</v>
      </c>
      <c r="BB112" s="1363">
        <v>-4.3339263394726046E-6</v>
      </c>
      <c r="BD112" s="1751" t="e">
        <f t="shared" si="283"/>
        <v>#REF!</v>
      </c>
    </row>
    <row r="113" spans="1:56" outlineLevel="2">
      <c r="A113" s="919">
        <f t="shared" si="296"/>
        <v>16</v>
      </c>
      <c r="B113" s="780" t="e">
        <f>'прил 1.1'!#REF!</f>
        <v>#REF!</v>
      </c>
      <c r="C113" s="919" t="s">
        <v>1026</v>
      </c>
      <c r="D113" s="1433" t="e">
        <f>INDEX('прил 1.1'!K:K,MATCH($B113,'прил 1.1'!$B:$B,0))</f>
        <v>#REF!</v>
      </c>
      <c r="E113" s="1433" t="e">
        <f>INDEX('прил 1.1'!Q:Q,MATCH($B113,'прил 1.1'!$B:$B,0))</f>
        <v>#REF!</v>
      </c>
      <c r="F113" s="1433" t="e">
        <f>INDEX('прил 1.1'!#REF!,MATCH($B113,'прил 1.1'!$B:$B,0))</f>
        <v>#REF!</v>
      </c>
      <c r="G113" s="1433" t="e">
        <f>INDEX('прил 1.3'!#REF!,MATCH('прил 14'!$B113,'прил 1.3'!$B:$B,0))</f>
        <v>#REF!</v>
      </c>
      <c r="H113" s="1433" t="e">
        <f>INDEX('прил 1.3'!#REF!,MATCH('прил 14'!$B113,'прил 1.3'!$B:$B,0))</f>
        <v>#REF!</v>
      </c>
      <c r="I113" s="1433" t="e">
        <f>INDEX('прил 1.3'!#REF!,MATCH('прил 14'!$B113,'прил 1.3'!$B:$B,0))</f>
        <v>#REF!</v>
      </c>
      <c r="J113" s="1433" t="e">
        <f>INDEX('прил 1.3'!#REF!,MATCH('прил 14'!$B113,'прил 1.3'!$B:$B,0))</f>
        <v>#REF!</v>
      </c>
      <c r="K113" s="1433" t="e">
        <f>INDEX('прил 1.3'!#REF!,MATCH('прил 14'!$B113,'прил 1.3'!$B:$B,0))</f>
        <v>#REF!</v>
      </c>
      <c r="L113" s="1433"/>
      <c r="M113" s="1433" t="e">
        <f>INDEX('прил 1.1'!#REF!,MATCH($B113,'прил 1.1'!$B:$B,0))</f>
        <v>#REF!</v>
      </c>
      <c r="N113" s="1434">
        <v>0</v>
      </c>
      <c r="O113" s="1434">
        <v>0.34300000000000003</v>
      </c>
      <c r="P113" s="1434">
        <v>0</v>
      </c>
      <c r="Q113" s="1434">
        <v>0</v>
      </c>
      <c r="R113" s="1433"/>
      <c r="S113" s="1433" t="e">
        <f>INDEX('прил 1.1'!#REF!,MATCH($B113,'прил 1.1'!$B:$B,0))</f>
        <v>#REF!</v>
      </c>
      <c r="T113" s="1433" t="e">
        <f>INDEX('прил 1.1'!#REF!,MATCH($B113,'прил 1.1'!$B:$B,0))</f>
        <v>#REF!</v>
      </c>
      <c r="U113" s="1433" t="e">
        <f>INDEX('прил 1.1'!#REF!,MATCH($B113,'прил 1.1'!$B:$B,0))</f>
        <v>#REF!</v>
      </c>
      <c r="V113" s="1433" t="e">
        <f>INDEX('прил 1.1'!#REF!,MATCH($B113,'прил 1.1'!$B:$B,0))</f>
        <v>#REF!</v>
      </c>
      <c r="W113" s="1434" t="e">
        <f t="shared" ref="W113" si="300">T113+(N113-AL113)*1.18+AL113</f>
        <v>#REF!</v>
      </c>
      <c r="X113" s="1434">
        <f t="shared" ref="X113" si="301">(O113-AM113)*1.18+AM113</f>
        <v>0.40473999999999999</v>
      </c>
      <c r="Y113" s="1434">
        <f t="shared" ref="Y113" si="302">(P113-AN113)*1.18+AN113</f>
        <v>0</v>
      </c>
      <c r="Z113" s="1434">
        <f t="shared" ref="Z113" si="303">(Q113-AO113)*1.18+AO113</f>
        <v>0</v>
      </c>
      <c r="AA113" s="1433"/>
      <c r="AB113" s="1433" t="e">
        <f>INDEX('прил 1.1'!#REF!,MATCH($B113,'прил 1.1'!$B:$B,0))</f>
        <v>#REF!</v>
      </c>
      <c r="AC113" s="1433" t="e">
        <f>INDEX('прил 1.1'!#REF!,MATCH($B113,'прил 1.1'!$B:$B,0))</f>
        <v>#REF!</v>
      </c>
      <c r="AD113" s="1088"/>
      <c r="AE113" s="1088"/>
      <c r="AF113" s="1941" t="e">
        <f>INDEX('прил 1.1'!#REF!,MATCH('прил 14'!B113,'прил 1.1'!B:B,0))-G113</f>
        <v>#REF!</v>
      </c>
      <c r="AG113" s="1267"/>
      <c r="AH113" s="1267"/>
      <c r="AJ113" s="1266"/>
      <c r="AK113" s="1359"/>
      <c r="AL113" s="1360"/>
      <c r="AM113" s="1266"/>
      <c r="AN113" s="1266"/>
      <c r="AO113" s="1361"/>
      <c r="AP113" s="1291"/>
      <c r="AQ113" s="1362"/>
      <c r="AR113" s="1362"/>
      <c r="AS113" s="1362"/>
      <c r="AT113" s="1362"/>
      <c r="AU113" s="1362"/>
      <c r="AW113" s="1362"/>
      <c r="AX113" s="1362"/>
      <c r="AY113" s="1362"/>
      <c r="AZ113" s="1362"/>
      <c r="BA113" s="1362"/>
      <c r="BB113" s="1363"/>
      <c r="BD113" s="1751"/>
    </row>
    <row r="114" spans="1:56" outlineLevel="2">
      <c r="A114" s="919">
        <f t="shared" si="296"/>
        <v>17</v>
      </c>
      <c r="B114" s="780" t="e">
        <f>'прил 1.4'!B205</f>
        <v>#REF!</v>
      </c>
      <c r="C114" s="919" t="s">
        <v>1026</v>
      </c>
      <c r="D114" s="1433" t="e">
        <f>INDEX('прил 1.1'!K:K,MATCH($B114,'прил 1.1'!$B:$B,0))</f>
        <v>#REF!</v>
      </c>
      <c r="E114" s="1433" t="e">
        <f>INDEX('прил 1.1'!Q:Q,MATCH($B114,'прил 1.1'!$B:$B,0))</f>
        <v>#REF!</v>
      </c>
      <c r="F114" s="1433" t="e">
        <f>INDEX('прил 1.1'!#REF!,MATCH($B114,'прил 1.1'!$B:$B,0))</f>
        <v>#REF!</v>
      </c>
      <c r="G114" s="1433" t="e">
        <f>INDEX('прил 1.3'!#REF!,MATCH('прил 14'!$B114,'прил 1.3'!$B:$B,0))</f>
        <v>#REF!</v>
      </c>
      <c r="H114" s="1433" t="e">
        <f>INDEX('прил 1.3'!#REF!,MATCH('прил 14'!$B114,'прил 1.3'!$B:$B,0))</f>
        <v>#REF!</v>
      </c>
      <c r="I114" s="1433" t="e">
        <f>INDEX('прил 1.3'!#REF!,MATCH('прил 14'!$B114,'прил 1.3'!$B:$B,0))</f>
        <v>#REF!</v>
      </c>
      <c r="J114" s="1433" t="e">
        <f>INDEX('прил 1.3'!#REF!,MATCH('прил 14'!$B114,'прил 1.3'!$B:$B,0))</f>
        <v>#REF!</v>
      </c>
      <c r="K114" s="1433" t="e">
        <f>INDEX('прил 1.3'!#REF!,MATCH('прил 14'!$B114,'прил 1.3'!$B:$B,0))</f>
        <v>#REF!</v>
      </c>
      <c r="L114" s="1433"/>
      <c r="M114" s="1433" t="e">
        <f>INDEX('прил 1.1'!#REF!,MATCH($B114,'прил 1.1'!$B:$B,0))</f>
        <v>#REF!</v>
      </c>
      <c r="N114" s="1434" t="e">
        <f>H114</f>
        <v>#REF!</v>
      </c>
      <c r="O114" s="1434" t="e">
        <f t="shared" ref="O114:Q114" si="304">I114</f>
        <v>#REF!</v>
      </c>
      <c r="P114" s="1434" t="e">
        <f t="shared" si="304"/>
        <v>#REF!</v>
      </c>
      <c r="Q114" s="1434" t="e">
        <f t="shared" si="304"/>
        <v>#REF!</v>
      </c>
      <c r="R114" s="1433"/>
      <c r="S114" s="1433" t="e">
        <f>INDEX('прил 1.1'!#REF!,MATCH($B114,'прил 1.1'!$B:$B,0))</f>
        <v>#REF!</v>
      </c>
      <c r="T114" s="1433" t="e">
        <f>INDEX('прил 1.1'!#REF!,MATCH($B114,'прил 1.1'!$B:$B,0))</f>
        <v>#REF!</v>
      </c>
      <c r="U114" s="1433" t="e">
        <f>INDEX('прил 1.1'!#REF!,MATCH($B114,'прил 1.1'!$B:$B,0))</f>
        <v>#REF!</v>
      </c>
      <c r="V114" s="1433" t="e">
        <f>INDEX('прил 1.1'!#REF!,MATCH($B114,'прил 1.1'!$B:$B,0))</f>
        <v>#REF!</v>
      </c>
      <c r="W114" s="1434" t="e">
        <f t="shared" ref="W114:W126" si="305">T114+(N114-AL114)*1.18+AL114</f>
        <v>#REF!</v>
      </c>
      <c r="X114" s="1434" t="e">
        <f t="shared" ref="X114:X126" si="306">(O114-AM114)*1.18+AM114</f>
        <v>#REF!</v>
      </c>
      <c r="Y114" s="1434" t="e">
        <f t="shared" ref="Y114:Y126" si="307">(P114-AN114)*1.18+AN114</f>
        <v>#REF!</v>
      </c>
      <c r="Z114" s="1434" t="e">
        <f t="shared" ref="Z114:Z127" si="308">V114-W114-X114-Y114</f>
        <v>#REF!</v>
      </c>
      <c r="AA114" s="1433"/>
      <c r="AB114" s="1433" t="e">
        <f>INDEX('прил 1.1'!#REF!,MATCH($B114,'прил 1.1'!$B:$B,0))</f>
        <v>#REF!</v>
      </c>
      <c r="AC114" s="1433" t="e">
        <f>INDEX('прил 1.1'!#REF!,MATCH($B114,'прил 1.1'!$B:$B,0))</f>
        <v>#REF!</v>
      </c>
      <c r="AD114" s="1088" t="e">
        <f>INDEX('прил 1.1'!#REF!,MATCH($B114,'прил 1.1'!$B:$B,0))</f>
        <v>#REF!</v>
      </c>
      <c r="AE114" s="1088" t="e">
        <f>INDEX('прил 1.1'!#REF!,MATCH($B114,'прил 1.1'!$B:$B,0))</f>
        <v>#REF!</v>
      </c>
      <c r="AF114" s="1941" t="e">
        <f>INDEX('прил 1.1'!#REF!,MATCH('прил 14'!B114,'прил 1.1'!B:B,0))-G114</f>
        <v>#REF!</v>
      </c>
      <c r="AG114" s="1267" t="e">
        <f>INDEX('прил 1.1'!#REF!,MATCH($B114,'прил 1.1'!$B:$B,0))</f>
        <v>#REF!</v>
      </c>
      <c r="AH114" s="1267" t="e">
        <f t="shared" ref="AH114:AH126" si="309">SUM(W114:Z114)-V114</f>
        <v>#REF!</v>
      </c>
      <c r="AJ114" s="1266" t="e">
        <f t="shared" ref="AJ114:AJ126" si="310">ROUND(M114*$AK$19,4)</f>
        <v>#REF!</v>
      </c>
      <c r="AK114" s="1359"/>
      <c r="AL114" s="1360"/>
      <c r="AM114" s="1266" t="e">
        <f t="shared" ref="AM114:AM126" si="311">AJ114</f>
        <v>#REF!</v>
      </c>
      <c r="AN114" s="1266"/>
      <c r="AO114" s="1361"/>
      <c r="AP114" s="1291" t="e">
        <f t="shared" ref="AP114:AP126" si="312">AQ114-AR114-AS114-AT114-AU114</f>
        <v>#REF!</v>
      </c>
      <c r="AQ114" s="1362" t="e">
        <f t="shared" ref="AQ114:AQ126" si="313">V114-AJ114</f>
        <v>#REF!</v>
      </c>
      <c r="AR114" s="1362" t="e">
        <f t="shared" ref="AR114:AR126" si="314">W114-AL114</f>
        <v>#REF!</v>
      </c>
      <c r="AS114" s="1362" t="e">
        <f t="shared" ref="AS114:AS126" si="315">X114-AM114</f>
        <v>#REF!</v>
      </c>
      <c r="AT114" s="1362" t="e">
        <f t="shared" ref="AT114:AT126" si="316">Y114-AN114</f>
        <v>#REF!</v>
      </c>
      <c r="AU114" s="1362" t="e">
        <f t="shared" ref="AU114:AU126" si="317">Z114-AO114</f>
        <v>#REF!</v>
      </c>
      <c r="AW114" s="1362" t="e">
        <f t="shared" ref="AW114:AW126" si="318">(N114-AL114)*1.18</f>
        <v>#REF!</v>
      </c>
      <c r="AX114" s="1362" t="e">
        <f t="shared" ref="AX114:AX126" si="319">(O114-AM114)*1.18</f>
        <v>#REF!</v>
      </c>
      <c r="AY114" s="1362" t="e">
        <f t="shared" ref="AY114:AY126" si="320">(P114-AN114)*1.18</f>
        <v>#REF!</v>
      </c>
      <c r="AZ114" s="1362" t="e">
        <f t="shared" ref="AZ114:AZ126" si="321">(Q114-AO114)*1.18</f>
        <v>#REF!</v>
      </c>
      <c r="BA114" s="1362" t="e">
        <f t="shared" ref="BA114:BA126" si="322">SUM(AW114:AZ114)</f>
        <v>#REF!</v>
      </c>
      <c r="BB114" s="1363">
        <v>6.4840241691399569E-6</v>
      </c>
      <c r="BD114" s="1751" t="e">
        <f t="shared" si="283"/>
        <v>#REF!</v>
      </c>
    </row>
    <row r="115" spans="1:56" outlineLevel="2">
      <c r="A115" s="919">
        <f t="shared" si="296"/>
        <v>18</v>
      </c>
      <c r="B115" s="780" t="e">
        <f>'прил 1.4'!B206</f>
        <v>#REF!</v>
      </c>
      <c r="C115" s="919" t="s">
        <v>1026</v>
      </c>
      <c r="D115" s="1433" t="e">
        <f>INDEX('прил 1.1'!K:K,MATCH($B115,'прил 1.1'!$B:$B,0))</f>
        <v>#REF!</v>
      </c>
      <c r="E115" s="1433" t="e">
        <f>INDEX('прил 1.1'!Q:Q,MATCH($B115,'прил 1.1'!$B:$B,0))</f>
        <v>#REF!</v>
      </c>
      <c r="F115" s="1433" t="e">
        <f>INDEX('прил 1.1'!#REF!,MATCH($B115,'прил 1.1'!$B:$B,0))</f>
        <v>#REF!</v>
      </c>
      <c r="G115" s="1433" t="e">
        <f>INDEX('прил 1.3'!#REF!,MATCH('прил 14'!$B115,'прил 1.3'!$B:$B,0))</f>
        <v>#REF!</v>
      </c>
      <c r="H115" s="1433" t="e">
        <f>INDEX('прил 1.3'!#REF!,MATCH('прил 14'!$B115,'прил 1.3'!$B:$B,0))</f>
        <v>#REF!</v>
      </c>
      <c r="I115" s="1433" t="e">
        <f>INDEX('прил 1.3'!#REF!,MATCH('прил 14'!$B115,'прил 1.3'!$B:$B,0))</f>
        <v>#REF!</v>
      </c>
      <c r="J115" s="1433" t="e">
        <f>INDEX('прил 1.3'!#REF!,MATCH('прил 14'!$B115,'прил 1.3'!$B:$B,0))</f>
        <v>#REF!</v>
      </c>
      <c r="K115" s="1433" t="e">
        <f>INDEX('прил 1.3'!#REF!,MATCH('прил 14'!$B115,'прил 1.3'!$B:$B,0))</f>
        <v>#REF!</v>
      </c>
      <c r="L115" s="1433"/>
      <c r="M115" s="1433" t="e">
        <f>INDEX('прил 1.1'!#REF!,MATCH($B115,'прил 1.1'!$B:$B,0))</f>
        <v>#REF!</v>
      </c>
      <c r="N115" s="1434" t="e">
        <f t="shared" ref="N115:N124" si="323">H115</f>
        <v>#REF!</v>
      </c>
      <c r="O115" s="1434" t="e">
        <f t="shared" ref="O115:O124" si="324">I115</f>
        <v>#REF!</v>
      </c>
      <c r="P115" s="1434" t="e">
        <f t="shared" ref="P115:P124" si="325">J115</f>
        <v>#REF!</v>
      </c>
      <c r="Q115" s="1434" t="e">
        <f t="shared" ref="Q115:Q124" si="326">K115</f>
        <v>#REF!</v>
      </c>
      <c r="R115" s="1433"/>
      <c r="S115" s="1433" t="e">
        <f>INDEX('прил 1.1'!#REF!,MATCH($B115,'прил 1.1'!$B:$B,0))</f>
        <v>#REF!</v>
      </c>
      <c r="T115" s="1433" t="e">
        <f>INDEX('прил 1.1'!#REF!,MATCH($B115,'прил 1.1'!$B:$B,0))</f>
        <v>#REF!</v>
      </c>
      <c r="U115" s="1433" t="e">
        <f>INDEX('прил 1.1'!#REF!,MATCH($B115,'прил 1.1'!$B:$B,0))</f>
        <v>#REF!</v>
      </c>
      <c r="V115" s="1433" t="e">
        <f>INDEX('прил 1.1'!#REF!,MATCH($B115,'прил 1.1'!$B:$B,0))</f>
        <v>#REF!</v>
      </c>
      <c r="W115" s="1434" t="e">
        <f t="shared" si="305"/>
        <v>#REF!</v>
      </c>
      <c r="X115" s="1434" t="e">
        <f t="shared" si="306"/>
        <v>#REF!</v>
      </c>
      <c r="Y115" s="1434" t="e">
        <f t="shared" si="307"/>
        <v>#REF!</v>
      </c>
      <c r="Z115" s="1434" t="e">
        <f t="shared" si="308"/>
        <v>#REF!</v>
      </c>
      <c r="AA115" s="1433"/>
      <c r="AB115" s="1433" t="e">
        <f>INDEX('прил 1.1'!#REF!,MATCH($B115,'прил 1.1'!$B:$B,0))</f>
        <v>#REF!</v>
      </c>
      <c r="AC115" s="1433" t="e">
        <f>INDEX('прил 1.1'!#REF!,MATCH($B115,'прил 1.1'!$B:$B,0))</f>
        <v>#REF!</v>
      </c>
      <c r="AD115" s="1088" t="e">
        <f>INDEX('прил 1.1'!#REF!,MATCH($B115,'прил 1.1'!$B:$B,0))</f>
        <v>#REF!</v>
      </c>
      <c r="AE115" s="1088" t="e">
        <f>INDEX('прил 1.1'!#REF!,MATCH($B115,'прил 1.1'!$B:$B,0))</f>
        <v>#REF!</v>
      </c>
      <c r="AF115" s="1941" t="e">
        <f>INDEX('прил 1.1'!#REF!,MATCH('прил 14'!B115,'прил 1.1'!B:B,0))-G115</f>
        <v>#REF!</v>
      </c>
      <c r="AG115" s="1267" t="e">
        <f>INDEX('прил 1.1'!#REF!,MATCH($B115,'прил 1.1'!$B:$B,0))</f>
        <v>#REF!</v>
      </c>
      <c r="AH115" s="1267" t="e">
        <f t="shared" si="309"/>
        <v>#REF!</v>
      </c>
      <c r="AJ115" s="1266" t="e">
        <f t="shared" si="310"/>
        <v>#REF!</v>
      </c>
      <c r="AK115" s="1359"/>
      <c r="AL115" s="1360"/>
      <c r="AM115" s="1266" t="e">
        <f t="shared" si="311"/>
        <v>#REF!</v>
      </c>
      <c r="AN115" s="1266"/>
      <c r="AO115" s="1361"/>
      <c r="AP115" s="1291" t="e">
        <f t="shared" si="312"/>
        <v>#REF!</v>
      </c>
      <c r="AQ115" s="1362" t="e">
        <f t="shared" si="313"/>
        <v>#REF!</v>
      </c>
      <c r="AR115" s="1362" t="e">
        <f t="shared" si="314"/>
        <v>#REF!</v>
      </c>
      <c r="AS115" s="1362" t="e">
        <f t="shared" si="315"/>
        <v>#REF!</v>
      </c>
      <c r="AT115" s="1362" t="e">
        <f t="shared" si="316"/>
        <v>#REF!</v>
      </c>
      <c r="AU115" s="1362" t="e">
        <f t="shared" si="317"/>
        <v>#REF!</v>
      </c>
      <c r="AW115" s="1362" t="e">
        <f t="shared" si="318"/>
        <v>#REF!</v>
      </c>
      <c r="AX115" s="1362" t="e">
        <f t="shared" si="319"/>
        <v>#REF!</v>
      </c>
      <c r="AY115" s="1362" t="e">
        <f t="shared" si="320"/>
        <v>#REF!</v>
      </c>
      <c r="AZ115" s="1362" t="e">
        <f t="shared" si="321"/>
        <v>#REF!</v>
      </c>
      <c r="BA115" s="1362" t="e">
        <f t="shared" si="322"/>
        <v>#REF!</v>
      </c>
      <c r="BB115" s="1363">
        <v>4.3939527147873747E-6</v>
      </c>
      <c r="BD115" s="1751" t="e">
        <f t="shared" si="283"/>
        <v>#REF!</v>
      </c>
    </row>
    <row r="116" spans="1:56" outlineLevel="2">
      <c r="A116" s="919">
        <f t="shared" si="296"/>
        <v>19</v>
      </c>
      <c r="B116" s="780" t="e">
        <f>'прил 1.4'!B207</f>
        <v>#REF!</v>
      </c>
      <c r="C116" s="919" t="s">
        <v>1026</v>
      </c>
      <c r="D116" s="1433" t="e">
        <f>INDEX('прил 1.1'!K:K,MATCH($B116,'прил 1.1'!$B:$B,0))</f>
        <v>#REF!</v>
      </c>
      <c r="E116" s="1433" t="e">
        <f>INDEX('прил 1.1'!Q:Q,MATCH($B116,'прил 1.1'!$B:$B,0))</f>
        <v>#REF!</v>
      </c>
      <c r="F116" s="1433" t="e">
        <f>INDEX('прил 1.1'!#REF!,MATCH($B116,'прил 1.1'!$B:$B,0))</f>
        <v>#REF!</v>
      </c>
      <c r="G116" s="1433" t="e">
        <f>INDEX('прил 1.3'!#REF!,MATCH('прил 14'!$B116,'прил 1.3'!$B:$B,0))</f>
        <v>#REF!</v>
      </c>
      <c r="H116" s="1433" t="e">
        <f>INDEX('прил 1.3'!#REF!,MATCH('прил 14'!$B116,'прил 1.3'!$B:$B,0))</f>
        <v>#REF!</v>
      </c>
      <c r="I116" s="1433" t="e">
        <f>INDEX('прил 1.3'!#REF!,MATCH('прил 14'!$B116,'прил 1.3'!$B:$B,0))</f>
        <v>#REF!</v>
      </c>
      <c r="J116" s="1433" t="e">
        <f>INDEX('прил 1.3'!#REF!,MATCH('прил 14'!$B116,'прил 1.3'!$B:$B,0))</f>
        <v>#REF!</v>
      </c>
      <c r="K116" s="1433" t="e">
        <f>INDEX('прил 1.3'!#REF!,MATCH('прил 14'!$B116,'прил 1.3'!$B:$B,0))</f>
        <v>#REF!</v>
      </c>
      <c r="L116" s="1433"/>
      <c r="M116" s="1433" t="e">
        <f>INDEX('прил 1.1'!#REF!,MATCH($B116,'прил 1.1'!$B:$B,0))</f>
        <v>#REF!</v>
      </c>
      <c r="N116" s="1434" t="e">
        <f t="shared" si="323"/>
        <v>#REF!</v>
      </c>
      <c r="O116" s="1434" t="e">
        <f t="shared" si="324"/>
        <v>#REF!</v>
      </c>
      <c r="P116" s="1434" t="e">
        <f t="shared" si="325"/>
        <v>#REF!</v>
      </c>
      <c r="Q116" s="1434" t="e">
        <f t="shared" si="326"/>
        <v>#REF!</v>
      </c>
      <c r="R116" s="1433"/>
      <c r="S116" s="1433" t="e">
        <f>INDEX('прил 1.1'!#REF!,MATCH($B116,'прил 1.1'!$B:$B,0))</f>
        <v>#REF!</v>
      </c>
      <c r="T116" s="1433" t="e">
        <f>INDEX('прил 1.1'!#REF!,MATCH($B116,'прил 1.1'!$B:$B,0))</f>
        <v>#REF!</v>
      </c>
      <c r="U116" s="1433" t="e">
        <f>INDEX('прил 1.1'!#REF!,MATCH($B116,'прил 1.1'!$B:$B,0))</f>
        <v>#REF!</v>
      </c>
      <c r="V116" s="1433" t="e">
        <f>INDEX('прил 1.1'!#REF!,MATCH($B116,'прил 1.1'!$B:$B,0))</f>
        <v>#REF!</v>
      </c>
      <c r="W116" s="1434" t="e">
        <f t="shared" si="305"/>
        <v>#REF!</v>
      </c>
      <c r="X116" s="1434" t="e">
        <f t="shared" si="306"/>
        <v>#REF!</v>
      </c>
      <c r="Y116" s="1434" t="e">
        <f t="shared" si="307"/>
        <v>#REF!</v>
      </c>
      <c r="Z116" s="1434" t="e">
        <f t="shared" si="308"/>
        <v>#REF!</v>
      </c>
      <c r="AA116" s="1433"/>
      <c r="AB116" s="1433" t="e">
        <f>INDEX('прил 1.1'!#REF!,MATCH($B116,'прил 1.1'!$B:$B,0))</f>
        <v>#REF!</v>
      </c>
      <c r="AC116" s="1433" t="e">
        <f>INDEX('прил 1.1'!#REF!,MATCH($B116,'прил 1.1'!$B:$B,0))</f>
        <v>#REF!</v>
      </c>
      <c r="AD116" s="1088" t="e">
        <f>INDEX('прил 1.1'!#REF!,MATCH($B116,'прил 1.1'!$B:$B,0))</f>
        <v>#REF!</v>
      </c>
      <c r="AE116" s="1088" t="e">
        <f>INDEX('прил 1.1'!#REF!,MATCH($B116,'прил 1.1'!$B:$B,0))</f>
        <v>#REF!</v>
      </c>
      <c r="AF116" s="1941" t="e">
        <f>INDEX('прил 1.1'!#REF!,MATCH('прил 14'!B116,'прил 1.1'!B:B,0))-G116</f>
        <v>#REF!</v>
      </c>
      <c r="AG116" s="1267" t="e">
        <f>INDEX('прил 1.1'!#REF!,MATCH($B116,'прил 1.1'!$B:$B,0))</f>
        <v>#REF!</v>
      </c>
      <c r="AH116" s="1267" t="e">
        <f t="shared" si="309"/>
        <v>#REF!</v>
      </c>
      <c r="AJ116" s="1266" t="e">
        <f t="shared" si="310"/>
        <v>#REF!</v>
      </c>
      <c r="AK116" s="1359"/>
      <c r="AL116" s="1360"/>
      <c r="AM116" s="1266" t="e">
        <f t="shared" si="311"/>
        <v>#REF!</v>
      </c>
      <c r="AN116" s="1266"/>
      <c r="AO116" s="1361"/>
      <c r="AP116" s="1291" t="e">
        <f t="shared" si="312"/>
        <v>#REF!</v>
      </c>
      <c r="AQ116" s="1362" t="e">
        <f t="shared" si="313"/>
        <v>#REF!</v>
      </c>
      <c r="AR116" s="1362" t="e">
        <f t="shared" si="314"/>
        <v>#REF!</v>
      </c>
      <c r="AS116" s="1362" t="e">
        <f t="shared" si="315"/>
        <v>#REF!</v>
      </c>
      <c r="AT116" s="1362" t="e">
        <f t="shared" si="316"/>
        <v>#REF!</v>
      </c>
      <c r="AU116" s="1362" t="e">
        <f t="shared" si="317"/>
        <v>#REF!</v>
      </c>
      <c r="AW116" s="1362" t="e">
        <f t="shared" si="318"/>
        <v>#REF!</v>
      </c>
      <c r="AX116" s="1362" t="e">
        <f t="shared" si="319"/>
        <v>#REF!</v>
      </c>
      <c r="AY116" s="1362" t="e">
        <f t="shared" si="320"/>
        <v>#REF!</v>
      </c>
      <c r="AZ116" s="1362" t="e">
        <f t="shared" si="321"/>
        <v>#REF!</v>
      </c>
      <c r="BA116" s="1362" t="e">
        <f t="shared" si="322"/>
        <v>#REF!</v>
      </c>
      <c r="BB116" s="1363">
        <v>2.4318336577788813E-6</v>
      </c>
      <c r="BD116" s="1751" t="e">
        <f t="shared" si="283"/>
        <v>#REF!</v>
      </c>
    </row>
    <row r="117" spans="1:56" outlineLevel="2">
      <c r="A117" s="919">
        <f t="shared" si="296"/>
        <v>20</v>
      </c>
      <c r="B117" s="780" t="e">
        <f>'прил 1.4'!B208</f>
        <v>#REF!</v>
      </c>
      <c r="C117" s="919" t="s">
        <v>1026</v>
      </c>
      <c r="D117" s="1433" t="e">
        <f>INDEX('прил 1.1'!K:K,MATCH($B117,'прил 1.1'!$B:$B,0))</f>
        <v>#REF!</v>
      </c>
      <c r="E117" s="1433" t="e">
        <f>INDEX('прил 1.1'!Q:Q,MATCH($B117,'прил 1.1'!$B:$B,0))</f>
        <v>#REF!</v>
      </c>
      <c r="F117" s="1433" t="e">
        <f>INDEX('прил 1.1'!#REF!,MATCH($B117,'прил 1.1'!$B:$B,0))</f>
        <v>#REF!</v>
      </c>
      <c r="G117" s="1433" t="e">
        <f>INDEX('прил 1.3'!#REF!,MATCH('прил 14'!$B117,'прил 1.3'!$B:$B,0))</f>
        <v>#REF!</v>
      </c>
      <c r="H117" s="1433" t="e">
        <f>INDEX('прил 1.3'!#REF!,MATCH('прил 14'!$B117,'прил 1.3'!$B:$B,0))</f>
        <v>#REF!</v>
      </c>
      <c r="I117" s="1433" t="e">
        <f>INDEX('прил 1.3'!#REF!,MATCH('прил 14'!$B117,'прил 1.3'!$B:$B,0))</f>
        <v>#REF!</v>
      </c>
      <c r="J117" s="1433" t="e">
        <f>INDEX('прил 1.3'!#REF!,MATCH('прил 14'!$B117,'прил 1.3'!$B:$B,0))</f>
        <v>#REF!</v>
      </c>
      <c r="K117" s="1433" t="e">
        <f>INDEX('прил 1.3'!#REF!,MATCH('прил 14'!$B117,'прил 1.3'!$B:$B,0))</f>
        <v>#REF!</v>
      </c>
      <c r="L117" s="1433"/>
      <c r="M117" s="1433" t="e">
        <f>INDEX('прил 1.1'!#REF!,MATCH($B117,'прил 1.1'!$B:$B,0))</f>
        <v>#REF!</v>
      </c>
      <c r="N117" s="1434" t="e">
        <f t="shared" si="323"/>
        <v>#REF!</v>
      </c>
      <c r="O117" s="1434" t="e">
        <f t="shared" si="324"/>
        <v>#REF!</v>
      </c>
      <c r="P117" s="1434" t="e">
        <f t="shared" si="325"/>
        <v>#REF!</v>
      </c>
      <c r="Q117" s="1434" t="e">
        <f t="shared" si="326"/>
        <v>#REF!</v>
      </c>
      <c r="R117" s="1433"/>
      <c r="S117" s="1433" t="e">
        <f>INDEX('прил 1.1'!#REF!,MATCH($B117,'прил 1.1'!$B:$B,0))</f>
        <v>#REF!</v>
      </c>
      <c r="T117" s="1433" t="e">
        <f>INDEX('прил 1.1'!#REF!,MATCH($B117,'прил 1.1'!$B:$B,0))</f>
        <v>#REF!</v>
      </c>
      <c r="U117" s="1433" t="e">
        <f>INDEX('прил 1.1'!#REF!,MATCH($B117,'прил 1.1'!$B:$B,0))</f>
        <v>#REF!</v>
      </c>
      <c r="V117" s="1433" t="e">
        <f>INDEX('прил 1.1'!#REF!,MATCH($B117,'прил 1.1'!$B:$B,0))</f>
        <v>#REF!</v>
      </c>
      <c r="W117" s="1434" t="e">
        <f t="shared" si="305"/>
        <v>#REF!</v>
      </c>
      <c r="X117" s="1434" t="e">
        <f t="shared" si="306"/>
        <v>#REF!</v>
      </c>
      <c r="Y117" s="1434" t="e">
        <f t="shared" si="307"/>
        <v>#REF!</v>
      </c>
      <c r="Z117" s="1434" t="e">
        <f t="shared" si="308"/>
        <v>#REF!</v>
      </c>
      <c r="AA117" s="1433"/>
      <c r="AB117" s="1433" t="e">
        <f>INDEX('прил 1.1'!#REF!,MATCH($B117,'прил 1.1'!$B:$B,0))</f>
        <v>#REF!</v>
      </c>
      <c r="AC117" s="1433" t="e">
        <f>INDEX('прил 1.1'!#REF!,MATCH($B117,'прил 1.1'!$B:$B,0))</f>
        <v>#REF!</v>
      </c>
      <c r="AD117" s="1088" t="e">
        <f>INDEX('прил 1.1'!#REF!,MATCH($B117,'прил 1.1'!$B:$B,0))</f>
        <v>#REF!</v>
      </c>
      <c r="AE117" s="1088" t="e">
        <f>INDEX('прил 1.1'!#REF!,MATCH($B117,'прил 1.1'!$B:$B,0))</f>
        <v>#REF!</v>
      </c>
      <c r="AF117" s="1941" t="e">
        <f>INDEX('прил 1.1'!#REF!,MATCH('прил 14'!B117,'прил 1.1'!B:B,0))-G117</f>
        <v>#REF!</v>
      </c>
      <c r="AG117" s="1267" t="e">
        <f>INDEX('прил 1.1'!#REF!,MATCH($B117,'прил 1.1'!$B:$B,0))</f>
        <v>#REF!</v>
      </c>
      <c r="AH117" s="1267" t="e">
        <f t="shared" si="309"/>
        <v>#REF!</v>
      </c>
      <c r="AJ117" s="1266" t="e">
        <f t="shared" si="310"/>
        <v>#REF!</v>
      </c>
      <c r="AK117" s="1359"/>
      <c r="AL117" s="1360"/>
      <c r="AM117" s="1266" t="e">
        <f t="shared" si="311"/>
        <v>#REF!</v>
      </c>
      <c r="AN117" s="1266"/>
      <c r="AO117" s="1361"/>
      <c r="AP117" s="1291" t="e">
        <f t="shared" si="312"/>
        <v>#REF!</v>
      </c>
      <c r="AQ117" s="1362" t="e">
        <f t="shared" si="313"/>
        <v>#REF!</v>
      </c>
      <c r="AR117" s="1362" t="e">
        <f t="shared" si="314"/>
        <v>#REF!</v>
      </c>
      <c r="AS117" s="1362" t="e">
        <f t="shared" si="315"/>
        <v>#REF!</v>
      </c>
      <c r="AT117" s="1362" t="e">
        <f t="shared" si="316"/>
        <v>#REF!</v>
      </c>
      <c r="AU117" s="1362" t="e">
        <f t="shared" si="317"/>
        <v>#REF!</v>
      </c>
      <c r="AW117" s="1362" t="e">
        <f t="shared" si="318"/>
        <v>#REF!</v>
      </c>
      <c r="AX117" s="1362" t="e">
        <f t="shared" si="319"/>
        <v>#REF!</v>
      </c>
      <c r="AY117" s="1362" t="e">
        <f t="shared" si="320"/>
        <v>#REF!</v>
      </c>
      <c r="AZ117" s="1362" t="e">
        <f t="shared" si="321"/>
        <v>#REF!</v>
      </c>
      <c r="BA117" s="1362" t="e">
        <f t="shared" si="322"/>
        <v>#REF!</v>
      </c>
      <c r="BB117" s="1363">
        <v>1.279523971220442E-7</v>
      </c>
      <c r="BD117" s="1751" t="e">
        <f t="shared" si="283"/>
        <v>#REF!</v>
      </c>
    </row>
    <row r="118" spans="1:56" outlineLevel="2">
      <c r="A118" s="919">
        <f t="shared" si="296"/>
        <v>21</v>
      </c>
      <c r="B118" s="780" t="e">
        <f>'прил 1.4'!B209</f>
        <v>#REF!</v>
      </c>
      <c r="C118" s="919" t="s">
        <v>1026</v>
      </c>
      <c r="D118" s="1433" t="e">
        <f>INDEX('прил 1.1'!K:K,MATCH($B118,'прил 1.1'!$B:$B,0))</f>
        <v>#REF!</v>
      </c>
      <c r="E118" s="1433" t="e">
        <f>INDEX('прил 1.1'!Q:Q,MATCH($B118,'прил 1.1'!$B:$B,0))</f>
        <v>#REF!</v>
      </c>
      <c r="F118" s="1433" t="e">
        <f>INDEX('прил 1.1'!#REF!,MATCH($B118,'прил 1.1'!$B:$B,0))</f>
        <v>#REF!</v>
      </c>
      <c r="G118" s="1433" t="e">
        <f>INDEX('прил 1.3'!#REF!,MATCH('прил 14'!$B118,'прил 1.3'!$B:$B,0))</f>
        <v>#REF!</v>
      </c>
      <c r="H118" s="1433" t="e">
        <f>INDEX('прил 1.3'!#REF!,MATCH('прил 14'!$B118,'прил 1.3'!$B:$B,0))</f>
        <v>#REF!</v>
      </c>
      <c r="I118" s="1433" t="e">
        <f>INDEX('прил 1.3'!#REF!,MATCH('прил 14'!$B118,'прил 1.3'!$B:$B,0))</f>
        <v>#REF!</v>
      </c>
      <c r="J118" s="1433" t="e">
        <f>INDEX('прил 1.3'!#REF!,MATCH('прил 14'!$B118,'прил 1.3'!$B:$B,0))</f>
        <v>#REF!</v>
      </c>
      <c r="K118" s="1433" t="e">
        <f>INDEX('прил 1.3'!#REF!,MATCH('прил 14'!$B118,'прил 1.3'!$B:$B,0))</f>
        <v>#REF!</v>
      </c>
      <c r="L118" s="1433"/>
      <c r="M118" s="1433" t="e">
        <f>INDEX('прил 1.1'!#REF!,MATCH($B118,'прил 1.1'!$B:$B,0))</f>
        <v>#REF!</v>
      </c>
      <c r="N118" s="1434" t="e">
        <f t="shared" si="323"/>
        <v>#REF!</v>
      </c>
      <c r="O118" s="1434" t="e">
        <f t="shared" si="324"/>
        <v>#REF!</v>
      </c>
      <c r="P118" s="1434" t="e">
        <f t="shared" si="325"/>
        <v>#REF!</v>
      </c>
      <c r="Q118" s="1434" t="e">
        <f t="shared" si="326"/>
        <v>#REF!</v>
      </c>
      <c r="R118" s="1433"/>
      <c r="S118" s="1433" t="e">
        <f>INDEX('прил 1.1'!#REF!,MATCH($B118,'прил 1.1'!$B:$B,0))</f>
        <v>#REF!</v>
      </c>
      <c r="T118" s="1433" t="e">
        <f>INDEX('прил 1.1'!#REF!,MATCH($B118,'прил 1.1'!$B:$B,0))</f>
        <v>#REF!</v>
      </c>
      <c r="U118" s="1433" t="e">
        <f>INDEX('прил 1.1'!#REF!,MATCH($B118,'прил 1.1'!$B:$B,0))</f>
        <v>#REF!</v>
      </c>
      <c r="V118" s="1433" t="e">
        <f>INDEX('прил 1.1'!#REF!,MATCH($B118,'прил 1.1'!$B:$B,0))</f>
        <v>#REF!</v>
      </c>
      <c r="W118" s="1434" t="e">
        <f t="shared" si="305"/>
        <v>#REF!</v>
      </c>
      <c r="X118" s="1434" t="e">
        <f t="shared" si="306"/>
        <v>#REF!</v>
      </c>
      <c r="Y118" s="1434" t="e">
        <f t="shared" si="307"/>
        <v>#REF!</v>
      </c>
      <c r="Z118" s="1434" t="e">
        <f t="shared" si="308"/>
        <v>#REF!</v>
      </c>
      <c r="AA118" s="1433"/>
      <c r="AB118" s="1433" t="e">
        <f>INDEX('прил 1.1'!#REF!,MATCH($B118,'прил 1.1'!$B:$B,0))</f>
        <v>#REF!</v>
      </c>
      <c r="AC118" s="1433" t="e">
        <f>INDEX('прил 1.1'!#REF!,MATCH($B118,'прил 1.1'!$B:$B,0))</f>
        <v>#REF!</v>
      </c>
      <c r="AD118" s="1088" t="e">
        <f>INDEX('прил 1.1'!#REF!,MATCH($B118,'прил 1.1'!$B:$B,0))</f>
        <v>#REF!</v>
      </c>
      <c r="AE118" s="1088" t="e">
        <f>INDEX('прил 1.1'!#REF!,MATCH($B118,'прил 1.1'!$B:$B,0))</f>
        <v>#REF!</v>
      </c>
      <c r="AF118" s="1941" t="e">
        <f>INDEX('прил 1.1'!#REF!,MATCH('прил 14'!B118,'прил 1.1'!B:B,0))-G118</f>
        <v>#REF!</v>
      </c>
      <c r="AG118" s="1267" t="e">
        <f>INDEX('прил 1.1'!#REF!,MATCH($B118,'прил 1.1'!$B:$B,0))</f>
        <v>#REF!</v>
      </c>
      <c r="AH118" s="1267" t="e">
        <f t="shared" si="309"/>
        <v>#REF!</v>
      </c>
      <c r="AJ118" s="1266" t="e">
        <f t="shared" si="310"/>
        <v>#REF!</v>
      </c>
      <c r="AK118" s="1359"/>
      <c r="AL118" s="1360"/>
      <c r="AM118" s="1266" t="e">
        <f t="shared" si="311"/>
        <v>#REF!</v>
      </c>
      <c r="AN118" s="1266"/>
      <c r="AO118" s="1361"/>
      <c r="AP118" s="1291" t="e">
        <f t="shared" si="312"/>
        <v>#REF!</v>
      </c>
      <c r="AQ118" s="1362" t="e">
        <f t="shared" si="313"/>
        <v>#REF!</v>
      </c>
      <c r="AR118" s="1362" t="e">
        <f t="shared" si="314"/>
        <v>#REF!</v>
      </c>
      <c r="AS118" s="1362" t="e">
        <f t="shared" si="315"/>
        <v>#REF!</v>
      </c>
      <c r="AT118" s="1362" t="e">
        <f t="shared" si="316"/>
        <v>#REF!</v>
      </c>
      <c r="AU118" s="1362" t="e">
        <f t="shared" si="317"/>
        <v>#REF!</v>
      </c>
      <c r="AW118" s="1362" t="e">
        <f t="shared" si="318"/>
        <v>#REF!</v>
      </c>
      <c r="AX118" s="1362" t="e">
        <f t="shared" si="319"/>
        <v>#REF!</v>
      </c>
      <c r="AY118" s="1362" t="e">
        <f t="shared" si="320"/>
        <v>#REF!</v>
      </c>
      <c r="AZ118" s="1362" t="e">
        <f t="shared" si="321"/>
        <v>#REF!</v>
      </c>
      <c r="BA118" s="1362" t="e">
        <f t="shared" si="322"/>
        <v>#REF!</v>
      </c>
      <c r="BB118" s="1363">
        <v>8.5740956228264054E-6</v>
      </c>
      <c r="BD118" s="1751" t="e">
        <f t="shared" si="283"/>
        <v>#REF!</v>
      </c>
    </row>
    <row r="119" spans="1:56" outlineLevel="2">
      <c r="A119" s="919">
        <f t="shared" si="296"/>
        <v>22</v>
      </c>
      <c r="B119" s="780" t="e">
        <f>'прил 1.4'!B210</f>
        <v>#REF!</v>
      </c>
      <c r="C119" s="919" t="s">
        <v>1026</v>
      </c>
      <c r="D119" s="1433" t="e">
        <f>INDEX('прил 1.1'!K:K,MATCH($B119,'прил 1.1'!$B:$B,0))</f>
        <v>#REF!</v>
      </c>
      <c r="E119" s="1433" t="e">
        <f>INDEX('прил 1.1'!Q:Q,MATCH($B119,'прил 1.1'!$B:$B,0))</f>
        <v>#REF!</v>
      </c>
      <c r="F119" s="1433" t="e">
        <f>INDEX('прил 1.1'!#REF!,MATCH($B119,'прил 1.1'!$B:$B,0))</f>
        <v>#REF!</v>
      </c>
      <c r="G119" s="1433" t="e">
        <f>INDEX('прил 1.3'!#REF!,MATCH('прил 14'!$B119,'прил 1.3'!$B:$B,0))</f>
        <v>#REF!</v>
      </c>
      <c r="H119" s="1433" t="e">
        <f>INDEX('прил 1.3'!#REF!,MATCH('прил 14'!$B119,'прил 1.3'!$B:$B,0))</f>
        <v>#REF!</v>
      </c>
      <c r="I119" s="1433" t="e">
        <f>INDEX('прил 1.3'!#REF!,MATCH('прил 14'!$B119,'прил 1.3'!$B:$B,0))</f>
        <v>#REF!</v>
      </c>
      <c r="J119" s="1433" t="e">
        <f>INDEX('прил 1.3'!#REF!,MATCH('прил 14'!$B119,'прил 1.3'!$B:$B,0))</f>
        <v>#REF!</v>
      </c>
      <c r="K119" s="1433" t="e">
        <f>INDEX('прил 1.3'!#REF!,MATCH('прил 14'!$B119,'прил 1.3'!$B:$B,0))</f>
        <v>#REF!</v>
      </c>
      <c r="L119" s="1433"/>
      <c r="M119" s="1433" t="e">
        <f>INDEX('прил 1.1'!#REF!,MATCH($B119,'прил 1.1'!$B:$B,0))</f>
        <v>#REF!</v>
      </c>
      <c r="N119" s="1434" t="e">
        <f t="shared" si="323"/>
        <v>#REF!</v>
      </c>
      <c r="O119" s="1434" t="e">
        <f t="shared" si="324"/>
        <v>#REF!</v>
      </c>
      <c r="P119" s="1434" t="e">
        <f t="shared" si="325"/>
        <v>#REF!</v>
      </c>
      <c r="Q119" s="1434" t="e">
        <f t="shared" si="326"/>
        <v>#REF!</v>
      </c>
      <c r="R119" s="1433"/>
      <c r="S119" s="1433" t="e">
        <f>INDEX('прил 1.1'!#REF!,MATCH($B119,'прил 1.1'!$B:$B,0))</f>
        <v>#REF!</v>
      </c>
      <c r="T119" s="1433" t="e">
        <f>INDEX('прил 1.1'!#REF!,MATCH($B119,'прил 1.1'!$B:$B,0))</f>
        <v>#REF!</v>
      </c>
      <c r="U119" s="1433" t="e">
        <f>INDEX('прил 1.1'!#REF!,MATCH($B119,'прил 1.1'!$B:$B,0))</f>
        <v>#REF!</v>
      </c>
      <c r="V119" s="1433" t="e">
        <f>INDEX('прил 1.1'!#REF!,MATCH($B119,'прил 1.1'!$B:$B,0))</f>
        <v>#REF!</v>
      </c>
      <c r="W119" s="1434" t="e">
        <f t="shared" si="305"/>
        <v>#REF!</v>
      </c>
      <c r="X119" s="1434" t="e">
        <f t="shared" si="306"/>
        <v>#REF!</v>
      </c>
      <c r="Y119" s="1434" t="e">
        <f t="shared" si="307"/>
        <v>#REF!</v>
      </c>
      <c r="Z119" s="1434" t="e">
        <f t="shared" si="308"/>
        <v>#REF!</v>
      </c>
      <c r="AA119" s="1433"/>
      <c r="AB119" s="1433" t="e">
        <f>INDEX('прил 1.1'!#REF!,MATCH($B119,'прил 1.1'!$B:$B,0))</f>
        <v>#REF!</v>
      </c>
      <c r="AC119" s="1433" t="e">
        <f>INDEX('прил 1.1'!#REF!,MATCH($B119,'прил 1.1'!$B:$B,0))</f>
        <v>#REF!</v>
      </c>
      <c r="AD119" s="1088" t="e">
        <f>INDEX('прил 1.1'!#REF!,MATCH($B119,'прил 1.1'!$B:$B,0))</f>
        <v>#REF!</v>
      </c>
      <c r="AE119" s="1088" t="e">
        <f>INDEX('прил 1.1'!#REF!,MATCH($B119,'прил 1.1'!$B:$B,0))</f>
        <v>#REF!</v>
      </c>
      <c r="AF119" s="1941" t="e">
        <f>INDEX('прил 1.1'!#REF!,MATCH('прил 14'!B119,'прил 1.1'!B:B,0))-G119</f>
        <v>#REF!</v>
      </c>
      <c r="AG119" s="1267" t="e">
        <f>INDEX('прил 1.1'!#REF!,MATCH($B119,'прил 1.1'!$B:$B,0))</f>
        <v>#REF!</v>
      </c>
      <c r="AH119" s="1267" t="e">
        <f t="shared" si="309"/>
        <v>#REF!</v>
      </c>
      <c r="AJ119" s="1266" t="e">
        <f t="shared" si="310"/>
        <v>#REF!</v>
      </c>
      <c r="AK119" s="1359"/>
      <c r="AL119" s="1360"/>
      <c r="AM119" s="1266" t="e">
        <f t="shared" si="311"/>
        <v>#REF!</v>
      </c>
      <c r="AN119" s="1266"/>
      <c r="AO119" s="1361"/>
      <c r="AP119" s="1291" t="e">
        <f t="shared" si="312"/>
        <v>#REF!</v>
      </c>
      <c r="AQ119" s="1362" t="e">
        <f t="shared" si="313"/>
        <v>#REF!</v>
      </c>
      <c r="AR119" s="1362" t="e">
        <f t="shared" si="314"/>
        <v>#REF!</v>
      </c>
      <c r="AS119" s="1362" t="e">
        <f t="shared" si="315"/>
        <v>#REF!</v>
      </c>
      <c r="AT119" s="1362" t="e">
        <f t="shared" si="316"/>
        <v>#REF!</v>
      </c>
      <c r="AU119" s="1362" t="e">
        <f t="shared" si="317"/>
        <v>#REF!</v>
      </c>
      <c r="AW119" s="1362" t="e">
        <f t="shared" si="318"/>
        <v>#REF!</v>
      </c>
      <c r="AX119" s="1362" t="e">
        <f t="shared" si="319"/>
        <v>#REF!</v>
      </c>
      <c r="AY119" s="1362" t="e">
        <f t="shared" si="320"/>
        <v>#REF!</v>
      </c>
      <c r="AZ119" s="1362" t="e">
        <f t="shared" si="321"/>
        <v>#REF!</v>
      </c>
      <c r="BA119" s="1362" t="e">
        <f t="shared" si="322"/>
        <v>#REF!</v>
      </c>
      <c r="BB119" s="1363">
        <v>1.279523971220442E-7</v>
      </c>
      <c r="BD119" s="1751" t="e">
        <f t="shared" si="283"/>
        <v>#REF!</v>
      </c>
    </row>
    <row r="120" spans="1:56" outlineLevel="2">
      <c r="A120" s="919">
        <f t="shared" si="296"/>
        <v>23</v>
      </c>
      <c r="B120" s="780" t="e">
        <f>'прил 1.4'!B211</f>
        <v>#REF!</v>
      </c>
      <c r="C120" s="919" t="s">
        <v>1026</v>
      </c>
      <c r="D120" s="1433" t="e">
        <f>INDEX('прил 1.1'!K:K,MATCH($B120,'прил 1.1'!$B:$B,0))</f>
        <v>#REF!</v>
      </c>
      <c r="E120" s="1433" t="e">
        <f>INDEX('прил 1.1'!Q:Q,MATCH($B120,'прил 1.1'!$B:$B,0))</f>
        <v>#REF!</v>
      </c>
      <c r="F120" s="1433" t="e">
        <f>INDEX('прил 1.1'!#REF!,MATCH($B120,'прил 1.1'!$B:$B,0))</f>
        <v>#REF!</v>
      </c>
      <c r="G120" s="1433" t="e">
        <f>INDEX('прил 1.3'!#REF!,MATCH('прил 14'!$B120,'прил 1.3'!$B:$B,0))</f>
        <v>#REF!</v>
      </c>
      <c r="H120" s="1433" t="e">
        <f>INDEX('прил 1.3'!#REF!,MATCH('прил 14'!$B120,'прил 1.3'!$B:$B,0))</f>
        <v>#REF!</v>
      </c>
      <c r="I120" s="1433" t="e">
        <f>INDEX('прил 1.3'!#REF!,MATCH('прил 14'!$B120,'прил 1.3'!$B:$B,0))</f>
        <v>#REF!</v>
      </c>
      <c r="J120" s="1433" t="e">
        <f>INDEX('прил 1.3'!#REF!,MATCH('прил 14'!$B120,'прил 1.3'!$B:$B,0))</f>
        <v>#REF!</v>
      </c>
      <c r="K120" s="1433" t="e">
        <f>INDEX('прил 1.3'!#REF!,MATCH('прил 14'!$B120,'прил 1.3'!$B:$B,0))</f>
        <v>#REF!</v>
      </c>
      <c r="L120" s="1433"/>
      <c r="M120" s="1433" t="e">
        <f>INDEX('прил 1.1'!#REF!,MATCH($B120,'прил 1.1'!$B:$B,0))</f>
        <v>#REF!</v>
      </c>
      <c r="N120" s="1434" t="e">
        <f t="shared" si="323"/>
        <v>#REF!</v>
      </c>
      <c r="O120" s="1434" t="e">
        <f t="shared" si="324"/>
        <v>#REF!</v>
      </c>
      <c r="P120" s="1434" t="e">
        <f t="shared" si="325"/>
        <v>#REF!</v>
      </c>
      <c r="Q120" s="1434" t="e">
        <f t="shared" si="326"/>
        <v>#REF!</v>
      </c>
      <c r="R120" s="1433"/>
      <c r="S120" s="1433" t="e">
        <f>INDEX('прил 1.1'!#REF!,MATCH($B120,'прил 1.1'!$B:$B,0))</f>
        <v>#REF!</v>
      </c>
      <c r="T120" s="1433" t="e">
        <f>INDEX('прил 1.1'!#REF!,MATCH($B120,'прил 1.1'!$B:$B,0))</f>
        <v>#REF!</v>
      </c>
      <c r="U120" s="1433" t="e">
        <f>INDEX('прил 1.1'!#REF!,MATCH($B120,'прил 1.1'!$B:$B,0))</f>
        <v>#REF!</v>
      </c>
      <c r="V120" s="1433" t="e">
        <f>INDEX('прил 1.1'!#REF!,MATCH($B120,'прил 1.1'!$B:$B,0))</f>
        <v>#REF!</v>
      </c>
      <c r="W120" s="1434" t="e">
        <f t="shared" si="305"/>
        <v>#REF!</v>
      </c>
      <c r="X120" s="1434" t="e">
        <f>(O120-AM120)*1.18+AM120</f>
        <v>#REF!</v>
      </c>
      <c r="Y120" s="1434" t="e">
        <f t="shared" si="307"/>
        <v>#REF!</v>
      </c>
      <c r="Z120" s="1434" t="e">
        <f t="shared" si="308"/>
        <v>#REF!</v>
      </c>
      <c r="AA120" s="1433"/>
      <c r="AB120" s="1433" t="e">
        <f>INDEX('прил 1.1'!#REF!,MATCH($B120,'прил 1.1'!$B:$B,0))</f>
        <v>#REF!</v>
      </c>
      <c r="AC120" s="1433" t="e">
        <f>INDEX('прил 1.1'!#REF!,MATCH($B120,'прил 1.1'!$B:$B,0))</f>
        <v>#REF!</v>
      </c>
      <c r="AD120" s="1088" t="e">
        <f>INDEX('прил 1.1'!#REF!,MATCH($B120,'прил 1.1'!$B:$B,0))</f>
        <v>#REF!</v>
      </c>
      <c r="AE120" s="1088" t="e">
        <f>INDEX('прил 1.1'!#REF!,MATCH($B120,'прил 1.1'!$B:$B,0))</f>
        <v>#REF!</v>
      </c>
      <c r="AF120" s="1941" t="e">
        <f>INDEX('прил 1.1'!#REF!,MATCH('прил 14'!B120,'прил 1.1'!B:B,0))-G120</f>
        <v>#REF!</v>
      </c>
      <c r="AG120" s="1267" t="e">
        <f>INDEX('прил 1.1'!#REF!,MATCH($B120,'прил 1.1'!$B:$B,0))</f>
        <v>#REF!</v>
      </c>
      <c r="AH120" s="1267" t="e">
        <f t="shared" si="309"/>
        <v>#REF!</v>
      </c>
      <c r="AJ120" s="1266" t="e">
        <f t="shared" si="310"/>
        <v>#REF!</v>
      </c>
      <c r="AK120" s="1359"/>
      <c r="AL120" s="1360"/>
      <c r="AM120" s="1266" t="e">
        <f t="shared" si="311"/>
        <v>#REF!</v>
      </c>
      <c r="AN120" s="1266"/>
      <c r="AO120" s="1361"/>
      <c r="AP120" s="1291" t="e">
        <f t="shared" si="312"/>
        <v>#REF!</v>
      </c>
      <c r="AQ120" s="1362" t="e">
        <f t="shared" si="313"/>
        <v>#REF!</v>
      </c>
      <c r="AR120" s="1362" t="e">
        <f t="shared" si="314"/>
        <v>#REF!</v>
      </c>
      <c r="AS120" s="1362" t="e">
        <f t="shared" si="315"/>
        <v>#REF!</v>
      </c>
      <c r="AT120" s="1362" t="e">
        <f t="shared" si="316"/>
        <v>#REF!</v>
      </c>
      <c r="AU120" s="1362" t="e">
        <f t="shared" si="317"/>
        <v>#REF!</v>
      </c>
      <c r="AW120" s="1362" t="e">
        <f t="shared" si="318"/>
        <v>#REF!</v>
      </c>
      <c r="AX120" s="1362" t="e">
        <f t="shared" si="319"/>
        <v>#REF!</v>
      </c>
      <c r="AY120" s="1362" t="e">
        <f t="shared" si="320"/>
        <v>#REF!</v>
      </c>
      <c r="AZ120" s="1362" t="e">
        <f t="shared" si="321"/>
        <v>#REF!</v>
      </c>
      <c r="BA120" s="1362" t="e">
        <f t="shared" si="322"/>
        <v>#REF!</v>
      </c>
      <c r="BB120" s="1363">
        <v>-3.6382927870448611E-6</v>
      </c>
      <c r="BD120" s="1751" t="e">
        <f t="shared" si="283"/>
        <v>#REF!</v>
      </c>
    </row>
    <row r="121" spans="1:56" outlineLevel="2">
      <c r="A121" s="919">
        <f t="shared" si="296"/>
        <v>24</v>
      </c>
      <c r="B121" s="780" t="e">
        <f>'прил 1.4'!B212</f>
        <v>#REF!</v>
      </c>
      <c r="C121" s="919" t="s">
        <v>1026</v>
      </c>
      <c r="D121" s="1433" t="e">
        <f>INDEX('прил 1.1'!K:K,MATCH($B121,'прил 1.1'!$B:$B,0))</f>
        <v>#REF!</v>
      </c>
      <c r="E121" s="1433" t="e">
        <f>INDEX('прил 1.1'!Q:Q,MATCH($B121,'прил 1.1'!$B:$B,0))</f>
        <v>#REF!</v>
      </c>
      <c r="F121" s="1433" t="e">
        <f>INDEX('прил 1.1'!#REF!,MATCH($B121,'прил 1.1'!$B:$B,0))</f>
        <v>#REF!</v>
      </c>
      <c r="G121" s="1433" t="e">
        <f>INDEX('прил 1.3'!#REF!,MATCH('прил 14'!$B121,'прил 1.3'!$B:$B,0))</f>
        <v>#REF!</v>
      </c>
      <c r="H121" s="1433" t="e">
        <f>INDEX('прил 1.3'!#REF!,MATCH('прил 14'!$B121,'прил 1.3'!$B:$B,0))</f>
        <v>#REF!</v>
      </c>
      <c r="I121" s="1433" t="e">
        <f>INDEX('прил 1.3'!#REF!,MATCH('прил 14'!$B121,'прил 1.3'!$B:$B,0))</f>
        <v>#REF!</v>
      </c>
      <c r="J121" s="1433" t="e">
        <f>INDEX('прил 1.3'!#REF!,MATCH('прил 14'!$B121,'прил 1.3'!$B:$B,0))</f>
        <v>#REF!</v>
      </c>
      <c r="K121" s="1433" t="e">
        <f>INDEX('прил 1.3'!#REF!,MATCH('прил 14'!$B121,'прил 1.3'!$B:$B,0))</f>
        <v>#REF!</v>
      </c>
      <c r="L121" s="1433"/>
      <c r="M121" s="1433" t="e">
        <f>INDEX('прил 1.1'!#REF!,MATCH($B121,'прил 1.1'!$B:$B,0))</f>
        <v>#REF!</v>
      </c>
      <c r="N121" s="1434" t="e">
        <f t="shared" si="323"/>
        <v>#REF!</v>
      </c>
      <c r="O121" s="1434" t="e">
        <f t="shared" si="324"/>
        <v>#REF!</v>
      </c>
      <c r="P121" s="1434" t="e">
        <f>J121</f>
        <v>#REF!</v>
      </c>
      <c r="Q121" s="1434" t="e">
        <f t="shared" si="326"/>
        <v>#REF!</v>
      </c>
      <c r="R121" s="1433"/>
      <c r="S121" s="1433" t="e">
        <f>INDEX('прил 1.1'!#REF!,MATCH($B121,'прил 1.1'!$B:$B,0))</f>
        <v>#REF!</v>
      </c>
      <c r="T121" s="1433" t="e">
        <f>INDEX('прил 1.1'!#REF!,MATCH($B121,'прил 1.1'!$B:$B,0))</f>
        <v>#REF!</v>
      </c>
      <c r="U121" s="1433" t="e">
        <f>INDEX('прил 1.1'!#REF!,MATCH($B121,'прил 1.1'!$B:$B,0))</f>
        <v>#REF!</v>
      </c>
      <c r="V121" s="1433" t="e">
        <f>INDEX('прил 1.1'!#REF!,MATCH($B121,'прил 1.1'!$B:$B,0))</f>
        <v>#REF!</v>
      </c>
      <c r="W121" s="1434" t="e">
        <f t="shared" ref="W121:W123" si="327">T121+(N121-AL121)*1.18+AL121</f>
        <v>#REF!</v>
      </c>
      <c r="X121" s="1434" t="e">
        <f>(O121-AM121)*1.18+AM121+0.0589</f>
        <v>#REF!</v>
      </c>
      <c r="Y121" s="1434" t="e">
        <f>(P121-AN121)*1.18+AN121-0.0365</f>
        <v>#REF!</v>
      </c>
      <c r="Z121" s="1434" t="e">
        <f t="shared" si="308"/>
        <v>#REF!</v>
      </c>
      <c r="AA121" s="1433"/>
      <c r="AB121" s="1433" t="e">
        <f>INDEX('прил 1.1'!#REF!,MATCH($B121,'прил 1.1'!$B:$B,0))</f>
        <v>#REF!</v>
      </c>
      <c r="AC121" s="1433" t="e">
        <f>INDEX('прил 1.1'!#REF!,MATCH($B121,'прил 1.1'!$B:$B,0))</f>
        <v>#REF!</v>
      </c>
      <c r="AD121" s="1088" t="e">
        <f>INDEX('прил 1.1'!#REF!,MATCH($B121,'прил 1.1'!$B:$B,0))</f>
        <v>#REF!</v>
      </c>
      <c r="AE121" s="1088" t="e">
        <f>INDEX('прил 1.1'!#REF!,MATCH($B121,'прил 1.1'!$B:$B,0))</f>
        <v>#REF!</v>
      </c>
      <c r="AF121" s="1941" t="e">
        <f>INDEX('прил 1.1'!#REF!,MATCH('прил 14'!B121,'прил 1.1'!B:B,0))-G121</f>
        <v>#REF!</v>
      </c>
      <c r="AG121" s="1267" t="e">
        <f>INDEX('прил 1.1'!#REF!,MATCH($B121,'прил 1.1'!$B:$B,0))</f>
        <v>#REF!</v>
      </c>
      <c r="AH121" s="1267" t="e">
        <f t="shared" si="309"/>
        <v>#REF!</v>
      </c>
      <c r="AJ121" s="1266" t="e">
        <f t="shared" si="310"/>
        <v>#REF!</v>
      </c>
      <c r="AK121" s="1359"/>
      <c r="AL121" s="1360"/>
      <c r="AM121" s="1266" t="e">
        <f>AJ121</f>
        <v>#REF!</v>
      </c>
      <c r="AN121" s="1266"/>
      <c r="AO121" s="1361"/>
      <c r="AP121" s="1291" t="e">
        <f t="shared" si="312"/>
        <v>#REF!</v>
      </c>
      <c r="AQ121" s="1362" t="e">
        <f t="shared" si="313"/>
        <v>#REF!</v>
      </c>
      <c r="AR121" s="1362" t="e">
        <f t="shared" si="314"/>
        <v>#REF!</v>
      </c>
      <c r="AS121" s="1362" t="e">
        <f t="shared" si="315"/>
        <v>#REF!</v>
      </c>
      <c r="AT121" s="1362" t="e">
        <f t="shared" si="316"/>
        <v>#REF!</v>
      </c>
      <c r="AU121" s="1362" t="e">
        <f t="shared" si="317"/>
        <v>#REF!</v>
      </c>
      <c r="AW121" s="1362" t="e">
        <f t="shared" si="318"/>
        <v>#REF!</v>
      </c>
      <c r="AX121" s="1362" t="e">
        <f t="shared" si="319"/>
        <v>#REF!</v>
      </c>
      <c r="AY121" s="1362" t="e">
        <f t="shared" si="320"/>
        <v>#REF!</v>
      </c>
      <c r="AZ121" s="1362" t="e">
        <f t="shared" si="321"/>
        <v>#REF!</v>
      </c>
      <c r="BA121" s="1362" t="e">
        <f t="shared" si="322"/>
        <v>#REF!</v>
      </c>
      <c r="BB121" s="1363">
        <v>3.7090614579682324E-7</v>
      </c>
      <c r="BD121" s="1751" t="e">
        <f t="shared" si="283"/>
        <v>#REF!</v>
      </c>
    </row>
    <row r="122" spans="1:56" outlineLevel="2">
      <c r="A122" s="919">
        <f t="shared" si="296"/>
        <v>25</v>
      </c>
      <c r="B122" s="780" t="e">
        <f>'прил 1.4'!B213</f>
        <v>#REF!</v>
      </c>
      <c r="C122" s="919" t="s">
        <v>1026</v>
      </c>
      <c r="D122" s="1433" t="e">
        <f>INDEX('прил 1.1'!K:K,MATCH($B122,'прил 1.1'!$B:$B,0))</f>
        <v>#REF!</v>
      </c>
      <c r="E122" s="1433" t="e">
        <f>INDEX('прил 1.1'!Q:Q,MATCH($B122,'прил 1.1'!$B:$B,0))</f>
        <v>#REF!</v>
      </c>
      <c r="F122" s="1433" t="e">
        <f>INDEX('прил 1.1'!#REF!,MATCH($B122,'прил 1.1'!$B:$B,0))</f>
        <v>#REF!</v>
      </c>
      <c r="G122" s="1433" t="e">
        <f>INDEX('прил 1.3'!#REF!,MATCH('прил 14'!$B122,'прил 1.3'!$B:$B,0))</f>
        <v>#REF!</v>
      </c>
      <c r="H122" s="1433" t="e">
        <f>INDEX('прил 1.3'!#REF!,MATCH('прил 14'!$B122,'прил 1.3'!$B:$B,0))</f>
        <v>#REF!</v>
      </c>
      <c r="I122" s="1433" t="e">
        <f>INDEX('прил 1.3'!#REF!,MATCH('прил 14'!$B122,'прил 1.3'!$B:$B,0))</f>
        <v>#REF!</v>
      </c>
      <c r="J122" s="1433" t="e">
        <f>INDEX('прил 1.3'!#REF!,MATCH('прил 14'!$B122,'прил 1.3'!$B:$B,0))</f>
        <v>#REF!</v>
      </c>
      <c r="K122" s="1433" t="e">
        <f>INDEX('прил 1.3'!#REF!,MATCH('прил 14'!$B122,'прил 1.3'!$B:$B,0))</f>
        <v>#REF!</v>
      </c>
      <c r="L122" s="1433"/>
      <c r="M122" s="1433" t="e">
        <f>INDEX('прил 1.1'!#REF!,MATCH($B122,'прил 1.1'!$B:$B,0))</f>
        <v>#REF!</v>
      </c>
      <c r="N122" s="1434" t="e">
        <f t="shared" si="323"/>
        <v>#REF!</v>
      </c>
      <c r="O122" s="1434" t="e">
        <f>I122</f>
        <v>#REF!</v>
      </c>
      <c r="P122" s="1434" t="e">
        <f t="shared" si="325"/>
        <v>#REF!</v>
      </c>
      <c r="Q122" s="1434" t="e">
        <f t="shared" si="326"/>
        <v>#REF!</v>
      </c>
      <c r="R122" s="1433"/>
      <c r="S122" s="1433" t="e">
        <f>INDEX('прил 1.1'!#REF!,MATCH($B122,'прил 1.1'!$B:$B,0))</f>
        <v>#REF!</v>
      </c>
      <c r="T122" s="1433" t="e">
        <f>INDEX('прил 1.1'!#REF!,MATCH($B122,'прил 1.1'!$B:$B,0))</f>
        <v>#REF!</v>
      </c>
      <c r="U122" s="1433" t="e">
        <f>INDEX('прил 1.1'!#REF!,MATCH($B122,'прил 1.1'!$B:$B,0))</f>
        <v>#REF!</v>
      </c>
      <c r="V122" s="1433" t="e">
        <f>INDEX('прил 1.1'!#REF!,MATCH($B122,'прил 1.1'!$B:$B,0))</f>
        <v>#REF!</v>
      </c>
      <c r="W122" s="1434" t="e">
        <f t="shared" si="327"/>
        <v>#REF!</v>
      </c>
      <c r="X122" s="1434" t="e">
        <f t="shared" ref="X122:X123" si="328">(O122-AM122)*1.18+AM122</f>
        <v>#REF!</v>
      </c>
      <c r="Y122" s="1434" t="e">
        <f t="shared" ref="Y122:Y123" si="329">(P122-AN122)*1.18+AN122</f>
        <v>#REF!</v>
      </c>
      <c r="Z122" s="1434" t="e">
        <f t="shared" si="308"/>
        <v>#REF!</v>
      </c>
      <c r="AA122" s="1433"/>
      <c r="AB122" s="1433" t="e">
        <f>INDEX('прил 1.1'!#REF!,MATCH($B122,'прил 1.1'!$B:$B,0))</f>
        <v>#REF!</v>
      </c>
      <c r="AC122" s="1433" t="e">
        <f>INDEX('прил 1.1'!#REF!,MATCH($B122,'прил 1.1'!$B:$B,0))</f>
        <v>#REF!</v>
      </c>
      <c r="AD122" s="1088" t="e">
        <f>INDEX('прил 1.1'!#REF!,MATCH($B122,'прил 1.1'!$B:$B,0))</f>
        <v>#REF!</v>
      </c>
      <c r="AE122" s="1088" t="e">
        <f>INDEX('прил 1.1'!#REF!,MATCH($B122,'прил 1.1'!$B:$B,0))</f>
        <v>#REF!</v>
      </c>
      <c r="AF122" s="1941" t="e">
        <f>INDEX('прил 1.1'!#REF!,MATCH('прил 14'!B122,'прил 1.1'!B:B,0))-G122</f>
        <v>#REF!</v>
      </c>
      <c r="AG122" s="1267" t="e">
        <f>INDEX('прил 1.1'!#REF!,MATCH($B122,'прил 1.1'!$B:$B,0))</f>
        <v>#REF!</v>
      </c>
      <c r="AH122" s="1267" t="e">
        <f t="shared" si="309"/>
        <v>#REF!</v>
      </c>
      <c r="AJ122" s="1266" t="e">
        <f t="shared" si="310"/>
        <v>#REF!</v>
      </c>
      <c r="AK122" s="1359"/>
      <c r="AL122" s="1360"/>
      <c r="AM122" s="1266" t="e">
        <f t="shared" si="311"/>
        <v>#REF!</v>
      </c>
      <c r="AN122" s="1266"/>
      <c r="AO122" s="1361"/>
      <c r="AP122" s="1291" t="e">
        <f t="shared" si="312"/>
        <v>#REF!</v>
      </c>
      <c r="AQ122" s="1362" t="e">
        <f t="shared" si="313"/>
        <v>#REF!</v>
      </c>
      <c r="AR122" s="1362" t="e">
        <f t="shared" si="314"/>
        <v>#REF!</v>
      </c>
      <c r="AS122" s="1362" t="e">
        <f t="shared" si="315"/>
        <v>#REF!</v>
      </c>
      <c r="AT122" s="1362" t="e">
        <f t="shared" si="316"/>
        <v>#REF!</v>
      </c>
      <c r="AU122" s="1362" t="e">
        <f t="shared" si="317"/>
        <v>#REF!</v>
      </c>
      <c r="AW122" s="1362" t="e">
        <f t="shared" si="318"/>
        <v>#REF!</v>
      </c>
      <c r="AX122" s="1362" t="e">
        <f t="shared" si="319"/>
        <v>#REF!</v>
      </c>
      <c r="AY122" s="1362" t="e">
        <f t="shared" si="320"/>
        <v>#REF!</v>
      </c>
      <c r="AZ122" s="1362" t="e">
        <f t="shared" si="321"/>
        <v>#REF!</v>
      </c>
      <c r="BA122" s="1362" t="e">
        <f t="shared" si="322"/>
        <v>#REF!</v>
      </c>
      <c r="BB122" s="1363">
        <v>-7.4045379711007442E-6</v>
      </c>
      <c r="BD122" s="1751" t="e">
        <f t="shared" si="283"/>
        <v>#REF!</v>
      </c>
    </row>
    <row r="123" spans="1:56" outlineLevel="2">
      <c r="A123" s="919">
        <f t="shared" si="296"/>
        <v>26</v>
      </c>
      <c r="B123" s="780" t="e">
        <f>'прил 1.4'!B214</f>
        <v>#REF!</v>
      </c>
      <c r="C123" s="919" t="s">
        <v>1026</v>
      </c>
      <c r="D123" s="1433" t="e">
        <f>INDEX('прил 1.1'!K:K,MATCH($B123,'прил 1.1'!$B:$B,0))</f>
        <v>#REF!</v>
      </c>
      <c r="E123" s="1433" t="e">
        <f>INDEX('прил 1.1'!Q:Q,MATCH($B123,'прил 1.1'!$B:$B,0))</f>
        <v>#REF!</v>
      </c>
      <c r="F123" s="1433" t="e">
        <f>INDEX('прил 1.1'!#REF!,MATCH($B123,'прил 1.1'!$B:$B,0))</f>
        <v>#REF!</v>
      </c>
      <c r="G123" s="1433" t="e">
        <f>INDEX('прил 1.3'!#REF!,MATCH('прил 14'!$B123,'прил 1.3'!$B:$B,0))</f>
        <v>#REF!</v>
      </c>
      <c r="H123" s="1433" t="e">
        <f>INDEX('прил 1.3'!#REF!,MATCH('прил 14'!$B123,'прил 1.3'!$B:$B,0))</f>
        <v>#REF!</v>
      </c>
      <c r="I123" s="1433" t="e">
        <f>INDEX('прил 1.3'!#REF!,MATCH('прил 14'!$B123,'прил 1.3'!$B:$B,0))</f>
        <v>#REF!</v>
      </c>
      <c r="J123" s="1433" t="e">
        <f>INDEX('прил 1.3'!#REF!,MATCH('прил 14'!$B123,'прил 1.3'!$B:$B,0))</f>
        <v>#REF!</v>
      </c>
      <c r="K123" s="1433" t="e">
        <f>INDEX('прил 1.3'!#REF!,MATCH('прил 14'!$B123,'прил 1.3'!$B:$B,0))</f>
        <v>#REF!</v>
      </c>
      <c r="L123" s="1433"/>
      <c r="M123" s="1433" t="e">
        <f>INDEX('прил 1.1'!#REF!,MATCH($B123,'прил 1.1'!$B:$B,0))</f>
        <v>#REF!</v>
      </c>
      <c r="N123" s="1434" t="e">
        <f t="shared" si="323"/>
        <v>#REF!</v>
      </c>
      <c r="O123" s="1434" t="e">
        <f t="shared" si="324"/>
        <v>#REF!</v>
      </c>
      <c r="P123" s="1434" t="e">
        <f t="shared" si="325"/>
        <v>#REF!</v>
      </c>
      <c r="Q123" s="1434" t="e">
        <f t="shared" si="326"/>
        <v>#REF!</v>
      </c>
      <c r="R123" s="1433"/>
      <c r="S123" s="1433" t="e">
        <f>INDEX('прил 1.1'!#REF!,MATCH($B123,'прил 1.1'!$B:$B,0))</f>
        <v>#REF!</v>
      </c>
      <c r="T123" s="1433" t="e">
        <f>INDEX('прил 1.1'!#REF!,MATCH($B123,'прил 1.1'!$B:$B,0))</f>
        <v>#REF!</v>
      </c>
      <c r="U123" s="1433" t="e">
        <f>INDEX('прил 1.1'!#REF!,MATCH($B123,'прил 1.1'!$B:$B,0))</f>
        <v>#REF!</v>
      </c>
      <c r="V123" s="1433" t="e">
        <f>INDEX('прил 1.1'!#REF!,MATCH($B123,'прил 1.1'!$B:$B,0))</f>
        <v>#REF!</v>
      </c>
      <c r="W123" s="1434" t="e">
        <f t="shared" si="327"/>
        <v>#REF!</v>
      </c>
      <c r="X123" s="1434" t="e">
        <f t="shared" si="328"/>
        <v>#REF!</v>
      </c>
      <c r="Y123" s="1434" t="e">
        <f t="shared" si="329"/>
        <v>#REF!</v>
      </c>
      <c r="Z123" s="1434" t="e">
        <f t="shared" si="308"/>
        <v>#REF!</v>
      </c>
      <c r="AA123" s="1433"/>
      <c r="AB123" s="1433" t="e">
        <f>INDEX('прил 1.1'!#REF!,MATCH($B123,'прил 1.1'!$B:$B,0))</f>
        <v>#REF!</v>
      </c>
      <c r="AC123" s="1433" t="e">
        <f>INDEX('прил 1.1'!#REF!,MATCH($B123,'прил 1.1'!$B:$B,0))</f>
        <v>#REF!</v>
      </c>
      <c r="AD123" s="1088" t="e">
        <f>INDEX('прил 1.1'!#REF!,MATCH($B123,'прил 1.1'!$B:$B,0))</f>
        <v>#REF!</v>
      </c>
      <c r="AE123" s="1088" t="e">
        <f>INDEX('прил 1.1'!#REF!,MATCH($B123,'прил 1.1'!$B:$B,0))</f>
        <v>#REF!</v>
      </c>
      <c r="AF123" s="1941" t="e">
        <f>INDEX('прил 1.1'!#REF!,MATCH('прил 14'!B123,'прил 1.1'!B:B,0))-G123</f>
        <v>#REF!</v>
      </c>
      <c r="AG123" s="1267" t="e">
        <f>INDEX('прил 1.1'!#REF!,MATCH($B123,'прил 1.1'!$B:$B,0))</f>
        <v>#REF!</v>
      </c>
      <c r="AH123" s="1267" t="e">
        <f t="shared" si="309"/>
        <v>#REF!</v>
      </c>
      <c r="AJ123" s="1266" t="e">
        <f t="shared" si="310"/>
        <v>#REF!</v>
      </c>
      <c r="AK123" s="1359"/>
      <c r="AL123" s="1360"/>
      <c r="AM123" s="1266" t="e">
        <f t="shared" si="311"/>
        <v>#REF!</v>
      </c>
      <c r="AN123" s="1266"/>
      <c r="AO123" s="1361"/>
      <c r="AP123" s="1291" t="e">
        <f t="shared" si="312"/>
        <v>#REF!</v>
      </c>
      <c r="AQ123" s="1362" t="e">
        <f t="shared" si="313"/>
        <v>#REF!</v>
      </c>
      <c r="AR123" s="1362" t="e">
        <f t="shared" si="314"/>
        <v>#REF!</v>
      </c>
      <c r="AS123" s="1362" t="e">
        <f t="shared" si="315"/>
        <v>#REF!</v>
      </c>
      <c r="AT123" s="1362" t="e">
        <f t="shared" si="316"/>
        <v>#REF!</v>
      </c>
      <c r="AU123" s="1362" t="e">
        <f t="shared" si="317"/>
        <v>#REF!</v>
      </c>
      <c r="AW123" s="1362" t="e">
        <f t="shared" si="318"/>
        <v>#REF!</v>
      </c>
      <c r="AX123" s="1362" t="e">
        <f t="shared" si="319"/>
        <v>#REF!</v>
      </c>
      <c r="AY123" s="1362" t="e">
        <f t="shared" si="320"/>
        <v>#REF!</v>
      </c>
      <c r="AZ123" s="1362" t="e">
        <f t="shared" si="321"/>
        <v>#REF!</v>
      </c>
      <c r="BA123" s="1362" t="e">
        <f t="shared" si="322"/>
        <v>#REF!</v>
      </c>
      <c r="BB123" s="1363">
        <v>3.1789733769826967E-6</v>
      </c>
      <c r="BD123" s="1751" t="e">
        <f>SUBTOTAL(9,W123:Z123)-V123</f>
        <v>#REF!</v>
      </c>
    </row>
    <row r="124" spans="1:56" outlineLevel="2">
      <c r="A124" s="919">
        <f t="shared" si="296"/>
        <v>27</v>
      </c>
      <c r="B124" s="780" t="e">
        <f>'прил 1.4'!B215</f>
        <v>#REF!</v>
      </c>
      <c r="C124" s="919" t="s">
        <v>1026</v>
      </c>
      <c r="D124" s="1433" t="e">
        <f>INDEX('прил 1.1'!K:K,MATCH($B124,'прил 1.1'!$B:$B,0))</f>
        <v>#REF!</v>
      </c>
      <c r="E124" s="1433" t="e">
        <f>INDEX('прил 1.1'!Q:Q,MATCH($B124,'прил 1.1'!$B:$B,0))</f>
        <v>#REF!</v>
      </c>
      <c r="F124" s="1433" t="e">
        <f>INDEX('прил 1.1'!#REF!,MATCH($B124,'прил 1.1'!$B:$B,0))</f>
        <v>#REF!</v>
      </c>
      <c r="G124" s="1433" t="e">
        <f>INDEX('прил 1.3'!#REF!,MATCH('прил 14'!$B124,'прил 1.3'!$B:$B,0))</f>
        <v>#REF!</v>
      </c>
      <c r="H124" s="1433" t="e">
        <f>INDEX('прил 1.3'!#REF!,MATCH('прил 14'!$B124,'прил 1.3'!$B:$B,0))</f>
        <v>#REF!</v>
      </c>
      <c r="I124" s="1433" t="e">
        <f>INDEX('прил 1.3'!#REF!,MATCH('прил 14'!$B124,'прил 1.3'!$B:$B,0))</f>
        <v>#REF!</v>
      </c>
      <c r="J124" s="1433" t="e">
        <f>INDEX('прил 1.3'!#REF!,MATCH('прил 14'!$B124,'прил 1.3'!$B:$B,0))</f>
        <v>#REF!</v>
      </c>
      <c r="K124" s="1433" t="e">
        <f>INDEX('прил 1.3'!#REF!,MATCH('прил 14'!$B124,'прил 1.3'!$B:$B,0))</f>
        <v>#REF!</v>
      </c>
      <c r="L124" s="1433"/>
      <c r="M124" s="1433" t="e">
        <f>INDEX('прил 1.1'!#REF!,MATCH($B124,'прил 1.1'!$B:$B,0))</f>
        <v>#REF!</v>
      </c>
      <c r="N124" s="1434" t="e">
        <f t="shared" si="323"/>
        <v>#REF!</v>
      </c>
      <c r="O124" s="1434" t="e">
        <f t="shared" si="324"/>
        <v>#REF!</v>
      </c>
      <c r="P124" s="1434" t="e">
        <f t="shared" si="325"/>
        <v>#REF!</v>
      </c>
      <c r="Q124" s="1434" t="e">
        <f t="shared" si="326"/>
        <v>#REF!</v>
      </c>
      <c r="R124" s="1433"/>
      <c r="S124" s="1433" t="e">
        <f>INDEX('прил 1.1'!#REF!,MATCH($B124,'прил 1.1'!$B:$B,0))</f>
        <v>#REF!</v>
      </c>
      <c r="T124" s="1433" t="e">
        <f>INDEX('прил 1.1'!#REF!,MATCH($B124,'прил 1.1'!$B:$B,0))</f>
        <v>#REF!</v>
      </c>
      <c r="U124" s="1433" t="e">
        <f>INDEX('прил 1.1'!#REF!,MATCH($B124,'прил 1.1'!$B:$B,0))</f>
        <v>#REF!</v>
      </c>
      <c r="V124" s="1433" t="e">
        <f>INDEX('прил 1.1'!#REF!,MATCH($B124,'прил 1.1'!$B:$B,0))</f>
        <v>#REF!</v>
      </c>
      <c r="W124" s="1434" t="e">
        <f t="shared" si="305"/>
        <v>#REF!</v>
      </c>
      <c r="X124" s="1434" t="e">
        <f t="shared" si="306"/>
        <v>#REF!</v>
      </c>
      <c r="Y124" s="1434" t="e">
        <f t="shared" si="307"/>
        <v>#REF!</v>
      </c>
      <c r="Z124" s="1434" t="e">
        <f t="shared" si="308"/>
        <v>#REF!</v>
      </c>
      <c r="AA124" s="1433"/>
      <c r="AB124" s="1433" t="e">
        <f>INDEX('прил 1.1'!#REF!,MATCH($B124,'прил 1.1'!$B:$B,0))</f>
        <v>#REF!</v>
      </c>
      <c r="AC124" s="1433" t="e">
        <f>INDEX('прил 1.1'!#REF!,MATCH($B124,'прил 1.1'!$B:$B,0))</f>
        <v>#REF!</v>
      </c>
      <c r="AD124" s="1088" t="e">
        <f>INDEX('прил 1.1'!#REF!,MATCH($B124,'прил 1.1'!$B:$B,0))</f>
        <v>#REF!</v>
      </c>
      <c r="AE124" s="1088" t="e">
        <f>INDEX('прил 1.1'!#REF!,MATCH($B124,'прил 1.1'!$B:$B,0))</f>
        <v>#REF!</v>
      </c>
      <c r="AF124" s="1941" t="e">
        <f>INDEX('прил 1.1'!#REF!,MATCH('прил 14'!B124,'прил 1.1'!B:B,0))-G124</f>
        <v>#REF!</v>
      </c>
      <c r="AG124" s="1267" t="e">
        <f>INDEX('прил 1.1'!#REF!,MATCH($B124,'прил 1.1'!$B:$B,0))</f>
        <v>#REF!</v>
      </c>
      <c r="AH124" s="1267" t="e">
        <f t="shared" si="309"/>
        <v>#REF!</v>
      </c>
      <c r="AJ124" s="1266" t="e">
        <f t="shared" si="310"/>
        <v>#REF!</v>
      </c>
      <c r="AK124" s="1359"/>
      <c r="AL124" s="1360"/>
      <c r="AM124" s="1266" t="e">
        <f>AJ124</f>
        <v>#REF!</v>
      </c>
      <c r="AN124" s="1266"/>
      <c r="AO124" s="1361"/>
      <c r="AP124" s="1291" t="e">
        <f t="shared" si="312"/>
        <v>#REF!</v>
      </c>
      <c r="AQ124" s="1362" t="e">
        <f t="shared" si="313"/>
        <v>#REF!</v>
      </c>
      <c r="AR124" s="1362" t="e">
        <f t="shared" si="314"/>
        <v>#REF!</v>
      </c>
      <c r="AS124" s="1362" t="e">
        <f t="shared" si="315"/>
        <v>#REF!</v>
      </c>
      <c r="AT124" s="1362" t="e">
        <f t="shared" si="316"/>
        <v>#REF!</v>
      </c>
      <c r="AU124" s="1362" t="e">
        <f t="shared" si="317"/>
        <v>#REF!</v>
      </c>
      <c r="AW124" s="1362" t="e">
        <f t="shared" si="318"/>
        <v>#REF!</v>
      </c>
      <c r="AX124" s="1362" t="e">
        <f t="shared" si="319"/>
        <v>#REF!</v>
      </c>
      <c r="AY124" s="1362" t="e">
        <f t="shared" si="320"/>
        <v>#REF!</v>
      </c>
      <c r="AZ124" s="1362" t="e">
        <f t="shared" si="321"/>
        <v>#REF!</v>
      </c>
      <c r="BA124" s="1362" t="e">
        <f t="shared" si="322"/>
        <v>#REF!</v>
      </c>
      <c r="BB124" s="1363">
        <v>8.7123394367782936E-6</v>
      </c>
      <c r="BD124" s="1751" t="e">
        <f t="shared" si="283"/>
        <v>#REF!</v>
      </c>
    </row>
    <row r="125" spans="1:56" outlineLevel="2">
      <c r="A125" s="919">
        <f t="shared" si="296"/>
        <v>28</v>
      </c>
      <c r="B125" s="780" t="e">
        <f>'прил 1.4'!B216</f>
        <v>#REF!</v>
      </c>
      <c r="C125" s="919" t="s">
        <v>1026</v>
      </c>
      <c r="D125" s="1433" t="e">
        <f>INDEX('прил 1.1'!K:K,MATCH($B125,'прил 1.1'!$B:$B,0))</f>
        <v>#REF!</v>
      </c>
      <c r="E125" s="1433" t="e">
        <f>INDEX('прил 1.1'!Q:Q,MATCH($B125,'прил 1.1'!$B:$B,0))</f>
        <v>#REF!</v>
      </c>
      <c r="F125" s="1433" t="e">
        <f>INDEX('прил 1.1'!#REF!,MATCH($B125,'прил 1.1'!$B:$B,0))</f>
        <v>#REF!</v>
      </c>
      <c r="G125" s="1433" t="e">
        <f>INDEX('прил 1.3'!#REF!,MATCH('прил 14'!$B125,'прил 1.3'!$B:$B,0))</f>
        <v>#REF!</v>
      </c>
      <c r="H125" s="1433" t="e">
        <f>INDEX('прил 1.3'!#REF!,MATCH('прил 14'!$B125,'прил 1.3'!$B:$B,0))</f>
        <v>#REF!</v>
      </c>
      <c r="I125" s="1433" t="e">
        <f>INDEX('прил 1.3'!#REF!,MATCH('прил 14'!$B125,'прил 1.3'!$B:$B,0))</f>
        <v>#REF!</v>
      </c>
      <c r="J125" s="1433" t="e">
        <f>INDEX('прил 1.3'!#REF!,MATCH('прил 14'!$B125,'прил 1.3'!$B:$B,0))</f>
        <v>#REF!</v>
      </c>
      <c r="K125" s="1433" t="e">
        <f>INDEX('прил 1.3'!#REF!,MATCH('прил 14'!$B125,'прил 1.3'!$B:$B,0))</f>
        <v>#REF!</v>
      </c>
      <c r="L125" s="1433"/>
      <c r="M125" s="1433" t="e">
        <f>INDEX('прил 1.1'!#REF!,MATCH($B125,'прил 1.1'!$B:$B,0))</f>
        <v>#REF!</v>
      </c>
      <c r="N125" s="1434"/>
      <c r="O125" s="1434"/>
      <c r="P125" s="1434"/>
      <c r="Q125" s="1434"/>
      <c r="R125" s="1433"/>
      <c r="S125" s="1433" t="e">
        <f>INDEX('прил 1.1'!#REF!,MATCH($B125,'прил 1.1'!$B:$B,0))</f>
        <v>#REF!</v>
      </c>
      <c r="T125" s="1433" t="e">
        <f>INDEX('прил 1.1'!#REF!,MATCH($B125,'прил 1.1'!$B:$B,0))</f>
        <v>#REF!</v>
      </c>
      <c r="U125" s="1433" t="e">
        <f>INDEX('прил 1.1'!#REF!,MATCH($B125,'прил 1.1'!$B:$B,0))</f>
        <v>#REF!</v>
      </c>
      <c r="V125" s="1433" t="e">
        <f>INDEX('прил 1.1'!#REF!,MATCH($B125,'прил 1.1'!$B:$B,0))</f>
        <v>#REF!</v>
      </c>
      <c r="W125" s="1434" t="e">
        <f t="shared" si="305"/>
        <v>#REF!</v>
      </c>
      <c r="X125" s="1434" t="e">
        <f t="shared" si="306"/>
        <v>#REF!</v>
      </c>
      <c r="Y125" s="1434">
        <f t="shared" si="307"/>
        <v>0</v>
      </c>
      <c r="Z125" s="1434" t="e">
        <f t="shared" si="308"/>
        <v>#REF!</v>
      </c>
      <c r="AA125" s="1433"/>
      <c r="AB125" s="1433" t="e">
        <f>INDEX('прил 1.1'!#REF!,MATCH($B125,'прил 1.1'!$B:$B,0))</f>
        <v>#REF!</v>
      </c>
      <c r="AC125" s="1433" t="e">
        <f>INDEX('прил 1.1'!#REF!,MATCH($B125,'прил 1.1'!$B:$B,0))</f>
        <v>#REF!</v>
      </c>
      <c r="AD125" s="1088" t="e">
        <f>INDEX('прил 1.1'!#REF!,MATCH($B125,'прил 1.1'!$B:$B,0))</f>
        <v>#REF!</v>
      </c>
      <c r="AE125" s="1088" t="e">
        <f>INDEX('прил 1.1'!#REF!,MATCH($B125,'прил 1.1'!$B:$B,0))</f>
        <v>#REF!</v>
      </c>
      <c r="AF125" s="1941" t="e">
        <f>INDEX('прил 1.1'!#REF!,MATCH('прил 14'!B125,'прил 1.1'!B:B,0))-G125</f>
        <v>#REF!</v>
      </c>
      <c r="AG125" s="1267" t="e">
        <f>INDEX('прил 1.1'!#REF!,MATCH($B125,'прил 1.1'!$B:$B,0))</f>
        <v>#REF!</v>
      </c>
      <c r="AH125" s="1267" t="e">
        <f t="shared" si="309"/>
        <v>#REF!</v>
      </c>
      <c r="AJ125" s="1266" t="e">
        <f t="shared" si="310"/>
        <v>#REF!</v>
      </c>
      <c r="AK125" s="1359"/>
      <c r="AL125" s="1360"/>
      <c r="AM125" s="1266" t="e">
        <f t="shared" si="311"/>
        <v>#REF!</v>
      </c>
      <c r="AN125" s="1266"/>
      <c r="AO125" s="1361"/>
      <c r="AP125" s="1291" t="e">
        <f t="shared" si="312"/>
        <v>#REF!</v>
      </c>
      <c r="AQ125" s="1362" t="e">
        <f t="shared" si="313"/>
        <v>#REF!</v>
      </c>
      <c r="AR125" s="1362" t="e">
        <f t="shared" si="314"/>
        <v>#REF!</v>
      </c>
      <c r="AS125" s="1362" t="e">
        <f t="shared" si="315"/>
        <v>#REF!</v>
      </c>
      <c r="AT125" s="1362">
        <f t="shared" si="316"/>
        <v>0</v>
      </c>
      <c r="AU125" s="1362" t="e">
        <f t="shared" si="317"/>
        <v>#REF!</v>
      </c>
      <c r="AW125" s="1362">
        <f t="shared" si="318"/>
        <v>0</v>
      </c>
      <c r="AX125" s="1362" t="e">
        <f t="shared" si="319"/>
        <v>#REF!</v>
      </c>
      <c r="AY125" s="1362">
        <f t="shared" si="320"/>
        <v>0</v>
      </c>
      <c r="AZ125" s="1362">
        <f t="shared" si="321"/>
        <v>0</v>
      </c>
      <c r="BA125" s="1362" t="e">
        <f t="shared" si="322"/>
        <v>#REF!</v>
      </c>
      <c r="BB125" s="1363">
        <v>0</v>
      </c>
      <c r="BD125" s="1751" t="e">
        <f t="shared" si="283"/>
        <v>#REF!</v>
      </c>
    </row>
    <row r="126" spans="1:56" ht="84" customHeight="1" outlineLevel="2">
      <c r="A126" s="919">
        <f t="shared" si="296"/>
        <v>29</v>
      </c>
      <c r="B126" s="780" t="e">
        <f>'прил 1.4'!B217</f>
        <v>#REF!</v>
      </c>
      <c r="C126" s="919" t="s">
        <v>1026</v>
      </c>
      <c r="D126" s="1433" t="e">
        <f>INDEX('прил 1.1'!K:K,MATCH($B126,'прил 1.1'!$B:$B,0))</f>
        <v>#REF!</v>
      </c>
      <c r="E126" s="1433" t="e">
        <f>INDEX('прил 1.1'!Q:Q,MATCH($B126,'прил 1.1'!$B:$B,0))</f>
        <v>#REF!</v>
      </c>
      <c r="F126" s="1433" t="e">
        <f>INDEX('прил 1.1'!#REF!,MATCH($B126,'прил 1.1'!$B:$B,0))</f>
        <v>#REF!</v>
      </c>
      <c r="G126" s="1433" t="e">
        <f>INDEX('прил 1.3'!#REF!,MATCH('прил 14'!$B126,'прил 1.3'!$B:$B,0))</f>
        <v>#REF!</v>
      </c>
      <c r="H126" s="1433" t="e">
        <f>INDEX('прил 1.3'!#REF!,MATCH('прил 14'!$B126,'прил 1.3'!$B:$B,0))</f>
        <v>#REF!</v>
      </c>
      <c r="I126" s="1433" t="e">
        <f>INDEX('прил 1.3'!#REF!,MATCH('прил 14'!$B126,'прил 1.3'!$B:$B,0))</f>
        <v>#REF!</v>
      </c>
      <c r="J126" s="1433" t="e">
        <f>INDEX('прил 1.3'!#REF!,MATCH('прил 14'!$B126,'прил 1.3'!$B:$B,0))</f>
        <v>#REF!</v>
      </c>
      <c r="K126" s="1433" t="e">
        <f>INDEX('прил 1.3'!#REF!,MATCH('прил 14'!$B126,'прил 1.3'!$B:$B,0))</f>
        <v>#REF!</v>
      </c>
      <c r="L126" s="1433"/>
      <c r="M126" s="1433" t="e">
        <f>INDEX('прил 1.1'!#REF!,MATCH($B126,'прил 1.1'!$B:$B,0))</f>
        <v>#REF!</v>
      </c>
      <c r="N126" s="1434"/>
      <c r="O126" s="1434"/>
      <c r="P126" s="1434"/>
      <c r="Q126" s="1434"/>
      <c r="R126" s="1433"/>
      <c r="S126" s="1433" t="e">
        <f>INDEX('прил 1.1'!#REF!,MATCH($B126,'прил 1.1'!$B:$B,0))</f>
        <v>#REF!</v>
      </c>
      <c r="T126" s="1433" t="e">
        <f>INDEX('прил 1.1'!#REF!,MATCH($B126,'прил 1.1'!$B:$B,0))</f>
        <v>#REF!</v>
      </c>
      <c r="U126" s="1433" t="e">
        <f>INDEX('прил 1.1'!#REF!,MATCH($B126,'прил 1.1'!$B:$B,0))</f>
        <v>#REF!</v>
      </c>
      <c r="V126" s="1433" t="e">
        <f>INDEX('прил 1.1'!#REF!,MATCH($B126,'прил 1.1'!$B:$B,0))</f>
        <v>#REF!</v>
      </c>
      <c r="W126" s="1434" t="e">
        <f t="shared" si="305"/>
        <v>#REF!</v>
      </c>
      <c r="X126" s="1434" t="e">
        <f t="shared" si="306"/>
        <v>#REF!</v>
      </c>
      <c r="Y126" s="1434">
        <f t="shared" si="307"/>
        <v>0</v>
      </c>
      <c r="Z126" s="1434" t="e">
        <f t="shared" si="308"/>
        <v>#REF!</v>
      </c>
      <c r="AA126" s="1433"/>
      <c r="AB126" s="1433" t="e">
        <f>INDEX('прил 1.1'!#REF!,MATCH($B126,'прил 1.1'!$B:$B,0))</f>
        <v>#REF!</v>
      </c>
      <c r="AC126" s="1433" t="e">
        <f>INDEX('прил 1.1'!#REF!,MATCH($B126,'прил 1.1'!$B:$B,0))</f>
        <v>#REF!</v>
      </c>
      <c r="AD126" s="1088" t="e">
        <f>INDEX('прил 1.1'!#REF!,MATCH($B126,'прил 1.1'!$B:$B,0))</f>
        <v>#REF!</v>
      </c>
      <c r="AE126" s="1088" t="e">
        <f>INDEX('прил 1.1'!#REF!,MATCH($B126,'прил 1.1'!$B:$B,0))</f>
        <v>#REF!</v>
      </c>
      <c r="AF126" s="1941" t="e">
        <f>INDEX('прил 1.1'!#REF!,MATCH('прил 14'!B126,'прил 1.1'!B:B,0))-G126</f>
        <v>#REF!</v>
      </c>
      <c r="AG126" s="1267" t="e">
        <f>INDEX('прил 1.1'!#REF!,MATCH($B126,'прил 1.1'!$B:$B,0))</f>
        <v>#REF!</v>
      </c>
      <c r="AH126" s="1267" t="e">
        <f t="shared" si="309"/>
        <v>#REF!</v>
      </c>
      <c r="AJ126" s="1266" t="e">
        <f t="shared" si="310"/>
        <v>#REF!</v>
      </c>
      <c r="AK126" s="1359"/>
      <c r="AL126" s="1360"/>
      <c r="AM126" s="1266" t="e">
        <f t="shared" si="311"/>
        <v>#REF!</v>
      </c>
      <c r="AN126" s="1266"/>
      <c r="AO126" s="1361"/>
      <c r="AP126" s="1291" t="e">
        <f t="shared" si="312"/>
        <v>#REF!</v>
      </c>
      <c r="AQ126" s="1362" t="e">
        <f t="shared" si="313"/>
        <v>#REF!</v>
      </c>
      <c r="AR126" s="1362" t="e">
        <f t="shared" si="314"/>
        <v>#REF!</v>
      </c>
      <c r="AS126" s="1362" t="e">
        <f t="shared" si="315"/>
        <v>#REF!</v>
      </c>
      <c r="AT126" s="1362">
        <f t="shared" si="316"/>
        <v>0</v>
      </c>
      <c r="AU126" s="1362" t="e">
        <f t="shared" si="317"/>
        <v>#REF!</v>
      </c>
      <c r="AW126" s="1362">
        <f t="shared" si="318"/>
        <v>0</v>
      </c>
      <c r="AX126" s="1362" t="e">
        <f t="shared" si="319"/>
        <v>#REF!</v>
      </c>
      <c r="AY126" s="1362">
        <f t="shared" si="320"/>
        <v>0</v>
      </c>
      <c r="AZ126" s="1362">
        <f t="shared" si="321"/>
        <v>0</v>
      </c>
      <c r="BA126" s="1362" t="e">
        <f t="shared" si="322"/>
        <v>#REF!</v>
      </c>
      <c r="BB126" s="1363">
        <v>0</v>
      </c>
      <c r="BD126" s="1751" t="e">
        <f t="shared" si="283"/>
        <v>#REF!</v>
      </c>
    </row>
    <row r="127" spans="1:56" ht="84" customHeight="1" outlineLevel="2">
      <c r="A127" s="919">
        <f t="shared" si="296"/>
        <v>30</v>
      </c>
      <c r="B127" s="780" t="e">
        <f>'прил 1.4'!B218</f>
        <v>#REF!</v>
      </c>
      <c r="C127" s="919" t="s">
        <v>1026</v>
      </c>
      <c r="D127" s="1433" t="e">
        <f>INDEX('прил 1.1'!K:K,MATCH($B127,'прил 1.1'!$B:$B,0))</f>
        <v>#REF!</v>
      </c>
      <c r="E127" s="1433" t="e">
        <f>INDEX('прил 1.1'!Q:Q,MATCH($B127,'прил 1.1'!$B:$B,0))</f>
        <v>#REF!</v>
      </c>
      <c r="F127" s="1433" t="e">
        <f>INDEX('прил 1.1'!#REF!,MATCH($B127,'прил 1.1'!$B:$B,0))</f>
        <v>#REF!</v>
      </c>
      <c r="G127" s="1433" t="e">
        <f>INDEX('прил 1.3'!#REF!,MATCH('прил 14'!$B127,'прил 1.3'!$B:$B,0))</f>
        <v>#REF!</v>
      </c>
      <c r="H127" s="1433" t="e">
        <f>INDEX('прил 1.3'!#REF!,MATCH('прил 14'!$B127,'прил 1.3'!$B:$B,0))</f>
        <v>#REF!</v>
      </c>
      <c r="I127" s="1433" t="e">
        <f>INDEX('прил 1.3'!#REF!,MATCH('прил 14'!$B127,'прил 1.3'!$B:$B,0))</f>
        <v>#REF!</v>
      </c>
      <c r="J127" s="1433" t="e">
        <f>INDEX('прил 1.3'!#REF!,MATCH('прил 14'!$B127,'прил 1.3'!$B:$B,0))</f>
        <v>#REF!</v>
      </c>
      <c r="K127" s="1433" t="e">
        <f>INDEX('прил 1.3'!#REF!,MATCH('прил 14'!$B127,'прил 1.3'!$B:$B,0))</f>
        <v>#REF!</v>
      </c>
      <c r="L127" s="1433"/>
      <c r="M127" s="1433" t="e">
        <f>INDEX('прил 1.1'!#REF!,MATCH($B127,'прил 1.1'!$B:$B,0))</f>
        <v>#REF!</v>
      </c>
      <c r="N127" s="1434"/>
      <c r="O127" s="1434"/>
      <c r="P127" s="1434"/>
      <c r="Q127" s="1434"/>
      <c r="R127" s="1433"/>
      <c r="S127" s="1433" t="e">
        <f>INDEX('прил 1.1'!#REF!,MATCH($B127,'прил 1.1'!$B:$B,0))</f>
        <v>#REF!</v>
      </c>
      <c r="T127" s="1433" t="e">
        <f>INDEX('прил 1.1'!#REF!,MATCH($B127,'прил 1.1'!$B:$B,0))</f>
        <v>#REF!</v>
      </c>
      <c r="U127" s="1433" t="e">
        <f>INDEX('прил 1.1'!#REF!,MATCH($B127,'прил 1.1'!$B:$B,0))</f>
        <v>#REF!</v>
      </c>
      <c r="V127" s="1433" t="e">
        <f>INDEX('прил 1.1'!#REF!,MATCH($B127,'прил 1.1'!$B:$B,0))</f>
        <v>#REF!</v>
      </c>
      <c r="W127" s="1434" t="e">
        <f t="shared" ref="W127" si="330">T127+(N127-AL127)*1.18+AL127</f>
        <v>#REF!</v>
      </c>
      <c r="X127" s="1434" t="e">
        <f t="shared" ref="X127" si="331">(O127-AM127)*1.18+AM127</f>
        <v>#REF!</v>
      </c>
      <c r="Y127" s="1434">
        <f t="shared" ref="Y127" si="332">(P127-AN127)*1.18+AN127</f>
        <v>0</v>
      </c>
      <c r="Z127" s="1434" t="e">
        <f t="shared" si="308"/>
        <v>#REF!</v>
      </c>
      <c r="AA127" s="1433"/>
      <c r="AB127" s="1433" t="e">
        <f>INDEX('прил 1.1'!#REF!,MATCH($B127,'прил 1.1'!$B:$B,0))</f>
        <v>#REF!</v>
      </c>
      <c r="AC127" s="1433" t="e">
        <f>INDEX('прил 1.1'!#REF!,MATCH($B127,'прил 1.1'!$B:$B,0))</f>
        <v>#REF!</v>
      </c>
      <c r="AD127" s="1088" t="e">
        <f>INDEX('прил 1.1'!#REF!,MATCH($B127,'прил 1.1'!$B:$B,0))</f>
        <v>#REF!</v>
      </c>
      <c r="AE127" s="1088" t="e">
        <f>INDEX('прил 1.1'!#REF!,MATCH($B127,'прил 1.1'!$B:$B,0))</f>
        <v>#REF!</v>
      </c>
      <c r="AF127" s="1941" t="e">
        <f>INDEX('прил 1.1'!#REF!,MATCH('прил 14'!B127,'прил 1.1'!B:B,0))-G127</f>
        <v>#REF!</v>
      </c>
      <c r="AG127" s="1267" t="e">
        <f>INDEX('прил 1.1'!#REF!,MATCH($B127,'прил 1.1'!$B:$B,0))</f>
        <v>#REF!</v>
      </c>
      <c r="AH127" s="1267" t="e">
        <f t="shared" ref="AH127" si="333">SUM(W127:Z127)-V127</f>
        <v>#REF!</v>
      </c>
      <c r="AJ127" s="1266" t="e">
        <f t="shared" ref="AJ127" si="334">ROUND(M127*$AK$19,4)</f>
        <v>#REF!</v>
      </c>
      <c r="AK127" s="1359"/>
      <c r="AL127" s="1360"/>
      <c r="AM127" s="1266" t="e">
        <f t="shared" ref="AM127" si="335">AJ127</f>
        <v>#REF!</v>
      </c>
      <c r="AN127" s="1266"/>
      <c r="AO127" s="1361"/>
      <c r="AP127" s="1291" t="e">
        <f t="shared" ref="AP127" si="336">AQ127-AR127-AS127-AT127-AU127</f>
        <v>#REF!</v>
      </c>
      <c r="AQ127" s="1362" t="e">
        <f t="shared" ref="AQ127" si="337">V127-AJ127</f>
        <v>#REF!</v>
      </c>
      <c r="AR127" s="1362" t="e">
        <f t="shared" ref="AR127" si="338">W127-AL127</f>
        <v>#REF!</v>
      </c>
      <c r="AS127" s="1362" t="e">
        <f t="shared" ref="AS127" si="339">X127-AM127</f>
        <v>#REF!</v>
      </c>
      <c r="AT127" s="1362">
        <f t="shared" ref="AT127" si="340">Y127-AN127</f>
        <v>0</v>
      </c>
      <c r="AU127" s="1362" t="e">
        <f t="shared" ref="AU127" si="341">Z127-AO127</f>
        <v>#REF!</v>
      </c>
      <c r="AW127" s="1362">
        <f t="shared" ref="AW127" si="342">(N127-AL127)*1.18</f>
        <v>0</v>
      </c>
      <c r="AX127" s="1362" t="e">
        <f t="shared" ref="AX127" si="343">(O127-AM127)*1.18</f>
        <v>#REF!</v>
      </c>
      <c r="AY127" s="1362">
        <f t="shared" ref="AY127" si="344">(P127-AN127)*1.18</f>
        <v>0</v>
      </c>
      <c r="AZ127" s="1362">
        <f t="shared" ref="AZ127" si="345">(Q127-AO127)*1.18</f>
        <v>0</v>
      </c>
      <c r="BA127" s="1362" t="e">
        <f t="shared" ref="BA127" si="346">SUM(AW127:AZ127)</f>
        <v>#REF!</v>
      </c>
      <c r="BB127" s="1363">
        <v>0</v>
      </c>
      <c r="BD127" s="1751" t="e">
        <f t="shared" si="283"/>
        <v>#REF!</v>
      </c>
    </row>
    <row r="128" spans="1:56" outlineLevel="2">
      <c r="A128" s="919">
        <f>A126+1</f>
        <v>30</v>
      </c>
      <c r="B128" s="780" t="e">
        <f>'прил 1.1'!#REF!</f>
        <v>#REF!</v>
      </c>
      <c r="C128" s="919" t="s">
        <v>1026</v>
      </c>
      <c r="D128" s="1433" t="e">
        <f>INDEX('прил 1.1'!K:K,MATCH($B128,'прил 1.1'!$B:$B,0))</f>
        <v>#REF!</v>
      </c>
      <c r="E128" s="1433" t="e">
        <f>INDEX('прил 1.1'!Q:Q,MATCH($B128,'прил 1.1'!$B:$B,0))</f>
        <v>#REF!</v>
      </c>
      <c r="F128" s="1433" t="e">
        <f>INDEX('прил 1.1'!#REF!,MATCH($B128,'прил 1.1'!$B:$B,0))</f>
        <v>#REF!</v>
      </c>
      <c r="G128" s="1433" t="e">
        <f>INDEX('прил 1.3'!#REF!,MATCH('прил 14'!$B128,'прил 1.3'!$B:$B,0))</f>
        <v>#REF!</v>
      </c>
      <c r="H128" s="1433" t="e">
        <f>INDEX('прил 1.3'!#REF!,MATCH('прил 14'!$B128,'прил 1.3'!$B:$B,0))</f>
        <v>#REF!</v>
      </c>
      <c r="I128" s="1433" t="e">
        <f>INDEX('прил 1.3'!#REF!,MATCH('прил 14'!$B128,'прил 1.3'!$B:$B,0))</f>
        <v>#REF!</v>
      </c>
      <c r="J128" s="1433" t="e">
        <f>INDEX('прил 1.3'!#REF!,MATCH('прил 14'!$B128,'прил 1.3'!$B:$B,0))</f>
        <v>#REF!</v>
      </c>
      <c r="K128" s="1433" t="e">
        <f>INDEX('прил 1.3'!#REF!,MATCH('прил 14'!$B128,'прил 1.3'!$B:$B,0))</f>
        <v>#REF!</v>
      </c>
      <c r="L128" s="1433"/>
      <c r="M128" s="1433" t="e">
        <f>INDEX('прил 1.1'!#REF!,MATCH($B128,'прил 1.1'!$B:$B,0))</f>
        <v>#REF!</v>
      </c>
      <c r="N128" s="1434"/>
      <c r="O128" s="1434"/>
      <c r="P128" s="1434" t="e">
        <f>M128</f>
        <v>#REF!</v>
      </c>
      <c r="Q128" s="1434"/>
      <c r="R128" s="1433"/>
      <c r="S128" s="1433" t="e">
        <f>INDEX('прил 1.1'!#REF!,MATCH($B128,'прил 1.1'!$B:$B,0))</f>
        <v>#REF!</v>
      </c>
      <c r="T128" s="1433" t="e">
        <f>INDEX('прил 1.1'!#REF!,MATCH($B128,'прил 1.1'!$B:$B,0))</f>
        <v>#REF!</v>
      </c>
      <c r="U128" s="1433" t="e">
        <f>INDEX('прил 1.1'!#REF!,MATCH($B128,'прил 1.1'!$B:$B,0))</f>
        <v>#REF!</v>
      </c>
      <c r="V128" s="1433" t="e">
        <f>INDEX('прил 1.1'!#REF!,MATCH($B128,'прил 1.1'!$B:$B,0))</f>
        <v>#REF!</v>
      </c>
      <c r="W128" s="1434" t="e">
        <f t="shared" si="285"/>
        <v>#REF!</v>
      </c>
      <c r="X128" s="1434">
        <f t="shared" si="286"/>
        <v>0</v>
      </c>
      <c r="Y128" s="1434" t="e">
        <f t="shared" si="287"/>
        <v>#REF!</v>
      </c>
      <c r="Z128" s="1434">
        <f t="shared" si="288"/>
        <v>0</v>
      </c>
      <c r="AA128" s="1433"/>
      <c r="AB128" s="1433" t="e">
        <f>INDEX('прил 1.1'!#REF!,MATCH($B128,'прил 1.1'!$B:$B,0))</f>
        <v>#REF!</v>
      </c>
      <c r="AC128" s="1433" t="e">
        <f>INDEX('прил 1.1'!#REF!,MATCH($B128,'прил 1.1'!$B:$B,0))</f>
        <v>#REF!</v>
      </c>
      <c r="AD128" s="1088" t="e">
        <f>INDEX('прил 1.1'!#REF!,MATCH($B128,'прил 1.1'!$B:$B,0))</f>
        <v>#REF!</v>
      </c>
      <c r="AE128" s="1088" t="e">
        <f>INDEX('прил 1.1'!#REF!,MATCH($B128,'прил 1.1'!$B:$B,0))</f>
        <v>#REF!</v>
      </c>
      <c r="AF128" s="1941" t="e">
        <f>INDEX('прил 1.1'!#REF!,MATCH('прил 14'!B128,'прил 1.1'!B:B,0))-G128</f>
        <v>#REF!</v>
      </c>
      <c r="AG128" s="1267" t="e">
        <f>INDEX('прил 1.1'!#REF!,MATCH($B128,'прил 1.1'!$B:$B,0))</f>
        <v>#REF!</v>
      </c>
      <c r="AH128" s="1267" t="e">
        <f t="shared" si="275"/>
        <v>#REF!</v>
      </c>
      <c r="AJ128" s="1266" t="e">
        <f t="shared" si="289"/>
        <v>#REF!</v>
      </c>
      <c r="AK128" s="1359"/>
      <c r="AL128" s="1360"/>
      <c r="AM128" s="1266"/>
      <c r="AN128" s="1266" t="e">
        <f>AJ128</f>
        <v>#REF!</v>
      </c>
      <c r="AO128" s="1361"/>
      <c r="AP128" s="1291" t="e">
        <f t="shared" si="236"/>
        <v>#REF!</v>
      </c>
      <c r="AQ128" s="1362" t="e">
        <f t="shared" si="277"/>
        <v>#REF!</v>
      </c>
      <c r="AR128" s="1362" t="e">
        <f t="shared" si="278"/>
        <v>#REF!</v>
      </c>
      <c r="AS128" s="1362">
        <f t="shared" si="279"/>
        <v>0</v>
      </c>
      <c r="AT128" s="1362" t="e">
        <f t="shared" si="280"/>
        <v>#REF!</v>
      </c>
      <c r="AU128" s="1362">
        <f t="shared" si="281"/>
        <v>0</v>
      </c>
      <c r="AW128" s="1362">
        <f t="shared" si="290"/>
        <v>0</v>
      </c>
      <c r="AX128" s="1362">
        <f t="shared" si="291"/>
        <v>0</v>
      </c>
      <c r="AY128" s="1362" t="e">
        <f t="shared" si="292"/>
        <v>#REF!</v>
      </c>
      <c r="AZ128" s="1362">
        <f t="shared" si="293"/>
        <v>0</v>
      </c>
      <c r="BA128" s="1362" t="e">
        <f t="shared" si="294"/>
        <v>#REF!</v>
      </c>
      <c r="BB128" s="1363">
        <v>1.8831225920556971E-6</v>
      </c>
      <c r="BD128" s="1751" t="e">
        <f t="shared" si="283"/>
        <v>#REF!</v>
      </c>
    </row>
    <row r="129" spans="1:58" outlineLevel="2">
      <c r="A129" s="919">
        <f t="shared" si="296"/>
        <v>31</v>
      </c>
      <c r="B129" s="780" t="e">
        <f>'прил 1.1'!#REF!</f>
        <v>#REF!</v>
      </c>
      <c r="C129" s="919" t="s">
        <v>1026</v>
      </c>
      <c r="D129" s="1433" t="e">
        <f>INDEX('прил 1.1'!K:K,MATCH($B129,'прил 1.1'!$B:$B,0))</f>
        <v>#REF!</v>
      </c>
      <c r="E129" s="1433" t="e">
        <f>INDEX('прил 1.1'!Q:Q,MATCH($B129,'прил 1.1'!$B:$B,0))</f>
        <v>#REF!</v>
      </c>
      <c r="F129" s="1433" t="e">
        <f>INDEX('прил 1.1'!#REF!,MATCH($B129,'прил 1.1'!$B:$B,0))</f>
        <v>#REF!</v>
      </c>
      <c r="G129" s="1433" t="e">
        <f>INDEX('прил 1.3'!#REF!,MATCH('прил 14'!$B129,'прил 1.3'!$B:$B,0))</f>
        <v>#REF!</v>
      </c>
      <c r="H129" s="1433" t="e">
        <f>INDEX('прил 1.3'!#REF!,MATCH('прил 14'!$B129,'прил 1.3'!$B:$B,0))</f>
        <v>#REF!</v>
      </c>
      <c r="I129" s="1433" t="e">
        <f>INDEX('прил 1.3'!#REF!,MATCH('прил 14'!$B129,'прил 1.3'!$B:$B,0))</f>
        <v>#REF!</v>
      </c>
      <c r="J129" s="1433" t="e">
        <f>INDEX('прил 1.3'!#REF!,MATCH('прил 14'!$B129,'прил 1.3'!$B:$B,0))</f>
        <v>#REF!</v>
      </c>
      <c r="K129" s="1433" t="e">
        <f>INDEX('прил 1.3'!#REF!,MATCH('прил 14'!$B129,'прил 1.3'!$B:$B,0))</f>
        <v>#REF!</v>
      </c>
      <c r="L129" s="1433"/>
      <c r="M129" s="1433" t="e">
        <f>INDEX('прил 1.1'!#REF!,MATCH($B129,'прил 1.1'!$B:$B,0))</f>
        <v>#REF!</v>
      </c>
      <c r="N129" s="1434"/>
      <c r="O129" s="1434"/>
      <c r="P129" s="1434" t="e">
        <f>M129</f>
        <v>#REF!</v>
      </c>
      <c r="Q129" s="1434"/>
      <c r="R129" s="1433"/>
      <c r="S129" s="1433" t="e">
        <f>INDEX('прил 1.1'!#REF!,MATCH($B129,'прил 1.1'!$B:$B,0))</f>
        <v>#REF!</v>
      </c>
      <c r="T129" s="1433" t="e">
        <f>INDEX('прил 1.1'!#REF!,MATCH($B129,'прил 1.1'!$B:$B,0))</f>
        <v>#REF!</v>
      </c>
      <c r="U129" s="1433" t="e">
        <f>INDEX('прил 1.1'!#REF!,MATCH($B129,'прил 1.1'!$B:$B,0))</f>
        <v>#REF!</v>
      </c>
      <c r="V129" s="1433" t="e">
        <f>INDEX('прил 1.1'!#REF!,MATCH($B129,'прил 1.1'!$B:$B,0))</f>
        <v>#REF!</v>
      </c>
      <c r="W129" s="1434" t="e">
        <f t="shared" si="285"/>
        <v>#REF!</v>
      </c>
      <c r="X129" s="1434">
        <f t="shared" si="286"/>
        <v>0</v>
      </c>
      <c r="Y129" s="1434" t="e">
        <f t="shared" si="287"/>
        <v>#REF!</v>
      </c>
      <c r="Z129" s="1434">
        <f t="shared" si="288"/>
        <v>0</v>
      </c>
      <c r="AA129" s="1433"/>
      <c r="AB129" s="1433" t="e">
        <f>INDEX('прил 1.1'!#REF!,MATCH($B129,'прил 1.1'!$B:$B,0))</f>
        <v>#REF!</v>
      </c>
      <c r="AC129" s="1433" t="e">
        <f>INDEX('прил 1.1'!#REF!,MATCH($B129,'прил 1.1'!$B:$B,0))</f>
        <v>#REF!</v>
      </c>
      <c r="AD129" s="1088" t="e">
        <f>INDEX('прил 1.1'!#REF!,MATCH($B129,'прил 1.1'!$B:$B,0))</f>
        <v>#REF!</v>
      </c>
      <c r="AE129" s="1088" t="e">
        <f>INDEX('прил 1.1'!#REF!,MATCH($B129,'прил 1.1'!$B:$B,0))</f>
        <v>#REF!</v>
      </c>
      <c r="AF129" s="1941" t="e">
        <f>INDEX('прил 1.1'!#REF!,MATCH('прил 14'!B129,'прил 1.1'!B:B,0))-G129</f>
        <v>#REF!</v>
      </c>
      <c r="AG129" s="1267" t="e">
        <f>INDEX('прил 1.1'!#REF!,MATCH($B129,'прил 1.1'!$B:$B,0))</f>
        <v>#REF!</v>
      </c>
      <c r="AH129" s="1267" t="e">
        <f t="shared" si="275"/>
        <v>#REF!</v>
      </c>
      <c r="AJ129" s="1266" t="e">
        <f t="shared" si="289"/>
        <v>#REF!</v>
      </c>
      <c r="AK129" s="1359"/>
      <c r="AL129" s="1360"/>
      <c r="AM129" s="1266"/>
      <c r="AN129" s="1266" t="e">
        <f>AJ129</f>
        <v>#REF!</v>
      </c>
      <c r="AO129" s="1361"/>
      <c r="AP129" s="1291" t="e">
        <f t="shared" si="236"/>
        <v>#REF!</v>
      </c>
      <c r="AQ129" s="1362" t="e">
        <f t="shared" si="277"/>
        <v>#REF!</v>
      </c>
      <c r="AR129" s="1362" t="e">
        <f t="shared" si="278"/>
        <v>#REF!</v>
      </c>
      <c r="AS129" s="1362">
        <f t="shared" si="279"/>
        <v>0</v>
      </c>
      <c r="AT129" s="1362" t="e">
        <f t="shared" si="280"/>
        <v>#REF!</v>
      </c>
      <c r="AU129" s="1362">
        <f t="shared" si="281"/>
        <v>0</v>
      </c>
      <c r="AW129" s="1362">
        <f t="shared" si="290"/>
        <v>0</v>
      </c>
      <c r="AX129" s="1362">
        <f t="shared" si="291"/>
        <v>0</v>
      </c>
      <c r="AY129" s="1362" t="e">
        <f t="shared" si="292"/>
        <v>#REF!</v>
      </c>
      <c r="AZ129" s="1362">
        <f t="shared" si="293"/>
        <v>0</v>
      </c>
      <c r="BA129" s="1362" t="e">
        <f t="shared" si="294"/>
        <v>#REF!</v>
      </c>
      <c r="BB129" s="1363">
        <v>-6.3841353617755114E-6</v>
      </c>
      <c r="BD129" s="1751" t="e">
        <f t="shared" si="283"/>
        <v>#REF!</v>
      </c>
    </row>
    <row r="130" spans="1:58" outlineLevel="2">
      <c r="A130" s="919">
        <f t="shared" si="296"/>
        <v>32</v>
      </c>
      <c r="B130" s="780" t="e">
        <f>'прил 1.1'!#REF!</f>
        <v>#REF!</v>
      </c>
      <c r="C130" s="919" t="s">
        <v>1026</v>
      </c>
      <c r="D130" s="1433" t="e">
        <f>INDEX('прил 1.1'!K:K,MATCH($B130,'прил 1.1'!$B:$B,0))</f>
        <v>#REF!</v>
      </c>
      <c r="E130" s="1433" t="e">
        <f>INDEX('прил 1.1'!Q:Q,MATCH($B130,'прил 1.1'!$B:$B,0))</f>
        <v>#REF!</v>
      </c>
      <c r="F130" s="1433" t="e">
        <f>INDEX('прил 1.1'!#REF!,MATCH($B130,'прил 1.1'!$B:$B,0))</f>
        <v>#REF!</v>
      </c>
      <c r="G130" s="1433" t="e">
        <f>INDEX('прил 1.3'!#REF!,MATCH('прил 14'!$B130,'прил 1.3'!$B:$B,0))</f>
        <v>#REF!</v>
      </c>
      <c r="H130" s="1433" t="e">
        <f>INDEX('прил 1.3'!#REF!,MATCH('прил 14'!$B130,'прил 1.3'!$B:$B,0))</f>
        <v>#REF!</v>
      </c>
      <c r="I130" s="1433" t="e">
        <f>INDEX('прил 1.3'!#REF!,MATCH('прил 14'!$B130,'прил 1.3'!$B:$B,0))</f>
        <v>#REF!</v>
      </c>
      <c r="J130" s="1433" t="e">
        <f>INDEX('прил 1.3'!#REF!,MATCH('прил 14'!$B130,'прил 1.3'!$B:$B,0))</f>
        <v>#REF!</v>
      </c>
      <c r="K130" s="1433" t="e">
        <f>INDEX('прил 1.3'!#REF!,MATCH('прил 14'!$B130,'прил 1.3'!$B:$B,0))</f>
        <v>#REF!</v>
      </c>
      <c r="L130" s="1433"/>
      <c r="M130" s="1433" t="e">
        <f>INDEX('прил 1.1'!#REF!,MATCH($B130,'прил 1.1'!$B:$B,0))</f>
        <v>#REF!</v>
      </c>
      <c r="N130" s="1434"/>
      <c r="O130" s="1434"/>
      <c r="P130" s="1434"/>
      <c r="Q130" s="1434"/>
      <c r="R130" s="1433"/>
      <c r="S130" s="1433" t="e">
        <f>INDEX('прил 1.1'!#REF!,MATCH($B130,'прил 1.1'!$B:$B,0))</f>
        <v>#REF!</v>
      </c>
      <c r="T130" s="1433" t="e">
        <f>INDEX('прил 1.1'!#REF!,MATCH($B130,'прил 1.1'!$B:$B,0))</f>
        <v>#REF!</v>
      </c>
      <c r="U130" s="1433" t="e">
        <f>INDEX('прил 1.1'!#REF!,MATCH($B130,'прил 1.1'!$B:$B,0))</f>
        <v>#REF!</v>
      </c>
      <c r="V130" s="1433" t="e">
        <f>INDEX('прил 1.1'!#REF!,MATCH($B130,'прил 1.1'!$B:$B,0))</f>
        <v>#REF!</v>
      </c>
      <c r="W130" s="1434" t="e">
        <f t="shared" si="285"/>
        <v>#REF!</v>
      </c>
      <c r="X130" s="1434">
        <f t="shared" si="286"/>
        <v>0</v>
      </c>
      <c r="Y130" s="1434">
        <f t="shared" si="287"/>
        <v>0</v>
      </c>
      <c r="Z130" s="1434">
        <f t="shared" si="288"/>
        <v>0</v>
      </c>
      <c r="AA130" s="1433"/>
      <c r="AB130" s="1433" t="e">
        <f>INDEX('прил 1.1'!#REF!,MATCH($B130,'прил 1.1'!$B:$B,0))</f>
        <v>#REF!</v>
      </c>
      <c r="AC130" s="1433" t="e">
        <f>INDEX('прил 1.1'!#REF!,MATCH($B130,'прил 1.1'!$B:$B,0))</f>
        <v>#REF!</v>
      </c>
      <c r="AD130" s="1088" t="e">
        <f>INDEX('прил 1.1'!#REF!,MATCH($B130,'прил 1.1'!$B:$B,0))</f>
        <v>#REF!</v>
      </c>
      <c r="AE130" s="1088" t="e">
        <f>INDEX('прил 1.1'!#REF!,MATCH($B130,'прил 1.1'!$B:$B,0))</f>
        <v>#REF!</v>
      </c>
      <c r="AF130" s="1941" t="e">
        <f>INDEX('прил 1.1'!#REF!,MATCH('прил 14'!B130,'прил 1.1'!B:B,0))-G130</f>
        <v>#REF!</v>
      </c>
      <c r="AG130" s="1267" t="e">
        <f>INDEX('прил 1.1'!#REF!,MATCH($B130,'прил 1.1'!$B:$B,0))</f>
        <v>#REF!</v>
      </c>
      <c r="AH130" s="1267" t="e">
        <f t="shared" si="275"/>
        <v>#REF!</v>
      </c>
      <c r="AJ130" s="1266" t="e">
        <f t="shared" si="289"/>
        <v>#REF!</v>
      </c>
      <c r="AK130" s="1359"/>
      <c r="AL130" s="1360"/>
      <c r="AM130" s="1266"/>
      <c r="AN130" s="1266"/>
      <c r="AO130" s="1361"/>
      <c r="AP130" s="1291" t="e">
        <f t="shared" si="236"/>
        <v>#REF!</v>
      </c>
      <c r="AQ130" s="1362" t="e">
        <f t="shared" si="277"/>
        <v>#REF!</v>
      </c>
      <c r="AR130" s="1362" t="e">
        <f t="shared" si="278"/>
        <v>#REF!</v>
      </c>
      <c r="AS130" s="1362">
        <f t="shared" si="279"/>
        <v>0</v>
      </c>
      <c r="AT130" s="1362">
        <f t="shared" si="280"/>
        <v>0</v>
      </c>
      <c r="AU130" s="1362">
        <f t="shared" si="281"/>
        <v>0</v>
      </c>
      <c r="AW130" s="1362">
        <f t="shared" si="290"/>
        <v>0</v>
      </c>
      <c r="AX130" s="1362">
        <f t="shared" si="291"/>
        <v>0</v>
      </c>
      <c r="AY130" s="1362">
        <f t="shared" si="292"/>
        <v>0</v>
      </c>
      <c r="AZ130" s="1362">
        <f t="shared" si="293"/>
        <v>0</v>
      </c>
      <c r="BA130" s="1362">
        <f t="shared" si="294"/>
        <v>0</v>
      </c>
      <c r="BB130" s="1363">
        <v>0</v>
      </c>
      <c r="BD130" s="1751" t="e">
        <f t="shared" si="283"/>
        <v>#REF!</v>
      </c>
    </row>
    <row r="131" spans="1:58" outlineLevel="2">
      <c r="A131" s="919">
        <f t="shared" si="296"/>
        <v>33</v>
      </c>
      <c r="B131" s="780" t="e">
        <f>'прил 1.1'!#REF!</f>
        <v>#REF!</v>
      </c>
      <c r="C131" s="919" t="s">
        <v>1026</v>
      </c>
      <c r="D131" s="1433" t="e">
        <f>INDEX('прил 1.1'!K:K,MATCH($B131,'прил 1.1'!$B:$B,0))</f>
        <v>#REF!</v>
      </c>
      <c r="E131" s="1433" t="e">
        <f>INDEX('прил 1.1'!Q:Q,MATCH($B131,'прил 1.1'!$B:$B,0))</f>
        <v>#REF!</v>
      </c>
      <c r="F131" s="1433" t="e">
        <f>INDEX('прил 1.1'!#REF!,MATCH($B131,'прил 1.1'!$B:$B,0))</f>
        <v>#REF!</v>
      </c>
      <c r="G131" s="1433" t="e">
        <f>INDEX('прил 1.3'!#REF!,MATCH('прил 14'!$B131,'прил 1.3'!$B:$B,0))</f>
        <v>#REF!</v>
      </c>
      <c r="H131" s="1433" t="e">
        <f>INDEX('прил 1.3'!#REF!,MATCH('прил 14'!$B131,'прил 1.3'!$B:$B,0))</f>
        <v>#REF!</v>
      </c>
      <c r="I131" s="1433" t="e">
        <f>INDEX('прил 1.3'!#REF!,MATCH('прил 14'!$B131,'прил 1.3'!$B:$B,0))</f>
        <v>#REF!</v>
      </c>
      <c r="J131" s="1433" t="e">
        <f>INDEX('прил 1.3'!#REF!,MATCH('прил 14'!$B131,'прил 1.3'!$B:$B,0))</f>
        <v>#REF!</v>
      </c>
      <c r="K131" s="1433" t="e">
        <f>INDEX('прил 1.3'!#REF!,MATCH('прил 14'!$B131,'прил 1.3'!$B:$B,0))</f>
        <v>#REF!</v>
      </c>
      <c r="L131" s="1433"/>
      <c r="M131" s="1433" t="e">
        <f>INDEX('прил 1.1'!#REF!,MATCH($B131,'прил 1.1'!$B:$B,0))</f>
        <v>#REF!</v>
      </c>
      <c r="N131" s="1434"/>
      <c r="O131" s="1434"/>
      <c r="P131" s="1434"/>
      <c r="Q131" s="1434" t="e">
        <f>M131</f>
        <v>#REF!</v>
      </c>
      <c r="R131" s="1433"/>
      <c r="S131" s="1433" t="e">
        <f>INDEX('прил 1.1'!#REF!,MATCH($B131,'прил 1.1'!$B:$B,0))</f>
        <v>#REF!</v>
      </c>
      <c r="T131" s="1433" t="e">
        <f>INDEX('прил 1.1'!#REF!,MATCH($B131,'прил 1.1'!$B:$B,0))</f>
        <v>#REF!</v>
      </c>
      <c r="U131" s="1433" t="e">
        <f>INDEX('прил 1.1'!#REF!,MATCH($B131,'прил 1.1'!$B:$B,0))</f>
        <v>#REF!</v>
      </c>
      <c r="V131" s="1433" t="e">
        <f>INDEX('прил 1.1'!#REF!,MATCH($B131,'прил 1.1'!$B:$B,0))</f>
        <v>#REF!</v>
      </c>
      <c r="W131" s="1434" t="e">
        <f t="shared" si="285"/>
        <v>#REF!</v>
      </c>
      <c r="X131" s="1434">
        <f t="shared" si="286"/>
        <v>0</v>
      </c>
      <c r="Y131" s="1434">
        <f t="shared" si="287"/>
        <v>0</v>
      </c>
      <c r="Z131" s="1434" t="e">
        <f t="shared" si="288"/>
        <v>#REF!</v>
      </c>
      <c r="AA131" s="1433"/>
      <c r="AB131" s="1433" t="e">
        <f>INDEX('прил 1.1'!#REF!,MATCH($B131,'прил 1.1'!$B:$B,0))</f>
        <v>#REF!</v>
      </c>
      <c r="AC131" s="1433" t="e">
        <f>INDEX('прил 1.1'!#REF!,MATCH($B131,'прил 1.1'!$B:$B,0))</f>
        <v>#REF!</v>
      </c>
      <c r="AD131" s="1088" t="e">
        <f>INDEX('прил 1.1'!#REF!,MATCH($B131,'прил 1.1'!$B:$B,0))</f>
        <v>#REF!</v>
      </c>
      <c r="AE131" s="1088" t="e">
        <f>INDEX('прил 1.1'!#REF!,MATCH($B131,'прил 1.1'!$B:$B,0))</f>
        <v>#REF!</v>
      </c>
      <c r="AF131" s="1941" t="e">
        <f>INDEX('прил 1.1'!#REF!,MATCH('прил 14'!B131,'прил 1.1'!B:B,0))-G131</f>
        <v>#REF!</v>
      </c>
      <c r="AG131" s="1267" t="e">
        <f>INDEX('прил 1.1'!#REF!,MATCH($B131,'прил 1.1'!$B:$B,0))</f>
        <v>#REF!</v>
      </c>
      <c r="AH131" s="1267" t="e">
        <f t="shared" si="275"/>
        <v>#REF!</v>
      </c>
      <c r="AJ131" s="1266" t="e">
        <f t="shared" si="289"/>
        <v>#REF!</v>
      </c>
      <c r="AK131" s="1359"/>
      <c r="AL131" s="1360"/>
      <c r="AM131" s="1266"/>
      <c r="AN131" s="1266"/>
      <c r="AO131" s="1361" t="e">
        <f>AJ131</f>
        <v>#REF!</v>
      </c>
      <c r="AP131" s="1291" t="e">
        <f t="shared" si="236"/>
        <v>#REF!</v>
      </c>
      <c r="AQ131" s="1362" t="e">
        <f t="shared" si="277"/>
        <v>#REF!</v>
      </c>
      <c r="AR131" s="1362" t="e">
        <f t="shared" si="278"/>
        <v>#REF!</v>
      </c>
      <c r="AS131" s="1362">
        <f t="shared" si="279"/>
        <v>0</v>
      </c>
      <c r="AT131" s="1362">
        <f t="shared" si="280"/>
        <v>0</v>
      </c>
      <c r="AU131" s="1362" t="e">
        <f t="shared" si="281"/>
        <v>#REF!</v>
      </c>
      <c r="AW131" s="1362">
        <f t="shared" si="290"/>
        <v>0</v>
      </c>
      <c r="AX131" s="1362">
        <f t="shared" si="291"/>
        <v>0</v>
      </c>
      <c r="AY131" s="1362">
        <f t="shared" si="292"/>
        <v>0</v>
      </c>
      <c r="AZ131" s="1362" t="e">
        <f t="shared" si="293"/>
        <v>#REF!</v>
      </c>
      <c r="BA131" s="1362" t="e">
        <f t="shared" si="294"/>
        <v>#REF!</v>
      </c>
      <c r="BB131" s="1363">
        <v>8.4660173313988452E-6</v>
      </c>
      <c r="BD131" s="1751" t="e">
        <f t="shared" si="283"/>
        <v>#REF!</v>
      </c>
    </row>
    <row r="132" spans="1:58" outlineLevel="2">
      <c r="A132" s="919">
        <f t="shared" si="296"/>
        <v>34</v>
      </c>
      <c r="B132" s="780" t="e">
        <f>'прил 1.1'!#REF!</f>
        <v>#REF!</v>
      </c>
      <c r="C132" s="919" t="s">
        <v>1026</v>
      </c>
      <c r="D132" s="1433" t="e">
        <f>INDEX('прил 1.1'!K:K,MATCH($B132,'прил 1.1'!$B:$B,0))</f>
        <v>#REF!</v>
      </c>
      <c r="E132" s="1433" t="e">
        <f>INDEX('прил 1.1'!Q:Q,MATCH($B132,'прил 1.1'!$B:$B,0))</f>
        <v>#REF!</v>
      </c>
      <c r="F132" s="1433" t="e">
        <f>INDEX('прил 1.1'!#REF!,MATCH($B132,'прил 1.1'!$B:$B,0))</f>
        <v>#REF!</v>
      </c>
      <c r="G132" s="1433"/>
      <c r="H132" s="1433"/>
      <c r="I132" s="1433"/>
      <c r="J132" s="1433"/>
      <c r="K132" s="1433"/>
      <c r="L132" s="1433"/>
      <c r="M132" s="1433" t="e">
        <f>INDEX('прил 1.1'!#REF!,MATCH($B132,'прил 1.1'!$B:$B,0))</f>
        <v>#REF!</v>
      </c>
      <c r="N132" s="1434"/>
      <c r="O132" s="1434"/>
      <c r="P132" s="1434"/>
      <c r="Q132" s="1434" t="e">
        <f>M132</f>
        <v>#REF!</v>
      </c>
      <c r="R132" s="1433"/>
      <c r="S132" s="1433" t="e">
        <f>INDEX('прил 1.1'!#REF!,MATCH($B132,'прил 1.1'!$B:$B,0))</f>
        <v>#REF!</v>
      </c>
      <c r="T132" s="1433" t="e">
        <f>INDEX('прил 1.1'!#REF!,MATCH($B132,'прил 1.1'!$B:$B,0))</f>
        <v>#REF!</v>
      </c>
      <c r="U132" s="1433" t="e">
        <f>INDEX('прил 1.1'!#REF!,MATCH($B132,'прил 1.1'!$B:$B,0))</f>
        <v>#REF!</v>
      </c>
      <c r="V132" s="1433" t="e">
        <f>INDEX('прил 1.1'!#REF!,MATCH($B132,'прил 1.1'!$B:$B,0))</f>
        <v>#REF!</v>
      </c>
      <c r="W132" s="1434" t="e">
        <f t="shared" si="285"/>
        <v>#REF!</v>
      </c>
      <c r="X132" s="1434">
        <f t="shared" si="286"/>
        <v>0</v>
      </c>
      <c r="Y132" s="1434">
        <f t="shared" si="287"/>
        <v>0</v>
      </c>
      <c r="Z132" s="1434" t="e">
        <f t="shared" si="288"/>
        <v>#REF!</v>
      </c>
      <c r="AA132" s="1433"/>
      <c r="AB132" s="1433" t="e">
        <f>INDEX('прил 1.1'!#REF!,MATCH($B132,'прил 1.1'!$B:$B,0))</f>
        <v>#REF!</v>
      </c>
      <c r="AC132" s="1433" t="e">
        <f>INDEX('прил 1.1'!#REF!,MATCH($B132,'прил 1.1'!$B:$B,0))</f>
        <v>#REF!</v>
      </c>
      <c r="AD132" s="1088" t="e">
        <f>INDEX('прил 1.1'!#REF!,MATCH($B132,'прил 1.1'!$B:$B,0))</f>
        <v>#REF!</v>
      </c>
      <c r="AE132" s="1088" t="e">
        <f>INDEX('прил 1.1'!#REF!,MATCH($B132,'прил 1.1'!$B:$B,0))</f>
        <v>#REF!</v>
      </c>
      <c r="AF132" s="1941" t="e">
        <f>INDEX('прил 1.1'!#REF!,MATCH('прил 14'!B132,'прил 1.1'!B:B,0))-G132</f>
        <v>#REF!</v>
      </c>
      <c r="AG132" s="1267" t="e">
        <f>INDEX('прил 1.1'!#REF!,MATCH($B132,'прил 1.1'!$B:$B,0))</f>
        <v>#REF!</v>
      </c>
      <c r="AH132" s="1267" t="e">
        <f t="shared" si="275"/>
        <v>#REF!</v>
      </c>
      <c r="AJ132" s="1266" t="e">
        <f t="shared" si="289"/>
        <v>#REF!</v>
      </c>
      <c r="AK132" s="1359"/>
      <c r="AL132" s="1360"/>
      <c r="AM132" s="1266"/>
      <c r="AN132" s="1266"/>
      <c r="AO132" s="1361" t="e">
        <f>AJ132</f>
        <v>#REF!</v>
      </c>
      <c r="AP132" s="1291" t="e">
        <f t="shared" si="236"/>
        <v>#REF!</v>
      </c>
      <c r="AQ132" s="1362" t="e">
        <f t="shared" si="277"/>
        <v>#REF!</v>
      </c>
      <c r="AR132" s="1362" t="e">
        <f t="shared" si="278"/>
        <v>#REF!</v>
      </c>
      <c r="AS132" s="1362">
        <f t="shared" si="279"/>
        <v>0</v>
      </c>
      <c r="AT132" s="1362">
        <f t="shared" si="280"/>
        <v>0</v>
      </c>
      <c r="AU132" s="1362" t="e">
        <f t="shared" si="281"/>
        <v>#REF!</v>
      </c>
      <c r="AW132" s="1362">
        <f t="shared" si="290"/>
        <v>0</v>
      </c>
      <c r="AX132" s="1362">
        <f t="shared" si="291"/>
        <v>0</v>
      </c>
      <c r="AY132" s="1362">
        <f t="shared" si="292"/>
        <v>0</v>
      </c>
      <c r="AZ132" s="1362" t="e">
        <f t="shared" si="293"/>
        <v>#REF!</v>
      </c>
      <c r="BA132" s="1362" t="e">
        <f t="shared" si="294"/>
        <v>#REF!</v>
      </c>
      <c r="BB132" s="1363">
        <v>-2.3507597886052167E-6</v>
      </c>
      <c r="BD132" s="1751" t="e">
        <f t="shared" si="283"/>
        <v>#REF!</v>
      </c>
    </row>
    <row r="133" spans="1:58" ht="31.5" outlineLevel="1">
      <c r="A133" s="1111" t="s">
        <v>214</v>
      </c>
      <c r="B133" s="1125" t="s">
        <v>70</v>
      </c>
      <c r="C133" s="1125"/>
      <c r="D133" s="1435" t="e">
        <f t="shared" ref="D133:AE133" si="347">D134+D138+D141+D152+D157</f>
        <v>#REF!</v>
      </c>
      <c r="E133" s="1435" t="e">
        <f t="shared" si="347"/>
        <v>#REF!</v>
      </c>
      <c r="F133" s="1435" t="e">
        <f t="shared" si="347"/>
        <v>#REF!</v>
      </c>
      <c r="G133" s="1435" t="e">
        <f t="shared" si="347"/>
        <v>#REF!</v>
      </c>
      <c r="H133" s="1435" t="e">
        <f t="shared" si="347"/>
        <v>#REF!</v>
      </c>
      <c r="I133" s="1435" t="e">
        <f t="shared" si="347"/>
        <v>#REF!</v>
      </c>
      <c r="J133" s="1435" t="e">
        <f t="shared" si="347"/>
        <v>#REF!</v>
      </c>
      <c r="K133" s="1435" t="e">
        <f t="shared" si="347"/>
        <v>#REF!</v>
      </c>
      <c r="L133" s="1435">
        <f t="shared" si="347"/>
        <v>0</v>
      </c>
      <c r="M133" s="1435" t="e">
        <f t="shared" si="347"/>
        <v>#REF!</v>
      </c>
      <c r="N133" s="1435">
        <f t="shared" si="347"/>
        <v>0</v>
      </c>
      <c r="O133" s="1435" t="e">
        <f t="shared" si="347"/>
        <v>#REF!</v>
      </c>
      <c r="P133" s="1435" t="e">
        <f t="shared" si="347"/>
        <v>#REF!</v>
      </c>
      <c r="Q133" s="1435" t="e">
        <f t="shared" si="347"/>
        <v>#REF!</v>
      </c>
      <c r="R133" s="1435">
        <f t="shared" si="347"/>
        <v>0</v>
      </c>
      <c r="S133" s="1435" t="e">
        <f t="shared" si="347"/>
        <v>#REF!</v>
      </c>
      <c r="T133" s="1435" t="e">
        <f t="shared" si="347"/>
        <v>#REF!</v>
      </c>
      <c r="U133" s="1435" t="e">
        <f t="shared" si="347"/>
        <v>#REF!</v>
      </c>
      <c r="V133" s="1435" t="e">
        <f t="shared" si="347"/>
        <v>#REF!</v>
      </c>
      <c r="W133" s="1435" t="e">
        <f t="shared" si="347"/>
        <v>#REF!</v>
      </c>
      <c r="X133" s="1435" t="e">
        <f t="shared" si="347"/>
        <v>#REF!</v>
      </c>
      <c r="Y133" s="1435" t="e">
        <f t="shared" si="347"/>
        <v>#REF!</v>
      </c>
      <c r="Z133" s="1435" t="e">
        <f t="shared" si="347"/>
        <v>#REF!</v>
      </c>
      <c r="AA133" s="1435" t="e">
        <f t="shared" si="347"/>
        <v>#REF!</v>
      </c>
      <c r="AB133" s="1435" t="e">
        <f t="shared" si="347"/>
        <v>#REF!</v>
      </c>
      <c r="AC133" s="1435" t="e">
        <f t="shared" si="347"/>
        <v>#REF!</v>
      </c>
      <c r="AD133" s="1099" t="e">
        <f t="shared" si="347"/>
        <v>#REF!</v>
      </c>
      <c r="AE133" s="1099" t="e">
        <f t="shared" si="347"/>
        <v>#REF!</v>
      </c>
      <c r="AF133" s="1941" t="e">
        <f>INDEX('прил 1.1'!#REF!,MATCH('прил 14'!B133,'прил 1.1'!B:B,0))-G133</f>
        <v>#REF!</v>
      </c>
      <c r="AG133" s="1270" t="e">
        <f t="shared" ref="AG133" si="348">AG134+AG138+AG141+AG152+AG157</f>
        <v>#REF!</v>
      </c>
      <c r="AH133" s="1267" t="e">
        <f t="shared" si="275"/>
        <v>#REF!</v>
      </c>
      <c r="AJ133" s="1270" t="e">
        <f t="shared" ref="AJ133" si="349">AJ134+AJ138+AJ141+AJ152+AJ157</f>
        <v>#REF!</v>
      </c>
      <c r="AK133" s="1359"/>
      <c r="AL133" s="1270">
        <f t="shared" ref="AL133:AO133" si="350">AL134+AL138+AL141+AL152+AL157</f>
        <v>0</v>
      </c>
      <c r="AM133" s="1270" t="e">
        <f t="shared" si="350"/>
        <v>#REF!</v>
      </c>
      <c r="AN133" s="1270" t="e">
        <f t="shared" si="350"/>
        <v>#REF!</v>
      </c>
      <c r="AO133" s="1270" t="e">
        <f t="shared" si="350"/>
        <v>#REF!</v>
      </c>
      <c r="AP133" s="1291" t="e">
        <f t="shared" si="236"/>
        <v>#REF!</v>
      </c>
      <c r="AQ133" s="1362" t="e">
        <f t="shared" si="277"/>
        <v>#REF!</v>
      </c>
      <c r="AR133" s="1362" t="e">
        <f t="shared" si="278"/>
        <v>#REF!</v>
      </c>
      <c r="AS133" s="1362" t="e">
        <f t="shared" si="279"/>
        <v>#REF!</v>
      </c>
      <c r="AT133" s="1362" t="e">
        <f t="shared" si="280"/>
        <v>#REF!</v>
      </c>
      <c r="AU133" s="1362" t="e">
        <f t="shared" si="281"/>
        <v>#REF!</v>
      </c>
      <c r="AW133" s="1270" t="e">
        <f t="shared" ref="AW133:BA133" si="351">AW134+AW138+AW141+AW152+AW157</f>
        <v>#REF!</v>
      </c>
      <c r="AX133" s="1270" t="e">
        <f t="shared" si="351"/>
        <v>#REF!</v>
      </c>
      <c r="AY133" s="1270" t="e">
        <f t="shared" si="351"/>
        <v>#REF!</v>
      </c>
      <c r="AZ133" s="1270" t="e">
        <f t="shared" si="351"/>
        <v>#REF!</v>
      </c>
      <c r="BA133" s="1270" t="e">
        <f t="shared" si="351"/>
        <v>#REF!</v>
      </c>
      <c r="BD133" s="1751" t="e">
        <f t="shared" si="283"/>
        <v>#REF!</v>
      </c>
    </row>
    <row r="134" spans="1:58" s="1089" customFormat="1" outlineLevel="1">
      <c r="A134" s="1892">
        <v>1</v>
      </c>
      <c r="B134" s="1097" t="s">
        <v>71</v>
      </c>
      <c r="C134" s="1892"/>
      <c r="D134" s="1435" t="e">
        <f>D135</f>
        <v>#REF!</v>
      </c>
      <c r="E134" s="1435" t="e">
        <f t="shared" ref="E134:AG134" si="352">E135</f>
        <v>#REF!</v>
      </c>
      <c r="F134" s="1435" t="e">
        <f t="shared" si="352"/>
        <v>#REF!</v>
      </c>
      <c r="G134" s="1435" t="e">
        <f t="shared" si="352"/>
        <v>#REF!</v>
      </c>
      <c r="H134" s="1435" t="e">
        <f t="shared" si="352"/>
        <v>#REF!</v>
      </c>
      <c r="I134" s="1435" t="e">
        <f t="shared" si="352"/>
        <v>#REF!</v>
      </c>
      <c r="J134" s="1435" t="e">
        <f t="shared" si="352"/>
        <v>#REF!</v>
      </c>
      <c r="K134" s="1435" t="e">
        <f t="shared" si="352"/>
        <v>#REF!</v>
      </c>
      <c r="L134" s="1435">
        <f t="shared" si="352"/>
        <v>0</v>
      </c>
      <c r="M134" s="1435" t="e">
        <f t="shared" si="352"/>
        <v>#REF!</v>
      </c>
      <c r="N134" s="1435">
        <f t="shared" si="352"/>
        <v>0</v>
      </c>
      <c r="O134" s="1435">
        <f t="shared" si="352"/>
        <v>0</v>
      </c>
      <c r="P134" s="1435">
        <f t="shared" si="352"/>
        <v>5.6</v>
      </c>
      <c r="Q134" s="1435">
        <f t="shared" si="352"/>
        <v>0</v>
      </c>
      <c r="R134" s="1435">
        <f t="shared" si="352"/>
        <v>0</v>
      </c>
      <c r="S134" s="1435" t="e">
        <f t="shared" si="352"/>
        <v>#REF!</v>
      </c>
      <c r="T134" s="1435" t="e">
        <f t="shared" si="352"/>
        <v>#REF!</v>
      </c>
      <c r="U134" s="1435" t="e">
        <f t="shared" si="352"/>
        <v>#REF!</v>
      </c>
      <c r="V134" s="1435" t="e">
        <f t="shared" si="352"/>
        <v>#REF!</v>
      </c>
      <c r="W134" s="1435" t="e">
        <f t="shared" si="352"/>
        <v>#REF!</v>
      </c>
      <c r="X134" s="1435">
        <f t="shared" si="352"/>
        <v>0</v>
      </c>
      <c r="Y134" s="1435" t="e">
        <f t="shared" si="352"/>
        <v>#REF!</v>
      </c>
      <c r="Z134" s="1435" t="e">
        <f t="shared" si="352"/>
        <v>#REF!</v>
      </c>
      <c r="AA134" s="1435">
        <f t="shared" si="352"/>
        <v>0</v>
      </c>
      <c r="AB134" s="1435" t="e">
        <f t="shared" si="352"/>
        <v>#REF!</v>
      </c>
      <c r="AC134" s="1435" t="e">
        <f t="shared" si="352"/>
        <v>#REF!</v>
      </c>
      <c r="AD134" s="1099">
        <f t="shared" si="352"/>
        <v>0</v>
      </c>
      <c r="AE134" s="1099">
        <f t="shared" si="352"/>
        <v>0</v>
      </c>
      <c r="AF134" s="1941" t="e">
        <f>INDEX('прил 1.1'!#REF!,MATCH('прил 14'!B134,'прил 1.1'!B:B,0))-G134</f>
        <v>#REF!</v>
      </c>
      <c r="AG134" s="1270" t="e">
        <f t="shared" si="352"/>
        <v>#REF!</v>
      </c>
      <c r="AH134" s="1267" t="e">
        <f t="shared" si="275"/>
        <v>#REF!</v>
      </c>
      <c r="AJ134" s="1266" t="e">
        <f t="shared" si="289"/>
        <v>#REF!</v>
      </c>
      <c r="AK134" s="1359"/>
      <c r="AL134" s="1270">
        <f t="shared" ref="AL134:AO134" si="353">AL135</f>
        <v>0</v>
      </c>
      <c r="AM134" s="1270">
        <f t="shared" si="353"/>
        <v>0</v>
      </c>
      <c r="AN134" s="1270" t="e">
        <f t="shared" si="353"/>
        <v>#REF!</v>
      </c>
      <c r="AO134" s="1270">
        <f t="shared" si="353"/>
        <v>0</v>
      </c>
      <c r="AP134" s="1291" t="e">
        <f t="shared" si="236"/>
        <v>#REF!</v>
      </c>
      <c r="AQ134" s="1362" t="e">
        <f t="shared" si="277"/>
        <v>#REF!</v>
      </c>
      <c r="AR134" s="1362" t="e">
        <f t="shared" si="278"/>
        <v>#REF!</v>
      </c>
      <c r="AS134" s="1362">
        <f t="shared" si="279"/>
        <v>0</v>
      </c>
      <c r="AT134" s="1362" t="e">
        <f t="shared" si="280"/>
        <v>#REF!</v>
      </c>
      <c r="AU134" s="1362" t="e">
        <f t="shared" si="281"/>
        <v>#REF!</v>
      </c>
      <c r="AW134" s="1270">
        <f t="shared" ref="AW134:BA134" si="354">AW135</f>
        <v>0</v>
      </c>
      <c r="AX134" s="1270">
        <f t="shared" si="354"/>
        <v>0</v>
      </c>
      <c r="AY134" s="1270" t="e">
        <f t="shared" si="354"/>
        <v>#REF!</v>
      </c>
      <c r="AZ134" s="1270">
        <f t="shared" si="354"/>
        <v>0</v>
      </c>
      <c r="BA134" s="1270" t="e">
        <f t="shared" si="354"/>
        <v>#REF!</v>
      </c>
      <c r="BC134" s="1752"/>
      <c r="BD134" s="1751" t="e">
        <f t="shared" si="283"/>
        <v>#REF!</v>
      </c>
      <c r="BE134" s="1752"/>
      <c r="BF134" s="1752"/>
    </row>
    <row r="135" spans="1:58" s="1089" customFormat="1" outlineLevel="1">
      <c r="A135" s="919">
        <v>1</v>
      </c>
      <c r="B135" s="780" t="e">
        <f>'прил 1.1'!#REF!</f>
        <v>#REF!</v>
      </c>
      <c r="C135" s="919" t="s">
        <v>1026</v>
      </c>
      <c r="D135" s="1433" t="e">
        <f>INDEX('прил 1.1'!K:K,MATCH($B135,'прил 1.1'!$B:$B,0))</f>
        <v>#REF!</v>
      </c>
      <c r="E135" s="1433" t="e">
        <f>INDEX('прил 1.1'!Q:Q,MATCH($B135,'прил 1.1'!$B:$B,0))</f>
        <v>#REF!</v>
      </c>
      <c r="F135" s="1433" t="e">
        <f>INDEX('прил 1.1'!#REF!,MATCH($B135,'прил 1.1'!$B:$B,0))</f>
        <v>#REF!</v>
      </c>
      <c r="G135" s="1433" t="e">
        <f>INDEX('прил 1.3'!#REF!,MATCH('прил 14'!$B135,'прил 1.3'!$B:$B,0))</f>
        <v>#REF!</v>
      </c>
      <c r="H135" s="1433" t="e">
        <f>INDEX('прил 1.3'!#REF!,MATCH('прил 14'!$B135,'прил 1.3'!$B:$B,0))</f>
        <v>#REF!</v>
      </c>
      <c r="I135" s="1433" t="e">
        <f>INDEX('прил 1.3'!#REF!,MATCH('прил 14'!$B135,'прил 1.3'!$B:$B,0))</f>
        <v>#REF!</v>
      </c>
      <c r="J135" s="1433" t="e">
        <f>INDEX('прил 1.3'!#REF!,MATCH('прил 14'!$B135,'прил 1.3'!$B:$B,0))</f>
        <v>#REF!</v>
      </c>
      <c r="K135" s="1433" t="e">
        <f>INDEX('прил 1.3'!#REF!,MATCH('прил 14'!$B135,'прил 1.3'!$B:$B,0))</f>
        <v>#REF!</v>
      </c>
      <c r="L135" s="1435"/>
      <c r="M135" s="1433" t="e">
        <f>INDEX('прил 1.1'!#REF!,MATCH($B135,'прил 1.1'!$B:$B,0))</f>
        <v>#REF!</v>
      </c>
      <c r="N135" s="1434">
        <v>0</v>
      </c>
      <c r="O135" s="1434">
        <v>0</v>
      </c>
      <c r="P135" s="1434">
        <v>5.6</v>
      </c>
      <c r="Q135" s="1434">
        <v>0</v>
      </c>
      <c r="R135" s="1435"/>
      <c r="S135" s="1433" t="e">
        <f>INDEX('прил 1.1'!#REF!,MATCH($B135,'прил 1.1'!$B:$B,0))</f>
        <v>#REF!</v>
      </c>
      <c r="T135" s="1433" t="e">
        <f>INDEX('прил 1.1'!#REF!,MATCH($B135,'прил 1.1'!$B:$B,0))</f>
        <v>#REF!</v>
      </c>
      <c r="U135" s="1433" t="e">
        <f>INDEX('прил 1.1'!#REF!,MATCH($B135,'прил 1.1'!$B:$B,0))</f>
        <v>#REF!</v>
      </c>
      <c r="V135" s="1433" t="e">
        <f>INDEX('прил 1.1'!#REF!,MATCH($B135,'прил 1.1'!$B:$B,0))</f>
        <v>#REF!</v>
      </c>
      <c r="W135" s="1434" t="e">
        <f t="shared" ref="W135" si="355">T135+(N135-AL135)*1.18+AL135</f>
        <v>#REF!</v>
      </c>
      <c r="X135" s="1434">
        <f t="shared" ref="X135" si="356">(O135-AM135)*1.18+AM135</f>
        <v>0</v>
      </c>
      <c r="Y135" s="1434" t="e">
        <f>AN135</f>
        <v>#REF!</v>
      </c>
      <c r="Z135" s="1434" t="e">
        <f>AG135-Y135</f>
        <v>#REF!</v>
      </c>
      <c r="AA135" s="1435"/>
      <c r="AB135" s="1433" t="e">
        <f>INDEX('прил 1.1'!#REF!,MATCH($B135,'прил 1.1'!$B:$B,0))</f>
        <v>#REF!</v>
      </c>
      <c r="AC135" s="1433" t="e">
        <f>INDEX('прил 1.1'!#REF!,MATCH($B135,'прил 1.1'!$B:$B,0))</f>
        <v>#REF!</v>
      </c>
      <c r="AD135" s="1099"/>
      <c r="AE135" s="1100"/>
      <c r="AF135" s="1941" t="e">
        <f>INDEX('прил 1.1'!#REF!,MATCH('прил 14'!B135,'прил 1.1'!B:B,0))-G135</f>
        <v>#REF!</v>
      </c>
      <c r="AG135" s="1267" t="e">
        <f>INDEX('прил 1.1'!#REF!,MATCH($B135,'прил 1.1'!$B:$B,0))</f>
        <v>#REF!</v>
      </c>
      <c r="AH135" s="1267" t="e">
        <f>SUM(W135:Z135)-V135</f>
        <v>#REF!</v>
      </c>
      <c r="AJ135" s="1266" t="e">
        <f t="shared" si="289"/>
        <v>#REF!</v>
      </c>
      <c r="AK135" s="1359"/>
      <c r="AL135" s="1360"/>
      <c r="AM135" s="1266"/>
      <c r="AN135" s="1266" t="e">
        <f>AJ135</f>
        <v>#REF!</v>
      </c>
      <c r="AO135" s="1361"/>
      <c r="AP135" s="1291" t="e">
        <f t="shared" si="236"/>
        <v>#REF!</v>
      </c>
      <c r="AQ135" s="1362" t="e">
        <f t="shared" si="277"/>
        <v>#REF!</v>
      </c>
      <c r="AR135" s="1362" t="e">
        <f t="shared" si="278"/>
        <v>#REF!</v>
      </c>
      <c r="AS135" s="1362">
        <f t="shared" si="279"/>
        <v>0</v>
      </c>
      <c r="AT135" s="1362" t="e">
        <f t="shared" si="280"/>
        <v>#REF!</v>
      </c>
      <c r="AU135" s="1362" t="e">
        <f t="shared" si="281"/>
        <v>#REF!</v>
      </c>
      <c r="AW135" s="1362">
        <f>(N135-AL135)*1.18</f>
        <v>0</v>
      </c>
      <c r="AX135" s="1362">
        <f t="shared" ref="AX135" si="357">(O135-AM135)*1.18</f>
        <v>0</v>
      </c>
      <c r="AY135" s="1362" t="e">
        <f t="shared" ref="AY135" si="358">(P135-AN135)*1.18</f>
        <v>#REF!</v>
      </c>
      <c r="AZ135" s="1362">
        <f t="shared" ref="AZ135" si="359">(Q135-AO135)*1.18</f>
        <v>0</v>
      </c>
      <c r="BA135" s="1362" t="e">
        <f>SUM(AW135:AZ135)</f>
        <v>#REF!</v>
      </c>
      <c r="BB135" s="1363">
        <v>-1.6967565636960558E-6</v>
      </c>
      <c r="BC135" s="1752"/>
      <c r="BD135" s="1751" t="e">
        <f t="shared" si="283"/>
        <v>#REF!</v>
      </c>
      <c r="BE135" s="1752"/>
      <c r="BF135" s="1752"/>
    </row>
    <row r="136" spans="1:58" s="1089" customFormat="1" hidden="1" outlineLevel="1">
      <c r="A136" s="1892"/>
      <c r="B136" s="1097"/>
      <c r="C136" s="1892"/>
      <c r="D136" s="1078"/>
      <c r="E136" s="1078"/>
      <c r="F136" s="1078"/>
      <c r="G136" s="1078"/>
      <c r="H136" s="1078"/>
      <c r="I136" s="1078"/>
      <c r="J136" s="1078"/>
      <c r="K136" s="1126"/>
      <c r="L136" s="1078"/>
      <c r="M136" s="1272"/>
      <c r="N136" s="1272"/>
      <c r="O136" s="1272"/>
      <c r="P136" s="1272"/>
      <c r="Q136" s="1272"/>
      <c r="R136" s="1270"/>
      <c r="S136" s="1270"/>
      <c r="T136" s="1270"/>
      <c r="U136" s="1270"/>
      <c r="V136" s="1270"/>
      <c r="W136" s="1270"/>
      <c r="X136" s="1270"/>
      <c r="Y136" s="1270"/>
      <c r="Z136" s="1270"/>
      <c r="AA136" s="1078"/>
      <c r="AB136" s="1099"/>
      <c r="AC136" s="1099"/>
      <c r="AD136" s="1099"/>
      <c r="AE136" s="1100"/>
      <c r="AF136" s="1935">
        <f t="shared" si="243"/>
        <v>0</v>
      </c>
      <c r="AG136" s="1708">
        <f t="shared" si="234"/>
        <v>0</v>
      </c>
      <c r="AH136" s="1270">
        <f t="shared" ref="AH136:AH137" si="360">SUM(N136:Q136)-M136</f>
        <v>0</v>
      </c>
      <c r="AJ136" s="1266">
        <f t="shared" si="289"/>
        <v>0</v>
      </c>
      <c r="AK136" s="1359"/>
      <c r="AL136" s="1360"/>
      <c r="AM136" s="1266"/>
      <c r="AN136" s="1266"/>
      <c r="AO136" s="1361"/>
      <c r="AP136" s="1291">
        <f t="shared" si="236"/>
        <v>0</v>
      </c>
      <c r="AQ136" s="1263"/>
      <c r="AR136" s="1263"/>
      <c r="AS136" s="1263"/>
      <c r="AT136" s="1263"/>
      <c r="AU136" s="1263"/>
      <c r="AW136" s="1263"/>
      <c r="AX136" s="1263"/>
      <c r="AY136" s="1263"/>
      <c r="AZ136" s="1263"/>
      <c r="BA136" s="1263"/>
    </row>
    <row r="137" spans="1:58" hidden="1" outlineLevel="1">
      <c r="A137" s="919"/>
      <c r="B137" s="1127"/>
      <c r="C137" s="919"/>
      <c r="D137" s="781"/>
      <c r="E137" s="781"/>
      <c r="F137" s="781"/>
      <c r="G137" s="781"/>
      <c r="H137" s="1078"/>
      <c r="I137" s="1078"/>
      <c r="J137" s="781"/>
      <c r="K137" s="1108"/>
      <c r="L137" s="781"/>
      <c r="M137" s="1269"/>
      <c r="N137" s="1270"/>
      <c r="O137" s="1271"/>
      <c r="P137" s="1267"/>
      <c r="Q137" s="1271"/>
      <c r="R137" s="1267"/>
      <c r="S137" s="1267"/>
      <c r="T137" s="1267"/>
      <c r="U137" s="1267"/>
      <c r="V137" s="1267"/>
      <c r="W137" s="1267"/>
      <c r="X137" s="1268"/>
      <c r="Y137" s="1267"/>
      <c r="Z137" s="1267"/>
      <c r="AA137" s="781"/>
      <c r="AB137" s="1088"/>
      <c r="AC137" s="1088"/>
      <c r="AD137" s="1088"/>
      <c r="AE137" s="1095"/>
      <c r="AF137" s="1935">
        <f t="shared" si="243"/>
        <v>0</v>
      </c>
      <c r="AG137" s="1708">
        <f t="shared" si="234"/>
        <v>0</v>
      </c>
      <c r="AH137" s="1267">
        <f t="shared" si="360"/>
        <v>0</v>
      </c>
      <c r="AJ137" s="1266">
        <f t="shared" si="289"/>
        <v>0</v>
      </c>
      <c r="AK137" s="1359"/>
      <c r="AL137" s="1360"/>
      <c r="AM137" s="1266"/>
      <c r="AN137" s="1266"/>
      <c r="AO137" s="1361"/>
      <c r="AP137" s="1291">
        <f t="shared" si="236"/>
        <v>0</v>
      </c>
      <c r="AQ137" s="1263"/>
      <c r="AR137" s="1263"/>
      <c r="AS137" s="1263"/>
      <c r="AT137" s="1263"/>
      <c r="AU137" s="1263"/>
      <c r="AW137" s="1263"/>
      <c r="AX137" s="1263"/>
      <c r="AY137" s="1263"/>
      <c r="AZ137" s="1263"/>
      <c r="BA137" s="1263"/>
      <c r="BC137" s="1091"/>
      <c r="BD137" s="1091"/>
      <c r="BE137" s="1091"/>
      <c r="BF137" s="1091"/>
    </row>
    <row r="138" spans="1:58" s="1089" customFormat="1" ht="31.5" outlineLevel="2">
      <c r="A138" s="1892">
        <v>2</v>
      </c>
      <c r="B138" s="1097" t="s">
        <v>90</v>
      </c>
      <c r="C138" s="1128"/>
      <c r="D138" s="1443" t="e">
        <f>INDEX('прил 1.1'!K:K,MATCH($B138,'прил 1.1'!$B:$B,0))</f>
        <v>#N/A</v>
      </c>
      <c r="E138" s="1443" t="e">
        <f>INDEX('прил 1.1'!Q:Q,MATCH($B138,'прил 1.1'!$B:$B,0))</f>
        <v>#N/A</v>
      </c>
      <c r="F138" s="1443" t="e">
        <f>INDEX('прил 1.1'!#REF!,MATCH($B138,'прил 1.1'!$B:$B,0))</f>
        <v>#REF!</v>
      </c>
      <c r="G138" s="1443" t="e">
        <f>INDEX('прил 1.3'!#REF!,MATCH('прил 14'!$B138,'прил 1.3'!$B:$B,0))</f>
        <v>#REF!</v>
      </c>
      <c r="H138" s="1443" t="e">
        <f>INDEX('прил 1.3'!#REF!,MATCH('прил 14'!$B138,'прил 1.3'!$B:$B,0))</f>
        <v>#REF!</v>
      </c>
      <c r="I138" s="1443" t="e">
        <f>INDEX('прил 1.3'!#REF!,MATCH('прил 14'!$B138,'прил 1.3'!$B:$B,0))</f>
        <v>#REF!</v>
      </c>
      <c r="J138" s="1443" t="e">
        <f>INDEX('прил 1.3'!#REF!,MATCH('прил 14'!$B138,'прил 1.3'!$B:$B,0))</f>
        <v>#REF!</v>
      </c>
      <c r="K138" s="1443" t="e">
        <f>INDEX('прил 1.3'!#REF!,MATCH('прил 14'!$B138,'прил 1.3'!$B:$B,0))</f>
        <v>#REF!</v>
      </c>
      <c r="L138" s="1435">
        <f t="shared" ref="L138:AE138" si="361">SUM(L140:L140)</f>
        <v>0</v>
      </c>
      <c r="M138" s="1433" t="e">
        <f>INDEX('прил 1.1'!#REF!,MATCH($B138,'прил 1.1'!$B:$B,0))</f>
        <v>#REF!</v>
      </c>
      <c r="N138" s="1435">
        <f t="shared" si="361"/>
        <v>0</v>
      </c>
      <c r="O138" s="1435">
        <f t="shared" si="361"/>
        <v>0</v>
      </c>
      <c r="P138" s="1435">
        <f t="shared" si="361"/>
        <v>0</v>
      </c>
      <c r="Q138" s="1435">
        <f t="shared" si="361"/>
        <v>0</v>
      </c>
      <c r="R138" s="1435">
        <f t="shared" si="361"/>
        <v>0</v>
      </c>
      <c r="S138" s="1435">
        <f t="shared" si="361"/>
        <v>0</v>
      </c>
      <c r="T138" s="1435">
        <f t="shared" si="361"/>
        <v>0</v>
      </c>
      <c r="U138" s="1435">
        <f t="shared" si="361"/>
        <v>0</v>
      </c>
      <c r="V138" s="1435">
        <f t="shared" si="361"/>
        <v>0</v>
      </c>
      <c r="W138" s="1435">
        <f t="shared" si="361"/>
        <v>0</v>
      </c>
      <c r="X138" s="1435">
        <f t="shared" si="361"/>
        <v>0</v>
      </c>
      <c r="Y138" s="1435">
        <f t="shared" si="361"/>
        <v>0</v>
      </c>
      <c r="Z138" s="1435">
        <f t="shared" si="361"/>
        <v>0</v>
      </c>
      <c r="AA138" s="1435">
        <f t="shared" si="361"/>
        <v>0</v>
      </c>
      <c r="AB138" s="1435">
        <f t="shared" si="361"/>
        <v>0</v>
      </c>
      <c r="AC138" s="1435">
        <f t="shared" si="361"/>
        <v>0</v>
      </c>
      <c r="AD138" s="1099">
        <f t="shared" si="361"/>
        <v>0</v>
      </c>
      <c r="AE138" s="1100">
        <f t="shared" si="361"/>
        <v>0</v>
      </c>
      <c r="AF138" s="1941" t="e">
        <f>INDEX('прил 1.1'!#REF!,MATCH('прил 14'!B138,'прил 1.1'!B:B,0))-G138</f>
        <v>#REF!</v>
      </c>
      <c r="AG138" s="1708" t="e">
        <f t="shared" si="234"/>
        <v>#REF!</v>
      </c>
      <c r="AH138" s="1267">
        <f t="shared" ref="AH138" si="362">SUM(W138:Z138)-V138</f>
        <v>0</v>
      </c>
      <c r="AJ138" s="1266" t="e">
        <f t="shared" si="289"/>
        <v>#REF!</v>
      </c>
      <c r="AK138" s="1359"/>
      <c r="AL138" s="1360"/>
      <c r="AM138" s="1266"/>
      <c r="AN138" s="1266"/>
      <c r="AO138" s="1361"/>
      <c r="AP138" s="1291" t="e">
        <f t="shared" si="236"/>
        <v>#REF!</v>
      </c>
      <c r="AQ138" s="1362" t="e">
        <f>V138-AJ138</f>
        <v>#REF!</v>
      </c>
      <c r="AR138" s="1362">
        <f>W138-AL138</f>
        <v>0</v>
      </c>
      <c r="AS138" s="1362">
        <f t="shared" ref="AS138" si="363">X138-AM138</f>
        <v>0</v>
      </c>
      <c r="AT138" s="1362">
        <f t="shared" ref="AT138" si="364">Y138-AN138</f>
        <v>0</v>
      </c>
      <c r="AU138" s="1362">
        <f t="shared" ref="AU138" si="365">Z138-AO138</f>
        <v>0</v>
      </c>
      <c r="AW138" s="1362" t="e">
        <f>AB138-AP138</f>
        <v>#REF!</v>
      </c>
      <c r="AX138" s="1362">
        <f>AC138-AR138</f>
        <v>0</v>
      </c>
      <c r="AY138" s="1362">
        <f t="shared" ref="AY138" si="366">AD138-AS138</f>
        <v>0</v>
      </c>
      <c r="AZ138" s="1362">
        <f t="shared" ref="AZ138" si="367">AE138-AT138</f>
        <v>0</v>
      </c>
      <c r="BA138" s="1362" t="e">
        <f t="shared" ref="BA138" si="368">AF138-AU138</f>
        <v>#REF!</v>
      </c>
      <c r="BC138" s="1752"/>
      <c r="BD138" s="1751">
        <f>SUBTOTAL(9,W138:Z138)-V138</f>
        <v>0</v>
      </c>
      <c r="BE138" s="1752"/>
      <c r="BF138" s="1752"/>
    </row>
    <row r="139" spans="1:58" s="1089" customFormat="1" hidden="1" outlineLevel="2">
      <c r="A139" s="1892"/>
      <c r="B139" s="1097"/>
      <c r="C139" s="1128"/>
      <c r="D139" s="1078"/>
      <c r="E139" s="1078"/>
      <c r="F139" s="1078"/>
      <c r="G139" s="1078"/>
      <c r="H139" s="1078"/>
      <c r="I139" s="1078"/>
      <c r="J139" s="1078"/>
      <c r="K139" s="1078"/>
      <c r="L139" s="1078"/>
      <c r="M139" s="1272"/>
      <c r="N139" s="1270"/>
      <c r="O139" s="1270"/>
      <c r="P139" s="1270"/>
      <c r="Q139" s="1270"/>
      <c r="R139" s="1270"/>
      <c r="S139" s="1270"/>
      <c r="T139" s="1270"/>
      <c r="U139" s="1270"/>
      <c r="V139" s="1270"/>
      <c r="W139" s="1270"/>
      <c r="X139" s="1270"/>
      <c r="Y139" s="1270"/>
      <c r="Z139" s="1270"/>
      <c r="AA139" s="1078"/>
      <c r="AB139" s="1099"/>
      <c r="AC139" s="1099"/>
      <c r="AD139" s="1099"/>
      <c r="AE139" s="1100"/>
      <c r="AF139" s="1935">
        <f t="shared" si="243"/>
        <v>0</v>
      </c>
      <c r="AG139" s="1708">
        <f t="shared" si="234"/>
        <v>0</v>
      </c>
      <c r="AH139" s="1270">
        <f t="shared" ref="AH139:AH140" si="369">SUM(N139:Q139)-M139</f>
        <v>0</v>
      </c>
      <c r="AJ139" s="1266">
        <f t="shared" si="289"/>
        <v>0</v>
      </c>
      <c r="AK139" s="1359"/>
      <c r="AL139" s="1360"/>
      <c r="AM139" s="1266"/>
      <c r="AN139" s="1266"/>
      <c r="AO139" s="1361"/>
      <c r="AP139" s="1291">
        <f t="shared" si="236"/>
        <v>0</v>
      </c>
      <c r="AQ139" s="1263"/>
      <c r="AR139" s="1263"/>
      <c r="AS139" s="1263"/>
      <c r="AT139" s="1263"/>
      <c r="AU139" s="1263"/>
      <c r="AW139" s="1263"/>
      <c r="AX139" s="1263"/>
      <c r="AY139" s="1263"/>
      <c r="AZ139" s="1263"/>
      <c r="BA139" s="1263"/>
    </row>
    <row r="140" spans="1:58" hidden="1" outlineLevel="2">
      <c r="A140" s="977"/>
      <c r="B140" s="988"/>
      <c r="C140" s="989"/>
      <c r="D140" s="991"/>
      <c r="E140" s="991"/>
      <c r="F140" s="1124"/>
      <c r="G140" s="1124"/>
      <c r="H140" s="991"/>
      <c r="I140" s="991"/>
      <c r="J140" s="991"/>
      <c r="K140" s="991"/>
      <c r="L140" s="1103"/>
      <c r="M140" s="1280"/>
      <c r="N140" s="1273"/>
      <c r="O140" s="1273"/>
      <c r="P140" s="1273"/>
      <c r="Q140" s="1273"/>
      <c r="R140" s="1270"/>
      <c r="S140" s="1274"/>
      <c r="T140" s="1273"/>
      <c r="U140" s="1273"/>
      <c r="V140" s="1273"/>
      <c r="W140" s="1273"/>
      <c r="X140" s="1273"/>
      <c r="Y140" s="1274"/>
      <c r="Z140" s="1274"/>
      <c r="AA140" s="1103"/>
      <c r="AB140" s="1114"/>
      <c r="AC140" s="1114"/>
      <c r="AD140" s="1114"/>
      <c r="AE140" s="1130"/>
      <c r="AF140" s="1935">
        <f t="shared" si="243"/>
        <v>0</v>
      </c>
      <c r="AG140" s="1708">
        <f t="shared" si="234"/>
        <v>0</v>
      </c>
      <c r="AH140" s="1273">
        <f t="shared" si="369"/>
        <v>0</v>
      </c>
      <c r="AJ140" s="1266">
        <f t="shared" si="289"/>
        <v>0</v>
      </c>
      <c r="AK140" s="1359"/>
      <c r="AL140" s="1360"/>
      <c r="AM140" s="1266"/>
      <c r="AN140" s="1266"/>
      <c r="AO140" s="1361"/>
      <c r="AP140" s="1291">
        <f t="shared" si="236"/>
        <v>0</v>
      </c>
      <c r="AQ140" s="1263"/>
      <c r="AR140" s="1263"/>
      <c r="AS140" s="1263"/>
      <c r="AT140" s="1263"/>
      <c r="AU140" s="1263"/>
      <c r="AW140" s="1263"/>
      <c r="AX140" s="1263"/>
      <c r="AY140" s="1263"/>
      <c r="AZ140" s="1263"/>
      <c r="BA140" s="1263"/>
      <c r="BC140" s="1091"/>
      <c r="BD140" s="1091"/>
      <c r="BE140" s="1091"/>
      <c r="BF140" s="1091"/>
    </row>
    <row r="141" spans="1:58" s="1089" customFormat="1" outlineLevel="2">
      <c r="A141" s="1892">
        <v>3</v>
      </c>
      <c r="B141" s="1131" t="s">
        <v>72</v>
      </c>
      <c r="C141" s="1892"/>
      <c r="D141" s="1435" t="e">
        <f t="shared" ref="D141:AC141" si="370">SUM(D142:D151)</f>
        <v>#REF!</v>
      </c>
      <c r="E141" s="1435" t="e">
        <f t="shared" si="370"/>
        <v>#REF!</v>
      </c>
      <c r="F141" s="1435" t="e">
        <f t="shared" si="370"/>
        <v>#REF!</v>
      </c>
      <c r="G141" s="1435" t="e">
        <f t="shared" si="370"/>
        <v>#REF!</v>
      </c>
      <c r="H141" s="1435">
        <f t="shared" si="370"/>
        <v>0</v>
      </c>
      <c r="I141" s="1435">
        <f t="shared" si="370"/>
        <v>0</v>
      </c>
      <c r="J141" s="1435">
        <f t="shared" si="370"/>
        <v>0</v>
      </c>
      <c r="K141" s="1435" t="e">
        <f t="shared" si="370"/>
        <v>#REF!</v>
      </c>
      <c r="L141" s="1435">
        <f t="shared" si="370"/>
        <v>0</v>
      </c>
      <c r="M141" s="1435" t="e">
        <f t="shared" si="370"/>
        <v>#REF!</v>
      </c>
      <c r="N141" s="1435">
        <f t="shared" si="370"/>
        <v>0</v>
      </c>
      <c r="O141" s="1435">
        <f t="shared" si="370"/>
        <v>0</v>
      </c>
      <c r="P141" s="1435" t="e">
        <f t="shared" si="370"/>
        <v>#REF!</v>
      </c>
      <c r="Q141" s="1435">
        <f t="shared" si="370"/>
        <v>26</v>
      </c>
      <c r="R141" s="1435">
        <f t="shared" si="370"/>
        <v>0</v>
      </c>
      <c r="S141" s="1435" t="e">
        <f t="shared" si="370"/>
        <v>#REF!</v>
      </c>
      <c r="T141" s="1435" t="e">
        <f t="shared" si="370"/>
        <v>#REF!</v>
      </c>
      <c r="U141" s="1435" t="e">
        <f t="shared" si="370"/>
        <v>#REF!</v>
      </c>
      <c r="V141" s="1435" t="e">
        <f t="shared" si="370"/>
        <v>#REF!</v>
      </c>
      <c r="W141" s="1435" t="e">
        <f t="shared" si="370"/>
        <v>#REF!</v>
      </c>
      <c r="X141" s="1435">
        <f t="shared" si="370"/>
        <v>0</v>
      </c>
      <c r="Y141" s="1435" t="e">
        <f t="shared" si="370"/>
        <v>#REF!</v>
      </c>
      <c r="Z141" s="1435" t="e">
        <f t="shared" si="370"/>
        <v>#REF!</v>
      </c>
      <c r="AA141" s="1435" t="e">
        <f t="shared" si="370"/>
        <v>#REF!</v>
      </c>
      <c r="AB141" s="1435" t="e">
        <f t="shared" si="370"/>
        <v>#REF!</v>
      </c>
      <c r="AC141" s="1435" t="e">
        <f t="shared" si="370"/>
        <v>#REF!</v>
      </c>
      <c r="AD141" s="1099"/>
      <c r="AE141" s="1100"/>
      <c r="AF141" s="1941" t="e">
        <f>INDEX('прил 1.1'!#REF!,MATCH('прил 14'!B141,'прил 1.1'!B:B,0))-G141</f>
        <v>#REF!</v>
      </c>
      <c r="AG141" s="1270" t="e">
        <f t="shared" ref="AG141" si="371">SUM(AG142:AG151)</f>
        <v>#REF!</v>
      </c>
      <c r="AH141" s="1267" t="e">
        <f t="shared" ref="AH141:AH164" si="372">SUM(W141:Z141)-V141</f>
        <v>#REF!</v>
      </c>
      <c r="AJ141" s="1270" t="e">
        <f t="shared" ref="AJ141" si="373">SUM(AJ142:AJ151)</f>
        <v>#REF!</v>
      </c>
      <c r="AK141" s="1359"/>
      <c r="AL141" s="1270">
        <f t="shared" ref="AL141:AN141" si="374">SUM(AL142:AL151)</f>
        <v>0</v>
      </c>
      <c r="AM141" s="1270">
        <f t="shared" si="374"/>
        <v>0</v>
      </c>
      <c r="AN141" s="1270" t="e">
        <f t="shared" si="374"/>
        <v>#REF!</v>
      </c>
      <c r="AO141" s="1270" t="e">
        <f>SUM(AO142:AO151)</f>
        <v>#REF!</v>
      </c>
      <c r="AP141" s="1291" t="e">
        <f t="shared" si="236"/>
        <v>#REF!</v>
      </c>
      <c r="AQ141" s="1362" t="e">
        <f t="shared" ref="AQ141:AQ164" si="375">V141-AJ141</f>
        <v>#REF!</v>
      </c>
      <c r="AR141" s="1362" t="e">
        <f t="shared" ref="AR141:AR164" si="376">W141-AL141</f>
        <v>#REF!</v>
      </c>
      <c r="AS141" s="1362">
        <f t="shared" ref="AS141:AS164" si="377">X141-AM141</f>
        <v>0</v>
      </c>
      <c r="AT141" s="1362" t="e">
        <f t="shared" ref="AT141:AT164" si="378">Y141-AN141</f>
        <v>#REF!</v>
      </c>
      <c r="AU141" s="1362" t="e">
        <f t="shared" ref="AU141:AU164" si="379">Z141-AO141</f>
        <v>#REF!</v>
      </c>
      <c r="AW141" s="1270">
        <f t="shared" ref="AW141:BA141" si="380">SUM(AW142:AW151)</f>
        <v>0</v>
      </c>
      <c r="AX141" s="1270">
        <f t="shared" si="380"/>
        <v>0</v>
      </c>
      <c r="AY141" s="1270" t="e">
        <f t="shared" si="380"/>
        <v>#REF!</v>
      </c>
      <c r="AZ141" s="1270" t="e">
        <f t="shared" si="380"/>
        <v>#REF!</v>
      </c>
      <c r="BA141" s="1270" t="e">
        <f t="shared" si="380"/>
        <v>#REF!</v>
      </c>
      <c r="BC141" s="1752"/>
      <c r="BD141" s="1751" t="e">
        <f t="shared" ref="BD141:BD164" si="381">SUBTOTAL(9,W141:Z141)-V141</f>
        <v>#REF!</v>
      </c>
      <c r="BE141" s="1752"/>
      <c r="BF141" s="1752"/>
    </row>
    <row r="142" spans="1:58" outlineLevel="2">
      <c r="A142" s="919">
        <v>1</v>
      </c>
      <c r="B142" s="780" t="e">
        <f>'прил 1.1'!#REF!</f>
        <v>#REF!</v>
      </c>
      <c r="C142" s="919" t="s">
        <v>1026</v>
      </c>
      <c r="D142" s="1433" t="e">
        <f>INDEX('прил 1.1'!K:K,MATCH($B142,'прил 1.1'!$B:$B,0))</f>
        <v>#REF!</v>
      </c>
      <c r="E142" s="1433" t="e">
        <f>INDEX('прил 1.1'!Q:Q,MATCH($B142,'прил 1.1'!$B:$B,0))</f>
        <v>#REF!</v>
      </c>
      <c r="F142" s="1433" t="e">
        <f>INDEX('прил 1.1'!#REF!,MATCH($B142,'прил 1.1'!$B:$B,0))</f>
        <v>#REF!</v>
      </c>
      <c r="G142" s="1433" t="e">
        <f>INDEX('прил 1.3'!#REF!,MATCH('прил 14'!$B142,'прил 1.3'!$B:$B,0))</f>
        <v>#REF!</v>
      </c>
      <c r="H142" s="1433"/>
      <c r="I142" s="1433"/>
      <c r="J142" s="1433"/>
      <c r="K142" s="1433" t="e">
        <f>INDEX('прил 1.3'!#REF!,MATCH('прил 14'!$B142,'прил 1.3'!$B:$B,0))</f>
        <v>#REF!</v>
      </c>
      <c r="L142" s="1433"/>
      <c r="M142" s="1433" t="e">
        <f>INDEX('прил 1.1'!#REF!,MATCH($B142,'прил 1.1'!$B:$B,0))</f>
        <v>#REF!</v>
      </c>
      <c r="N142" s="1434">
        <v>0</v>
      </c>
      <c r="O142" s="1434">
        <v>0</v>
      </c>
      <c r="P142" s="1434" t="e">
        <f>M142</f>
        <v>#REF!</v>
      </c>
      <c r="Q142" s="1434"/>
      <c r="R142" s="1433"/>
      <c r="S142" s="1433" t="e">
        <f>INDEX('прил 1.1'!#REF!,MATCH($B142,'прил 1.1'!$B:$B,0))</f>
        <v>#REF!</v>
      </c>
      <c r="T142" s="1433" t="e">
        <f>INDEX('прил 1.1'!#REF!,MATCH($B142,'прил 1.1'!$B:$B,0))</f>
        <v>#REF!</v>
      </c>
      <c r="U142" s="1433" t="e">
        <f>INDEX('прил 1.1'!#REF!,MATCH($B142,'прил 1.1'!$B:$B,0))</f>
        <v>#REF!</v>
      </c>
      <c r="V142" s="1433" t="e">
        <f>INDEX('прил 1.1'!#REF!,MATCH($B142,'прил 1.1'!$B:$B,0))</f>
        <v>#REF!</v>
      </c>
      <c r="W142" s="1434" t="e">
        <f t="shared" ref="W142:W151" si="382">T142+(N142-AL142)*1.18+AL142</f>
        <v>#REF!</v>
      </c>
      <c r="X142" s="1434">
        <f t="shared" ref="X142:X151" si="383">(O142-AM142)*1.18+AM142</f>
        <v>0</v>
      </c>
      <c r="Y142" s="1434" t="e">
        <f>AG142</f>
        <v>#REF!</v>
      </c>
      <c r="Z142" s="1434"/>
      <c r="AA142" s="1433" t="e">
        <f>AB142</f>
        <v>#REF!</v>
      </c>
      <c r="AB142" s="1433" t="e">
        <f>INDEX('прил 1.1'!#REF!,MATCH($B142,'прил 1.1'!$B:$B,0))</f>
        <v>#REF!</v>
      </c>
      <c r="AC142" s="1433" t="e">
        <f>INDEX('прил 1.1'!#REF!,MATCH($B142,'прил 1.1'!$B:$B,0))</f>
        <v>#REF!</v>
      </c>
      <c r="AD142" s="1088" t="e">
        <f>INDEX('прил 1.1'!#REF!,MATCH($B142,'прил 1.1'!$B:$B,0))</f>
        <v>#REF!</v>
      </c>
      <c r="AE142" s="1088" t="e">
        <f>INDEX('прил 1.1'!#REF!,MATCH($B142,'прил 1.1'!$B:$B,0))</f>
        <v>#REF!</v>
      </c>
      <c r="AF142" s="1941" t="e">
        <f>INDEX('прил 1.1'!#REF!,MATCH('прил 14'!B142,'прил 1.1'!B:B,0))-G142</f>
        <v>#REF!</v>
      </c>
      <c r="AG142" s="1267" t="e">
        <f>INDEX('прил 1.1'!#REF!,MATCH($B142,'прил 1.1'!$B:$B,0))</f>
        <v>#REF!</v>
      </c>
      <c r="AH142" s="1267" t="e">
        <f t="shared" si="372"/>
        <v>#REF!</v>
      </c>
      <c r="AJ142" s="1266" t="e">
        <f t="shared" ref="AJ142:AJ151" si="384">ROUND(M142*$AK$19,4)</f>
        <v>#REF!</v>
      </c>
      <c r="AK142" s="1359"/>
      <c r="AL142" s="1360"/>
      <c r="AM142" s="1266"/>
      <c r="AN142" s="1266" t="e">
        <f>AJ142</f>
        <v>#REF!</v>
      </c>
      <c r="AO142" s="1361"/>
      <c r="AP142" s="1291" t="e">
        <f t="shared" si="236"/>
        <v>#REF!</v>
      </c>
      <c r="AQ142" s="1362" t="e">
        <f t="shared" si="375"/>
        <v>#REF!</v>
      </c>
      <c r="AR142" s="1362" t="e">
        <f t="shared" si="376"/>
        <v>#REF!</v>
      </c>
      <c r="AS142" s="1362">
        <f t="shared" si="377"/>
        <v>0</v>
      </c>
      <c r="AT142" s="1362" t="e">
        <f t="shared" si="378"/>
        <v>#REF!</v>
      </c>
      <c r="AU142" s="1362">
        <f t="shared" si="379"/>
        <v>0</v>
      </c>
      <c r="AW142" s="1362">
        <f t="shared" ref="AW142:AW151" si="385">(N142-AL142)*1.18</f>
        <v>0</v>
      </c>
      <c r="AX142" s="1362">
        <f t="shared" ref="AX142:AX151" si="386">(O142-AM142)*1.18</f>
        <v>0</v>
      </c>
      <c r="AY142" s="1362" t="e">
        <f t="shared" ref="AY142:AY151" si="387">(P142-AN142)*1.18</f>
        <v>#REF!</v>
      </c>
      <c r="AZ142" s="1362">
        <f t="shared" ref="AZ142:AZ151" si="388">(Q142-AO142)*1.18</f>
        <v>0</v>
      </c>
      <c r="BA142" s="1362" t="e">
        <f t="shared" ref="BA142:BA151" si="389">SUM(AW142:AZ142)</f>
        <v>#REF!</v>
      </c>
      <c r="BB142" s="1363">
        <v>-6.7012644477948413E-6</v>
      </c>
      <c r="BD142" s="1751" t="e">
        <f t="shared" si="381"/>
        <v>#REF!</v>
      </c>
    </row>
    <row r="143" spans="1:58" outlineLevel="2">
      <c r="A143" s="919">
        <f t="shared" ref="A143:A151" si="390">A142+1</f>
        <v>2</v>
      </c>
      <c r="B143" s="780" t="e">
        <f>'прил 1.1'!#REF!</f>
        <v>#REF!</v>
      </c>
      <c r="C143" s="919" t="s">
        <v>1026</v>
      </c>
      <c r="D143" s="1433" t="e">
        <f>INDEX('прил 1.1'!K:K,MATCH($B143,'прил 1.1'!$B:$B,0))</f>
        <v>#REF!</v>
      </c>
      <c r="E143" s="1433" t="e">
        <f>INDEX('прил 1.1'!Q:Q,MATCH($B143,'прил 1.1'!$B:$B,0))</f>
        <v>#REF!</v>
      </c>
      <c r="F143" s="1433" t="e">
        <f>INDEX('прил 1.1'!#REF!,MATCH($B143,'прил 1.1'!$B:$B,0))</f>
        <v>#REF!</v>
      </c>
      <c r="G143" s="1433" t="e">
        <f>INDEX('прил 1.3'!#REF!,MATCH('прил 14'!$B143,'прил 1.3'!$B:$B,0))</f>
        <v>#REF!</v>
      </c>
      <c r="H143" s="1433"/>
      <c r="I143" s="1433"/>
      <c r="J143" s="1433"/>
      <c r="K143" s="1433" t="e">
        <f t="shared" ref="K143:K150" si="391">G143</f>
        <v>#REF!</v>
      </c>
      <c r="L143" s="1433"/>
      <c r="M143" s="1433" t="e">
        <f>INDEX('прил 1.1'!#REF!,MATCH($B143,'прил 1.1'!$B:$B,0))</f>
        <v>#REF!</v>
      </c>
      <c r="N143" s="1434">
        <v>0</v>
      </c>
      <c r="O143" s="1434">
        <v>0</v>
      </c>
      <c r="P143" s="1434" t="e">
        <f>M143</f>
        <v>#REF!</v>
      </c>
      <c r="Q143" s="1434"/>
      <c r="R143" s="1433"/>
      <c r="S143" s="1433" t="e">
        <f>INDEX('прил 1.1'!#REF!,MATCH($B143,'прил 1.1'!$B:$B,0))</f>
        <v>#REF!</v>
      </c>
      <c r="T143" s="1433" t="e">
        <f>INDEX('прил 1.1'!#REF!,MATCH($B143,'прил 1.1'!$B:$B,0))</f>
        <v>#REF!</v>
      </c>
      <c r="U143" s="1433" t="e">
        <f>INDEX('прил 1.1'!#REF!,MATCH($B143,'прил 1.1'!$B:$B,0))</f>
        <v>#REF!</v>
      </c>
      <c r="V143" s="1433" t="e">
        <f>INDEX('прил 1.1'!#REF!,MATCH($B143,'прил 1.1'!$B:$B,0))</f>
        <v>#REF!</v>
      </c>
      <c r="W143" s="1434" t="e">
        <f t="shared" si="382"/>
        <v>#REF!</v>
      </c>
      <c r="X143" s="1434">
        <f t="shared" si="383"/>
        <v>0</v>
      </c>
      <c r="Y143" s="1434" t="e">
        <f t="shared" ref="Y143:Y146" si="392">AG143</f>
        <v>#REF!</v>
      </c>
      <c r="Z143" s="1434"/>
      <c r="AA143" s="1433"/>
      <c r="AB143" s="1433" t="e">
        <f>INDEX('прил 1.1'!#REF!,MATCH($B143,'прил 1.1'!$B:$B,0))</f>
        <v>#REF!</v>
      </c>
      <c r="AC143" s="1433" t="e">
        <f>INDEX('прил 1.1'!#REF!,MATCH($B143,'прил 1.1'!$B:$B,0))</f>
        <v>#REF!</v>
      </c>
      <c r="AD143" s="1088" t="e">
        <f>INDEX('прил 1.1'!#REF!,MATCH($B143,'прил 1.1'!$B:$B,0))</f>
        <v>#REF!</v>
      </c>
      <c r="AE143" s="1088" t="e">
        <f>INDEX('прил 1.1'!#REF!,MATCH($B143,'прил 1.1'!$B:$B,0))</f>
        <v>#REF!</v>
      </c>
      <c r="AF143" s="1941" t="e">
        <f>INDEX('прил 1.1'!#REF!,MATCH('прил 14'!B143,'прил 1.1'!B:B,0))-G143</f>
        <v>#REF!</v>
      </c>
      <c r="AG143" s="1267" t="e">
        <f>INDEX('прил 1.1'!#REF!,MATCH($B143,'прил 1.1'!$B:$B,0))</f>
        <v>#REF!</v>
      </c>
      <c r="AH143" s="1267" t="e">
        <f t="shared" si="372"/>
        <v>#REF!</v>
      </c>
      <c r="AJ143" s="1266" t="e">
        <f t="shared" si="384"/>
        <v>#REF!</v>
      </c>
      <c r="AK143" s="1359"/>
      <c r="AL143" s="1360"/>
      <c r="AM143" s="1266"/>
      <c r="AN143" s="1266" t="e">
        <f t="shared" ref="AN143:AN146" si="393">AJ143</f>
        <v>#REF!</v>
      </c>
      <c r="AO143" s="1361"/>
      <c r="AP143" s="1291" t="e">
        <f t="shared" si="236"/>
        <v>#REF!</v>
      </c>
      <c r="AQ143" s="1362" t="e">
        <f t="shared" si="375"/>
        <v>#REF!</v>
      </c>
      <c r="AR143" s="1362" t="e">
        <f t="shared" si="376"/>
        <v>#REF!</v>
      </c>
      <c r="AS143" s="1362">
        <f t="shared" si="377"/>
        <v>0</v>
      </c>
      <c r="AT143" s="1362" t="e">
        <f t="shared" si="378"/>
        <v>#REF!</v>
      </c>
      <c r="AU143" s="1362">
        <f t="shared" si="379"/>
        <v>0</v>
      </c>
      <c r="AW143" s="1362">
        <f t="shared" si="385"/>
        <v>0</v>
      </c>
      <c r="AX143" s="1362">
        <f t="shared" si="386"/>
        <v>0</v>
      </c>
      <c r="AY143" s="1362" t="e">
        <f t="shared" si="387"/>
        <v>#REF!</v>
      </c>
      <c r="AZ143" s="1362">
        <f t="shared" si="388"/>
        <v>0</v>
      </c>
      <c r="BA143" s="1362" t="e">
        <f t="shared" si="389"/>
        <v>#REF!</v>
      </c>
      <c r="BB143" s="1363">
        <v>-5.445849386331858E-6</v>
      </c>
      <c r="BD143" s="1751" t="e">
        <f t="shared" si="381"/>
        <v>#REF!</v>
      </c>
    </row>
    <row r="144" spans="1:58" outlineLevel="2">
      <c r="A144" s="919">
        <f t="shared" si="390"/>
        <v>3</v>
      </c>
      <c r="B144" s="780" t="e">
        <f>'прил 1.1'!#REF!</f>
        <v>#REF!</v>
      </c>
      <c r="C144" s="919" t="s">
        <v>1026</v>
      </c>
      <c r="D144" s="1433" t="e">
        <f>INDEX('прил 1.1'!K:K,MATCH($B144,'прил 1.1'!$B:$B,0))</f>
        <v>#REF!</v>
      </c>
      <c r="E144" s="1433" t="e">
        <f>INDEX('прил 1.1'!Q:Q,MATCH($B144,'прил 1.1'!$B:$B,0))</f>
        <v>#REF!</v>
      </c>
      <c r="F144" s="1433" t="e">
        <f>INDEX('прил 1.1'!#REF!,MATCH($B144,'прил 1.1'!$B:$B,0))</f>
        <v>#REF!</v>
      </c>
      <c r="G144" s="1433" t="e">
        <f>INDEX('прил 1.3'!#REF!,MATCH('прил 14'!$B144,'прил 1.3'!$B:$B,0))</f>
        <v>#REF!</v>
      </c>
      <c r="H144" s="1433"/>
      <c r="I144" s="1433"/>
      <c r="J144" s="1433"/>
      <c r="K144" s="1433" t="e">
        <f t="shared" si="391"/>
        <v>#REF!</v>
      </c>
      <c r="L144" s="1433"/>
      <c r="M144" s="1433" t="e">
        <f>INDEX('прил 1.1'!#REF!,MATCH($B144,'прил 1.1'!$B:$B,0))</f>
        <v>#REF!</v>
      </c>
      <c r="N144" s="1434">
        <v>0</v>
      </c>
      <c r="O144" s="1434">
        <v>0</v>
      </c>
      <c r="P144" s="1434" t="e">
        <f>M144</f>
        <v>#REF!</v>
      </c>
      <c r="Q144" s="1434"/>
      <c r="R144" s="1433"/>
      <c r="S144" s="1433" t="e">
        <f>INDEX('прил 1.1'!#REF!,MATCH($B144,'прил 1.1'!$B:$B,0))</f>
        <v>#REF!</v>
      </c>
      <c r="T144" s="1433" t="e">
        <f>INDEX('прил 1.1'!#REF!,MATCH($B144,'прил 1.1'!$B:$B,0))</f>
        <v>#REF!</v>
      </c>
      <c r="U144" s="1433" t="e">
        <f>INDEX('прил 1.1'!#REF!,MATCH($B144,'прил 1.1'!$B:$B,0))</f>
        <v>#REF!</v>
      </c>
      <c r="V144" s="1433" t="e">
        <f>INDEX('прил 1.1'!#REF!,MATCH($B144,'прил 1.1'!$B:$B,0))</f>
        <v>#REF!</v>
      </c>
      <c r="W144" s="1434" t="e">
        <f t="shared" si="382"/>
        <v>#REF!</v>
      </c>
      <c r="X144" s="1434">
        <f t="shared" si="383"/>
        <v>0</v>
      </c>
      <c r="Y144" s="1434" t="e">
        <f t="shared" si="392"/>
        <v>#REF!</v>
      </c>
      <c r="Z144" s="1434"/>
      <c r="AA144" s="1433"/>
      <c r="AB144" s="1433" t="e">
        <f>INDEX('прил 1.1'!#REF!,MATCH($B144,'прил 1.1'!$B:$B,0))</f>
        <v>#REF!</v>
      </c>
      <c r="AC144" s="1433" t="e">
        <f>INDEX('прил 1.1'!#REF!,MATCH($B144,'прил 1.1'!$B:$B,0))</f>
        <v>#REF!</v>
      </c>
      <c r="AD144" s="1088" t="e">
        <f>INDEX('прил 1.1'!#REF!,MATCH($B144,'прил 1.1'!$B:$B,0))</f>
        <v>#REF!</v>
      </c>
      <c r="AE144" s="1088" t="e">
        <f>INDEX('прил 1.1'!#REF!,MATCH($B144,'прил 1.1'!$B:$B,0))</f>
        <v>#REF!</v>
      </c>
      <c r="AF144" s="1941" t="e">
        <f>INDEX('прил 1.1'!#REF!,MATCH('прил 14'!B144,'прил 1.1'!B:B,0))-G144</f>
        <v>#REF!</v>
      </c>
      <c r="AG144" s="1267" t="e">
        <f>INDEX('прил 1.1'!#REF!,MATCH($B144,'прил 1.1'!$B:$B,0))</f>
        <v>#REF!</v>
      </c>
      <c r="AH144" s="1267" t="e">
        <f t="shared" si="372"/>
        <v>#REF!</v>
      </c>
      <c r="AJ144" s="1266" t="e">
        <f t="shared" si="384"/>
        <v>#REF!</v>
      </c>
      <c r="AK144" s="1359"/>
      <c r="AL144" s="1360"/>
      <c r="AM144" s="1266"/>
      <c r="AN144" s="1266" t="e">
        <f t="shared" si="393"/>
        <v>#REF!</v>
      </c>
      <c r="AO144" s="1361"/>
      <c r="AP144" s="1291" t="e">
        <f t="shared" si="236"/>
        <v>#REF!</v>
      </c>
      <c r="AQ144" s="1362" t="e">
        <f t="shared" si="375"/>
        <v>#REF!</v>
      </c>
      <c r="AR144" s="1362" t="e">
        <f t="shared" si="376"/>
        <v>#REF!</v>
      </c>
      <c r="AS144" s="1362">
        <f t="shared" si="377"/>
        <v>0</v>
      </c>
      <c r="AT144" s="1362" t="e">
        <f t="shared" si="378"/>
        <v>#REF!</v>
      </c>
      <c r="AU144" s="1362">
        <f t="shared" si="379"/>
        <v>0</v>
      </c>
      <c r="AW144" s="1362">
        <f t="shared" si="385"/>
        <v>0</v>
      </c>
      <c r="AX144" s="1362">
        <f t="shared" si="386"/>
        <v>0</v>
      </c>
      <c r="AY144" s="1362" t="e">
        <f t="shared" si="387"/>
        <v>#REF!</v>
      </c>
      <c r="AZ144" s="1362">
        <f t="shared" si="388"/>
        <v>0</v>
      </c>
      <c r="BA144" s="1362" t="e">
        <f t="shared" si="389"/>
        <v>#REF!</v>
      </c>
      <c r="BB144" s="1363">
        <v>-6.7012644477948413E-6</v>
      </c>
      <c r="BD144" s="1751" t="e">
        <f t="shared" si="381"/>
        <v>#REF!</v>
      </c>
    </row>
    <row r="145" spans="1:58" outlineLevel="2">
      <c r="A145" s="919">
        <f t="shared" si="390"/>
        <v>4</v>
      </c>
      <c r="B145" s="780" t="e">
        <f>'прил 1.1'!#REF!</f>
        <v>#REF!</v>
      </c>
      <c r="C145" s="919" t="s">
        <v>1026</v>
      </c>
      <c r="D145" s="1433" t="e">
        <f>INDEX('прил 1.1'!K:K,MATCH($B145,'прил 1.1'!$B:$B,0))</f>
        <v>#REF!</v>
      </c>
      <c r="E145" s="1433" t="e">
        <f>INDEX('прил 1.1'!Q:Q,MATCH($B145,'прил 1.1'!$B:$B,0))</f>
        <v>#REF!</v>
      </c>
      <c r="F145" s="1433" t="e">
        <f>INDEX('прил 1.1'!#REF!,MATCH($B145,'прил 1.1'!$B:$B,0))</f>
        <v>#REF!</v>
      </c>
      <c r="G145" s="1433" t="e">
        <f>INDEX('прил 1.3'!#REF!,MATCH('прил 14'!$B145,'прил 1.3'!$B:$B,0))</f>
        <v>#REF!</v>
      </c>
      <c r="H145" s="1433"/>
      <c r="I145" s="1433"/>
      <c r="J145" s="1433"/>
      <c r="K145" s="1433" t="e">
        <f t="shared" si="391"/>
        <v>#REF!</v>
      </c>
      <c r="L145" s="1433"/>
      <c r="M145" s="1433" t="e">
        <f>INDEX('прил 1.1'!#REF!,MATCH($B145,'прил 1.1'!$B:$B,0))</f>
        <v>#REF!</v>
      </c>
      <c r="N145" s="1434">
        <v>0</v>
      </c>
      <c r="O145" s="1434">
        <v>0</v>
      </c>
      <c r="P145" s="1434">
        <v>0</v>
      </c>
      <c r="Q145" s="1434">
        <v>9</v>
      </c>
      <c r="R145" s="1433"/>
      <c r="S145" s="1433" t="e">
        <f>INDEX('прил 1.1'!#REF!,MATCH($B145,'прил 1.1'!$B:$B,0))</f>
        <v>#REF!</v>
      </c>
      <c r="T145" s="1433" t="e">
        <f>INDEX('прил 1.1'!#REF!,MATCH($B145,'прил 1.1'!$B:$B,0))</f>
        <v>#REF!</v>
      </c>
      <c r="U145" s="1433" t="e">
        <f>INDEX('прил 1.1'!#REF!,MATCH($B145,'прил 1.1'!$B:$B,0))</f>
        <v>#REF!</v>
      </c>
      <c r="V145" s="1433" t="e">
        <f>INDEX('прил 1.1'!#REF!,MATCH($B145,'прил 1.1'!$B:$B,0))</f>
        <v>#REF!</v>
      </c>
      <c r="W145" s="1434" t="e">
        <f t="shared" si="382"/>
        <v>#REF!</v>
      </c>
      <c r="X145" s="1434">
        <f t="shared" si="383"/>
        <v>0</v>
      </c>
      <c r="Y145" s="1434">
        <f t="shared" ref="Y145:Y148" si="394">(P145-AN145)*1.18+AN145</f>
        <v>0</v>
      </c>
      <c r="Z145" s="1434" t="e">
        <f t="shared" ref="Z145:Z148" si="395">(Q145-AO145)*1.18+AO145</f>
        <v>#REF!</v>
      </c>
      <c r="AA145" s="1433"/>
      <c r="AB145" s="1433" t="e">
        <f>INDEX('прил 1.1'!#REF!,MATCH($B145,'прил 1.1'!$B:$B,0))</f>
        <v>#REF!</v>
      </c>
      <c r="AC145" s="1433" t="e">
        <f>INDEX('прил 1.1'!#REF!,MATCH($B145,'прил 1.1'!$B:$B,0))</f>
        <v>#REF!</v>
      </c>
      <c r="AD145" s="1088" t="e">
        <f>INDEX('прил 1.1'!#REF!,MATCH($B145,'прил 1.1'!$B:$B,0))</f>
        <v>#REF!</v>
      </c>
      <c r="AE145" s="1088" t="e">
        <f>INDEX('прил 1.1'!#REF!,MATCH($B145,'прил 1.1'!$B:$B,0))</f>
        <v>#REF!</v>
      </c>
      <c r="AF145" s="1941" t="e">
        <f>INDEX('прил 1.1'!#REF!,MATCH('прил 14'!B145,'прил 1.1'!B:B,0))-G145</f>
        <v>#REF!</v>
      </c>
      <c r="AG145" s="1267" t="e">
        <f>INDEX('прил 1.1'!#REF!,MATCH($B145,'прил 1.1'!$B:$B,0))</f>
        <v>#REF!</v>
      </c>
      <c r="AH145" s="1267" t="e">
        <f t="shared" si="372"/>
        <v>#REF!</v>
      </c>
      <c r="AJ145" s="1266" t="e">
        <f t="shared" si="384"/>
        <v>#REF!</v>
      </c>
      <c r="AK145" s="1359"/>
      <c r="AL145" s="1360"/>
      <c r="AM145" s="1266"/>
      <c r="AN145" s="1266"/>
      <c r="AO145" s="1361" t="e">
        <f t="shared" ref="AO145:AO148" si="396">AJ145</f>
        <v>#REF!</v>
      </c>
      <c r="AP145" s="1291" t="e">
        <f t="shared" si="236"/>
        <v>#REF!</v>
      </c>
      <c r="AQ145" s="1362" t="e">
        <f t="shared" si="375"/>
        <v>#REF!</v>
      </c>
      <c r="AR145" s="1362" t="e">
        <f t="shared" si="376"/>
        <v>#REF!</v>
      </c>
      <c r="AS145" s="1362">
        <f t="shared" si="377"/>
        <v>0</v>
      </c>
      <c r="AT145" s="1362">
        <f t="shared" si="378"/>
        <v>0</v>
      </c>
      <c r="AU145" s="1362" t="e">
        <f t="shared" si="379"/>
        <v>#REF!</v>
      </c>
      <c r="AW145" s="1362">
        <f t="shared" si="385"/>
        <v>0</v>
      </c>
      <c r="AX145" s="1362">
        <f t="shared" si="386"/>
        <v>0</v>
      </c>
      <c r="AY145" s="1362">
        <f t="shared" si="387"/>
        <v>0</v>
      </c>
      <c r="AZ145" s="1362" t="e">
        <f t="shared" si="388"/>
        <v>#REF!</v>
      </c>
      <c r="BA145" s="1362" t="e">
        <f t="shared" si="389"/>
        <v>#REF!</v>
      </c>
      <c r="BB145" s="1363">
        <v>4.9873555223456378E-6</v>
      </c>
      <c r="BD145" s="1751" t="e">
        <f t="shared" si="381"/>
        <v>#REF!</v>
      </c>
    </row>
    <row r="146" spans="1:58" outlineLevel="2">
      <c r="A146" s="919">
        <f t="shared" si="390"/>
        <v>5</v>
      </c>
      <c r="B146" s="780" t="e">
        <f>'прил 1.1'!#REF!</f>
        <v>#REF!</v>
      </c>
      <c r="C146" s="919" t="s">
        <v>1026</v>
      </c>
      <c r="D146" s="1433" t="e">
        <f>INDEX('прил 1.1'!K:K,MATCH($B146,'прил 1.1'!$B:$B,0))</f>
        <v>#REF!</v>
      </c>
      <c r="E146" s="1433" t="e">
        <f>INDEX('прил 1.1'!Q:Q,MATCH($B146,'прил 1.1'!$B:$B,0))</f>
        <v>#REF!</v>
      </c>
      <c r="F146" s="1433" t="e">
        <f>INDEX('прил 1.1'!#REF!,MATCH($B146,'прил 1.1'!$B:$B,0))</f>
        <v>#REF!</v>
      </c>
      <c r="G146" s="1433" t="e">
        <f>INDEX('прил 1.3'!#REF!,MATCH('прил 14'!$B146,'прил 1.3'!$B:$B,0))</f>
        <v>#REF!</v>
      </c>
      <c r="H146" s="1433"/>
      <c r="I146" s="1433"/>
      <c r="J146" s="1433"/>
      <c r="K146" s="1433" t="e">
        <f t="shared" si="391"/>
        <v>#REF!</v>
      </c>
      <c r="L146" s="1433"/>
      <c r="M146" s="1433" t="e">
        <f>INDEX('прил 1.1'!#REF!,MATCH($B146,'прил 1.1'!$B:$B,0))</f>
        <v>#REF!</v>
      </c>
      <c r="N146" s="1434">
        <v>0</v>
      </c>
      <c r="O146" s="1434">
        <v>0</v>
      </c>
      <c r="P146" s="1434" t="e">
        <f>M146</f>
        <v>#REF!</v>
      </c>
      <c r="Q146" s="1434"/>
      <c r="R146" s="1433"/>
      <c r="S146" s="1433" t="e">
        <f>INDEX('прил 1.1'!#REF!,MATCH($B146,'прил 1.1'!$B:$B,0))</f>
        <v>#REF!</v>
      </c>
      <c r="T146" s="1433" t="e">
        <f>INDEX('прил 1.1'!#REF!,MATCH($B146,'прил 1.1'!$B:$B,0))</f>
        <v>#REF!</v>
      </c>
      <c r="U146" s="1433" t="e">
        <f>INDEX('прил 1.1'!#REF!,MATCH($B146,'прил 1.1'!$B:$B,0))</f>
        <v>#REF!</v>
      </c>
      <c r="V146" s="1433" t="e">
        <f>INDEX('прил 1.1'!#REF!,MATCH($B146,'прил 1.1'!$B:$B,0))</f>
        <v>#REF!</v>
      </c>
      <c r="W146" s="1434" t="e">
        <f t="shared" si="382"/>
        <v>#REF!</v>
      </c>
      <c r="X146" s="1434">
        <f t="shared" si="383"/>
        <v>0</v>
      </c>
      <c r="Y146" s="1434" t="e">
        <f t="shared" si="392"/>
        <v>#REF!</v>
      </c>
      <c r="Z146" s="1434"/>
      <c r="AA146" s="1433"/>
      <c r="AB146" s="1433" t="e">
        <f>INDEX('прил 1.1'!#REF!,MATCH($B146,'прил 1.1'!$B:$B,0))</f>
        <v>#REF!</v>
      </c>
      <c r="AC146" s="1433" t="e">
        <f>INDEX('прил 1.1'!#REF!,MATCH($B146,'прил 1.1'!$B:$B,0))</f>
        <v>#REF!</v>
      </c>
      <c r="AD146" s="1088" t="e">
        <f>INDEX('прил 1.1'!#REF!,MATCH($B146,'прил 1.1'!$B:$B,0))</f>
        <v>#REF!</v>
      </c>
      <c r="AE146" s="1088" t="e">
        <f>INDEX('прил 1.1'!#REF!,MATCH($B146,'прил 1.1'!$B:$B,0))</f>
        <v>#REF!</v>
      </c>
      <c r="AF146" s="1941" t="e">
        <f>INDEX('прил 1.1'!#REF!,MATCH('прил 14'!B146,'прил 1.1'!B:B,0))-G146</f>
        <v>#REF!</v>
      </c>
      <c r="AG146" s="1267" t="e">
        <f>INDEX('прил 1.1'!#REF!,MATCH($B146,'прил 1.1'!$B:$B,0))</f>
        <v>#REF!</v>
      </c>
      <c r="AH146" s="1267" t="e">
        <f t="shared" si="372"/>
        <v>#REF!</v>
      </c>
      <c r="AJ146" s="1266" t="e">
        <f t="shared" si="384"/>
        <v>#REF!</v>
      </c>
      <c r="AK146" s="1359"/>
      <c r="AL146" s="1360"/>
      <c r="AM146" s="1266"/>
      <c r="AN146" s="1266" t="e">
        <f t="shared" si="393"/>
        <v>#REF!</v>
      </c>
      <c r="AO146" s="1361"/>
      <c r="AP146" s="1291" t="e">
        <f t="shared" si="236"/>
        <v>#REF!</v>
      </c>
      <c r="AQ146" s="1362" t="e">
        <f t="shared" si="375"/>
        <v>#REF!</v>
      </c>
      <c r="AR146" s="1362" t="e">
        <f t="shared" si="376"/>
        <v>#REF!</v>
      </c>
      <c r="AS146" s="1362">
        <f t="shared" si="377"/>
        <v>0</v>
      </c>
      <c r="AT146" s="1362" t="e">
        <f t="shared" si="378"/>
        <v>#REF!</v>
      </c>
      <c r="AU146" s="1362">
        <f t="shared" si="379"/>
        <v>0</v>
      </c>
      <c r="AW146" s="1362">
        <f t="shared" si="385"/>
        <v>0</v>
      </c>
      <c r="AX146" s="1362">
        <f t="shared" si="386"/>
        <v>0</v>
      </c>
      <c r="AY146" s="1362" t="e">
        <f t="shared" si="387"/>
        <v>#REF!</v>
      </c>
      <c r="AZ146" s="1362">
        <f t="shared" si="388"/>
        <v>0</v>
      </c>
      <c r="BA146" s="1362" t="e">
        <f t="shared" si="389"/>
        <v>#REF!</v>
      </c>
      <c r="BB146" s="1363">
        <v>-2.935019263627936E-6</v>
      </c>
      <c r="BD146" s="1751" t="e">
        <f t="shared" si="381"/>
        <v>#REF!</v>
      </c>
    </row>
    <row r="147" spans="1:58" outlineLevel="2">
      <c r="A147" s="919">
        <f t="shared" si="390"/>
        <v>6</v>
      </c>
      <c r="B147" s="780" t="e">
        <f>'прил 1.1'!#REF!</f>
        <v>#REF!</v>
      </c>
      <c r="C147" s="919" t="s">
        <v>1026</v>
      </c>
      <c r="D147" s="1433" t="e">
        <f>INDEX('прил 1.1'!K:K,MATCH($B147,'прил 1.1'!$B:$B,0))</f>
        <v>#REF!</v>
      </c>
      <c r="E147" s="1433" t="e">
        <f>INDEX('прил 1.1'!Q:Q,MATCH($B147,'прил 1.1'!$B:$B,0))</f>
        <v>#REF!</v>
      </c>
      <c r="F147" s="1433" t="e">
        <f>INDEX('прил 1.1'!#REF!,MATCH($B147,'прил 1.1'!$B:$B,0))</f>
        <v>#REF!</v>
      </c>
      <c r="G147" s="1433" t="e">
        <f>INDEX('прил 1.3'!#REF!,MATCH('прил 14'!$B147,'прил 1.3'!$B:$B,0))</f>
        <v>#REF!</v>
      </c>
      <c r="H147" s="1433"/>
      <c r="I147" s="1433"/>
      <c r="J147" s="1433"/>
      <c r="K147" s="1433" t="e">
        <f t="shared" si="391"/>
        <v>#REF!</v>
      </c>
      <c r="L147" s="1433"/>
      <c r="M147" s="1433" t="e">
        <f>INDEX('прил 1.1'!#REF!,MATCH($B147,'прил 1.1'!$B:$B,0))</f>
        <v>#REF!</v>
      </c>
      <c r="N147" s="1434">
        <v>0</v>
      </c>
      <c r="O147" s="1434">
        <v>0</v>
      </c>
      <c r="P147" s="1434">
        <v>0</v>
      </c>
      <c r="Q147" s="1434">
        <v>9</v>
      </c>
      <c r="R147" s="1433"/>
      <c r="S147" s="1433" t="e">
        <f>INDEX('прил 1.1'!#REF!,MATCH($B147,'прил 1.1'!$B:$B,0))</f>
        <v>#REF!</v>
      </c>
      <c r="T147" s="1433" t="e">
        <f>INDEX('прил 1.1'!#REF!,MATCH($B147,'прил 1.1'!$B:$B,0))</f>
        <v>#REF!</v>
      </c>
      <c r="U147" s="1433" t="e">
        <f>INDEX('прил 1.1'!#REF!,MATCH($B147,'прил 1.1'!$B:$B,0))</f>
        <v>#REF!</v>
      </c>
      <c r="V147" s="1433" t="e">
        <f>INDEX('прил 1.1'!#REF!,MATCH($B147,'прил 1.1'!$B:$B,0))</f>
        <v>#REF!</v>
      </c>
      <c r="W147" s="1434" t="e">
        <f t="shared" si="382"/>
        <v>#REF!</v>
      </c>
      <c r="X147" s="1434">
        <f t="shared" si="383"/>
        <v>0</v>
      </c>
      <c r="Y147" s="1434">
        <f t="shared" si="394"/>
        <v>0</v>
      </c>
      <c r="Z147" s="1434" t="e">
        <f t="shared" si="395"/>
        <v>#REF!</v>
      </c>
      <c r="AA147" s="1433"/>
      <c r="AB147" s="1433" t="e">
        <f>INDEX('прил 1.1'!#REF!,MATCH($B147,'прил 1.1'!$B:$B,0))</f>
        <v>#REF!</v>
      </c>
      <c r="AC147" s="1433" t="e">
        <f>INDEX('прил 1.1'!#REF!,MATCH($B147,'прил 1.1'!$B:$B,0))</f>
        <v>#REF!</v>
      </c>
      <c r="AD147" s="1088" t="e">
        <f>INDEX('прил 1.1'!#REF!,MATCH($B147,'прил 1.1'!$B:$B,0))</f>
        <v>#REF!</v>
      </c>
      <c r="AE147" s="1088" t="e">
        <f>INDEX('прил 1.1'!#REF!,MATCH($B147,'прил 1.1'!$B:$B,0))</f>
        <v>#REF!</v>
      </c>
      <c r="AF147" s="1941" t="e">
        <f>INDEX('прил 1.1'!#REF!,MATCH('прил 14'!B147,'прил 1.1'!B:B,0))-G147</f>
        <v>#REF!</v>
      </c>
      <c r="AG147" s="1267" t="e">
        <f>INDEX('прил 1.1'!#REF!,MATCH($B147,'прил 1.1'!$B:$B,0))</f>
        <v>#REF!</v>
      </c>
      <c r="AH147" s="1267" t="e">
        <f t="shared" si="372"/>
        <v>#REF!</v>
      </c>
      <c r="AJ147" s="1266" t="e">
        <f t="shared" si="384"/>
        <v>#REF!</v>
      </c>
      <c r="AK147" s="1359"/>
      <c r="AL147" s="1360"/>
      <c r="AM147" s="1266"/>
      <c r="AN147" s="1266"/>
      <c r="AO147" s="1361" t="e">
        <f t="shared" si="396"/>
        <v>#REF!</v>
      </c>
      <c r="AP147" s="1291" t="e">
        <f t="shared" si="236"/>
        <v>#REF!</v>
      </c>
      <c r="AQ147" s="1362" t="e">
        <f t="shared" si="375"/>
        <v>#REF!</v>
      </c>
      <c r="AR147" s="1362" t="e">
        <f t="shared" si="376"/>
        <v>#REF!</v>
      </c>
      <c r="AS147" s="1362">
        <f t="shared" si="377"/>
        <v>0</v>
      </c>
      <c r="AT147" s="1362">
        <f t="shared" si="378"/>
        <v>0</v>
      </c>
      <c r="AU147" s="1362" t="e">
        <f t="shared" si="379"/>
        <v>#REF!</v>
      </c>
      <c r="AW147" s="1362">
        <f t="shared" si="385"/>
        <v>0</v>
      </c>
      <c r="AX147" s="1362">
        <f t="shared" si="386"/>
        <v>0</v>
      </c>
      <c r="AY147" s="1362">
        <f t="shared" si="387"/>
        <v>0</v>
      </c>
      <c r="AZ147" s="1362" t="e">
        <f t="shared" si="388"/>
        <v>#REF!</v>
      </c>
      <c r="BA147" s="1362" t="e">
        <f t="shared" si="389"/>
        <v>#REF!</v>
      </c>
      <c r="BB147" s="1363">
        <v>4.9873555223456378E-6</v>
      </c>
      <c r="BD147" s="1751" t="e">
        <f t="shared" si="381"/>
        <v>#REF!</v>
      </c>
    </row>
    <row r="148" spans="1:58" outlineLevel="2">
      <c r="A148" s="919">
        <f t="shared" si="390"/>
        <v>7</v>
      </c>
      <c r="B148" s="780" t="e">
        <f>'прил 1.1'!#REF!</f>
        <v>#REF!</v>
      </c>
      <c r="C148" s="919" t="s">
        <v>1026</v>
      </c>
      <c r="D148" s="1433" t="e">
        <f>INDEX('прил 1.1'!K:K,MATCH($B148,'прил 1.1'!$B:$B,0))</f>
        <v>#REF!</v>
      </c>
      <c r="E148" s="1433" t="e">
        <f>INDEX('прил 1.1'!Q:Q,MATCH($B148,'прил 1.1'!$B:$B,0))</f>
        <v>#REF!</v>
      </c>
      <c r="F148" s="1433" t="e">
        <f>INDEX('прил 1.1'!#REF!,MATCH($B148,'прил 1.1'!$B:$B,0))</f>
        <v>#REF!</v>
      </c>
      <c r="G148" s="1433" t="e">
        <f>INDEX('прил 1.3'!#REF!,MATCH('прил 14'!$B148,'прил 1.3'!$B:$B,0))</f>
        <v>#REF!</v>
      </c>
      <c r="H148" s="1433"/>
      <c r="I148" s="1433"/>
      <c r="J148" s="1433"/>
      <c r="K148" s="1433" t="e">
        <f t="shared" si="391"/>
        <v>#REF!</v>
      </c>
      <c r="L148" s="1433"/>
      <c r="M148" s="1433" t="e">
        <f>INDEX('прил 1.1'!#REF!,MATCH($B148,'прил 1.1'!$B:$B,0))</f>
        <v>#REF!</v>
      </c>
      <c r="N148" s="1434">
        <v>0</v>
      </c>
      <c r="O148" s="1434">
        <v>0</v>
      </c>
      <c r="P148" s="1434">
        <v>0</v>
      </c>
      <c r="Q148" s="1434">
        <v>8</v>
      </c>
      <c r="R148" s="1433"/>
      <c r="S148" s="1433" t="e">
        <f>INDEX('прил 1.1'!#REF!,MATCH($B148,'прил 1.1'!$B:$B,0))</f>
        <v>#REF!</v>
      </c>
      <c r="T148" s="1433" t="e">
        <f>INDEX('прил 1.1'!#REF!,MATCH($B148,'прил 1.1'!$B:$B,0))</f>
        <v>#REF!</v>
      </c>
      <c r="U148" s="1433" t="e">
        <f>INDEX('прил 1.1'!#REF!,MATCH($B148,'прил 1.1'!$B:$B,0))</f>
        <v>#REF!</v>
      </c>
      <c r="V148" s="1433" t="e">
        <f>INDEX('прил 1.1'!#REF!,MATCH($B148,'прил 1.1'!$B:$B,0))</f>
        <v>#REF!</v>
      </c>
      <c r="W148" s="1434" t="e">
        <f t="shared" si="382"/>
        <v>#REF!</v>
      </c>
      <c r="X148" s="1434">
        <f t="shared" si="383"/>
        <v>0</v>
      </c>
      <c r="Y148" s="1434">
        <f t="shared" si="394"/>
        <v>0</v>
      </c>
      <c r="Z148" s="1878" t="e">
        <f t="shared" si="395"/>
        <v>#REF!</v>
      </c>
      <c r="AA148" s="1433"/>
      <c r="AB148" s="1433" t="e">
        <f>INDEX('прил 1.1'!#REF!,MATCH($B148,'прил 1.1'!$B:$B,0))</f>
        <v>#REF!</v>
      </c>
      <c r="AC148" s="1433" t="e">
        <f>INDEX('прил 1.1'!#REF!,MATCH($B148,'прил 1.1'!$B:$B,0))</f>
        <v>#REF!</v>
      </c>
      <c r="AD148" s="1088" t="e">
        <f>INDEX('прил 1.1'!#REF!,MATCH($B148,'прил 1.1'!$B:$B,0))</f>
        <v>#REF!</v>
      </c>
      <c r="AE148" s="1088" t="e">
        <f>INDEX('прил 1.1'!#REF!,MATCH($B148,'прил 1.1'!$B:$B,0))</f>
        <v>#REF!</v>
      </c>
      <c r="AF148" s="1941" t="e">
        <f>INDEX('прил 1.1'!#REF!,MATCH('прил 14'!B148,'прил 1.1'!B:B,0))-G148</f>
        <v>#REF!</v>
      </c>
      <c r="AG148" s="1267" t="e">
        <f>INDEX('прил 1.1'!#REF!,MATCH($B148,'прил 1.1'!$B:$B,0))</f>
        <v>#REF!</v>
      </c>
      <c r="AH148" s="1267" t="e">
        <f t="shared" si="372"/>
        <v>#REF!</v>
      </c>
      <c r="AJ148" s="1266" t="e">
        <f t="shared" si="384"/>
        <v>#REF!</v>
      </c>
      <c r="AK148" s="1359"/>
      <c r="AL148" s="1360"/>
      <c r="AM148" s="1266"/>
      <c r="AN148" s="1266"/>
      <c r="AO148" s="1361" t="e">
        <f t="shared" si="396"/>
        <v>#REF!</v>
      </c>
      <c r="AP148" s="1291" t="e">
        <f t="shared" si="236"/>
        <v>#REF!</v>
      </c>
      <c r="AQ148" s="1362" t="e">
        <f t="shared" si="375"/>
        <v>#REF!</v>
      </c>
      <c r="AR148" s="1362" t="e">
        <f t="shared" si="376"/>
        <v>#REF!</v>
      </c>
      <c r="AS148" s="1362">
        <f t="shared" si="377"/>
        <v>0</v>
      </c>
      <c r="AT148" s="1362">
        <f t="shared" si="378"/>
        <v>0</v>
      </c>
      <c r="AU148" s="1362" t="e">
        <f t="shared" si="379"/>
        <v>#REF!</v>
      </c>
      <c r="AW148" s="1362">
        <f t="shared" si="385"/>
        <v>0</v>
      </c>
      <c r="AX148" s="1362">
        <f t="shared" si="386"/>
        <v>0</v>
      </c>
      <c r="AY148" s="1362">
        <f t="shared" si="387"/>
        <v>0</v>
      </c>
      <c r="AZ148" s="1362" t="e">
        <f t="shared" si="388"/>
        <v>#REF!</v>
      </c>
      <c r="BA148" s="1362" t="e">
        <f t="shared" si="389"/>
        <v>#REF!</v>
      </c>
      <c r="BB148" s="1363">
        <v>-7.5667950909519277E-6</v>
      </c>
      <c r="BD148" s="1751" t="e">
        <f t="shared" si="381"/>
        <v>#REF!</v>
      </c>
    </row>
    <row r="149" spans="1:58" outlineLevel="2">
      <c r="A149" s="919">
        <f t="shared" si="390"/>
        <v>8</v>
      </c>
      <c r="B149" s="780" t="e">
        <f>'прил 1.1'!#REF!</f>
        <v>#REF!</v>
      </c>
      <c r="C149" s="919" t="s">
        <v>1026</v>
      </c>
      <c r="D149" s="1433" t="e">
        <f>INDEX('прил 1.1'!K:K,MATCH($B149,'прил 1.1'!$B:$B,0))</f>
        <v>#REF!</v>
      </c>
      <c r="E149" s="1433" t="e">
        <f>INDEX('прил 1.1'!Q:Q,MATCH($B149,'прил 1.1'!$B:$B,0))</f>
        <v>#REF!</v>
      </c>
      <c r="F149" s="1433" t="e">
        <f>INDEX('прил 1.1'!#REF!,MATCH($B149,'прил 1.1'!$B:$B,0))</f>
        <v>#REF!</v>
      </c>
      <c r="G149" s="1433" t="e">
        <f>INDEX('прил 1.3'!#REF!,MATCH('прил 14'!$B149,'прил 1.3'!$B:$B,0))</f>
        <v>#REF!</v>
      </c>
      <c r="H149" s="1433"/>
      <c r="I149" s="1433"/>
      <c r="J149" s="1433"/>
      <c r="K149" s="1433" t="e">
        <f t="shared" si="391"/>
        <v>#REF!</v>
      </c>
      <c r="L149" s="1433"/>
      <c r="M149" s="1433" t="e">
        <f>INDEX('прил 1.1'!#REF!,MATCH($B149,'прил 1.1'!$B:$B,0))</f>
        <v>#REF!</v>
      </c>
      <c r="N149" s="1434">
        <v>0</v>
      </c>
      <c r="O149" s="1434">
        <v>0</v>
      </c>
      <c r="P149" s="1434" t="e">
        <f>M149</f>
        <v>#REF!</v>
      </c>
      <c r="Q149" s="1434"/>
      <c r="R149" s="1433"/>
      <c r="S149" s="1433" t="e">
        <f>INDEX('прил 1.1'!#REF!,MATCH($B149,'прил 1.1'!$B:$B,0))</f>
        <v>#REF!</v>
      </c>
      <c r="T149" s="1433" t="e">
        <f>INDEX('прил 1.1'!#REF!,MATCH($B149,'прил 1.1'!$B:$B,0))</f>
        <v>#REF!</v>
      </c>
      <c r="U149" s="1433" t="e">
        <f>INDEX('прил 1.1'!#REF!,MATCH($B149,'прил 1.1'!$B:$B,0))</f>
        <v>#REF!</v>
      </c>
      <c r="V149" s="1433" t="e">
        <f>INDEX('прил 1.1'!#REF!,MATCH($B149,'прил 1.1'!$B:$B,0))</f>
        <v>#REF!</v>
      </c>
      <c r="W149" s="1434" t="e">
        <f t="shared" si="382"/>
        <v>#REF!</v>
      </c>
      <c r="X149" s="1434">
        <f t="shared" si="383"/>
        <v>0</v>
      </c>
      <c r="Y149" s="1434" t="e">
        <f t="shared" ref="Y149:Y151" si="397">AG149</f>
        <v>#REF!</v>
      </c>
      <c r="Z149" s="1434"/>
      <c r="AA149" s="1433"/>
      <c r="AB149" s="1433" t="e">
        <f>INDEX('прил 1.1'!#REF!,MATCH($B149,'прил 1.1'!$B:$B,0))</f>
        <v>#REF!</v>
      </c>
      <c r="AC149" s="1433" t="e">
        <f>INDEX('прил 1.1'!#REF!,MATCH($B149,'прил 1.1'!$B:$B,0))</f>
        <v>#REF!</v>
      </c>
      <c r="AD149" s="1088" t="e">
        <f>INDEX('прил 1.1'!#REF!,MATCH($B149,'прил 1.1'!$B:$B,0))</f>
        <v>#REF!</v>
      </c>
      <c r="AE149" s="1088" t="e">
        <f>INDEX('прил 1.1'!#REF!,MATCH($B149,'прил 1.1'!$B:$B,0))</f>
        <v>#REF!</v>
      </c>
      <c r="AF149" s="1941" t="e">
        <f>INDEX('прил 1.1'!#REF!,MATCH('прил 14'!B149,'прил 1.1'!B:B,0))-G149</f>
        <v>#REF!</v>
      </c>
      <c r="AG149" s="1267" t="e">
        <f>INDEX('прил 1.1'!#REF!,MATCH($B149,'прил 1.1'!$B:$B,0))</f>
        <v>#REF!</v>
      </c>
      <c r="AH149" s="1267" t="e">
        <f t="shared" si="372"/>
        <v>#REF!</v>
      </c>
      <c r="AJ149" s="1266" t="e">
        <f t="shared" si="384"/>
        <v>#REF!</v>
      </c>
      <c r="AK149" s="1359"/>
      <c r="AL149" s="1360"/>
      <c r="AM149" s="1266"/>
      <c r="AN149" s="1266" t="e">
        <f t="shared" ref="AN149:AN151" si="398">AJ149</f>
        <v>#REF!</v>
      </c>
      <c r="AO149" s="1361"/>
      <c r="AP149" s="1291" t="e">
        <f t="shared" si="236"/>
        <v>#REF!</v>
      </c>
      <c r="AQ149" s="1362" t="e">
        <f t="shared" si="375"/>
        <v>#REF!</v>
      </c>
      <c r="AR149" s="1362" t="e">
        <f t="shared" si="376"/>
        <v>#REF!</v>
      </c>
      <c r="AS149" s="1362">
        <f t="shared" si="377"/>
        <v>0</v>
      </c>
      <c r="AT149" s="1362" t="e">
        <f t="shared" si="378"/>
        <v>#REF!</v>
      </c>
      <c r="AU149" s="1362">
        <f t="shared" si="379"/>
        <v>0</v>
      </c>
      <c r="AW149" s="1362">
        <f t="shared" si="385"/>
        <v>0</v>
      </c>
      <c r="AX149" s="1362">
        <f t="shared" si="386"/>
        <v>0</v>
      </c>
      <c r="AY149" s="1362" t="e">
        <f t="shared" si="387"/>
        <v>#REF!</v>
      </c>
      <c r="AZ149" s="1362">
        <f t="shared" si="388"/>
        <v>0</v>
      </c>
      <c r="BA149" s="1362" t="e">
        <f t="shared" si="389"/>
        <v>#REF!</v>
      </c>
      <c r="BB149" s="1363">
        <v>4.1561296004744008E-6</v>
      </c>
      <c r="BD149" s="1751" t="e">
        <f t="shared" si="381"/>
        <v>#REF!</v>
      </c>
    </row>
    <row r="150" spans="1:58" outlineLevel="2">
      <c r="A150" s="919">
        <f t="shared" si="390"/>
        <v>9</v>
      </c>
      <c r="B150" s="780" t="e">
        <f>'прил 1.1'!#REF!</f>
        <v>#REF!</v>
      </c>
      <c r="C150" s="919" t="s">
        <v>1026</v>
      </c>
      <c r="D150" s="1433" t="e">
        <f>INDEX('прил 1.1'!K:K,MATCH($B150,'прил 1.1'!$B:$B,0))</f>
        <v>#REF!</v>
      </c>
      <c r="E150" s="1433" t="e">
        <f>INDEX('прил 1.1'!Q:Q,MATCH($B150,'прил 1.1'!$B:$B,0))</f>
        <v>#REF!</v>
      </c>
      <c r="F150" s="1433" t="e">
        <f>INDEX('прил 1.1'!#REF!,MATCH($B150,'прил 1.1'!$B:$B,0))</f>
        <v>#REF!</v>
      </c>
      <c r="G150" s="1433" t="e">
        <f>INDEX('прил 1.3'!#REF!,MATCH('прил 14'!$B150,'прил 1.3'!$B:$B,0))</f>
        <v>#REF!</v>
      </c>
      <c r="H150" s="1433"/>
      <c r="I150" s="1433"/>
      <c r="J150" s="1433"/>
      <c r="K150" s="1433" t="e">
        <f t="shared" si="391"/>
        <v>#REF!</v>
      </c>
      <c r="L150" s="1433"/>
      <c r="M150" s="1433" t="e">
        <f>INDEX('прил 1.1'!#REF!,MATCH($B150,'прил 1.1'!$B:$B,0))</f>
        <v>#REF!</v>
      </c>
      <c r="N150" s="1434">
        <v>0</v>
      </c>
      <c r="O150" s="1434">
        <v>0</v>
      </c>
      <c r="P150" s="1434" t="e">
        <f t="shared" ref="P150:P151" si="399">M150</f>
        <v>#REF!</v>
      </c>
      <c r="Q150" s="1434"/>
      <c r="R150" s="1433"/>
      <c r="S150" s="1433" t="e">
        <f>INDEX('прил 1.1'!#REF!,MATCH($B150,'прил 1.1'!$B:$B,0))</f>
        <v>#REF!</v>
      </c>
      <c r="T150" s="1433" t="e">
        <f>INDEX('прил 1.1'!#REF!,MATCH($B150,'прил 1.1'!$B:$B,0))</f>
        <v>#REF!</v>
      </c>
      <c r="U150" s="1433" t="e">
        <f>INDEX('прил 1.1'!#REF!,MATCH($B150,'прил 1.1'!$B:$B,0))</f>
        <v>#REF!</v>
      </c>
      <c r="V150" s="1433" t="e">
        <f>INDEX('прил 1.1'!#REF!,MATCH($B150,'прил 1.1'!$B:$B,0))</f>
        <v>#REF!</v>
      </c>
      <c r="W150" s="1434" t="e">
        <f t="shared" si="382"/>
        <v>#REF!</v>
      </c>
      <c r="X150" s="1434">
        <f t="shared" si="383"/>
        <v>0</v>
      </c>
      <c r="Y150" s="1434" t="e">
        <f t="shared" si="397"/>
        <v>#REF!</v>
      </c>
      <c r="Z150" s="1434"/>
      <c r="AA150" s="1433"/>
      <c r="AB150" s="1433" t="e">
        <f>INDEX('прил 1.1'!#REF!,MATCH($B150,'прил 1.1'!$B:$B,0))</f>
        <v>#REF!</v>
      </c>
      <c r="AC150" s="1433" t="e">
        <f>INDEX('прил 1.1'!#REF!,MATCH($B150,'прил 1.1'!$B:$B,0))</f>
        <v>#REF!</v>
      </c>
      <c r="AD150" s="1088" t="e">
        <f>INDEX('прил 1.1'!#REF!,MATCH($B150,'прил 1.1'!$B:$B,0))</f>
        <v>#REF!</v>
      </c>
      <c r="AE150" s="1088" t="e">
        <f>INDEX('прил 1.1'!#REF!,MATCH($B150,'прил 1.1'!$B:$B,0))</f>
        <v>#REF!</v>
      </c>
      <c r="AF150" s="1941" t="e">
        <f>INDEX('прил 1.1'!#REF!,MATCH('прил 14'!B150,'прил 1.1'!B:B,0))-G150</f>
        <v>#REF!</v>
      </c>
      <c r="AG150" s="1267" t="e">
        <f>INDEX('прил 1.1'!#REF!,MATCH($B150,'прил 1.1'!$B:$B,0))</f>
        <v>#REF!</v>
      </c>
      <c r="AH150" s="1267" t="e">
        <f t="shared" si="372"/>
        <v>#REF!</v>
      </c>
      <c r="AJ150" s="1266" t="e">
        <f t="shared" si="384"/>
        <v>#REF!</v>
      </c>
      <c r="AK150" s="1359"/>
      <c r="AL150" s="1360"/>
      <c r="AM150" s="1266"/>
      <c r="AN150" s="1266" t="e">
        <f t="shared" si="398"/>
        <v>#REF!</v>
      </c>
      <c r="AO150" s="1361"/>
      <c r="AP150" s="1291" t="e">
        <f t="shared" si="236"/>
        <v>#REF!</v>
      </c>
      <c r="AQ150" s="1362" t="e">
        <f t="shared" si="375"/>
        <v>#REF!</v>
      </c>
      <c r="AR150" s="1362" t="e">
        <f t="shared" si="376"/>
        <v>#REF!</v>
      </c>
      <c r="AS150" s="1362">
        <f t="shared" si="377"/>
        <v>0</v>
      </c>
      <c r="AT150" s="1362" t="e">
        <f t="shared" si="378"/>
        <v>#REF!</v>
      </c>
      <c r="AU150" s="1362">
        <f t="shared" si="379"/>
        <v>0</v>
      </c>
      <c r="AW150" s="1362">
        <f t="shared" si="385"/>
        <v>0</v>
      </c>
      <c r="AX150" s="1362">
        <f t="shared" si="386"/>
        <v>0</v>
      </c>
      <c r="AY150" s="1362" t="e">
        <f t="shared" si="387"/>
        <v>#REF!</v>
      </c>
      <c r="AZ150" s="1362">
        <f t="shared" si="388"/>
        <v>0</v>
      </c>
      <c r="BA150" s="1362" t="e">
        <f t="shared" si="389"/>
        <v>#REF!</v>
      </c>
      <c r="BB150" s="1363">
        <v>3.3249036821558775E-6</v>
      </c>
      <c r="BD150" s="1751" t="e">
        <f t="shared" si="381"/>
        <v>#REF!</v>
      </c>
    </row>
    <row r="151" spans="1:58" outlineLevel="2">
      <c r="A151" s="919">
        <f t="shared" si="390"/>
        <v>10</v>
      </c>
      <c r="B151" s="780" t="e">
        <f>'прил 1.1'!#REF!</f>
        <v>#REF!</v>
      </c>
      <c r="C151" s="919" t="s">
        <v>1026</v>
      </c>
      <c r="D151" s="1433" t="e">
        <f>INDEX('прил 1.1'!K:K,MATCH($B151,'прил 1.1'!$B:$B,0))</f>
        <v>#REF!</v>
      </c>
      <c r="E151" s="1433" t="e">
        <f>INDEX('прил 1.1'!Q:Q,MATCH($B151,'прил 1.1'!$B:$B,0))</f>
        <v>#REF!</v>
      </c>
      <c r="F151" s="1433" t="e">
        <f>INDEX('прил 1.1'!#REF!,MATCH($B151,'прил 1.1'!$B:$B,0))</f>
        <v>#REF!</v>
      </c>
      <c r="G151" s="1433" t="e">
        <f>INDEX('прил 1.3'!#REF!,MATCH('прил 14'!$B151,'прил 1.3'!$B:$B,0))</f>
        <v>#REF!</v>
      </c>
      <c r="H151" s="1433"/>
      <c r="I151" s="1433"/>
      <c r="J151" s="1433"/>
      <c r="K151" s="1433" t="e">
        <f>G151</f>
        <v>#REF!</v>
      </c>
      <c r="L151" s="1433"/>
      <c r="M151" s="1433" t="e">
        <f>INDEX('прил 1.1'!#REF!,MATCH($B151,'прил 1.1'!$B:$B,0))</f>
        <v>#REF!</v>
      </c>
      <c r="N151" s="1434">
        <v>0</v>
      </c>
      <c r="O151" s="1434">
        <v>0</v>
      </c>
      <c r="P151" s="1434" t="e">
        <f t="shared" si="399"/>
        <v>#REF!</v>
      </c>
      <c r="Q151" s="1434"/>
      <c r="R151" s="1433"/>
      <c r="S151" s="1433" t="e">
        <f>INDEX('прил 1.1'!#REF!,MATCH($B151,'прил 1.1'!$B:$B,0))</f>
        <v>#REF!</v>
      </c>
      <c r="T151" s="1433" t="e">
        <f>INDEX('прил 1.1'!#REF!,MATCH($B151,'прил 1.1'!$B:$B,0))</f>
        <v>#REF!</v>
      </c>
      <c r="U151" s="1433" t="e">
        <f>INDEX('прил 1.1'!#REF!,MATCH($B151,'прил 1.1'!$B:$B,0))</f>
        <v>#REF!</v>
      </c>
      <c r="V151" s="1433" t="e">
        <f>INDEX('прил 1.1'!#REF!,MATCH($B151,'прил 1.1'!$B:$B,0))</f>
        <v>#REF!</v>
      </c>
      <c r="W151" s="1434" t="e">
        <f t="shared" si="382"/>
        <v>#REF!</v>
      </c>
      <c r="X151" s="1434">
        <f t="shared" si="383"/>
        <v>0</v>
      </c>
      <c r="Y151" s="1434" t="e">
        <f t="shared" si="397"/>
        <v>#REF!</v>
      </c>
      <c r="Z151" s="1434"/>
      <c r="AA151" s="1433"/>
      <c r="AB151" s="1433" t="e">
        <f>INDEX('прил 1.1'!#REF!,MATCH($B151,'прил 1.1'!$B:$B,0))</f>
        <v>#REF!</v>
      </c>
      <c r="AC151" s="1433" t="e">
        <f>INDEX('прил 1.1'!#REF!,MATCH($B151,'прил 1.1'!$B:$B,0))</f>
        <v>#REF!</v>
      </c>
      <c r="AD151" s="1088" t="e">
        <f>INDEX('прил 1.1'!#REF!,MATCH($B151,'прил 1.1'!$B:$B,0))</f>
        <v>#REF!</v>
      </c>
      <c r="AE151" s="1088" t="e">
        <f>INDEX('прил 1.1'!#REF!,MATCH($B151,'прил 1.1'!$B:$B,0))</f>
        <v>#REF!</v>
      </c>
      <c r="AF151" s="1941" t="e">
        <f>INDEX('прил 1.1'!#REF!,MATCH('прил 14'!B151,'прил 1.1'!B:B,0))-G151</f>
        <v>#REF!</v>
      </c>
      <c r="AG151" s="1267" t="e">
        <f>INDEX('прил 1.1'!#REF!,MATCH($B151,'прил 1.1'!$B:$B,0))</f>
        <v>#REF!</v>
      </c>
      <c r="AH151" s="1267" t="e">
        <f t="shared" si="372"/>
        <v>#REF!</v>
      </c>
      <c r="AJ151" s="1266" t="e">
        <f t="shared" si="384"/>
        <v>#REF!</v>
      </c>
      <c r="AK151" s="1359"/>
      <c r="AL151" s="1360"/>
      <c r="AM151" s="1266"/>
      <c r="AN151" s="1266" t="e">
        <f t="shared" si="398"/>
        <v>#REF!</v>
      </c>
      <c r="AO151" s="1361"/>
      <c r="AP151" s="1291" t="e">
        <f t="shared" si="236"/>
        <v>#REF!</v>
      </c>
      <c r="AQ151" s="1362" t="e">
        <f t="shared" si="375"/>
        <v>#REF!</v>
      </c>
      <c r="AR151" s="1362" t="e">
        <f t="shared" si="376"/>
        <v>#REF!</v>
      </c>
      <c r="AS151" s="1362">
        <f t="shared" si="377"/>
        <v>0</v>
      </c>
      <c r="AT151" s="1362" t="e">
        <f t="shared" si="378"/>
        <v>#REF!</v>
      </c>
      <c r="AU151" s="1362">
        <f t="shared" si="379"/>
        <v>0</v>
      </c>
      <c r="AW151" s="1362">
        <f t="shared" si="385"/>
        <v>0</v>
      </c>
      <c r="AX151" s="1362">
        <f t="shared" si="386"/>
        <v>0</v>
      </c>
      <c r="AY151" s="1362" t="e">
        <f t="shared" si="387"/>
        <v>#REF!</v>
      </c>
      <c r="AZ151" s="1362">
        <f t="shared" si="388"/>
        <v>0</v>
      </c>
      <c r="BA151" s="1362" t="e">
        <f t="shared" si="389"/>
        <v>#REF!</v>
      </c>
      <c r="BB151" s="1363">
        <v>3.2745946807466453E-6</v>
      </c>
      <c r="BD151" s="1751" t="e">
        <f t="shared" si="381"/>
        <v>#REF!</v>
      </c>
    </row>
    <row r="152" spans="1:58" s="1089" customFormat="1" outlineLevel="2">
      <c r="A152" s="1892">
        <v>4</v>
      </c>
      <c r="B152" s="1131" t="s">
        <v>73</v>
      </c>
      <c r="C152" s="1132"/>
      <c r="D152" s="1436" t="e">
        <f t="shared" ref="D152:AJ152" si="400">SUM(D153:D156)</f>
        <v>#REF!</v>
      </c>
      <c r="E152" s="1436" t="e">
        <f t="shared" si="400"/>
        <v>#REF!</v>
      </c>
      <c r="F152" s="1436" t="e">
        <f t="shared" si="400"/>
        <v>#REF!</v>
      </c>
      <c r="G152" s="1436" t="e">
        <f t="shared" si="400"/>
        <v>#REF!</v>
      </c>
      <c r="H152" s="1436" t="e">
        <f t="shared" si="400"/>
        <v>#REF!</v>
      </c>
      <c r="I152" s="1436" t="e">
        <f t="shared" si="400"/>
        <v>#REF!</v>
      </c>
      <c r="J152" s="1436" t="e">
        <f t="shared" si="400"/>
        <v>#REF!</v>
      </c>
      <c r="K152" s="1436" t="e">
        <f>SUM(K153:K156)</f>
        <v>#REF!</v>
      </c>
      <c r="L152" s="1436">
        <f t="shared" si="400"/>
        <v>0</v>
      </c>
      <c r="M152" s="1436" t="e">
        <f t="shared" si="400"/>
        <v>#REF!</v>
      </c>
      <c r="N152" s="1436">
        <f t="shared" si="400"/>
        <v>0</v>
      </c>
      <c r="O152" s="1436">
        <f t="shared" si="400"/>
        <v>0.35</v>
      </c>
      <c r="P152" s="1436" t="e">
        <f t="shared" si="400"/>
        <v>#REF!</v>
      </c>
      <c r="Q152" s="1436">
        <f t="shared" si="400"/>
        <v>0.86399999999999999</v>
      </c>
      <c r="R152" s="1436">
        <f t="shared" si="400"/>
        <v>0</v>
      </c>
      <c r="S152" s="1436" t="e">
        <f t="shared" si="400"/>
        <v>#REF!</v>
      </c>
      <c r="T152" s="1436" t="e">
        <f t="shared" si="400"/>
        <v>#REF!</v>
      </c>
      <c r="U152" s="1436" t="e">
        <f t="shared" si="400"/>
        <v>#REF!</v>
      </c>
      <c r="V152" s="1436" t="e">
        <f t="shared" si="400"/>
        <v>#REF!</v>
      </c>
      <c r="W152" s="1436" t="e">
        <f t="shared" si="400"/>
        <v>#REF!</v>
      </c>
      <c r="X152" s="1436" t="e">
        <f t="shared" si="400"/>
        <v>#REF!</v>
      </c>
      <c r="Y152" s="1436" t="e">
        <f t="shared" si="400"/>
        <v>#REF!</v>
      </c>
      <c r="Z152" s="1436" t="e">
        <f t="shared" si="400"/>
        <v>#REF!</v>
      </c>
      <c r="AA152" s="1436">
        <f t="shared" si="400"/>
        <v>0</v>
      </c>
      <c r="AB152" s="1436" t="e">
        <f t="shared" si="400"/>
        <v>#REF!</v>
      </c>
      <c r="AC152" s="1436" t="e">
        <f t="shared" si="400"/>
        <v>#REF!</v>
      </c>
      <c r="AD152" s="1272" t="e">
        <f t="shared" si="400"/>
        <v>#REF!</v>
      </c>
      <c r="AE152" s="1272" t="e">
        <f t="shared" si="400"/>
        <v>#REF!</v>
      </c>
      <c r="AF152" s="1941" t="e">
        <f>INDEX('прил 1.1'!#REF!,MATCH('прил 14'!B152,'прил 1.1'!B:B,0))-G152</f>
        <v>#REF!</v>
      </c>
      <c r="AG152" s="1272" t="e">
        <f t="shared" si="400"/>
        <v>#REF!</v>
      </c>
      <c r="AH152" s="1267" t="e">
        <f t="shared" si="372"/>
        <v>#REF!</v>
      </c>
      <c r="AI152" s="1272">
        <f t="shared" si="400"/>
        <v>0</v>
      </c>
      <c r="AJ152" s="1272" t="e">
        <f t="shared" si="400"/>
        <v>#REF!</v>
      </c>
      <c r="AK152" s="1359"/>
      <c r="AL152" s="1272">
        <f t="shared" ref="AL152:AO152" si="401">SUM(AL153:AL156)</f>
        <v>0</v>
      </c>
      <c r="AM152" s="1272" t="e">
        <f t="shared" si="401"/>
        <v>#REF!</v>
      </c>
      <c r="AN152" s="1272" t="e">
        <f t="shared" si="401"/>
        <v>#REF!</v>
      </c>
      <c r="AO152" s="1272" t="e">
        <f t="shared" si="401"/>
        <v>#REF!</v>
      </c>
      <c r="AP152" s="1291" t="e">
        <f t="shared" si="236"/>
        <v>#REF!</v>
      </c>
      <c r="AQ152" s="1362" t="e">
        <f t="shared" si="375"/>
        <v>#REF!</v>
      </c>
      <c r="AR152" s="1362" t="e">
        <f t="shared" si="376"/>
        <v>#REF!</v>
      </c>
      <c r="AS152" s="1362" t="e">
        <f t="shared" si="377"/>
        <v>#REF!</v>
      </c>
      <c r="AT152" s="1362" t="e">
        <f t="shared" si="378"/>
        <v>#REF!</v>
      </c>
      <c r="AU152" s="1362" t="e">
        <f t="shared" si="379"/>
        <v>#REF!</v>
      </c>
      <c r="AW152" s="1272">
        <f t="shared" ref="AW152:BA152" si="402">SUM(AW153:AW156)</f>
        <v>0</v>
      </c>
      <c r="AX152" s="1272" t="e">
        <f t="shared" si="402"/>
        <v>#REF!</v>
      </c>
      <c r="AY152" s="1272" t="e">
        <f t="shared" si="402"/>
        <v>#REF!</v>
      </c>
      <c r="AZ152" s="1272" t="e">
        <f t="shared" si="402"/>
        <v>#REF!</v>
      </c>
      <c r="BA152" s="1272" t="e">
        <f t="shared" si="402"/>
        <v>#REF!</v>
      </c>
      <c r="BC152" s="1752"/>
      <c r="BD152" s="1751" t="e">
        <f t="shared" si="381"/>
        <v>#REF!</v>
      </c>
      <c r="BE152" s="1752"/>
      <c r="BF152" s="1752"/>
    </row>
    <row r="153" spans="1:58" s="1089" customFormat="1" outlineLevel="2">
      <c r="A153" s="919">
        <v>1</v>
      </c>
      <c r="B153" s="780" t="e">
        <f>'прил 1.1'!#REF!</f>
        <v>#REF!</v>
      </c>
      <c r="C153" s="919" t="s">
        <v>1026</v>
      </c>
      <c r="D153" s="1433" t="e">
        <f>INDEX('прил 1.1'!K:K,MATCH($B153,'прил 1.1'!$B:$B,0))</f>
        <v>#REF!</v>
      </c>
      <c r="E153" s="1433" t="e">
        <f>INDEX('прил 1.1'!Q:Q,MATCH($B153,'прил 1.1'!$B:$B,0))</f>
        <v>#REF!</v>
      </c>
      <c r="F153" s="1433" t="e">
        <f>INDEX('прил 1.1'!#REF!,MATCH($B153,'прил 1.1'!$B:$B,0))</f>
        <v>#REF!</v>
      </c>
      <c r="G153" s="1433" t="e">
        <f>INDEX('прил 1.3'!#REF!,MATCH('прил 14'!$B153,'прил 1.3'!$B:$B,0))</f>
        <v>#REF!</v>
      </c>
      <c r="H153" s="1433" t="e">
        <f>INDEX('прил 1.3'!#REF!,MATCH('прил 14'!$B153,'прил 1.3'!$B:$B,0))</f>
        <v>#REF!</v>
      </c>
      <c r="I153" s="1433" t="e">
        <f>INDEX('прил 1.3'!#REF!,MATCH('прил 14'!$B153,'прил 1.3'!$B:$B,0))</f>
        <v>#REF!</v>
      </c>
      <c r="J153" s="1433" t="e">
        <f>INDEX('прил 1.3'!#REF!,MATCH('прил 14'!$B153,'прил 1.3'!$B:$B,0))</f>
        <v>#REF!</v>
      </c>
      <c r="K153" s="1433" t="e">
        <f>G153</f>
        <v>#REF!</v>
      </c>
      <c r="L153" s="1433"/>
      <c r="M153" s="1433" t="e">
        <f>INDEX('прил 1.1'!#REF!,MATCH($B153,'прил 1.1'!$B:$B,0))</f>
        <v>#REF!</v>
      </c>
      <c r="N153" s="1434">
        <v>0</v>
      </c>
      <c r="O153" s="1434">
        <v>0</v>
      </c>
      <c r="P153" s="1434" t="e">
        <f>M153</f>
        <v>#REF!</v>
      </c>
      <c r="Q153" s="1434"/>
      <c r="R153" s="1433"/>
      <c r="S153" s="1433" t="e">
        <f>INDEX('прил 1.1'!#REF!,MATCH($B153,'прил 1.1'!$B:$B,0))</f>
        <v>#REF!</v>
      </c>
      <c r="T153" s="1433" t="e">
        <f>INDEX('прил 1.1'!#REF!,MATCH($B153,'прил 1.1'!$B:$B,0))</f>
        <v>#REF!</v>
      </c>
      <c r="U153" s="1433" t="e">
        <f>INDEX('прил 1.1'!#REF!,MATCH($B153,'прил 1.1'!$B:$B,0))</f>
        <v>#REF!</v>
      </c>
      <c r="V153" s="1433" t="e">
        <f>INDEX('прил 1.1'!#REF!,MATCH($B153,'прил 1.1'!$B:$B,0))</f>
        <v>#REF!</v>
      </c>
      <c r="W153" s="1434" t="e">
        <f t="shared" ref="W153:W156" si="403">T153+(N153-AL153)*1.18+AL153</f>
        <v>#REF!</v>
      </c>
      <c r="X153" s="1434">
        <f t="shared" ref="X153:X156" si="404">(O153-AM153)*1.18+AM153</f>
        <v>0</v>
      </c>
      <c r="Y153" s="1434" t="e">
        <f>AG153</f>
        <v>#REF!</v>
      </c>
      <c r="Z153" s="1434"/>
      <c r="AA153" s="1433"/>
      <c r="AB153" s="1433" t="e">
        <f>INDEX('прил 1.1'!#REF!,MATCH($B153,'прил 1.1'!$B:$B,0))</f>
        <v>#REF!</v>
      </c>
      <c r="AC153" s="1433" t="e">
        <f>INDEX('прил 1.1'!#REF!,MATCH($B153,'прил 1.1'!$B:$B,0))</f>
        <v>#REF!</v>
      </c>
      <c r="AD153" s="1088" t="e">
        <f>INDEX('прил 1.1'!#REF!,MATCH($B153,'прил 1.1'!$B:$B,0))</f>
        <v>#REF!</v>
      </c>
      <c r="AE153" s="1088" t="e">
        <f>INDEX('прил 1.1'!#REF!,MATCH($B153,'прил 1.1'!$B:$B,0))</f>
        <v>#REF!</v>
      </c>
      <c r="AF153" s="1941" t="e">
        <f>INDEX('прил 1.1'!#REF!,MATCH('прил 14'!B153,'прил 1.1'!B:B,0))-G153</f>
        <v>#REF!</v>
      </c>
      <c r="AG153" s="1267" t="e">
        <f>INDEX('прил 1.1'!#REF!,MATCH($B153,'прил 1.1'!$B:$B,0))</f>
        <v>#REF!</v>
      </c>
      <c r="AH153" s="1267" t="e">
        <f t="shared" si="372"/>
        <v>#REF!</v>
      </c>
      <c r="AJ153" s="1266" t="e">
        <f t="shared" ref="AJ153:AJ154" si="405">ROUND(M153*$AK$19,4)</f>
        <v>#REF!</v>
      </c>
      <c r="AK153" s="1359"/>
      <c r="AL153" s="1360"/>
      <c r="AM153" s="1266"/>
      <c r="AN153" s="1266" t="e">
        <f>AJ153</f>
        <v>#REF!</v>
      </c>
      <c r="AO153" s="1361"/>
      <c r="AP153" s="1291" t="e">
        <f t="shared" si="236"/>
        <v>#REF!</v>
      </c>
      <c r="AQ153" s="1362" t="e">
        <f t="shared" si="375"/>
        <v>#REF!</v>
      </c>
      <c r="AR153" s="1362" t="e">
        <f t="shared" si="376"/>
        <v>#REF!</v>
      </c>
      <c r="AS153" s="1362">
        <f t="shared" si="377"/>
        <v>0</v>
      </c>
      <c r="AT153" s="1362" t="e">
        <f t="shared" si="378"/>
        <v>#REF!</v>
      </c>
      <c r="AU153" s="1362">
        <f t="shared" si="379"/>
        <v>0</v>
      </c>
      <c r="AW153" s="1362">
        <f t="shared" ref="AW153:AW156" si="406">(N153-AL153)*1.18</f>
        <v>0</v>
      </c>
      <c r="AX153" s="1362">
        <f t="shared" ref="AX153:AX156" si="407">(O153-AM153)*1.18</f>
        <v>0</v>
      </c>
      <c r="AY153" s="1362" t="e">
        <f t="shared" ref="AY153:AY156" si="408">(P153-AN153)*1.18</f>
        <v>#REF!</v>
      </c>
      <c r="AZ153" s="1362">
        <f t="shared" ref="AZ153:AZ156" si="409">(Q153-AO153)*1.18</f>
        <v>0</v>
      </c>
      <c r="BA153" s="1362" t="e">
        <f t="shared" ref="BA153:BA156" si="410">SUM(AW153:AZ153)</f>
        <v>#REF!</v>
      </c>
      <c r="BB153" s="1363">
        <v>8.3734336637775186E-6</v>
      </c>
      <c r="BC153" s="1752"/>
      <c r="BD153" s="1751" t="e">
        <f t="shared" si="381"/>
        <v>#REF!</v>
      </c>
      <c r="BE153" s="1752"/>
      <c r="BF153" s="1752"/>
    </row>
    <row r="154" spans="1:58" s="1089" customFormat="1" outlineLevel="2">
      <c r="A154" s="919">
        <f t="shared" ref="A154:A155" si="411">A153+1</f>
        <v>2</v>
      </c>
      <c r="B154" s="780" t="e">
        <f>'прил 1.1'!#REF!</f>
        <v>#REF!</v>
      </c>
      <c r="C154" s="919" t="s">
        <v>1026</v>
      </c>
      <c r="D154" s="1433" t="e">
        <f>INDEX('прил 1.1'!K:K,MATCH($B154,'прил 1.1'!$B:$B,0))</f>
        <v>#REF!</v>
      </c>
      <c r="E154" s="1433" t="e">
        <f>INDEX('прил 1.1'!Q:Q,MATCH($B154,'прил 1.1'!$B:$B,0))</f>
        <v>#REF!</v>
      </c>
      <c r="F154" s="1433" t="e">
        <f>INDEX('прил 1.1'!#REF!,MATCH($B154,'прил 1.1'!$B:$B,0))</f>
        <v>#REF!</v>
      </c>
      <c r="G154" s="1433" t="e">
        <f>INDEX('прил 1.3'!#REF!,MATCH('прил 14'!$B154,'прил 1.3'!$B:$B,0))</f>
        <v>#REF!</v>
      </c>
      <c r="H154" s="1433" t="e">
        <f>INDEX('прил 1.3'!#REF!,MATCH('прил 14'!$B154,'прил 1.3'!$B:$B,0))</f>
        <v>#REF!</v>
      </c>
      <c r="I154" s="1433" t="e">
        <f>INDEX('прил 1.3'!#REF!,MATCH('прил 14'!$B154,'прил 1.3'!$B:$B,0))</f>
        <v>#REF!</v>
      </c>
      <c r="J154" s="1433" t="e">
        <f>INDEX('прил 1.3'!#REF!,MATCH('прил 14'!$B154,'прил 1.3'!$B:$B,0))</f>
        <v>#REF!</v>
      </c>
      <c r="K154" s="1433" t="e">
        <f>G154</f>
        <v>#REF!</v>
      </c>
      <c r="L154" s="1433"/>
      <c r="M154" s="1433" t="e">
        <f>INDEX('прил 1.1'!#REF!,MATCH($B154,'прил 1.1'!$B:$B,0))</f>
        <v>#REF!</v>
      </c>
      <c r="N154" s="1434">
        <v>0</v>
      </c>
      <c r="O154" s="1434">
        <v>0</v>
      </c>
      <c r="P154" s="1434" t="e">
        <f>M154</f>
        <v>#REF!</v>
      </c>
      <c r="Q154" s="1434"/>
      <c r="R154" s="1433"/>
      <c r="S154" s="1433" t="e">
        <f>INDEX('прил 1.1'!#REF!,MATCH($B154,'прил 1.1'!$B:$B,0))</f>
        <v>#REF!</v>
      </c>
      <c r="T154" s="1433" t="e">
        <f>INDEX('прил 1.1'!#REF!,MATCH($B154,'прил 1.1'!$B:$B,0))</f>
        <v>#REF!</v>
      </c>
      <c r="U154" s="1433" t="e">
        <f>INDEX('прил 1.1'!#REF!,MATCH($B154,'прил 1.1'!$B:$B,0))</f>
        <v>#REF!</v>
      </c>
      <c r="V154" s="1433" t="e">
        <f>INDEX('прил 1.1'!#REF!,MATCH($B154,'прил 1.1'!$B:$B,0))</f>
        <v>#REF!</v>
      </c>
      <c r="W154" s="1434" t="e">
        <f t="shared" si="403"/>
        <v>#REF!</v>
      </c>
      <c r="X154" s="1434">
        <f t="shared" si="404"/>
        <v>0</v>
      </c>
      <c r="Y154" s="1434" t="e">
        <f>AG154</f>
        <v>#REF!</v>
      </c>
      <c r="Z154" s="1434"/>
      <c r="AA154" s="1433"/>
      <c r="AB154" s="1433" t="e">
        <f>INDEX('прил 1.1'!#REF!,MATCH($B154,'прил 1.1'!$B:$B,0))</f>
        <v>#REF!</v>
      </c>
      <c r="AC154" s="1433" t="e">
        <f>INDEX('прил 1.1'!#REF!,MATCH($B154,'прил 1.1'!$B:$B,0))</f>
        <v>#REF!</v>
      </c>
      <c r="AD154" s="1088" t="e">
        <f>INDEX('прил 1.1'!#REF!,MATCH($B154,'прил 1.1'!$B:$B,0))</f>
        <v>#REF!</v>
      </c>
      <c r="AE154" s="1088" t="e">
        <f>INDEX('прил 1.1'!#REF!,MATCH($B154,'прил 1.1'!$B:$B,0))</f>
        <v>#REF!</v>
      </c>
      <c r="AF154" s="1935" t="e">
        <f t="shared" ref="AF154:AF212" si="412">G154-H154-I154-J154-K154</f>
        <v>#REF!</v>
      </c>
      <c r="AG154" s="1267" t="e">
        <f>INDEX('прил 1.1'!#REF!,MATCH($B154,'прил 1.1'!$B:$B,0))</f>
        <v>#REF!</v>
      </c>
      <c r="AH154" s="1267" t="e">
        <f t="shared" si="372"/>
        <v>#REF!</v>
      </c>
      <c r="AJ154" s="1266" t="e">
        <f t="shared" si="405"/>
        <v>#REF!</v>
      </c>
      <c r="AK154" s="1359"/>
      <c r="AL154" s="1360"/>
      <c r="AM154" s="1266"/>
      <c r="AN154" s="1266" t="e">
        <f>AJ154</f>
        <v>#REF!</v>
      </c>
      <c r="AO154" s="1361"/>
      <c r="AP154" s="1291" t="e">
        <f t="shared" si="236"/>
        <v>#REF!</v>
      </c>
      <c r="AQ154" s="1362" t="e">
        <f t="shared" si="375"/>
        <v>#REF!</v>
      </c>
      <c r="AR154" s="1362" t="e">
        <f t="shared" si="376"/>
        <v>#REF!</v>
      </c>
      <c r="AS154" s="1362">
        <f t="shared" si="377"/>
        <v>0</v>
      </c>
      <c r="AT154" s="1362" t="e">
        <f t="shared" si="378"/>
        <v>#REF!</v>
      </c>
      <c r="AU154" s="1362">
        <f t="shared" si="379"/>
        <v>0</v>
      </c>
      <c r="AW154" s="1362">
        <f t="shared" si="406"/>
        <v>0</v>
      </c>
      <c r="AX154" s="1362">
        <f t="shared" si="407"/>
        <v>0</v>
      </c>
      <c r="AY154" s="1362" t="e">
        <f t="shared" si="408"/>
        <v>#REF!</v>
      </c>
      <c r="AZ154" s="1362">
        <f t="shared" si="409"/>
        <v>0</v>
      </c>
      <c r="BA154" s="1362" t="e">
        <f t="shared" si="410"/>
        <v>#REF!</v>
      </c>
      <c r="BB154" s="1363">
        <v>6.1764573064948536E-6</v>
      </c>
      <c r="BC154" s="1752"/>
      <c r="BD154" s="1751" t="e">
        <f t="shared" si="381"/>
        <v>#REF!</v>
      </c>
      <c r="BE154" s="1752"/>
      <c r="BF154" s="1752"/>
    </row>
    <row r="155" spans="1:58" s="1089" customFormat="1" outlineLevel="2">
      <c r="A155" s="919">
        <f t="shared" si="411"/>
        <v>3</v>
      </c>
      <c r="B155" s="780" t="e">
        <f>'прил 1.1'!#REF!</f>
        <v>#REF!</v>
      </c>
      <c r="C155" s="919" t="s">
        <v>1026</v>
      </c>
      <c r="D155" s="1433" t="e">
        <f>INDEX('прил 1.1'!K:K,MATCH($B155,'прил 1.1'!$B:$B,0))</f>
        <v>#REF!</v>
      </c>
      <c r="E155" s="1433" t="e">
        <f>INDEX('прил 1.1'!Q:Q,MATCH($B155,'прил 1.1'!$B:$B,0))</f>
        <v>#REF!</v>
      </c>
      <c r="F155" s="1433" t="e">
        <f>INDEX('прил 1.1'!#REF!,MATCH($B155,'прил 1.1'!$B:$B,0))</f>
        <v>#REF!</v>
      </c>
      <c r="G155" s="1433" t="e">
        <f>INDEX('прил 1.3'!#REF!,MATCH('прил 14'!$B155,'прил 1.3'!$B:$B,0))</f>
        <v>#REF!</v>
      </c>
      <c r="H155" s="1433" t="e">
        <f>INDEX('прил 1.3'!#REF!,MATCH('прил 14'!$B155,'прил 1.3'!$B:$B,0))</f>
        <v>#REF!</v>
      </c>
      <c r="I155" s="1433" t="e">
        <f>INDEX('прил 1.3'!#REF!,MATCH('прил 14'!$B155,'прил 1.3'!$B:$B,0))</f>
        <v>#REF!</v>
      </c>
      <c r="J155" s="1433" t="e">
        <f>INDEX('прил 1.3'!#REF!,MATCH('прил 14'!$B155,'прил 1.3'!$B:$B,0))</f>
        <v>#REF!</v>
      </c>
      <c r="K155" s="1433" t="e">
        <f>INDEX('прил 1.3'!#REF!,MATCH('прил 14'!$B155,'прил 1.3'!$B:$B,0))</f>
        <v>#REF!</v>
      </c>
      <c r="L155" s="1433"/>
      <c r="M155" s="1433" t="e">
        <f>INDEX('прил 1.1'!#REF!,MATCH($B155,'прил 1.1'!$B:$B,0))</f>
        <v>#REF!</v>
      </c>
      <c r="N155" s="1434">
        <v>0</v>
      </c>
      <c r="O155" s="1434">
        <v>0.35</v>
      </c>
      <c r="P155" s="1434">
        <v>0</v>
      </c>
      <c r="Q155" s="1434">
        <v>0</v>
      </c>
      <c r="R155" s="1433"/>
      <c r="S155" s="1433" t="e">
        <f>INDEX('прил 1.1'!#REF!,MATCH($B155,'прил 1.1'!$B:$B,0))</f>
        <v>#REF!</v>
      </c>
      <c r="T155" s="1433" t="e">
        <f>INDEX('прил 1.1'!#REF!,MATCH($B155,'прил 1.1'!$B:$B,0))</f>
        <v>#REF!</v>
      </c>
      <c r="U155" s="1433" t="e">
        <f>INDEX('прил 1.1'!#REF!,MATCH($B155,'прил 1.1'!$B:$B,0))</f>
        <v>#REF!</v>
      </c>
      <c r="V155" s="1433" t="e">
        <f>INDEX('прил 1.1'!#REF!,MATCH($B155,'прил 1.1'!$B:$B,0))</f>
        <v>#REF!</v>
      </c>
      <c r="W155" s="1434" t="e">
        <f t="shared" si="403"/>
        <v>#REF!</v>
      </c>
      <c r="X155" s="1434" t="e">
        <f t="shared" si="404"/>
        <v>#REF!</v>
      </c>
      <c r="Y155" s="1434">
        <f t="shared" ref="Y155:Y156" si="413">(P155-AN155)*1.18+AN155</f>
        <v>0</v>
      </c>
      <c r="Z155" s="1434">
        <f t="shared" ref="Z155:Z156" si="414">(Q155-AO155)*1.18+AO155</f>
        <v>0</v>
      </c>
      <c r="AA155" s="1433"/>
      <c r="AB155" s="1433" t="e">
        <f>INDEX('прил 1.1'!#REF!,MATCH($B155,'прил 1.1'!$B:$B,0))</f>
        <v>#REF!</v>
      </c>
      <c r="AC155" s="1433" t="e">
        <f>INDEX('прил 1.1'!#REF!,MATCH($B155,'прил 1.1'!$B:$B,0))</f>
        <v>#REF!</v>
      </c>
      <c r="AD155" s="1088" t="e">
        <f>INDEX('прил 1.1'!#REF!,MATCH($B155,'прил 1.1'!$B:$B,0))</f>
        <v>#REF!</v>
      </c>
      <c r="AE155" s="1088" t="e">
        <f>INDEX('прил 1.1'!#REF!,MATCH($B155,'прил 1.1'!$B:$B,0))</f>
        <v>#REF!</v>
      </c>
      <c r="AF155" s="1935" t="e">
        <f t="shared" si="412"/>
        <v>#REF!</v>
      </c>
      <c r="AG155" s="1267" t="e">
        <f>INDEX('прил 1.1'!#REF!,MATCH($B155,'прил 1.1'!$B:$B,0))</f>
        <v>#REF!</v>
      </c>
      <c r="AH155" s="1267" t="e">
        <f t="shared" si="372"/>
        <v>#REF!</v>
      </c>
      <c r="AJ155" s="1266" t="e">
        <f t="shared" si="289"/>
        <v>#REF!</v>
      </c>
      <c r="AK155" s="1359"/>
      <c r="AL155" s="1360"/>
      <c r="AM155" s="1266" t="e">
        <f>AJ155</f>
        <v>#REF!</v>
      </c>
      <c r="AN155" s="1266"/>
      <c r="AO155" s="1361"/>
      <c r="AP155" s="1291" t="e">
        <f t="shared" si="236"/>
        <v>#REF!</v>
      </c>
      <c r="AQ155" s="1362" t="e">
        <f t="shared" si="375"/>
        <v>#REF!</v>
      </c>
      <c r="AR155" s="1362" t="e">
        <f t="shared" si="376"/>
        <v>#REF!</v>
      </c>
      <c r="AS155" s="1362" t="e">
        <f t="shared" si="377"/>
        <v>#REF!</v>
      </c>
      <c r="AT155" s="1362">
        <f t="shared" si="378"/>
        <v>0</v>
      </c>
      <c r="AU155" s="1362">
        <f t="shared" si="379"/>
        <v>0</v>
      </c>
      <c r="AW155" s="1362">
        <f t="shared" si="406"/>
        <v>0</v>
      </c>
      <c r="AX155" s="1362" t="e">
        <f t="shared" si="407"/>
        <v>#REF!</v>
      </c>
      <c r="AY155" s="1362">
        <f t="shared" si="408"/>
        <v>0</v>
      </c>
      <c r="AZ155" s="1362">
        <f t="shared" si="409"/>
        <v>0</v>
      </c>
      <c r="BA155" s="1362" t="e">
        <f t="shared" si="410"/>
        <v>#REF!</v>
      </c>
      <c r="BB155" s="1363">
        <v>4.3939527147873747E-6</v>
      </c>
      <c r="BC155" s="1752"/>
      <c r="BD155" s="1751" t="e">
        <f t="shared" si="381"/>
        <v>#REF!</v>
      </c>
      <c r="BE155" s="1752"/>
      <c r="BF155" s="1752"/>
    </row>
    <row r="156" spans="1:58" s="1089" customFormat="1" outlineLevel="2">
      <c r="A156" s="919">
        <f t="shared" ref="A156" si="415">A155+1</f>
        <v>4</v>
      </c>
      <c r="B156" s="780" t="e">
        <f>'прил 1.1'!#REF!</f>
        <v>#REF!</v>
      </c>
      <c r="C156" s="919" t="s">
        <v>1026</v>
      </c>
      <c r="D156" s="1433" t="e">
        <f>INDEX('прил 1.1'!K:K,MATCH($B156,'прил 1.1'!$B:$B,0))</f>
        <v>#REF!</v>
      </c>
      <c r="E156" s="1433" t="e">
        <f>INDEX('прил 1.1'!Q:Q,MATCH($B156,'прил 1.1'!$B:$B,0))</f>
        <v>#REF!</v>
      </c>
      <c r="F156" s="1433" t="e">
        <f>INDEX('прил 1.1'!#REF!,MATCH($B156,'прил 1.1'!$B:$B,0))</f>
        <v>#REF!</v>
      </c>
      <c r="G156" s="1433" t="e">
        <f>INDEX('прил 1.3'!#REF!,MATCH('прил 14'!$B156,'прил 1.3'!$B:$B,0))</f>
        <v>#REF!</v>
      </c>
      <c r="H156" s="1433" t="e">
        <f>INDEX('прил 1.3'!#REF!,MATCH('прил 14'!$B156,'прил 1.3'!$B:$B,0))</f>
        <v>#REF!</v>
      </c>
      <c r="I156" s="1433" t="e">
        <f>INDEX('прил 1.3'!#REF!,MATCH('прил 14'!$B156,'прил 1.3'!$B:$B,0))</f>
        <v>#REF!</v>
      </c>
      <c r="J156" s="1433" t="e">
        <f>INDEX('прил 1.3'!#REF!,MATCH('прил 14'!$B156,'прил 1.3'!$B:$B,0))</f>
        <v>#REF!</v>
      </c>
      <c r="K156" s="1433" t="e">
        <f>INDEX('прил 1.3'!#REF!,MATCH('прил 14'!$B156,'прил 1.3'!$B:$B,0))</f>
        <v>#REF!</v>
      </c>
      <c r="L156" s="1433"/>
      <c r="M156" s="1433" t="e">
        <f>INDEX('прил 1.1'!#REF!,MATCH($B156,'прил 1.1'!$B:$B,0))</f>
        <v>#REF!</v>
      </c>
      <c r="N156" s="1434">
        <v>0</v>
      </c>
      <c r="O156" s="1434">
        <v>0</v>
      </c>
      <c r="P156" s="1434">
        <v>0</v>
      </c>
      <c r="Q156" s="1434">
        <v>0.86399999999999999</v>
      </c>
      <c r="R156" s="1433"/>
      <c r="S156" s="1433" t="e">
        <f>INDEX('прил 1.1'!#REF!,MATCH($B156,'прил 1.1'!$B:$B,0))</f>
        <v>#REF!</v>
      </c>
      <c r="T156" s="1433" t="e">
        <f>INDEX('прил 1.1'!#REF!,MATCH($B156,'прил 1.1'!$B:$B,0))</f>
        <v>#REF!</v>
      </c>
      <c r="U156" s="1433" t="e">
        <f>INDEX('прил 1.1'!#REF!,MATCH($B156,'прил 1.1'!$B:$B,0))</f>
        <v>#REF!</v>
      </c>
      <c r="V156" s="1433" t="e">
        <f>INDEX('прил 1.1'!#REF!,MATCH($B156,'прил 1.1'!$B:$B,0))</f>
        <v>#REF!</v>
      </c>
      <c r="W156" s="1434" t="e">
        <f t="shared" si="403"/>
        <v>#REF!</v>
      </c>
      <c r="X156" s="1434">
        <f t="shared" si="404"/>
        <v>0</v>
      </c>
      <c r="Y156" s="1434">
        <f t="shared" si="413"/>
        <v>0</v>
      </c>
      <c r="Z156" s="1434" t="e">
        <f t="shared" si="414"/>
        <v>#REF!</v>
      </c>
      <c r="AA156" s="1433"/>
      <c r="AB156" s="1433" t="e">
        <f>INDEX('прил 1.1'!#REF!,MATCH($B156,'прил 1.1'!$B:$B,0))</f>
        <v>#REF!</v>
      </c>
      <c r="AC156" s="1433" t="e">
        <f>INDEX('прил 1.1'!#REF!,MATCH($B156,'прил 1.1'!$B:$B,0))</f>
        <v>#REF!</v>
      </c>
      <c r="AD156" s="1088" t="e">
        <f>INDEX('прил 1.1'!#REF!,MATCH($B156,'прил 1.1'!$B:$B,0))</f>
        <v>#REF!</v>
      </c>
      <c r="AE156" s="1088" t="e">
        <f>INDEX('прил 1.1'!#REF!,MATCH($B156,'прил 1.1'!$B:$B,0))</f>
        <v>#REF!</v>
      </c>
      <c r="AF156" s="1935" t="e">
        <f t="shared" si="412"/>
        <v>#REF!</v>
      </c>
      <c r="AG156" s="1267" t="e">
        <f>INDEX('прил 1.1'!#REF!,MATCH($B156,'прил 1.1'!$B:$B,0))</f>
        <v>#REF!</v>
      </c>
      <c r="AH156" s="1267" t="e">
        <f t="shared" si="372"/>
        <v>#REF!</v>
      </c>
      <c r="AJ156" s="1266" t="e">
        <f t="shared" si="289"/>
        <v>#REF!</v>
      </c>
      <c r="AK156" s="1359"/>
      <c r="AL156" s="1360"/>
      <c r="AM156" s="1266"/>
      <c r="AN156" s="1266"/>
      <c r="AO156" s="1361" t="e">
        <f t="shared" ref="AO156" si="416">AJ156</f>
        <v>#REF!</v>
      </c>
      <c r="AP156" s="1291" t="e">
        <f t="shared" si="236"/>
        <v>#REF!</v>
      </c>
      <c r="AQ156" s="1362" t="e">
        <f t="shared" si="375"/>
        <v>#REF!</v>
      </c>
      <c r="AR156" s="1362" t="e">
        <f t="shared" si="376"/>
        <v>#REF!</v>
      </c>
      <c r="AS156" s="1362">
        <f t="shared" si="377"/>
        <v>0</v>
      </c>
      <c r="AT156" s="1362">
        <f t="shared" si="378"/>
        <v>0</v>
      </c>
      <c r="AU156" s="1362" t="e">
        <f t="shared" si="379"/>
        <v>#REF!</v>
      </c>
      <c r="AW156" s="1362">
        <f t="shared" si="406"/>
        <v>0</v>
      </c>
      <c r="AX156" s="1362">
        <f t="shared" si="407"/>
        <v>0</v>
      </c>
      <c r="AY156" s="1362">
        <f t="shared" si="408"/>
        <v>0</v>
      </c>
      <c r="AZ156" s="1362" t="e">
        <f t="shared" si="409"/>
        <v>#REF!</v>
      </c>
      <c r="BA156" s="1362" t="e">
        <f t="shared" si="410"/>
        <v>#REF!</v>
      </c>
      <c r="BB156" s="1363">
        <v>-7.8732138698578424E-6</v>
      </c>
      <c r="BC156" s="1752"/>
      <c r="BD156" s="1751" t="e">
        <f t="shared" si="381"/>
        <v>#REF!</v>
      </c>
      <c r="BE156" s="1752"/>
      <c r="BF156" s="1752"/>
    </row>
    <row r="157" spans="1:58" s="1089" customFormat="1" outlineLevel="2">
      <c r="A157" s="1892">
        <v>5</v>
      </c>
      <c r="B157" s="1131" t="s">
        <v>74</v>
      </c>
      <c r="C157" s="1132"/>
      <c r="D157" s="1435" t="e">
        <f t="shared" ref="D157:AJ157" si="417">SUM(D158:D162)</f>
        <v>#REF!</v>
      </c>
      <c r="E157" s="1435" t="e">
        <f t="shared" si="417"/>
        <v>#REF!</v>
      </c>
      <c r="F157" s="1435" t="e">
        <f t="shared" si="417"/>
        <v>#REF!</v>
      </c>
      <c r="G157" s="1435" t="e">
        <f t="shared" si="417"/>
        <v>#REF!</v>
      </c>
      <c r="H157" s="1435" t="e">
        <f t="shared" si="417"/>
        <v>#REF!</v>
      </c>
      <c r="I157" s="1435" t="e">
        <f t="shared" si="417"/>
        <v>#REF!</v>
      </c>
      <c r="J157" s="1435" t="e">
        <f t="shared" si="417"/>
        <v>#REF!</v>
      </c>
      <c r="K157" s="1435" t="e">
        <f t="shared" si="417"/>
        <v>#REF!</v>
      </c>
      <c r="L157" s="1435">
        <f t="shared" si="417"/>
        <v>0</v>
      </c>
      <c r="M157" s="1436" t="e">
        <f t="shared" si="417"/>
        <v>#REF!</v>
      </c>
      <c r="N157" s="1435">
        <f t="shared" si="417"/>
        <v>0</v>
      </c>
      <c r="O157" s="1435" t="e">
        <f t="shared" si="417"/>
        <v>#REF!</v>
      </c>
      <c r="P157" s="1435">
        <f t="shared" si="417"/>
        <v>0</v>
      </c>
      <c r="Q157" s="1435" t="e">
        <f t="shared" si="417"/>
        <v>#REF!</v>
      </c>
      <c r="R157" s="1435">
        <f t="shared" si="417"/>
        <v>0</v>
      </c>
      <c r="S157" s="1435" t="e">
        <f t="shared" si="417"/>
        <v>#REF!</v>
      </c>
      <c r="T157" s="1435" t="e">
        <f t="shared" si="417"/>
        <v>#REF!</v>
      </c>
      <c r="U157" s="1435" t="e">
        <f t="shared" si="417"/>
        <v>#REF!</v>
      </c>
      <c r="V157" s="1435" t="e">
        <f t="shared" si="417"/>
        <v>#REF!</v>
      </c>
      <c r="W157" s="1435" t="e">
        <f t="shared" si="417"/>
        <v>#REF!</v>
      </c>
      <c r="X157" s="1435" t="e">
        <f t="shared" si="417"/>
        <v>#REF!</v>
      </c>
      <c r="Y157" s="1435">
        <f t="shared" si="417"/>
        <v>0</v>
      </c>
      <c r="Z157" s="1435" t="e">
        <f t="shared" si="417"/>
        <v>#REF!</v>
      </c>
      <c r="AA157" s="1435">
        <f t="shared" si="417"/>
        <v>0</v>
      </c>
      <c r="AB157" s="1435" t="e">
        <f t="shared" si="417"/>
        <v>#REF!</v>
      </c>
      <c r="AC157" s="1435" t="e">
        <f t="shared" si="417"/>
        <v>#REF!</v>
      </c>
      <c r="AD157" s="1270" t="e">
        <f t="shared" si="417"/>
        <v>#REF!</v>
      </c>
      <c r="AE157" s="1270" t="e">
        <f t="shared" si="417"/>
        <v>#REF!</v>
      </c>
      <c r="AF157" s="1935" t="e">
        <f t="shared" si="412"/>
        <v>#REF!</v>
      </c>
      <c r="AG157" s="1270" t="e">
        <f t="shared" si="417"/>
        <v>#REF!</v>
      </c>
      <c r="AH157" s="1267" t="e">
        <f t="shared" si="372"/>
        <v>#REF!</v>
      </c>
      <c r="AI157" s="1270">
        <f t="shared" si="417"/>
        <v>0</v>
      </c>
      <c r="AJ157" s="1270" t="e">
        <f t="shared" si="417"/>
        <v>#REF!</v>
      </c>
      <c r="AK157" s="1737"/>
      <c r="AL157" s="1293">
        <f t="shared" ref="AL157:AN157" si="418">SUM(AL158:AL162)</f>
        <v>0</v>
      </c>
      <c r="AM157" s="1293" t="e">
        <f>SUM(AM158:AM162)</f>
        <v>#REF!</v>
      </c>
      <c r="AN157" s="1293">
        <f t="shared" si="418"/>
        <v>0</v>
      </c>
      <c r="AO157" s="1293" t="e">
        <f>SUM(AO158:AO162)</f>
        <v>#REF!</v>
      </c>
      <c r="AP157" s="1291" t="e">
        <f t="shared" si="236"/>
        <v>#REF!</v>
      </c>
      <c r="AQ157" s="1362" t="e">
        <f t="shared" si="375"/>
        <v>#REF!</v>
      </c>
      <c r="AR157" s="1362" t="e">
        <f t="shared" si="376"/>
        <v>#REF!</v>
      </c>
      <c r="AS157" s="1362" t="e">
        <f t="shared" si="377"/>
        <v>#REF!</v>
      </c>
      <c r="AT157" s="1362">
        <f t="shared" si="378"/>
        <v>0</v>
      </c>
      <c r="AU157" s="1362" t="e">
        <f t="shared" si="379"/>
        <v>#REF!</v>
      </c>
      <c r="AW157" s="1270">
        <f t="shared" ref="AW157:BA157" si="419">SUM(AW158:AW162)</f>
        <v>0</v>
      </c>
      <c r="AX157" s="1270" t="e">
        <f t="shared" si="419"/>
        <v>#REF!</v>
      </c>
      <c r="AY157" s="1270">
        <f t="shared" si="419"/>
        <v>0</v>
      </c>
      <c r="AZ157" s="1270" t="e">
        <f t="shared" si="419"/>
        <v>#REF!</v>
      </c>
      <c r="BA157" s="1270" t="e">
        <f t="shared" si="419"/>
        <v>#REF!</v>
      </c>
      <c r="BC157" s="1752"/>
      <c r="BD157" s="1751" t="e">
        <f t="shared" si="381"/>
        <v>#REF!</v>
      </c>
      <c r="BE157" s="1752"/>
      <c r="BF157" s="1752"/>
    </row>
    <row r="158" spans="1:58" outlineLevel="2">
      <c r="A158" s="919">
        <v>1</v>
      </c>
      <c r="B158" s="780" t="e">
        <f>'прил 1.1'!#REF!</f>
        <v>#REF!</v>
      </c>
      <c r="C158" s="919" t="s">
        <v>1026</v>
      </c>
      <c r="D158" s="1433" t="e">
        <f>INDEX('прил 1.1'!K:K,MATCH($B158,'прил 1.1'!$B:$B,0))</f>
        <v>#REF!</v>
      </c>
      <c r="E158" s="1433" t="e">
        <f>INDEX('прил 1.1'!Q:Q,MATCH($B158,'прил 1.1'!$B:$B,0))</f>
        <v>#REF!</v>
      </c>
      <c r="F158" s="1433" t="e">
        <f>INDEX('прил 1.1'!#REF!,MATCH($B158,'прил 1.1'!$B:$B,0))</f>
        <v>#REF!</v>
      </c>
      <c r="G158" s="1433" t="e">
        <f>INDEX('прил 1.3'!#REF!,MATCH('прил 14'!$B158,'прил 1.3'!$B:$B,0))</f>
        <v>#REF!</v>
      </c>
      <c r="H158" s="1433" t="e">
        <f>INDEX('прил 1.3'!#REF!,MATCH('прил 14'!$B158,'прил 1.3'!$B:$B,0))</f>
        <v>#REF!</v>
      </c>
      <c r="I158" s="1433" t="e">
        <f>INDEX('прил 1.3'!#REF!,MATCH('прил 14'!$B158,'прил 1.3'!$B:$B,0))</f>
        <v>#REF!</v>
      </c>
      <c r="J158" s="1433" t="e">
        <f>INDEX('прил 1.3'!#REF!,MATCH('прил 14'!$B158,'прил 1.3'!$B:$B,0))</f>
        <v>#REF!</v>
      </c>
      <c r="K158" s="1433" t="e">
        <f>INDEX('прил 1.3'!#REF!,MATCH('прил 14'!$B158,'прил 1.3'!$B:$B,0))</f>
        <v>#REF!</v>
      </c>
      <c r="L158" s="1433"/>
      <c r="M158" s="1433" t="e">
        <f>INDEX('прил 1.1'!#REF!,MATCH($B158,'прил 1.1'!$B:$B,0))</f>
        <v>#REF!</v>
      </c>
      <c r="N158" s="1434">
        <v>0</v>
      </c>
      <c r="O158" s="1434">
        <v>1.8</v>
      </c>
      <c r="P158" s="1434">
        <v>0</v>
      </c>
      <c r="Q158" s="1434">
        <v>0</v>
      </c>
      <c r="R158" s="1433"/>
      <c r="S158" s="1433" t="e">
        <f>INDEX('прил 1.1'!#REF!,MATCH($B158,'прил 1.1'!$B:$B,0))</f>
        <v>#REF!</v>
      </c>
      <c r="T158" s="1433" t="e">
        <f>INDEX('прил 1.1'!#REF!,MATCH($B158,'прил 1.1'!$B:$B,0))</f>
        <v>#REF!</v>
      </c>
      <c r="U158" s="1433" t="e">
        <f>INDEX('прил 1.1'!#REF!,MATCH($B158,'прил 1.1'!$B:$B,0))</f>
        <v>#REF!</v>
      </c>
      <c r="V158" s="1433" t="e">
        <f>INDEX('прил 1.1'!#REF!,MATCH($B158,'прил 1.1'!$B:$B,0))</f>
        <v>#REF!</v>
      </c>
      <c r="W158" s="1434" t="e">
        <f t="shared" ref="W158:W162" si="420">T158+(N158-AL158)*1.18+AL158</f>
        <v>#REF!</v>
      </c>
      <c r="X158" s="1434" t="e">
        <f t="shared" ref="X158:X162" si="421">(O158-AM158)*1.18+AM158</f>
        <v>#REF!</v>
      </c>
      <c r="Y158" s="1434">
        <f t="shared" ref="Y158:Y162" si="422">(P158-AN158)*1.18+AN158</f>
        <v>0</v>
      </c>
      <c r="Z158" s="1434">
        <f t="shared" ref="Z158:Z162" si="423">(Q158-AO158)*1.18+AO158</f>
        <v>0</v>
      </c>
      <c r="AA158" s="1433"/>
      <c r="AB158" s="1433" t="e">
        <f>INDEX('прил 1.1'!#REF!,MATCH($B158,'прил 1.1'!$B:$B,0))</f>
        <v>#REF!</v>
      </c>
      <c r="AC158" s="1433" t="e">
        <f>INDEX('прил 1.1'!#REF!,MATCH($B158,'прил 1.1'!$B:$B,0))</f>
        <v>#REF!</v>
      </c>
      <c r="AD158" s="1088" t="e">
        <f>INDEX('прил 1.1'!#REF!,MATCH($B158,'прил 1.1'!$B:$B,0))</f>
        <v>#REF!</v>
      </c>
      <c r="AE158" s="1088" t="e">
        <f>INDEX('прил 1.1'!#REF!,MATCH($B158,'прил 1.1'!$B:$B,0))</f>
        <v>#REF!</v>
      </c>
      <c r="AF158" s="1935" t="e">
        <f t="shared" si="412"/>
        <v>#REF!</v>
      </c>
      <c r="AG158" s="1267" t="e">
        <f>INDEX('прил 1.1'!#REF!,MATCH($B158,'прил 1.1'!$B:$B,0))</f>
        <v>#REF!</v>
      </c>
      <c r="AH158" s="1267" t="e">
        <f t="shared" si="372"/>
        <v>#REF!</v>
      </c>
      <c r="AJ158" s="1735" t="e">
        <f t="shared" si="289"/>
        <v>#REF!</v>
      </c>
      <c r="AK158" s="1737"/>
      <c r="AL158" s="1738"/>
      <c r="AM158" s="1735" t="e">
        <f>AJ158</f>
        <v>#REF!</v>
      </c>
      <c r="AN158" s="1735"/>
      <c r="AO158" s="1739"/>
      <c r="AP158" s="1291" t="e">
        <f t="shared" si="236"/>
        <v>#REF!</v>
      </c>
      <c r="AQ158" s="1362" t="e">
        <f t="shared" si="375"/>
        <v>#REF!</v>
      </c>
      <c r="AR158" s="1362" t="e">
        <f t="shared" si="376"/>
        <v>#REF!</v>
      </c>
      <c r="AS158" s="1362" t="e">
        <f t="shared" si="377"/>
        <v>#REF!</v>
      </c>
      <c r="AT158" s="1362">
        <f t="shared" si="378"/>
        <v>0</v>
      </c>
      <c r="AU158" s="1362">
        <f t="shared" si="379"/>
        <v>0</v>
      </c>
      <c r="AW158" s="1362">
        <f t="shared" ref="AW158:AW162" si="424">(N158-AL158)*1.18</f>
        <v>0</v>
      </c>
      <c r="AX158" s="1362" t="e">
        <f t="shared" ref="AX158:AX162" si="425">(O158-AM158)*1.18</f>
        <v>#REF!</v>
      </c>
      <c r="AY158" s="1362">
        <f t="shared" ref="AY158:AY162" si="426">(P158-AN158)*1.18</f>
        <v>0</v>
      </c>
      <c r="AZ158" s="1362">
        <f t="shared" ref="AZ158:AZ162" si="427">(Q158-AO158)*1.18</f>
        <v>0</v>
      </c>
      <c r="BA158" s="1362" t="e">
        <f t="shared" ref="BA158:BA162" si="428">SUM(AW158:AZ158)</f>
        <v>#REF!</v>
      </c>
      <c r="BB158" s="1363">
        <v>4.5974711042617855E-6</v>
      </c>
      <c r="BD158" s="1751" t="e">
        <f t="shared" si="381"/>
        <v>#REF!</v>
      </c>
    </row>
    <row r="159" spans="1:58" outlineLevel="2">
      <c r="A159" s="919">
        <f t="shared" ref="A159" si="429">A158+1</f>
        <v>2</v>
      </c>
      <c r="B159" s="780" t="e">
        <f>'прил 1.1'!#REF!</f>
        <v>#REF!</v>
      </c>
      <c r="C159" s="919" t="s">
        <v>1026</v>
      </c>
      <c r="D159" s="1433" t="e">
        <f>INDEX('прил 1.1'!K:K,MATCH($B159,'прил 1.1'!$B:$B,0))</f>
        <v>#REF!</v>
      </c>
      <c r="E159" s="1433" t="e">
        <f>INDEX('прил 1.1'!Q:Q,MATCH($B159,'прил 1.1'!$B:$B,0))</f>
        <v>#REF!</v>
      </c>
      <c r="F159" s="1433" t="e">
        <f>INDEX('прил 1.1'!#REF!,MATCH($B159,'прил 1.1'!$B:$B,0))</f>
        <v>#REF!</v>
      </c>
      <c r="G159" s="1433" t="e">
        <f>INDEX('прил 1.3'!#REF!,MATCH('прил 14'!$B159,'прил 1.3'!$B:$B,0))</f>
        <v>#REF!</v>
      </c>
      <c r="H159" s="1433" t="e">
        <f>INDEX('прил 1.3'!#REF!,MATCH('прил 14'!$B159,'прил 1.3'!$B:$B,0))</f>
        <v>#REF!</v>
      </c>
      <c r="I159" s="1433" t="e">
        <f>INDEX('прил 1.3'!#REF!,MATCH('прил 14'!$B159,'прил 1.3'!$B:$B,0))</f>
        <v>#REF!</v>
      </c>
      <c r="J159" s="1433" t="e">
        <f>INDEX('прил 1.3'!#REF!,MATCH('прил 14'!$B159,'прил 1.3'!$B:$B,0))</f>
        <v>#REF!</v>
      </c>
      <c r="K159" s="1433" t="e">
        <f>G159</f>
        <v>#REF!</v>
      </c>
      <c r="L159" s="1433"/>
      <c r="M159" s="1433" t="e">
        <f>INDEX('прил 1.1'!#REF!,MATCH($B159,'прил 1.1'!$B:$B,0))</f>
        <v>#REF!</v>
      </c>
      <c r="N159" s="1434"/>
      <c r="O159" s="1434"/>
      <c r="P159" s="1434"/>
      <c r="Q159" s="1434" t="e">
        <f>M159</f>
        <v>#REF!</v>
      </c>
      <c r="R159" s="1433"/>
      <c r="S159" s="1433" t="e">
        <f>INDEX('прил 1.1'!#REF!,MATCH($B159,'прил 1.1'!$B:$B,0))</f>
        <v>#REF!</v>
      </c>
      <c r="T159" s="1433" t="e">
        <f>INDEX('прил 1.1'!#REF!,MATCH($B159,'прил 1.1'!$B:$B,0))</f>
        <v>#REF!</v>
      </c>
      <c r="U159" s="1433" t="e">
        <f>INDEX('прил 1.1'!#REF!,MATCH($B159,'прил 1.1'!$B:$B,0))</f>
        <v>#REF!</v>
      </c>
      <c r="V159" s="1433" t="e">
        <f>INDEX('прил 1.1'!#REF!,MATCH($B159,'прил 1.1'!$B:$B,0))</f>
        <v>#REF!</v>
      </c>
      <c r="W159" s="1434" t="e">
        <f t="shared" si="420"/>
        <v>#REF!</v>
      </c>
      <c r="X159" s="1434">
        <f t="shared" si="421"/>
        <v>0</v>
      </c>
      <c r="Y159" s="1434">
        <f t="shared" si="422"/>
        <v>0</v>
      </c>
      <c r="Z159" s="1434" t="e">
        <f>V159-W159</f>
        <v>#REF!</v>
      </c>
      <c r="AA159" s="1433"/>
      <c r="AB159" s="1433" t="e">
        <f>INDEX('прил 1.1'!#REF!,MATCH($B159,'прил 1.1'!$B:$B,0))</f>
        <v>#REF!</v>
      </c>
      <c r="AC159" s="1433" t="e">
        <f>INDEX('прил 1.1'!#REF!,MATCH($B159,'прил 1.1'!$B:$B,0))</f>
        <v>#REF!</v>
      </c>
      <c r="AD159" s="1088" t="e">
        <f>INDEX('прил 1.1'!#REF!,MATCH($B159,'прил 1.1'!$B:$B,0))</f>
        <v>#REF!</v>
      </c>
      <c r="AE159" s="1088" t="e">
        <f>INDEX('прил 1.1'!#REF!,MATCH($B159,'прил 1.1'!$B:$B,0))</f>
        <v>#REF!</v>
      </c>
      <c r="AF159" s="1935" t="e">
        <f t="shared" si="412"/>
        <v>#REF!</v>
      </c>
      <c r="AG159" s="1267" t="e">
        <f>INDEX('прил 1.1'!#REF!,MATCH($B159,'прил 1.1'!$B:$B,0))</f>
        <v>#REF!</v>
      </c>
      <c r="AH159" s="1267" t="e">
        <f t="shared" si="372"/>
        <v>#REF!</v>
      </c>
      <c r="AJ159" s="1266" t="e">
        <f t="shared" si="289"/>
        <v>#REF!</v>
      </c>
      <c r="AK159" s="1737"/>
      <c r="AL159" s="1738"/>
      <c r="AM159" s="1735"/>
      <c r="AN159" s="1735"/>
      <c r="AO159" s="1739" t="e">
        <f>AJ159</f>
        <v>#REF!</v>
      </c>
      <c r="AP159" s="1291" t="e">
        <f t="shared" si="236"/>
        <v>#REF!</v>
      </c>
      <c r="AQ159" s="1362" t="e">
        <f t="shared" si="375"/>
        <v>#REF!</v>
      </c>
      <c r="AR159" s="1362" t="e">
        <f t="shared" si="376"/>
        <v>#REF!</v>
      </c>
      <c r="AS159" s="1362">
        <f t="shared" si="377"/>
        <v>0</v>
      </c>
      <c r="AT159" s="1362">
        <f t="shared" si="378"/>
        <v>0</v>
      </c>
      <c r="AU159" s="1362" t="e">
        <f t="shared" si="379"/>
        <v>#REF!</v>
      </c>
      <c r="AW159" s="1362">
        <f t="shared" si="424"/>
        <v>0</v>
      </c>
      <c r="AX159" s="1362">
        <f t="shared" si="425"/>
        <v>0</v>
      </c>
      <c r="AY159" s="1362">
        <f t="shared" si="426"/>
        <v>0</v>
      </c>
      <c r="AZ159" s="1362" t="e">
        <f t="shared" si="427"/>
        <v>#REF!</v>
      </c>
      <c r="BA159" s="1362" t="e">
        <f t="shared" si="428"/>
        <v>#REF!</v>
      </c>
      <c r="BB159" s="1363">
        <v>-7.3815771450824741E-6</v>
      </c>
      <c r="BD159" s="1751" t="e">
        <f t="shared" si="381"/>
        <v>#REF!</v>
      </c>
    </row>
    <row r="160" spans="1:58" outlineLevel="2">
      <c r="A160" s="919">
        <f t="shared" ref="A160:A162" si="430">A159+1</f>
        <v>3</v>
      </c>
      <c r="B160" s="780" t="e">
        <f>'прил 1.1'!#REF!</f>
        <v>#REF!</v>
      </c>
      <c r="C160" s="919" t="s">
        <v>1026</v>
      </c>
      <c r="D160" s="1433" t="e">
        <f>INDEX('прил 1.1'!K:K,MATCH($B160,'прил 1.1'!$B:$B,0))</f>
        <v>#REF!</v>
      </c>
      <c r="E160" s="1433" t="e">
        <f>INDEX('прил 1.1'!Q:Q,MATCH($B160,'прил 1.1'!$B:$B,0))</f>
        <v>#REF!</v>
      </c>
      <c r="F160" s="1433" t="e">
        <f>INDEX('прил 1.1'!#REF!,MATCH($B160,'прил 1.1'!$B:$B,0))</f>
        <v>#REF!</v>
      </c>
      <c r="G160" s="1433" t="e">
        <f>INDEX('прил 1.3'!#REF!,MATCH('прил 14'!$B160,'прил 1.3'!$B:$B,0))</f>
        <v>#REF!</v>
      </c>
      <c r="H160" s="1433" t="e">
        <f>INDEX('прил 1.3'!#REF!,MATCH('прил 14'!$B160,'прил 1.3'!$B:$B,0))</f>
        <v>#REF!</v>
      </c>
      <c r="I160" s="1433" t="e">
        <f>INDEX('прил 1.3'!#REF!,MATCH('прил 14'!$B160,'прил 1.3'!$B:$B,0))</f>
        <v>#REF!</v>
      </c>
      <c r="J160" s="1433" t="e">
        <f>INDEX('прил 1.3'!#REF!,MATCH('прил 14'!$B160,'прил 1.3'!$B:$B,0))</f>
        <v>#REF!</v>
      </c>
      <c r="K160" s="1433" t="e">
        <f>INDEX('прил 1.3'!#REF!,MATCH('прил 14'!$B160,'прил 1.3'!$B:$B,0))</f>
        <v>#REF!</v>
      </c>
      <c r="L160" s="1433"/>
      <c r="M160" s="1433" t="e">
        <f>INDEX('прил 1.1'!#REF!,MATCH($B160,'прил 1.1'!$B:$B,0))</f>
        <v>#REF!</v>
      </c>
      <c r="N160" s="1434">
        <v>0</v>
      </c>
      <c r="O160" s="1434">
        <v>0.433</v>
      </c>
      <c r="P160" s="1434">
        <v>0</v>
      </c>
      <c r="Q160" s="1434">
        <v>0</v>
      </c>
      <c r="R160" s="1433"/>
      <c r="S160" s="1433" t="e">
        <f>INDEX('прил 1.1'!#REF!,MATCH($B160,'прил 1.1'!$B:$B,0))</f>
        <v>#REF!</v>
      </c>
      <c r="T160" s="1433" t="e">
        <f>INDEX('прил 1.1'!#REF!,MATCH($B160,'прил 1.1'!$B:$B,0))</f>
        <v>#REF!</v>
      </c>
      <c r="U160" s="1433" t="e">
        <f>INDEX('прил 1.1'!#REF!,MATCH($B160,'прил 1.1'!$B:$B,0))</f>
        <v>#REF!</v>
      </c>
      <c r="V160" s="1433" t="e">
        <f>INDEX('прил 1.1'!#REF!,MATCH($B160,'прил 1.1'!$B:$B,0))</f>
        <v>#REF!</v>
      </c>
      <c r="W160" s="1434" t="e">
        <f t="shared" si="420"/>
        <v>#REF!</v>
      </c>
      <c r="X160" s="1434" t="e">
        <f t="shared" si="421"/>
        <v>#REF!</v>
      </c>
      <c r="Y160" s="1434">
        <f t="shared" si="422"/>
        <v>0</v>
      </c>
      <c r="Z160" s="1434">
        <f t="shared" si="423"/>
        <v>0</v>
      </c>
      <c r="AA160" s="1433"/>
      <c r="AB160" s="1433" t="e">
        <f>INDEX('прил 1.1'!#REF!,MATCH($B160,'прил 1.1'!$B:$B,0))</f>
        <v>#REF!</v>
      </c>
      <c r="AC160" s="1433" t="e">
        <f>INDEX('прил 1.1'!#REF!,MATCH($B160,'прил 1.1'!$B:$B,0))</f>
        <v>#REF!</v>
      </c>
      <c r="AD160" s="1088" t="e">
        <f>INDEX('прил 1.1'!#REF!,MATCH($B160,'прил 1.1'!$B:$B,0))</f>
        <v>#REF!</v>
      </c>
      <c r="AE160" s="1088" t="e">
        <f>INDEX('прил 1.1'!#REF!,MATCH($B160,'прил 1.1'!$B:$B,0))</f>
        <v>#REF!</v>
      </c>
      <c r="AF160" s="1935" t="e">
        <f t="shared" si="412"/>
        <v>#REF!</v>
      </c>
      <c r="AG160" s="1267" t="e">
        <f>INDEX('прил 1.1'!#REF!,MATCH($B160,'прил 1.1'!$B:$B,0))</f>
        <v>#REF!</v>
      </c>
      <c r="AH160" s="1267" t="e">
        <f t="shared" si="372"/>
        <v>#REF!</v>
      </c>
      <c r="AJ160" s="1735" t="e">
        <f t="shared" si="289"/>
        <v>#REF!</v>
      </c>
      <c r="AK160" s="1737"/>
      <c r="AL160" s="1738"/>
      <c r="AM160" s="1735" t="e">
        <f>AJ160</f>
        <v>#REF!</v>
      </c>
      <c r="AN160" s="1735"/>
      <c r="AO160" s="1739"/>
      <c r="AP160" s="1291" t="e">
        <f t="shared" si="236"/>
        <v>#REF!</v>
      </c>
      <c r="AQ160" s="1362" t="e">
        <f t="shared" si="375"/>
        <v>#REF!</v>
      </c>
      <c r="AR160" s="1362" t="e">
        <f t="shared" si="376"/>
        <v>#REF!</v>
      </c>
      <c r="AS160" s="1362" t="e">
        <f t="shared" si="377"/>
        <v>#REF!</v>
      </c>
      <c r="AT160" s="1362">
        <f t="shared" si="378"/>
        <v>0</v>
      </c>
      <c r="AU160" s="1362">
        <f t="shared" si="379"/>
        <v>0</v>
      </c>
      <c r="AW160" s="1362">
        <f t="shared" si="424"/>
        <v>0</v>
      </c>
      <c r="AX160" s="1362" t="e">
        <f t="shared" si="425"/>
        <v>#REF!</v>
      </c>
      <c r="AY160" s="1362">
        <f t="shared" si="426"/>
        <v>0</v>
      </c>
      <c r="AZ160" s="1362">
        <f t="shared" si="427"/>
        <v>0</v>
      </c>
      <c r="BA160" s="1362" t="e">
        <f t="shared" si="428"/>
        <v>#REF!</v>
      </c>
      <c r="BB160" s="1363">
        <v>7.5959472157216545E-6</v>
      </c>
      <c r="BD160" s="1751" t="e">
        <f t="shared" si="381"/>
        <v>#REF!</v>
      </c>
    </row>
    <row r="161" spans="1:58" outlineLevel="2">
      <c r="A161" s="919">
        <f t="shared" si="430"/>
        <v>4</v>
      </c>
      <c r="B161" s="780" t="e">
        <f>'прил 1.1'!#REF!</f>
        <v>#REF!</v>
      </c>
      <c r="C161" s="919" t="s">
        <v>1026</v>
      </c>
      <c r="D161" s="1433" t="e">
        <f>INDEX('прил 1.1'!K:K,MATCH($B161,'прил 1.1'!$B:$B,0))</f>
        <v>#REF!</v>
      </c>
      <c r="E161" s="1433" t="e">
        <f>INDEX('прил 1.1'!Q:Q,MATCH($B161,'прил 1.1'!$B:$B,0))</f>
        <v>#REF!</v>
      </c>
      <c r="F161" s="1433" t="e">
        <f>INDEX('прил 1.1'!#REF!,MATCH($B161,'прил 1.1'!$B:$B,0))</f>
        <v>#REF!</v>
      </c>
      <c r="G161" s="1433" t="e">
        <f>INDEX('прил 1.3'!#REF!,MATCH('прил 14'!$B161,'прил 1.3'!$B:$B,0))</f>
        <v>#REF!</v>
      </c>
      <c r="H161" s="1433" t="e">
        <f>INDEX('прил 1.3'!#REF!,MATCH('прил 14'!$B161,'прил 1.3'!$B:$B,0))</f>
        <v>#REF!</v>
      </c>
      <c r="I161" s="1433" t="e">
        <f>INDEX('прил 1.3'!#REF!,MATCH('прил 14'!$B161,'прил 1.3'!$B:$B,0))</f>
        <v>#REF!</v>
      </c>
      <c r="J161" s="1433" t="e">
        <f>INDEX('прил 1.3'!#REF!,MATCH('прил 14'!$B161,'прил 1.3'!$B:$B,0))</f>
        <v>#REF!</v>
      </c>
      <c r="K161" s="1433" t="e">
        <f>INDEX('прил 1.3'!#REF!,MATCH('прил 14'!$B161,'прил 1.3'!$B:$B,0))</f>
        <v>#REF!</v>
      </c>
      <c r="L161" s="1433"/>
      <c r="M161" s="1433" t="e">
        <f>INDEX('прил 1.1'!#REF!,MATCH($B161,'прил 1.1'!$B:$B,0))</f>
        <v>#REF!</v>
      </c>
      <c r="N161" s="1434"/>
      <c r="O161" s="1434" t="e">
        <f>M161</f>
        <v>#REF!</v>
      </c>
      <c r="P161" s="1434"/>
      <c r="Q161" s="1434"/>
      <c r="R161" s="1433"/>
      <c r="S161" s="1433" t="e">
        <f>INDEX('прил 1.1'!#REF!,MATCH($B161,'прил 1.1'!$B:$B,0))</f>
        <v>#REF!</v>
      </c>
      <c r="T161" s="1433" t="e">
        <f>INDEX('прил 1.1'!#REF!,MATCH($B161,'прил 1.1'!$B:$B,0))</f>
        <v>#REF!</v>
      </c>
      <c r="U161" s="1433" t="e">
        <f>INDEX('прил 1.1'!#REF!,MATCH($B161,'прил 1.1'!$B:$B,0))</f>
        <v>#REF!</v>
      </c>
      <c r="V161" s="1433" t="e">
        <f>INDEX('прил 1.1'!#REF!,MATCH($B161,'прил 1.1'!$B:$B,0))</f>
        <v>#REF!</v>
      </c>
      <c r="W161" s="1434" t="e">
        <f t="shared" si="420"/>
        <v>#REF!</v>
      </c>
      <c r="X161" s="1434" t="e">
        <f t="shared" si="421"/>
        <v>#REF!</v>
      </c>
      <c r="Y161" s="1434">
        <f t="shared" si="422"/>
        <v>0</v>
      </c>
      <c r="Z161" s="1434">
        <f t="shared" si="423"/>
        <v>0</v>
      </c>
      <c r="AA161" s="1433"/>
      <c r="AB161" s="1433" t="e">
        <f>INDEX('прил 1.1'!#REF!,MATCH($B161,'прил 1.1'!$B:$B,0))</f>
        <v>#REF!</v>
      </c>
      <c r="AC161" s="1433" t="e">
        <f>INDEX('прил 1.1'!#REF!,MATCH($B161,'прил 1.1'!$B:$B,0))</f>
        <v>#REF!</v>
      </c>
      <c r="AD161" s="1088" t="e">
        <f>INDEX('прил 1.1'!#REF!,MATCH($B161,'прил 1.1'!$B:$B,0))</f>
        <v>#REF!</v>
      </c>
      <c r="AE161" s="1088" t="e">
        <f>INDEX('прил 1.1'!#REF!,MATCH($B161,'прил 1.1'!$B:$B,0))</f>
        <v>#REF!</v>
      </c>
      <c r="AF161" s="1935" t="e">
        <f t="shared" si="412"/>
        <v>#REF!</v>
      </c>
      <c r="AG161" s="1267" t="e">
        <f>INDEX('прил 1.1'!#REF!,MATCH($B161,'прил 1.1'!$B:$B,0))</f>
        <v>#REF!</v>
      </c>
      <c r="AH161" s="1267" t="e">
        <f t="shared" si="372"/>
        <v>#REF!</v>
      </c>
      <c r="AJ161" s="1735" t="e">
        <f t="shared" si="289"/>
        <v>#REF!</v>
      </c>
      <c r="AK161" s="1737"/>
      <c r="AL161" s="1738"/>
      <c r="AM161" s="1735" t="e">
        <f>AJ161</f>
        <v>#REF!</v>
      </c>
      <c r="AN161" s="1735"/>
      <c r="AO161" s="1739"/>
      <c r="AP161" s="1291" t="e">
        <f t="shared" si="236"/>
        <v>#REF!</v>
      </c>
      <c r="AQ161" s="1362" t="e">
        <f t="shared" si="375"/>
        <v>#REF!</v>
      </c>
      <c r="AR161" s="1362" t="e">
        <f t="shared" si="376"/>
        <v>#REF!</v>
      </c>
      <c r="AS161" s="1362" t="e">
        <f t="shared" si="377"/>
        <v>#REF!</v>
      </c>
      <c r="AT161" s="1362">
        <f t="shared" si="378"/>
        <v>0</v>
      </c>
      <c r="AU161" s="1362">
        <f t="shared" si="379"/>
        <v>0</v>
      </c>
      <c r="AW161" s="1362">
        <f t="shared" si="424"/>
        <v>0</v>
      </c>
      <c r="AX161" s="1362" t="e">
        <f t="shared" si="425"/>
        <v>#REF!</v>
      </c>
      <c r="AY161" s="1362">
        <f t="shared" si="426"/>
        <v>0</v>
      </c>
      <c r="AZ161" s="1362">
        <f t="shared" si="427"/>
        <v>0</v>
      </c>
      <c r="BA161" s="1362" t="e">
        <f t="shared" si="428"/>
        <v>#REF!</v>
      </c>
      <c r="BB161" s="1363">
        <v>3.7662451841113942E-6</v>
      </c>
      <c r="BD161" s="1751" t="e">
        <f t="shared" si="381"/>
        <v>#REF!</v>
      </c>
    </row>
    <row r="162" spans="1:58" outlineLevel="2">
      <c r="A162" s="919">
        <f t="shared" si="430"/>
        <v>5</v>
      </c>
      <c r="B162" s="780" t="e">
        <f>'прил 1.1'!#REF!</f>
        <v>#REF!</v>
      </c>
      <c r="C162" s="919" t="s">
        <v>1026</v>
      </c>
      <c r="D162" s="1433" t="e">
        <f>INDEX('прил 1.1'!K:K,MATCH($B162,'прил 1.1'!$B:$B,0))</f>
        <v>#REF!</v>
      </c>
      <c r="E162" s="1433" t="e">
        <f>INDEX('прил 1.1'!Q:Q,MATCH($B162,'прил 1.1'!$B:$B,0))</f>
        <v>#REF!</v>
      </c>
      <c r="F162" s="1433" t="e">
        <f>INDEX('прил 1.1'!#REF!,MATCH($B162,'прил 1.1'!$B:$B,0))</f>
        <v>#REF!</v>
      </c>
      <c r="G162" s="1433" t="e">
        <f>INDEX('прил 1.3'!#REF!,MATCH('прил 14'!$B162,'прил 1.3'!$B:$B,0))</f>
        <v>#REF!</v>
      </c>
      <c r="H162" s="1433" t="e">
        <f>INDEX('прил 1.3'!#REF!,MATCH('прил 14'!$B162,'прил 1.3'!$B:$B,0))</f>
        <v>#REF!</v>
      </c>
      <c r="I162" s="1433" t="e">
        <f>INDEX('прил 1.3'!#REF!,MATCH('прил 14'!$B162,'прил 1.3'!$B:$B,0))</f>
        <v>#REF!</v>
      </c>
      <c r="J162" s="1433" t="e">
        <f>INDEX('прил 1.3'!#REF!,MATCH('прил 14'!$B162,'прил 1.3'!$B:$B,0))</f>
        <v>#REF!</v>
      </c>
      <c r="K162" s="1433" t="e">
        <f>INDEX('прил 1.3'!#REF!,MATCH('прил 14'!$B162,'прил 1.3'!$B:$B,0))</f>
        <v>#REF!</v>
      </c>
      <c r="L162" s="1433"/>
      <c r="M162" s="1433" t="e">
        <f>INDEX('прил 1.1'!#REF!,MATCH($B162,'прил 1.1'!$B:$B,0))</f>
        <v>#REF!</v>
      </c>
      <c r="N162" s="1434"/>
      <c r="O162" s="1434"/>
      <c r="P162" s="1434"/>
      <c r="Q162" s="1434" t="e">
        <f>M162</f>
        <v>#REF!</v>
      </c>
      <c r="R162" s="1433"/>
      <c r="S162" s="1433" t="e">
        <f>INDEX('прил 1.1'!#REF!,MATCH($B162,'прил 1.1'!$B:$B,0))</f>
        <v>#REF!</v>
      </c>
      <c r="T162" s="1433" t="e">
        <f>INDEX('прил 1.1'!#REF!,MATCH($B162,'прил 1.1'!$B:$B,0))</f>
        <v>#REF!</v>
      </c>
      <c r="U162" s="1433" t="e">
        <f>INDEX('прил 1.1'!#REF!,MATCH($B162,'прил 1.1'!$B:$B,0))</f>
        <v>#REF!</v>
      </c>
      <c r="V162" s="1433" t="e">
        <f>INDEX('прил 1.1'!#REF!,MATCH($B162,'прил 1.1'!$B:$B,0))</f>
        <v>#REF!</v>
      </c>
      <c r="W162" s="1434" t="e">
        <f t="shared" si="420"/>
        <v>#REF!</v>
      </c>
      <c r="X162" s="1434">
        <f t="shared" si="421"/>
        <v>0</v>
      </c>
      <c r="Y162" s="1434">
        <f t="shared" si="422"/>
        <v>0</v>
      </c>
      <c r="Z162" s="1434" t="e">
        <f t="shared" si="423"/>
        <v>#REF!</v>
      </c>
      <c r="AA162" s="1433"/>
      <c r="AB162" s="1433" t="e">
        <f>INDEX('прил 1.1'!#REF!,MATCH($B162,'прил 1.1'!$B:$B,0))</f>
        <v>#REF!</v>
      </c>
      <c r="AC162" s="1433" t="e">
        <f>INDEX('прил 1.1'!#REF!,MATCH($B162,'прил 1.1'!$B:$B,0))</f>
        <v>#REF!</v>
      </c>
      <c r="AD162" s="1088" t="e">
        <f>INDEX('прил 1.1'!#REF!,MATCH($B162,'прил 1.1'!$B:$B,0))</f>
        <v>#REF!</v>
      </c>
      <c r="AE162" s="1088" t="e">
        <f>INDEX('прил 1.1'!#REF!,MATCH($B162,'прил 1.1'!$B:$B,0))</f>
        <v>#REF!</v>
      </c>
      <c r="AF162" s="1935" t="e">
        <f t="shared" si="412"/>
        <v>#REF!</v>
      </c>
      <c r="AG162" s="1267" t="e">
        <f>INDEX('прил 1.1'!#REF!,MATCH($B162,'прил 1.1'!$B:$B,0))</f>
        <v>#REF!</v>
      </c>
      <c r="AH162" s="1267" t="e">
        <f t="shared" si="372"/>
        <v>#REF!</v>
      </c>
      <c r="AJ162" s="1266" t="e">
        <f t="shared" si="289"/>
        <v>#REF!</v>
      </c>
      <c r="AK162" s="1737"/>
      <c r="AL162" s="1738"/>
      <c r="AM162" s="1735"/>
      <c r="AN162" s="1735"/>
      <c r="AO162" s="1739" t="e">
        <f>AJ162</f>
        <v>#REF!</v>
      </c>
      <c r="AP162" s="1291" t="e">
        <f t="shared" si="236"/>
        <v>#REF!</v>
      </c>
      <c r="AQ162" s="1362" t="e">
        <f t="shared" si="375"/>
        <v>#REF!</v>
      </c>
      <c r="AR162" s="1362" t="e">
        <f t="shared" si="376"/>
        <v>#REF!</v>
      </c>
      <c r="AS162" s="1362">
        <f t="shared" si="377"/>
        <v>0</v>
      </c>
      <c r="AT162" s="1362">
        <f t="shared" si="378"/>
        <v>0</v>
      </c>
      <c r="AU162" s="1362" t="e">
        <f t="shared" si="379"/>
        <v>#REF!</v>
      </c>
      <c r="AW162" s="1362">
        <f t="shared" si="424"/>
        <v>0</v>
      </c>
      <c r="AX162" s="1362">
        <f t="shared" si="425"/>
        <v>0</v>
      </c>
      <c r="AY162" s="1362">
        <f t="shared" si="426"/>
        <v>0</v>
      </c>
      <c r="AZ162" s="1362" t="e">
        <f t="shared" si="427"/>
        <v>#REF!</v>
      </c>
      <c r="BA162" s="1362" t="e">
        <f t="shared" si="428"/>
        <v>#REF!</v>
      </c>
      <c r="BB162" s="1363">
        <v>-8.0572975100778876E-6</v>
      </c>
      <c r="BD162" s="1751" t="e">
        <f t="shared" si="381"/>
        <v>#REF!</v>
      </c>
    </row>
    <row r="163" spans="1:58" outlineLevel="2">
      <c r="A163" s="1111" t="s">
        <v>370</v>
      </c>
      <c r="B163" s="1125" t="s">
        <v>75</v>
      </c>
      <c r="C163" s="1125"/>
      <c r="D163" s="1435">
        <f t="shared" ref="D163:AG163" si="431">D164+D167+D170</f>
        <v>0</v>
      </c>
      <c r="E163" s="1435">
        <f t="shared" si="431"/>
        <v>0</v>
      </c>
      <c r="F163" s="1446" t="e">
        <f t="shared" si="431"/>
        <v>#REF!</v>
      </c>
      <c r="G163" s="1435" t="e">
        <f t="shared" si="431"/>
        <v>#REF!</v>
      </c>
      <c r="H163" s="1435" t="e">
        <f t="shared" si="431"/>
        <v>#REF!</v>
      </c>
      <c r="I163" s="1435" t="e">
        <f t="shared" si="431"/>
        <v>#REF!</v>
      </c>
      <c r="J163" s="1435" t="e">
        <f t="shared" si="431"/>
        <v>#REF!</v>
      </c>
      <c r="K163" s="1435" t="e">
        <f t="shared" si="431"/>
        <v>#REF!</v>
      </c>
      <c r="L163" s="1435">
        <f t="shared" si="431"/>
        <v>0</v>
      </c>
      <c r="M163" s="1436" t="e">
        <f t="shared" si="431"/>
        <v>#REF!</v>
      </c>
      <c r="N163" s="1435">
        <f t="shared" si="431"/>
        <v>1.1539999999999999</v>
      </c>
      <c r="O163" s="1435" t="e">
        <f t="shared" si="431"/>
        <v>#REF!</v>
      </c>
      <c r="P163" s="1435" t="e">
        <f t="shared" si="431"/>
        <v>#REF!</v>
      </c>
      <c r="Q163" s="1435" t="e">
        <f t="shared" si="431"/>
        <v>#REF!</v>
      </c>
      <c r="R163" s="1435">
        <f t="shared" si="431"/>
        <v>0</v>
      </c>
      <c r="S163" s="1435" t="e">
        <f t="shared" si="431"/>
        <v>#REF!</v>
      </c>
      <c r="T163" s="1435" t="e">
        <f t="shared" si="431"/>
        <v>#REF!</v>
      </c>
      <c r="U163" s="1435" t="e">
        <f t="shared" si="431"/>
        <v>#REF!</v>
      </c>
      <c r="V163" s="1435" t="e">
        <f t="shared" si="431"/>
        <v>#REF!</v>
      </c>
      <c r="W163" s="1435">
        <f>W164+W167+W170</f>
        <v>1.1539999999999999</v>
      </c>
      <c r="X163" s="1435" t="e">
        <f t="shared" si="431"/>
        <v>#REF!</v>
      </c>
      <c r="Y163" s="1435" t="e">
        <f t="shared" si="431"/>
        <v>#REF!</v>
      </c>
      <c r="Z163" s="1435" t="e">
        <f t="shared" si="431"/>
        <v>#REF!</v>
      </c>
      <c r="AA163" s="1435" t="e">
        <f t="shared" si="431"/>
        <v>#REF!</v>
      </c>
      <c r="AB163" s="1435" t="e">
        <f t="shared" si="431"/>
        <v>#REF!</v>
      </c>
      <c r="AC163" s="1435" t="e">
        <f t="shared" si="431"/>
        <v>#REF!</v>
      </c>
      <c r="AD163" s="1099" t="e">
        <f t="shared" si="431"/>
        <v>#REF!</v>
      </c>
      <c r="AE163" s="1110" t="e">
        <f t="shared" si="431"/>
        <v>#REF!</v>
      </c>
      <c r="AF163" s="1935" t="e">
        <f t="shared" si="412"/>
        <v>#REF!</v>
      </c>
      <c r="AG163" s="1099" t="e">
        <f t="shared" si="431"/>
        <v>#REF!</v>
      </c>
      <c r="AH163" s="1267" t="e">
        <f t="shared" si="372"/>
        <v>#REF!</v>
      </c>
      <c r="AJ163" s="1270" t="e">
        <f t="shared" ref="AJ163" si="432">AJ164+AJ167+AJ170</f>
        <v>#REF!</v>
      </c>
      <c r="AK163" s="1359"/>
      <c r="AL163" s="1270">
        <f t="shared" ref="AL163:AO163" si="433">AL164+AL167+AL170</f>
        <v>1.1539999999999999</v>
      </c>
      <c r="AM163" s="1270" t="e">
        <f t="shared" si="433"/>
        <v>#REF!</v>
      </c>
      <c r="AN163" s="1270">
        <f t="shared" si="433"/>
        <v>0</v>
      </c>
      <c r="AO163" s="1270">
        <f t="shared" si="433"/>
        <v>0</v>
      </c>
      <c r="AP163" s="1291" t="e">
        <f t="shared" si="236"/>
        <v>#REF!</v>
      </c>
      <c r="AQ163" s="1362" t="e">
        <f t="shared" si="375"/>
        <v>#REF!</v>
      </c>
      <c r="AR163" s="1362">
        <f t="shared" si="376"/>
        <v>0</v>
      </c>
      <c r="AS163" s="1362" t="e">
        <f t="shared" si="377"/>
        <v>#REF!</v>
      </c>
      <c r="AT163" s="1362" t="e">
        <f t="shared" si="378"/>
        <v>#REF!</v>
      </c>
      <c r="AU163" s="1362" t="e">
        <f t="shared" si="379"/>
        <v>#REF!</v>
      </c>
      <c r="AW163" s="1099">
        <f t="shared" ref="AW163:BA163" si="434">AW164+AW167+AW170</f>
        <v>0</v>
      </c>
      <c r="AX163" s="1099" t="e">
        <f t="shared" si="434"/>
        <v>#REF!</v>
      </c>
      <c r="AY163" s="1099" t="e">
        <f t="shared" si="434"/>
        <v>#REF!</v>
      </c>
      <c r="AZ163" s="1099" t="e">
        <f t="shared" si="434"/>
        <v>#REF!</v>
      </c>
      <c r="BA163" s="1099" t="e">
        <f t="shared" si="434"/>
        <v>#REF!</v>
      </c>
      <c r="BD163" s="1751" t="e">
        <f t="shared" si="381"/>
        <v>#REF!</v>
      </c>
    </row>
    <row r="164" spans="1:58" s="1089" customFormat="1" outlineLevel="2">
      <c r="A164" s="1892">
        <v>1</v>
      </c>
      <c r="B164" s="1097" t="s">
        <v>76</v>
      </c>
      <c r="C164" s="1892"/>
      <c r="D164" s="1435"/>
      <c r="E164" s="1435"/>
      <c r="F164" s="1435"/>
      <c r="G164" s="1435"/>
      <c r="H164" s="1435"/>
      <c r="I164" s="1435"/>
      <c r="J164" s="1435"/>
      <c r="K164" s="1435"/>
      <c r="L164" s="1435"/>
      <c r="M164" s="1436"/>
      <c r="N164" s="1435"/>
      <c r="O164" s="1435"/>
      <c r="P164" s="1435"/>
      <c r="Q164" s="1435"/>
      <c r="R164" s="1435"/>
      <c r="S164" s="1435"/>
      <c r="T164" s="1435"/>
      <c r="U164" s="1435"/>
      <c r="V164" s="1435"/>
      <c r="W164" s="1435"/>
      <c r="X164" s="1435"/>
      <c r="Y164" s="1435"/>
      <c r="Z164" s="1435"/>
      <c r="AA164" s="1435"/>
      <c r="AB164" s="1435"/>
      <c r="AC164" s="1435"/>
      <c r="AD164" s="1099"/>
      <c r="AE164" s="1100"/>
      <c r="AF164" s="1935">
        <f t="shared" si="412"/>
        <v>0</v>
      </c>
      <c r="AG164" s="1270"/>
      <c r="AH164" s="1267">
        <f t="shared" si="372"/>
        <v>0</v>
      </c>
      <c r="AJ164" s="1266">
        <f t="shared" si="289"/>
        <v>0</v>
      </c>
      <c r="AK164" s="1359"/>
      <c r="AL164" s="1360"/>
      <c r="AM164" s="1266"/>
      <c r="AN164" s="1266"/>
      <c r="AO164" s="1361"/>
      <c r="AP164" s="1291">
        <f t="shared" ref="AP164:AP229" si="435">AQ164-AR164-AS164-AT164-AU164</f>
        <v>0</v>
      </c>
      <c r="AQ164" s="1362">
        <f t="shared" si="375"/>
        <v>0</v>
      </c>
      <c r="AR164" s="1362">
        <f t="shared" si="376"/>
        <v>0</v>
      </c>
      <c r="AS164" s="1362">
        <f t="shared" si="377"/>
        <v>0</v>
      </c>
      <c r="AT164" s="1362">
        <f t="shared" si="378"/>
        <v>0</v>
      </c>
      <c r="AU164" s="1362">
        <f t="shared" si="379"/>
        <v>0</v>
      </c>
      <c r="AW164" s="1362">
        <f t="shared" ref="AW164" si="436">AB164-AP164</f>
        <v>0</v>
      </c>
      <c r="AX164" s="1362">
        <f t="shared" ref="AX164" si="437">AC164-AR164</f>
        <v>0</v>
      </c>
      <c r="AY164" s="1362">
        <f t="shared" ref="AY164" si="438">AD164-AS164</f>
        <v>0</v>
      </c>
      <c r="AZ164" s="1362">
        <f t="shared" ref="AZ164" si="439">AE164-AT164</f>
        <v>0</v>
      </c>
      <c r="BA164" s="1362">
        <f t="shared" ref="BA164" si="440">AF164-AU164</f>
        <v>0</v>
      </c>
      <c r="BC164" s="1752"/>
      <c r="BD164" s="1751">
        <f t="shared" si="381"/>
        <v>0</v>
      </c>
      <c r="BE164" s="1752"/>
      <c r="BF164" s="1752"/>
    </row>
    <row r="165" spans="1:58" s="1089" customFormat="1" hidden="1" outlineLevel="2">
      <c r="A165" s="1892"/>
      <c r="B165" s="1097"/>
      <c r="C165" s="1892"/>
      <c r="D165" s="1078"/>
      <c r="E165" s="1078"/>
      <c r="F165" s="1078"/>
      <c r="G165" s="1078"/>
      <c r="H165" s="1078"/>
      <c r="I165" s="1078"/>
      <c r="J165" s="1078"/>
      <c r="K165" s="1078"/>
      <c r="L165" s="1078"/>
      <c r="M165" s="1272"/>
      <c r="N165" s="1270"/>
      <c r="O165" s="1270"/>
      <c r="P165" s="1270"/>
      <c r="Q165" s="1270"/>
      <c r="R165" s="1270"/>
      <c r="S165" s="1270"/>
      <c r="T165" s="1270"/>
      <c r="U165" s="1270"/>
      <c r="V165" s="1270"/>
      <c r="W165" s="1270"/>
      <c r="X165" s="1270"/>
      <c r="Y165" s="1270"/>
      <c r="Z165" s="1270"/>
      <c r="AA165" s="1078"/>
      <c r="AB165" s="1099"/>
      <c r="AC165" s="1099"/>
      <c r="AD165" s="1099"/>
      <c r="AE165" s="1100"/>
      <c r="AF165" s="1935">
        <f t="shared" si="412"/>
        <v>0</v>
      </c>
      <c r="AG165" s="1270">
        <v>0</v>
      </c>
      <c r="AH165" s="1270">
        <f t="shared" ref="AH165:AH172" si="441">SUM(N165:Q165)-M165</f>
        <v>0</v>
      </c>
      <c r="AJ165" s="1266">
        <f t="shared" si="289"/>
        <v>0</v>
      </c>
      <c r="AK165" s="1359"/>
      <c r="AL165" s="1360"/>
      <c r="AM165" s="1266"/>
      <c r="AN165" s="1266"/>
      <c r="AO165" s="1361"/>
      <c r="AP165" s="1291">
        <f t="shared" si="435"/>
        <v>0</v>
      </c>
      <c r="AQ165" s="1263"/>
      <c r="AR165" s="1263"/>
      <c r="AS165" s="1263"/>
      <c r="AT165" s="1263"/>
      <c r="AU165" s="1263"/>
      <c r="AW165" s="1263"/>
      <c r="AX165" s="1263"/>
      <c r="AY165" s="1263"/>
      <c r="AZ165" s="1263"/>
      <c r="BA165" s="1263"/>
    </row>
    <row r="166" spans="1:58" s="1089" customFormat="1" hidden="1" outlineLevel="2">
      <c r="A166" s="1892"/>
      <c r="B166" s="1097"/>
      <c r="C166" s="1892"/>
      <c r="D166" s="1078"/>
      <c r="E166" s="1078"/>
      <c r="F166" s="1078"/>
      <c r="G166" s="1078"/>
      <c r="H166" s="1078"/>
      <c r="I166" s="1078"/>
      <c r="J166" s="1078"/>
      <c r="K166" s="1078"/>
      <c r="L166" s="1078"/>
      <c r="M166" s="1272"/>
      <c r="N166" s="1270"/>
      <c r="O166" s="1270"/>
      <c r="P166" s="1270"/>
      <c r="Q166" s="1270"/>
      <c r="R166" s="1270"/>
      <c r="S166" s="1270"/>
      <c r="T166" s="1270"/>
      <c r="U166" s="1270"/>
      <c r="V166" s="1270"/>
      <c r="W166" s="1270"/>
      <c r="X166" s="1270"/>
      <c r="Y166" s="1270"/>
      <c r="Z166" s="1270"/>
      <c r="AA166" s="1078"/>
      <c r="AB166" s="1099"/>
      <c r="AC166" s="1099"/>
      <c r="AD166" s="1099"/>
      <c r="AE166" s="1100"/>
      <c r="AF166" s="1935">
        <f t="shared" si="412"/>
        <v>0</v>
      </c>
      <c r="AG166" s="1270">
        <v>36.813411332043529</v>
      </c>
      <c r="AH166" s="1270">
        <f t="shared" si="441"/>
        <v>0</v>
      </c>
      <c r="AJ166" s="1266">
        <f t="shared" si="289"/>
        <v>0</v>
      </c>
      <c r="AK166" s="1359"/>
      <c r="AL166" s="1360"/>
      <c r="AM166" s="1266"/>
      <c r="AN166" s="1266"/>
      <c r="AO166" s="1361"/>
      <c r="AP166" s="1291">
        <f t="shared" si="435"/>
        <v>0</v>
      </c>
      <c r="AQ166" s="1263"/>
      <c r="AR166" s="1263"/>
      <c r="AS166" s="1263"/>
      <c r="AT166" s="1263"/>
      <c r="AU166" s="1263"/>
      <c r="AW166" s="1263"/>
      <c r="AX166" s="1263"/>
      <c r="AY166" s="1263"/>
      <c r="AZ166" s="1263"/>
      <c r="BA166" s="1263"/>
    </row>
    <row r="167" spans="1:58" s="1089" customFormat="1" outlineLevel="2">
      <c r="A167" s="1892">
        <v>2</v>
      </c>
      <c r="B167" s="1097" t="s">
        <v>77</v>
      </c>
      <c r="C167" s="1892"/>
      <c r="D167" s="1435">
        <f t="shared" ref="D167:AC167" si="442">SUM(D169:D169)</f>
        <v>0</v>
      </c>
      <c r="E167" s="1435">
        <f t="shared" si="442"/>
        <v>0</v>
      </c>
      <c r="F167" s="1435">
        <f t="shared" si="442"/>
        <v>0</v>
      </c>
      <c r="G167" s="1435">
        <f t="shared" si="442"/>
        <v>0</v>
      </c>
      <c r="H167" s="1435">
        <f t="shared" si="442"/>
        <v>0</v>
      </c>
      <c r="I167" s="1435">
        <f t="shared" si="442"/>
        <v>0</v>
      </c>
      <c r="J167" s="1435">
        <f t="shared" si="442"/>
        <v>0</v>
      </c>
      <c r="K167" s="1435">
        <f t="shared" si="442"/>
        <v>0</v>
      </c>
      <c r="L167" s="1435">
        <f t="shared" si="442"/>
        <v>0</v>
      </c>
      <c r="M167" s="1436">
        <f t="shared" si="442"/>
        <v>0</v>
      </c>
      <c r="N167" s="1435">
        <f t="shared" si="442"/>
        <v>0</v>
      </c>
      <c r="O167" s="1435">
        <f t="shared" si="442"/>
        <v>0</v>
      </c>
      <c r="P167" s="1435">
        <f t="shared" si="442"/>
        <v>0</v>
      </c>
      <c r="Q167" s="1435">
        <f t="shared" si="442"/>
        <v>0</v>
      </c>
      <c r="R167" s="1435">
        <f t="shared" si="442"/>
        <v>0</v>
      </c>
      <c r="S167" s="1435">
        <f t="shared" si="442"/>
        <v>0</v>
      </c>
      <c r="T167" s="1435">
        <f t="shared" si="442"/>
        <v>0</v>
      </c>
      <c r="U167" s="1435">
        <f t="shared" si="442"/>
        <v>0</v>
      </c>
      <c r="V167" s="1435">
        <f t="shared" si="442"/>
        <v>0</v>
      </c>
      <c r="W167" s="1435">
        <f t="shared" si="442"/>
        <v>0</v>
      </c>
      <c r="X167" s="1435">
        <f t="shared" si="442"/>
        <v>0</v>
      </c>
      <c r="Y167" s="1435">
        <f t="shared" si="442"/>
        <v>0</v>
      </c>
      <c r="Z167" s="1435">
        <f t="shared" si="442"/>
        <v>0</v>
      </c>
      <c r="AA167" s="1435">
        <f t="shared" si="442"/>
        <v>0</v>
      </c>
      <c r="AB167" s="1435">
        <f t="shared" si="442"/>
        <v>0</v>
      </c>
      <c r="AC167" s="1435">
        <f t="shared" si="442"/>
        <v>0</v>
      </c>
      <c r="AD167" s="1099"/>
      <c r="AE167" s="1100"/>
      <c r="AF167" s="1935">
        <f t="shared" si="412"/>
        <v>0</v>
      </c>
      <c r="AG167" s="1708">
        <f t="shared" ref="AG167:AG218" si="443">SUM(V167,M167,G167)</f>
        <v>0</v>
      </c>
      <c r="AH167" s="1267">
        <f t="shared" ref="AH167" si="444">SUM(W167:Z167)-V167</f>
        <v>0</v>
      </c>
      <c r="AJ167" s="1266">
        <f t="shared" si="289"/>
        <v>0</v>
      </c>
      <c r="AK167" s="1359"/>
      <c r="AL167" s="1360"/>
      <c r="AM167" s="1266"/>
      <c r="AN167" s="1266"/>
      <c r="AO167" s="1361"/>
      <c r="AP167" s="1291">
        <f t="shared" si="435"/>
        <v>0</v>
      </c>
      <c r="AQ167" s="1362">
        <f>V167-AJ167</f>
        <v>0</v>
      </c>
      <c r="AR167" s="1362">
        <f>W167-AL167</f>
        <v>0</v>
      </c>
      <c r="AS167" s="1362">
        <f t="shared" ref="AS167" si="445">X167-AM167</f>
        <v>0</v>
      </c>
      <c r="AT167" s="1362">
        <f t="shared" ref="AT167" si="446">Y167-AN167</f>
        <v>0</v>
      </c>
      <c r="AU167" s="1362">
        <f t="shared" ref="AU167" si="447">Z167-AO167</f>
        <v>0</v>
      </c>
      <c r="AW167" s="1362">
        <f>AB167-AP167</f>
        <v>0</v>
      </c>
      <c r="AX167" s="1362">
        <f>AC167-AR167</f>
        <v>0</v>
      </c>
      <c r="AY167" s="1362">
        <f t="shared" ref="AY167" si="448">AD167-AS167</f>
        <v>0</v>
      </c>
      <c r="AZ167" s="1362">
        <f t="shared" ref="AZ167" si="449">AE167-AT167</f>
        <v>0</v>
      </c>
      <c r="BA167" s="1362">
        <f t="shared" ref="BA167" si="450">AF167-AU167</f>
        <v>0</v>
      </c>
      <c r="BC167" s="1752"/>
      <c r="BD167" s="1751">
        <f>SUBTOTAL(9,W167:Z167)-V167</f>
        <v>0</v>
      </c>
      <c r="BE167" s="1752"/>
      <c r="BF167" s="1752"/>
    </row>
    <row r="168" spans="1:58" s="1089" customFormat="1" hidden="1" outlineLevel="2">
      <c r="A168" s="1892"/>
      <c r="B168" s="1097"/>
      <c r="C168" s="1892"/>
      <c r="D168" s="1078"/>
      <c r="E168" s="1078"/>
      <c r="F168" s="1078"/>
      <c r="G168" s="1078"/>
      <c r="H168" s="1078"/>
      <c r="I168" s="1078"/>
      <c r="J168" s="1078"/>
      <c r="K168" s="1078"/>
      <c r="L168" s="1078"/>
      <c r="M168" s="1272"/>
      <c r="N168" s="1270"/>
      <c r="O168" s="1270"/>
      <c r="P168" s="1270"/>
      <c r="Q168" s="1270"/>
      <c r="R168" s="1270"/>
      <c r="S168" s="1270"/>
      <c r="T168" s="1270"/>
      <c r="U168" s="1270"/>
      <c r="V168" s="1270"/>
      <c r="W168" s="1270"/>
      <c r="X168" s="1270"/>
      <c r="Y168" s="1270"/>
      <c r="Z168" s="1270"/>
      <c r="AA168" s="1078"/>
      <c r="AB168" s="1099"/>
      <c r="AC168" s="1099"/>
      <c r="AD168" s="1099"/>
      <c r="AE168" s="1100"/>
      <c r="AF168" s="1935">
        <f t="shared" si="412"/>
        <v>0</v>
      </c>
      <c r="AG168" s="1708">
        <f t="shared" si="443"/>
        <v>0</v>
      </c>
      <c r="AH168" s="1270">
        <f t="shared" si="441"/>
        <v>0</v>
      </c>
      <c r="AJ168" s="1266">
        <f t="shared" si="289"/>
        <v>0</v>
      </c>
      <c r="AK168" s="1359"/>
      <c r="AL168" s="1360"/>
      <c r="AM168" s="1266"/>
      <c r="AN168" s="1266"/>
      <c r="AO168" s="1361"/>
      <c r="AP168" s="1291">
        <f t="shared" si="435"/>
        <v>0</v>
      </c>
      <c r="AQ168" s="1263"/>
      <c r="AR168" s="1263"/>
      <c r="AS168" s="1263"/>
      <c r="AT168" s="1263"/>
      <c r="AU168" s="1263"/>
      <c r="AW168" s="1263"/>
      <c r="AX168" s="1263"/>
      <c r="AY168" s="1263"/>
      <c r="AZ168" s="1263"/>
      <c r="BA168" s="1263"/>
    </row>
    <row r="169" spans="1:58" hidden="1" outlineLevel="2">
      <c r="A169" s="977"/>
      <c r="B169" s="920"/>
      <c r="C169" s="989"/>
      <c r="D169" s="991"/>
      <c r="E169" s="991"/>
      <c r="F169" s="1124"/>
      <c r="G169" s="1124"/>
      <c r="H169" s="991"/>
      <c r="I169" s="991"/>
      <c r="J169" s="991"/>
      <c r="K169" s="991"/>
      <c r="L169" s="1103"/>
      <c r="M169" s="1280"/>
      <c r="N169" s="1273"/>
      <c r="O169" s="1273"/>
      <c r="P169" s="1273"/>
      <c r="Q169" s="1273"/>
      <c r="R169" s="1270"/>
      <c r="S169" s="1274"/>
      <c r="T169" s="1273"/>
      <c r="U169" s="1273"/>
      <c r="V169" s="1273"/>
      <c r="W169" s="1274"/>
      <c r="X169" s="1274"/>
      <c r="Y169" s="1273"/>
      <c r="Z169" s="1274"/>
      <c r="AA169" s="1129"/>
      <c r="AB169" s="1114"/>
      <c r="AC169" s="1114"/>
      <c r="AD169" s="1114"/>
      <c r="AE169" s="1130"/>
      <c r="AF169" s="1935">
        <f t="shared" si="412"/>
        <v>0</v>
      </c>
      <c r="AG169" s="1708">
        <f t="shared" si="443"/>
        <v>0</v>
      </c>
      <c r="AH169" s="1273">
        <f t="shared" si="441"/>
        <v>0</v>
      </c>
      <c r="AJ169" s="1266">
        <f t="shared" si="289"/>
        <v>0</v>
      </c>
      <c r="AK169" s="1359"/>
      <c r="AL169" s="1360"/>
      <c r="AM169" s="1266"/>
      <c r="AN169" s="1266"/>
      <c r="AO169" s="1361"/>
      <c r="AP169" s="1291">
        <f t="shared" si="435"/>
        <v>0</v>
      </c>
      <c r="AQ169" s="1263"/>
      <c r="AR169" s="1263"/>
      <c r="AS169" s="1263"/>
      <c r="AT169" s="1263"/>
      <c r="AU169" s="1263"/>
      <c r="AW169" s="1263"/>
      <c r="AX169" s="1263"/>
      <c r="AY169" s="1263"/>
      <c r="AZ169" s="1263"/>
      <c r="BA169" s="1263"/>
      <c r="BC169" s="1091"/>
      <c r="BD169" s="1091"/>
      <c r="BE169" s="1091"/>
      <c r="BF169" s="1091"/>
    </row>
    <row r="170" spans="1:58" s="1089" customFormat="1" outlineLevel="2">
      <c r="A170" s="1892">
        <v>3</v>
      </c>
      <c r="B170" s="1097" t="s">
        <v>78</v>
      </c>
      <c r="C170" s="1132"/>
      <c r="D170" s="1435">
        <f t="shared" ref="D170:AG170" si="451">SUM(D171:D172)</f>
        <v>0</v>
      </c>
      <c r="E170" s="1435">
        <f t="shared" si="451"/>
        <v>0</v>
      </c>
      <c r="F170" s="1435" t="e">
        <f t="shared" si="451"/>
        <v>#REF!</v>
      </c>
      <c r="G170" s="1435" t="e">
        <f t="shared" si="451"/>
        <v>#REF!</v>
      </c>
      <c r="H170" s="1435" t="e">
        <f t="shared" si="451"/>
        <v>#REF!</v>
      </c>
      <c r="I170" s="1435" t="e">
        <f t="shared" si="451"/>
        <v>#REF!</v>
      </c>
      <c r="J170" s="1435" t="e">
        <f t="shared" si="451"/>
        <v>#REF!</v>
      </c>
      <c r="K170" s="1435" t="e">
        <f t="shared" si="451"/>
        <v>#REF!</v>
      </c>
      <c r="L170" s="1435">
        <f t="shared" si="451"/>
        <v>0</v>
      </c>
      <c r="M170" s="1436" t="e">
        <f t="shared" si="451"/>
        <v>#REF!</v>
      </c>
      <c r="N170" s="1435">
        <f t="shared" si="451"/>
        <v>1.1539999999999999</v>
      </c>
      <c r="O170" s="1435" t="e">
        <f t="shared" si="451"/>
        <v>#REF!</v>
      </c>
      <c r="P170" s="1435" t="e">
        <f t="shared" si="451"/>
        <v>#REF!</v>
      </c>
      <c r="Q170" s="1435" t="e">
        <f t="shared" si="451"/>
        <v>#REF!</v>
      </c>
      <c r="R170" s="1435">
        <f t="shared" si="451"/>
        <v>0</v>
      </c>
      <c r="S170" s="1435" t="e">
        <f t="shared" si="451"/>
        <v>#REF!</v>
      </c>
      <c r="T170" s="1435" t="e">
        <f t="shared" si="451"/>
        <v>#REF!</v>
      </c>
      <c r="U170" s="1435" t="e">
        <f t="shared" si="451"/>
        <v>#REF!</v>
      </c>
      <c r="V170" s="1435" t="e">
        <f t="shared" si="451"/>
        <v>#REF!</v>
      </c>
      <c r="W170" s="1435">
        <f t="shared" si="451"/>
        <v>1.1539999999999999</v>
      </c>
      <c r="X170" s="1435" t="e">
        <f t="shared" si="451"/>
        <v>#REF!</v>
      </c>
      <c r="Y170" s="1435" t="e">
        <f t="shared" si="451"/>
        <v>#REF!</v>
      </c>
      <c r="Z170" s="1435" t="e">
        <f t="shared" si="451"/>
        <v>#REF!</v>
      </c>
      <c r="AA170" s="1435" t="e">
        <f t="shared" si="451"/>
        <v>#REF!</v>
      </c>
      <c r="AB170" s="1435" t="e">
        <f t="shared" si="451"/>
        <v>#REF!</v>
      </c>
      <c r="AC170" s="1435" t="e">
        <f t="shared" si="451"/>
        <v>#REF!</v>
      </c>
      <c r="AD170" s="1099" t="e">
        <f t="shared" si="451"/>
        <v>#REF!</v>
      </c>
      <c r="AE170" s="1100" t="e">
        <f t="shared" si="451"/>
        <v>#REF!</v>
      </c>
      <c r="AF170" s="1935" t="e">
        <f t="shared" si="412"/>
        <v>#REF!</v>
      </c>
      <c r="AG170" s="1270" t="e">
        <f t="shared" si="451"/>
        <v>#REF!</v>
      </c>
      <c r="AH170" s="1267" t="e">
        <f t="shared" ref="AH170" si="452">SUM(W170:Z170)-V170</f>
        <v>#REF!</v>
      </c>
      <c r="AJ170" s="1270" t="e">
        <f t="shared" ref="AJ170" si="453">SUM(AJ171:AJ172)</f>
        <v>#REF!</v>
      </c>
      <c r="AK170" s="1359"/>
      <c r="AL170" s="1270">
        <f t="shared" ref="AL170:AO170" si="454">SUM(AL171:AL172)</f>
        <v>1.1539999999999999</v>
      </c>
      <c r="AM170" s="1270" t="e">
        <f t="shared" si="454"/>
        <v>#REF!</v>
      </c>
      <c r="AN170" s="1270">
        <f t="shared" si="454"/>
        <v>0</v>
      </c>
      <c r="AO170" s="1270">
        <f t="shared" si="454"/>
        <v>0</v>
      </c>
      <c r="AP170" s="1291" t="e">
        <f t="shared" si="435"/>
        <v>#REF!</v>
      </c>
      <c r="AQ170" s="1362" t="e">
        <f t="shared" ref="AQ170:AQ171" si="455">V170-AJ170</f>
        <v>#REF!</v>
      </c>
      <c r="AR170" s="1362">
        <f t="shared" ref="AR170:AR171" si="456">W170-AL170</f>
        <v>0</v>
      </c>
      <c r="AS170" s="1362" t="e">
        <f t="shared" ref="AS170:AS171" si="457">X170-AM170</f>
        <v>#REF!</v>
      </c>
      <c r="AT170" s="1362" t="e">
        <f t="shared" ref="AT170:AT171" si="458">Y170-AN170</f>
        <v>#REF!</v>
      </c>
      <c r="AU170" s="1362" t="e">
        <f t="shared" ref="AU170:AU171" si="459">Z170-AO170</f>
        <v>#REF!</v>
      </c>
      <c r="AW170" s="1099">
        <f t="shared" ref="AW170:BA170" si="460">SUM(AW171:AW172)</f>
        <v>0</v>
      </c>
      <c r="AX170" s="1099" t="e">
        <f t="shared" si="460"/>
        <v>#REF!</v>
      </c>
      <c r="AY170" s="1099" t="e">
        <f t="shared" si="460"/>
        <v>#REF!</v>
      </c>
      <c r="AZ170" s="1099" t="e">
        <f t="shared" si="460"/>
        <v>#REF!</v>
      </c>
      <c r="BA170" s="1099" t="e">
        <f t="shared" si="460"/>
        <v>#REF!</v>
      </c>
      <c r="BC170" s="1752"/>
      <c r="BD170" s="1751" t="e">
        <f t="shared" ref="BD170:BD171" si="461">SUBTOTAL(9,W170:Z170)-V170</f>
        <v>#REF!</v>
      </c>
      <c r="BE170" s="1752"/>
      <c r="BF170" s="1752"/>
    </row>
    <row r="171" spans="1:58" ht="31.5" outlineLevel="2">
      <c r="A171" s="919">
        <v>1</v>
      </c>
      <c r="B171" s="780" t="str">
        <f>'прил 1.1'!B21</f>
        <v>Системы учета с автоматизированным сбором данных на розничном рынке</v>
      </c>
      <c r="C171" s="919" t="s">
        <v>1026</v>
      </c>
      <c r="D171" s="1433">
        <f>INDEX('прил 1.1'!K:K,MATCH($B171,'прил 1.1'!$B:$B,0))</f>
        <v>0</v>
      </c>
      <c r="E171" s="1433">
        <f>INDEX('прил 1.1'!Q:Q,MATCH($B171,'прил 1.1'!$B:$B,0))</f>
        <v>0</v>
      </c>
      <c r="F171" s="1433" t="e">
        <f>INDEX('прил 1.1'!#REF!,MATCH($B171,'прил 1.1'!$B:$B,0))</f>
        <v>#REF!</v>
      </c>
      <c r="G171" s="1433" t="e">
        <f>INDEX('прил 1.3'!#REF!,MATCH('прил 14'!$B171,'прил 1.3'!$B:$B,0))</f>
        <v>#REF!</v>
      </c>
      <c r="H171" s="1433" t="e">
        <f>INDEX('прил 1.3'!#REF!,MATCH('прил 14'!$B171,'прил 1.3'!$B:$B,0))</f>
        <v>#REF!</v>
      </c>
      <c r="I171" s="1433" t="e">
        <f>INDEX('прил 1.3'!#REF!,MATCH('прил 14'!$B171,'прил 1.3'!$B:$B,0))</f>
        <v>#REF!</v>
      </c>
      <c r="J171" s="1433" t="e">
        <f>INDEX('прил 1.3'!#REF!,MATCH('прил 14'!$B171,'прил 1.3'!$B:$B,0))</f>
        <v>#REF!</v>
      </c>
      <c r="K171" s="1433" t="e">
        <f>G171</f>
        <v>#REF!</v>
      </c>
      <c r="L171" s="1433"/>
      <c r="M171" s="1433" t="e">
        <f>INDEX('прил 1.1'!#REF!,MATCH($B171,'прил 1.1'!$B:$B,0))</f>
        <v>#REF!</v>
      </c>
      <c r="N171" s="1434">
        <f>AL171</f>
        <v>1.1539999999999999</v>
      </c>
      <c r="O171" s="1434" t="e">
        <f>M171*0.18</f>
        <v>#REF!</v>
      </c>
      <c r="P171" s="1434" t="e">
        <f>M171*0.25</f>
        <v>#REF!</v>
      </c>
      <c r="Q171" s="1434" t="e">
        <f>M171-O171-P171-N171</f>
        <v>#REF!</v>
      </c>
      <c r="R171" s="1433"/>
      <c r="S171" s="1433" t="e">
        <f>INDEX('прил 1.1'!#REF!,MATCH($B171,'прил 1.1'!$B:$B,0))</f>
        <v>#REF!</v>
      </c>
      <c r="T171" s="1433" t="e">
        <f>INDEX('прил 1.1'!#REF!,MATCH($B171,'прил 1.1'!$B:$B,0))</f>
        <v>#REF!</v>
      </c>
      <c r="U171" s="1433" t="e">
        <f>INDEX('прил 1.1'!#REF!,MATCH($B171,'прил 1.1'!$B:$B,0))</f>
        <v>#REF!</v>
      </c>
      <c r="V171" s="1433" t="e">
        <f>INDEX('прил 1.1'!#REF!,MATCH($B171,'прил 1.1'!$B:$B,0))</f>
        <v>#REF!</v>
      </c>
      <c r="W171" s="1434">
        <f>(N171-AL171)*1.18+AL171</f>
        <v>1.1539999999999999</v>
      </c>
      <c r="X171" s="1434" t="e">
        <f>O171/2</f>
        <v>#REF!</v>
      </c>
      <c r="Y171" s="1434" t="e">
        <f>(V171-W171-X171)/2</f>
        <v>#REF!</v>
      </c>
      <c r="Z171" s="1434" t="e">
        <f>(V171-W171-X171)/2</f>
        <v>#REF!</v>
      </c>
      <c r="AA171" s="1433" t="e">
        <f>AB171</f>
        <v>#REF!</v>
      </c>
      <c r="AB171" s="1433" t="e">
        <f>INDEX('прил 1.1'!#REF!,MATCH($B171,'прил 1.1'!$B:$B,0))</f>
        <v>#REF!</v>
      </c>
      <c r="AC171" s="1433" t="e">
        <f>INDEX('прил 1.1'!#REF!,MATCH($B171,'прил 1.1'!$B:$B,0))</f>
        <v>#REF!</v>
      </c>
      <c r="AD171" s="1088" t="e">
        <f>INDEX('прил 1.1'!#REF!,MATCH($B171,'прил 1.1'!$B:$B,0))</f>
        <v>#REF!</v>
      </c>
      <c r="AE171" s="1088" t="e">
        <f>INDEX('прил 1.1'!#REF!,MATCH($B171,'прил 1.1'!$B:$B,0))</f>
        <v>#REF!</v>
      </c>
      <c r="AF171" s="1935" t="e">
        <f t="shared" si="412"/>
        <v>#REF!</v>
      </c>
      <c r="AG171" s="1267" t="e">
        <f>INDEX('прил 1.1'!#REF!,MATCH($B171,'прил 1.1'!$B:$B,0))</f>
        <v>#REF!</v>
      </c>
      <c r="AH171" s="1267" t="e">
        <f>SUM(W171:Z171)-V171</f>
        <v>#REF!</v>
      </c>
      <c r="AJ171" s="1266" t="e">
        <f t="shared" ref="AJ171" si="462">ROUND(M171*$AK$19,4)</f>
        <v>#REF!</v>
      </c>
      <c r="AK171" s="1359"/>
      <c r="AL171" s="1360">
        <f>0.892+0.413-0.151</f>
        <v>1.1539999999999999</v>
      </c>
      <c r="AM171" s="1266" t="e">
        <f>AJ171-AL171</f>
        <v>#REF!</v>
      </c>
      <c r="AN171" s="1266"/>
      <c r="AO171" s="1361"/>
      <c r="AP171" s="1291" t="e">
        <f t="shared" si="435"/>
        <v>#REF!</v>
      </c>
      <c r="AQ171" s="1362" t="e">
        <f t="shared" si="455"/>
        <v>#REF!</v>
      </c>
      <c r="AR171" s="1362">
        <f t="shared" si="456"/>
        <v>0</v>
      </c>
      <c r="AS171" s="1362" t="e">
        <f t="shared" si="457"/>
        <v>#REF!</v>
      </c>
      <c r="AT171" s="1362" t="e">
        <f t="shared" si="458"/>
        <v>#REF!</v>
      </c>
      <c r="AU171" s="1362" t="e">
        <f t="shared" si="459"/>
        <v>#REF!</v>
      </c>
      <c r="AW171" s="1362">
        <f>(N171-AL171)*1.18</f>
        <v>0</v>
      </c>
      <c r="AX171" s="1362" t="e">
        <f t="shared" ref="AX171" si="463">(O171-AM171)*1.18</f>
        <v>#REF!</v>
      </c>
      <c r="AY171" s="1362" t="e">
        <f t="shared" ref="AY171" si="464">(P171-AN171)*1.18</f>
        <v>#REF!</v>
      </c>
      <c r="AZ171" s="1362" t="e">
        <f t="shared" ref="AZ171" si="465">(Q171-AO171)*1.18</f>
        <v>#REF!</v>
      </c>
      <c r="BA171" s="1362" t="e">
        <f>SUM(AW171:AZ171)</f>
        <v>#REF!</v>
      </c>
      <c r="BB171" s="1363">
        <v>-8.1647922627325897E-6</v>
      </c>
      <c r="BD171" s="1751" t="e">
        <f t="shared" si="461"/>
        <v>#REF!</v>
      </c>
    </row>
    <row r="172" spans="1:58" hidden="1" outlineLevel="2">
      <c r="A172" s="977"/>
      <c r="B172" s="920"/>
      <c r="C172" s="989"/>
      <c r="D172" s="991"/>
      <c r="E172" s="991"/>
      <c r="F172" s="1124"/>
      <c r="G172" s="1124"/>
      <c r="H172" s="991"/>
      <c r="I172" s="991"/>
      <c r="J172" s="991"/>
      <c r="K172" s="991"/>
      <c r="L172" s="1103"/>
      <c r="M172" s="1280"/>
      <c r="N172" s="1273"/>
      <c r="O172" s="1273"/>
      <c r="P172" s="1273"/>
      <c r="Q172" s="1273"/>
      <c r="R172" s="1270"/>
      <c r="S172" s="1274"/>
      <c r="T172" s="1273"/>
      <c r="U172" s="1273"/>
      <c r="V172" s="1273"/>
      <c r="W172" s="1273"/>
      <c r="X172" s="1273"/>
      <c r="Y172" s="1274"/>
      <c r="Z172" s="1274"/>
      <c r="AA172" s="1129"/>
      <c r="AB172" s="1114"/>
      <c r="AC172" s="1114"/>
      <c r="AD172" s="1114"/>
      <c r="AE172" s="1130"/>
      <c r="AF172" s="1935">
        <f t="shared" si="412"/>
        <v>0</v>
      </c>
      <c r="AG172" s="1708">
        <f t="shared" si="443"/>
        <v>0</v>
      </c>
      <c r="AH172" s="1273">
        <f t="shared" si="441"/>
        <v>0</v>
      </c>
      <c r="AJ172" s="1266">
        <f t="shared" si="289"/>
        <v>0</v>
      </c>
      <c r="AK172" s="1359"/>
      <c r="AL172" s="1360"/>
      <c r="AM172" s="1266"/>
      <c r="AN172" s="1266"/>
      <c r="AO172" s="1361"/>
      <c r="AP172" s="1291">
        <f t="shared" si="435"/>
        <v>0</v>
      </c>
      <c r="AQ172" s="1263"/>
      <c r="AR172" s="1263"/>
      <c r="AS172" s="1263"/>
      <c r="AT172" s="1263"/>
      <c r="AU172" s="1263"/>
      <c r="AW172" s="1263"/>
      <c r="AX172" s="1263"/>
      <c r="AY172" s="1263"/>
      <c r="AZ172" s="1263"/>
      <c r="BA172" s="1263"/>
      <c r="BC172" s="1091"/>
      <c r="BD172" s="1091"/>
      <c r="BE172" s="1091"/>
      <c r="BF172" s="1091"/>
    </row>
    <row r="173" spans="1:58" outlineLevel="2">
      <c r="A173" s="1111" t="s">
        <v>46</v>
      </c>
      <c r="B173" s="1125" t="s">
        <v>39</v>
      </c>
      <c r="C173" s="1125"/>
      <c r="D173" s="1435" t="e">
        <f t="shared" ref="D173:AE173" si="466">D174+D182</f>
        <v>#REF!</v>
      </c>
      <c r="E173" s="1435" t="e">
        <f t="shared" si="466"/>
        <v>#REF!</v>
      </c>
      <c r="F173" s="1435" t="e">
        <f t="shared" si="466"/>
        <v>#REF!</v>
      </c>
      <c r="G173" s="1435" t="e">
        <f t="shared" si="466"/>
        <v>#REF!</v>
      </c>
      <c r="H173" s="1435" t="e">
        <f t="shared" si="466"/>
        <v>#REF!</v>
      </c>
      <c r="I173" s="1435" t="e">
        <f t="shared" si="466"/>
        <v>#REF!</v>
      </c>
      <c r="J173" s="1435" t="e">
        <f t="shared" si="466"/>
        <v>#REF!</v>
      </c>
      <c r="K173" s="1435" t="e">
        <f t="shared" si="466"/>
        <v>#REF!</v>
      </c>
      <c r="L173" s="1435">
        <f t="shared" si="466"/>
        <v>0</v>
      </c>
      <c r="M173" s="1436" t="e">
        <f t="shared" si="466"/>
        <v>#REF!</v>
      </c>
      <c r="N173" s="1435">
        <f t="shared" si="466"/>
        <v>0</v>
      </c>
      <c r="O173" s="1435">
        <f t="shared" si="466"/>
        <v>5.2780000000000005</v>
      </c>
      <c r="P173" s="1435">
        <f t="shared" si="466"/>
        <v>6.125</v>
      </c>
      <c r="Q173" s="1435">
        <f t="shared" si="466"/>
        <v>0</v>
      </c>
      <c r="R173" s="1435">
        <f t="shared" si="466"/>
        <v>0</v>
      </c>
      <c r="S173" s="1435" t="e">
        <f t="shared" si="466"/>
        <v>#REF!</v>
      </c>
      <c r="T173" s="1435" t="e">
        <f t="shared" si="466"/>
        <v>#REF!</v>
      </c>
      <c r="U173" s="1435" t="e">
        <f t="shared" si="466"/>
        <v>#REF!</v>
      </c>
      <c r="V173" s="1435" t="e">
        <f t="shared" si="466"/>
        <v>#REF!</v>
      </c>
      <c r="W173" s="1435" t="e">
        <f t="shared" si="466"/>
        <v>#REF!</v>
      </c>
      <c r="X173" s="1435" t="e">
        <f t="shared" si="466"/>
        <v>#REF!</v>
      </c>
      <c r="Y173" s="1435" t="e">
        <f t="shared" si="466"/>
        <v>#REF!</v>
      </c>
      <c r="Z173" s="1435">
        <f t="shared" si="466"/>
        <v>0</v>
      </c>
      <c r="AA173" s="1435">
        <f t="shared" si="466"/>
        <v>0</v>
      </c>
      <c r="AB173" s="1435" t="e">
        <f t="shared" si="466"/>
        <v>#REF!</v>
      </c>
      <c r="AC173" s="1435" t="e">
        <f t="shared" si="466"/>
        <v>#REF!</v>
      </c>
      <c r="AD173" s="1099" t="e">
        <f t="shared" si="466"/>
        <v>#REF!</v>
      </c>
      <c r="AE173" s="1110">
        <f t="shared" si="466"/>
        <v>0</v>
      </c>
      <c r="AF173" s="1935" t="e">
        <f t="shared" si="412"/>
        <v>#REF!</v>
      </c>
      <c r="AG173" s="1270" t="e">
        <f t="shared" ref="AG173" si="467">AG174+AG182</f>
        <v>#REF!</v>
      </c>
      <c r="AH173" s="1267" t="e">
        <f t="shared" ref="AH173:AH182" si="468">SUM(W173:Z173)-V173</f>
        <v>#REF!</v>
      </c>
      <c r="AJ173" s="1266" t="e">
        <f t="shared" si="289"/>
        <v>#REF!</v>
      </c>
      <c r="AK173" s="1359"/>
      <c r="AL173" s="1270">
        <f t="shared" ref="AL173:AO173" si="469">AL174+AL182</f>
        <v>0</v>
      </c>
      <c r="AM173" s="1270" t="e">
        <f t="shared" si="469"/>
        <v>#REF!</v>
      </c>
      <c r="AN173" s="1270" t="e">
        <f t="shared" si="469"/>
        <v>#REF!</v>
      </c>
      <c r="AO173" s="1270">
        <f t="shared" si="469"/>
        <v>0</v>
      </c>
      <c r="AP173" s="1291" t="e">
        <f t="shared" si="435"/>
        <v>#REF!</v>
      </c>
      <c r="AQ173" s="1362" t="e">
        <f t="shared" ref="AQ173:AQ182" si="470">V173-AJ173</f>
        <v>#REF!</v>
      </c>
      <c r="AR173" s="1362" t="e">
        <f t="shared" ref="AR173:AR182" si="471">W173-AL173</f>
        <v>#REF!</v>
      </c>
      <c r="AS173" s="1362" t="e">
        <f t="shared" ref="AS173:AS182" si="472">X173-AM173</f>
        <v>#REF!</v>
      </c>
      <c r="AT173" s="1362" t="e">
        <f t="shared" ref="AT173:AT182" si="473">Y173-AN173</f>
        <v>#REF!</v>
      </c>
      <c r="AU173" s="1362">
        <f t="shared" ref="AU173:AU182" si="474">Z173-AO173</f>
        <v>0</v>
      </c>
      <c r="AW173" s="1099">
        <f t="shared" ref="AW173:BA173" si="475">AW174+AW182</f>
        <v>0</v>
      </c>
      <c r="AX173" s="1099" t="e">
        <f t="shared" si="475"/>
        <v>#REF!</v>
      </c>
      <c r="AY173" s="1099" t="e">
        <f t="shared" si="475"/>
        <v>#REF!</v>
      </c>
      <c r="AZ173" s="1099">
        <f t="shared" si="475"/>
        <v>0</v>
      </c>
      <c r="BA173" s="1099" t="e">
        <f t="shared" si="475"/>
        <v>#REF!</v>
      </c>
      <c r="BD173" s="1751" t="e">
        <f t="shared" ref="BD173:BD182" si="476">SUBTOTAL(9,W173:Z173)-V173</f>
        <v>#REF!</v>
      </c>
    </row>
    <row r="174" spans="1:58" s="1089" customFormat="1" outlineLevel="1">
      <c r="A174" s="1892">
        <v>1</v>
      </c>
      <c r="B174" s="1097" t="s">
        <v>89</v>
      </c>
      <c r="C174" s="1128"/>
      <c r="D174" s="1435" t="e">
        <f t="shared" ref="D174:AD174" si="477">SUM(D175:D181)</f>
        <v>#REF!</v>
      </c>
      <c r="E174" s="1435" t="e">
        <f t="shared" si="477"/>
        <v>#REF!</v>
      </c>
      <c r="F174" s="1435" t="e">
        <f t="shared" si="477"/>
        <v>#REF!</v>
      </c>
      <c r="G174" s="1435" t="e">
        <f t="shared" si="477"/>
        <v>#REF!</v>
      </c>
      <c r="H174" s="1435" t="e">
        <f t="shared" si="477"/>
        <v>#REF!</v>
      </c>
      <c r="I174" s="1435" t="e">
        <f t="shared" si="477"/>
        <v>#REF!</v>
      </c>
      <c r="J174" s="1435" t="e">
        <f t="shared" si="477"/>
        <v>#REF!</v>
      </c>
      <c r="K174" s="1435" t="e">
        <f t="shared" si="477"/>
        <v>#REF!</v>
      </c>
      <c r="L174" s="1435">
        <f t="shared" si="477"/>
        <v>0</v>
      </c>
      <c r="M174" s="1436" t="e">
        <f t="shared" si="477"/>
        <v>#REF!</v>
      </c>
      <c r="N174" s="1435">
        <f t="shared" si="477"/>
        <v>0</v>
      </c>
      <c r="O174" s="1435">
        <f t="shared" si="477"/>
        <v>5.2780000000000005</v>
      </c>
      <c r="P174" s="1435">
        <f t="shared" si="477"/>
        <v>6.125</v>
      </c>
      <c r="Q174" s="1435">
        <f t="shared" si="477"/>
        <v>0</v>
      </c>
      <c r="R174" s="1435">
        <f t="shared" si="477"/>
        <v>0</v>
      </c>
      <c r="S174" s="1435" t="e">
        <f t="shared" si="477"/>
        <v>#REF!</v>
      </c>
      <c r="T174" s="1435" t="e">
        <f t="shared" si="477"/>
        <v>#REF!</v>
      </c>
      <c r="U174" s="1435" t="e">
        <f t="shared" si="477"/>
        <v>#REF!</v>
      </c>
      <c r="V174" s="1435" t="e">
        <f t="shared" si="477"/>
        <v>#REF!</v>
      </c>
      <c r="W174" s="1435" t="e">
        <f t="shared" si="477"/>
        <v>#REF!</v>
      </c>
      <c r="X174" s="1435" t="e">
        <f t="shared" si="477"/>
        <v>#REF!</v>
      </c>
      <c r="Y174" s="1435" t="e">
        <f t="shared" si="477"/>
        <v>#REF!</v>
      </c>
      <c r="Z174" s="1435">
        <f t="shared" si="477"/>
        <v>0</v>
      </c>
      <c r="AA174" s="1435">
        <f t="shared" si="477"/>
        <v>0</v>
      </c>
      <c r="AB174" s="1435" t="e">
        <f t="shared" si="477"/>
        <v>#REF!</v>
      </c>
      <c r="AC174" s="1435" t="e">
        <f t="shared" si="477"/>
        <v>#REF!</v>
      </c>
      <c r="AD174" s="1099" t="e">
        <f t="shared" si="477"/>
        <v>#REF!</v>
      </c>
      <c r="AE174" s="1100"/>
      <c r="AF174" s="1935" t="e">
        <f t="shared" si="412"/>
        <v>#REF!</v>
      </c>
      <c r="AG174" s="1270" t="e">
        <f t="shared" ref="AG174" si="478">SUM(AG175:AG181)</f>
        <v>#REF!</v>
      </c>
      <c r="AH174" s="1267" t="e">
        <f t="shared" si="468"/>
        <v>#REF!</v>
      </c>
      <c r="AJ174" s="1266" t="e">
        <f t="shared" si="289"/>
        <v>#REF!</v>
      </c>
      <c r="AK174" s="1359"/>
      <c r="AL174" s="1270">
        <f t="shared" ref="AL174:AO174" si="479">SUM(AL175:AL181)</f>
        <v>0</v>
      </c>
      <c r="AM174" s="1270" t="e">
        <f>SUM(AM175:AM181)</f>
        <v>#REF!</v>
      </c>
      <c r="AN174" s="1270" t="e">
        <f>SUM(AN175:AN181)</f>
        <v>#REF!</v>
      </c>
      <c r="AO174" s="1270">
        <f t="shared" si="479"/>
        <v>0</v>
      </c>
      <c r="AP174" s="1291" t="e">
        <f t="shared" si="435"/>
        <v>#REF!</v>
      </c>
      <c r="AQ174" s="1362" t="e">
        <f t="shared" si="470"/>
        <v>#REF!</v>
      </c>
      <c r="AR174" s="1362" t="e">
        <f t="shared" si="471"/>
        <v>#REF!</v>
      </c>
      <c r="AS174" s="1362" t="e">
        <f t="shared" si="472"/>
        <v>#REF!</v>
      </c>
      <c r="AT174" s="1362" t="e">
        <f t="shared" si="473"/>
        <v>#REF!</v>
      </c>
      <c r="AU174" s="1362">
        <f t="shared" si="474"/>
        <v>0</v>
      </c>
      <c r="AW174" s="1099">
        <f t="shared" ref="AW174:BA174" si="480">SUM(AW175:AW181)</f>
        <v>0</v>
      </c>
      <c r="AX174" s="1099" t="e">
        <f t="shared" si="480"/>
        <v>#REF!</v>
      </c>
      <c r="AY174" s="1099" t="e">
        <f t="shared" si="480"/>
        <v>#REF!</v>
      </c>
      <c r="AZ174" s="1099">
        <f t="shared" si="480"/>
        <v>0</v>
      </c>
      <c r="BA174" s="1099" t="e">
        <f t="shared" si="480"/>
        <v>#REF!</v>
      </c>
      <c r="BC174" s="1752"/>
      <c r="BD174" s="1751" t="e">
        <f t="shared" si="476"/>
        <v>#REF!</v>
      </c>
      <c r="BE174" s="1752"/>
      <c r="BF174" s="1752"/>
    </row>
    <row r="175" spans="1:58" outlineLevel="1">
      <c r="A175" s="919">
        <v>1</v>
      </c>
      <c r="B175" s="780" t="e">
        <f>'прил 1.1'!#REF!</f>
        <v>#REF!</v>
      </c>
      <c r="C175" s="919" t="s">
        <v>1026</v>
      </c>
      <c r="D175" s="1433" t="e">
        <f>INDEX('прил 1.1'!K:K,MATCH($B175,'прил 1.1'!$B:$B,0))</f>
        <v>#REF!</v>
      </c>
      <c r="E175" s="1433" t="e">
        <f>INDEX('прил 1.1'!Q:Q,MATCH($B175,'прил 1.1'!$B:$B,0))</f>
        <v>#REF!</v>
      </c>
      <c r="F175" s="1433" t="e">
        <f>INDEX('прил 1.1'!#REF!,MATCH($B175,'прил 1.1'!$B:$B,0))</f>
        <v>#REF!</v>
      </c>
      <c r="G175" s="1433" t="e">
        <f>INDEX('прил 1.3'!#REF!,MATCH('прил 14'!$B175,'прил 1.3'!$B:$B,0))</f>
        <v>#REF!</v>
      </c>
      <c r="H175" s="1433" t="e">
        <f>INDEX('прил 1.3'!#REF!,MATCH('прил 14'!$B175,'прил 1.3'!$B:$B,0))</f>
        <v>#REF!</v>
      </c>
      <c r="I175" s="1433" t="e">
        <f>INDEX('прил 1.3'!#REF!,MATCH('прил 14'!$B175,'прил 1.3'!$B:$B,0))</f>
        <v>#REF!</v>
      </c>
      <c r="J175" s="1433" t="e">
        <f>INDEX('прил 1.3'!#REF!,MATCH('прил 14'!$B175,'прил 1.3'!$B:$B,0))</f>
        <v>#REF!</v>
      </c>
      <c r="K175" s="1433" t="e">
        <f>INDEX('прил 1.3'!#REF!,MATCH('прил 14'!$B175,'прил 1.3'!$B:$B,0))</f>
        <v>#REF!</v>
      </c>
      <c r="L175" s="1433"/>
      <c r="M175" s="1433" t="e">
        <f>INDEX('прил 1.1'!#REF!,MATCH($B175,'прил 1.1'!$B:$B,0))</f>
        <v>#REF!</v>
      </c>
      <c r="N175" s="1434">
        <v>0</v>
      </c>
      <c r="O175" s="1434">
        <v>0</v>
      </c>
      <c r="P175" s="1434">
        <v>1.4020000000000001</v>
      </c>
      <c r="Q175" s="1434">
        <v>0</v>
      </c>
      <c r="R175" s="1433"/>
      <c r="S175" s="1433" t="e">
        <f>INDEX('прил 1.1'!#REF!,MATCH($B175,'прил 1.1'!$B:$B,0))</f>
        <v>#REF!</v>
      </c>
      <c r="T175" s="1433" t="e">
        <f>INDEX('прил 1.1'!#REF!,MATCH($B175,'прил 1.1'!$B:$B,0))</f>
        <v>#REF!</v>
      </c>
      <c r="U175" s="1433" t="e">
        <f>INDEX('прил 1.1'!#REF!,MATCH($B175,'прил 1.1'!$B:$B,0))</f>
        <v>#REF!</v>
      </c>
      <c r="V175" s="1433" t="e">
        <f>INDEX('прил 1.1'!#REF!,MATCH($B175,'прил 1.1'!$B:$B,0))</f>
        <v>#REF!</v>
      </c>
      <c r="W175" s="1434" t="e">
        <f t="shared" ref="W175:W181" si="481">T175+(N175-AL175)*1.18+AL175</f>
        <v>#REF!</v>
      </c>
      <c r="X175" s="1434">
        <f t="shared" ref="X175:X181" si="482">(O175-AM175)*1.18+AM175</f>
        <v>0</v>
      </c>
      <c r="Y175" s="1434" t="e">
        <f t="shared" ref="Y175:Y181" si="483">(P175-AN175)*1.18+AN175</f>
        <v>#REF!</v>
      </c>
      <c r="Z175" s="1434">
        <f t="shared" ref="Z175:Z181" si="484">(Q175-AO175)*1.18+AO175</f>
        <v>0</v>
      </c>
      <c r="AA175" s="1433"/>
      <c r="AB175" s="1433" t="e">
        <f>INDEX('прил 1.1'!#REF!,MATCH($B175,'прил 1.1'!$B:$B,0))</f>
        <v>#REF!</v>
      </c>
      <c r="AC175" s="1433" t="e">
        <f>INDEX('прил 1.1'!#REF!,MATCH($B175,'прил 1.1'!$B:$B,0))</f>
        <v>#REF!</v>
      </c>
      <c r="AD175" s="1088" t="e">
        <f>INDEX('прил 1.1'!#REF!,MATCH($B175,'прил 1.1'!$B:$B,0))</f>
        <v>#REF!</v>
      </c>
      <c r="AE175" s="1088" t="e">
        <f>INDEX('прил 1.1'!#REF!,MATCH($B175,'прил 1.1'!$B:$B,0))</f>
        <v>#REF!</v>
      </c>
      <c r="AF175" s="1935" t="e">
        <f t="shared" si="412"/>
        <v>#REF!</v>
      </c>
      <c r="AG175" s="1267" t="e">
        <f>INDEX('прил 1.1'!#REF!,MATCH($B175,'прил 1.1'!$B:$B,0))</f>
        <v>#REF!</v>
      </c>
      <c r="AH175" s="1267" t="e">
        <f t="shared" si="468"/>
        <v>#REF!</v>
      </c>
      <c r="AJ175" s="1266" t="e">
        <f t="shared" si="289"/>
        <v>#REF!</v>
      </c>
      <c r="AK175" s="1359"/>
      <c r="AL175" s="1360"/>
      <c r="AM175" s="1266"/>
      <c r="AN175" s="1266" t="e">
        <f>AJ175</f>
        <v>#REF!</v>
      </c>
      <c r="AO175" s="1361"/>
      <c r="AP175" s="1291" t="e">
        <f t="shared" si="435"/>
        <v>#REF!</v>
      </c>
      <c r="AQ175" s="1362" t="e">
        <f t="shared" si="470"/>
        <v>#REF!</v>
      </c>
      <c r="AR175" s="1362" t="e">
        <f t="shared" si="471"/>
        <v>#REF!</v>
      </c>
      <c r="AS175" s="1362">
        <f t="shared" si="472"/>
        <v>0</v>
      </c>
      <c r="AT175" s="1362" t="e">
        <f t="shared" si="473"/>
        <v>#REF!</v>
      </c>
      <c r="AU175" s="1362">
        <f t="shared" si="474"/>
        <v>0</v>
      </c>
      <c r="AW175" s="1362">
        <f t="shared" ref="AW175:AW181" si="485">(N175-AL175)*1.18</f>
        <v>0</v>
      </c>
      <c r="AX175" s="1362">
        <f t="shared" ref="AX175:AX181" si="486">(O175-AM175)*1.18</f>
        <v>0</v>
      </c>
      <c r="AY175" s="1362" t="e">
        <f t="shared" ref="AY175:AY181" si="487">(P175-AN175)*1.18</f>
        <v>#REF!</v>
      </c>
      <c r="AZ175" s="1362">
        <f t="shared" ref="AZ175:AZ181" si="488">(Q175-AO175)*1.18</f>
        <v>0</v>
      </c>
      <c r="BA175" s="1362" t="e">
        <f t="shared" ref="BA175:BA181" si="489">SUM(AW175:AZ175)</f>
        <v>#REF!</v>
      </c>
      <c r="BB175" s="1363">
        <v>4.6409191603036248E-6</v>
      </c>
      <c r="BD175" s="1751" t="e">
        <f t="shared" si="476"/>
        <v>#REF!</v>
      </c>
    </row>
    <row r="176" spans="1:58" outlineLevel="1">
      <c r="A176" s="919">
        <f t="shared" ref="A176:A181" si="490">A175+1</f>
        <v>2</v>
      </c>
      <c r="B176" s="780" t="e">
        <f>'прил 1.1'!#REF!</f>
        <v>#REF!</v>
      </c>
      <c r="C176" s="919" t="s">
        <v>1026</v>
      </c>
      <c r="D176" s="1433" t="e">
        <f>INDEX('прил 1.1'!K:K,MATCH($B176,'прил 1.1'!$B:$B,0))</f>
        <v>#REF!</v>
      </c>
      <c r="E176" s="1433" t="e">
        <f>INDEX('прил 1.1'!Q:Q,MATCH($B176,'прил 1.1'!$B:$B,0))</f>
        <v>#REF!</v>
      </c>
      <c r="F176" s="1433" t="e">
        <f>INDEX('прил 1.1'!#REF!,MATCH($B176,'прил 1.1'!$B:$B,0))</f>
        <v>#REF!</v>
      </c>
      <c r="G176" s="1433" t="e">
        <f>INDEX('прил 1.3'!#REF!,MATCH('прил 14'!$B176,'прил 1.3'!$B:$B,0))</f>
        <v>#REF!</v>
      </c>
      <c r="H176" s="1433" t="e">
        <f>INDEX('прил 1.3'!#REF!,MATCH('прил 14'!$B176,'прил 1.3'!$B:$B,0))</f>
        <v>#REF!</v>
      </c>
      <c r="I176" s="1433" t="e">
        <f>INDEX('прил 1.3'!#REF!,MATCH('прил 14'!$B176,'прил 1.3'!$B:$B,0))</f>
        <v>#REF!</v>
      </c>
      <c r="J176" s="1433" t="e">
        <f>INDEX('прил 1.3'!#REF!,MATCH('прил 14'!$B176,'прил 1.3'!$B:$B,0))</f>
        <v>#REF!</v>
      </c>
      <c r="K176" s="1433" t="e">
        <f>INDEX('прил 1.3'!#REF!,MATCH('прил 14'!$B176,'прил 1.3'!$B:$B,0))</f>
        <v>#REF!</v>
      </c>
      <c r="L176" s="1433"/>
      <c r="M176" s="1433" t="e">
        <f>INDEX('прил 1.1'!#REF!,MATCH($B176,'прил 1.1'!$B:$B,0))</f>
        <v>#REF!</v>
      </c>
      <c r="N176" s="1434">
        <v>0</v>
      </c>
      <c r="O176" s="1434">
        <v>0</v>
      </c>
      <c r="P176" s="1434">
        <v>1.6519999999999999</v>
      </c>
      <c r="Q176" s="1434">
        <v>0</v>
      </c>
      <c r="R176" s="1433"/>
      <c r="S176" s="1433" t="e">
        <f>INDEX('прил 1.1'!#REF!,MATCH($B176,'прил 1.1'!$B:$B,0))</f>
        <v>#REF!</v>
      </c>
      <c r="T176" s="1433" t="e">
        <f>INDEX('прил 1.1'!#REF!,MATCH($B176,'прил 1.1'!$B:$B,0))</f>
        <v>#REF!</v>
      </c>
      <c r="U176" s="1433" t="e">
        <f>INDEX('прил 1.1'!#REF!,MATCH($B176,'прил 1.1'!$B:$B,0))</f>
        <v>#REF!</v>
      </c>
      <c r="V176" s="1433" t="e">
        <f>INDEX('прил 1.1'!#REF!,MATCH($B176,'прил 1.1'!$B:$B,0))</f>
        <v>#REF!</v>
      </c>
      <c r="W176" s="1434" t="e">
        <f t="shared" si="481"/>
        <v>#REF!</v>
      </c>
      <c r="X176" s="1434">
        <f t="shared" si="482"/>
        <v>0</v>
      </c>
      <c r="Y176" s="1434" t="e">
        <f t="shared" si="483"/>
        <v>#REF!</v>
      </c>
      <c r="Z176" s="1434">
        <f t="shared" si="484"/>
        <v>0</v>
      </c>
      <c r="AA176" s="1433"/>
      <c r="AB176" s="1433" t="e">
        <f>INDEX('прил 1.1'!#REF!,MATCH($B176,'прил 1.1'!$B:$B,0))</f>
        <v>#REF!</v>
      </c>
      <c r="AC176" s="1433" t="e">
        <f>INDEX('прил 1.1'!#REF!,MATCH($B176,'прил 1.1'!$B:$B,0))</f>
        <v>#REF!</v>
      </c>
      <c r="AD176" s="1088" t="e">
        <f>INDEX('прил 1.1'!#REF!,MATCH($B176,'прил 1.1'!$B:$B,0))</f>
        <v>#REF!</v>
      </c>
      <c r="AE176" s="1088" t="e">
        <f>INDEX('прил 1.1'!#REF!,MATCH($B176,'прил 1.1'!$B:$B,0))</f>
        <v>#REF!</v>
      </c>
      <c r="AF176" s="1935" t="e">
        <f t="shared" si="412"/>
        <v>#REF!</v>
      </c>
      <c r="AG176" s="1267" t="e">
        <f>INDEX('прил 1.1'!#REF!,MATCH($B176,'прил 1.1'!$B:$B,0))</f>
        <v>#REF!</v>
      </c>
      <c r="AH176" s="1267" t="e">
        <f t="shared" si="468"/>
        <v>#REF!</v>
      </c>
      <c r="AJ176" s="1266" t="e">
        <f t="shared" ref="AJ176:AJ223" si="491">ROUND(M176*$AK$19,4)</f>
        <v>#REF!</v>
      </c>
      <c r="AK176" s="1359"/>
      <c r="AL176" s="1360"/>
      <c r="AM176" s="1266"/>
      <c r="AN176" s="1266" t="e">
        <f>AJ176</f>
        <v>#REF!</v>
      </c>
      <c r="AO176" s="1361"/>
      <c r="AP176" s="1291" t="e">
        <f t="shared" si="435"/>
        <v>#REF!</v>
      </c>
      <c r="AQ176" s="1362" t="e">
        <f t="shared" si="470"/>
        <v>#REF!</v>
      </c>
      <c r="AR176" s="1362" t="e">
        <f t="shared" si="471"/>
        <v>#REF!</v>
      </c>
      <c r="AS176" s="1362">
        <f t="shared" si="472"/>
        <v>0</v>
      </c>
      <c r="AT176" s="1362" t="e">
        <f t="shared" si="473"/>
        <v>#REF!</v>
      </c>
      <c r="AU176" s="1362">
        <f t="shared" si="474"/>
        <v>0</v>
      </c>
      <c r="AW176" s="1362">
        <f t="shared" si="485"/>
        <v>0</v>
      </c>
      <c r="AX176" s="1362">
        <f t="shared" si="486"/>
        <v>0</v>
      </c>
      <c r="AY176" s="1362" t="e">
        <f t="shared" si="487"/>
        <v>#REF!</v>
      </c>
      <c r="AZ176" s="1362">
        <f t="shared" si="488"/>
        <v>0</v>
      </c>
      <c r="BA176" s="1362" t="e">
        <f t="shared" si="489"/>
        <v>#REF!</v>
      </c>
      <c r="BB176" s="1363">
        <v>7.7794568136280162E-6</v>
      </c>
      <c r="BD176" s="1751" t="e">
        <f t="shared" si="476"/>
        <v>#REF!</v>
      </c>
    </row>
    <row r="177" spans="1:58" outlineLevel="1">
      <c r="A177" s="919">
        <f t="shared" si="490"/>
        <v>3</v>
      </c>
      <c r="B177" s="780" t="e">
        <f>'прил 1.1'!#REF!</f>
        <v>#REF!</v>
      </c>
      <c r="C177" s="919" t="s">
        <v>1026</v>
      </c>
      <c r="D177" s="1433" t="e">
        <f>INDEX('прил 1.1'!K:K,MATCH($B177,'прил 1.1'!$B:$B,0))</f>
        <v>#REF!</v>
      </c>
      <c r="E177" s="1433" t="e">
        <f>INDEX('прил 1.1'!Q:Q,MATCH($B177,'прил 1.1'!$B:$B,0))</f>
        <v>#REF!</v>
      </c>
      <c r="F177" s="1433" t="e">
        <f>INDEX('прил 1.1'!#REF!,MATCH($B177,'прил 1.1'!$B:$B,0))</f>
        <v>#REF!</v>
      </c>
      <c r="G177" s="1433" t="e">
        <f>INDEX('прил 1.3'!#REF!,MATCH('прил 14'!$B177,'прил 1.3'!$B:$B,0))</f>
        <v>#REF!</v>
      </c>
      <c r="H177" s="1433" t="e">
        <f>INDEX('прил 1.3'!#REF!,MATCH('прил 14'!$B177,'прил 1.3'!$B:$B,0))</f>
        <v>#REF!</v>
      </c>
      <c r="I177" s="1433" t="e">
        <f>INDEX('прил 1.3'!#REF!,MATCH('прил 14'!$B177,'прил 1.3'!$B:$B,0))</f>
        <v>#REF!</v>
      </c>
      <c r="J177" s="1433" t="e">
        <f>INDEX('прил 1.3'!#REF!,MATCH('прил 14'!$B177,'прил 1.3'!$B:$B,0))</f>
        <v>#REF!</v>
      </c>
      <c r="K177" s="1433" t="e">
        <f>INDEX('прил 1.3'!#REF!,MATCH('прил 14'!$B177,'прил 1.3'!$B:$B,0))</f>
        <v>#REF!</v>
      </c>
      <c r="L177" s="1433"/>
      <c r="M177" s="1433" t="e">
        <f>INDEX('прил 1.1'!#REF!,MATCH($B177,'прил 1.1'!$B:$B,0))</f>
        <v>#REF!</v>
      </c>
      <c r="N177" s="1434">
        <v>0</v>
      </c>
      <c r="O177" s="1434">
        <v>0</v>
      </c>
      <c r="P177" s="1434">
        <v>0</v>
      </c>
      <c r="Q177" s="1434">
        <v>0</v>
      </c>
      <c r="R177" s="1433"/>
      <c r="S177" s="1433" t="e">
        <f>INDEX('прил 1.1'!#REF!,MATCH($B177,'прил 1.1'!$B:$B,0))</f>
        <v>#REF!</v>
      </c>
      <c r="T177" s="1433" t="e">
        <f>INDEX('прил 1.1'!#REF!,MATCH($B177,'прил 1.1'!$B:$B,0))</f>
        <v>#REF!</v>
      </c>
      <c r="U177" s="1433" t="e">
        <f>INDEX('прил 1.1'!#REF!,MATCH($B177,'прил 1.1'!$B:$B,0))</f>
        <v>#REF!</v>
      </c>
      <c r="V177" s="1433" t="e">
        <f>INDEX('прил 1.1'!#REF!,MATCH($B177,'прил 1.1'!$B:$B,0))</f>
        <v>#REF!</v>
      </c>
      <c r="W177" s="1434" t="e">
        <f t="shared" si="481"/>
        <v>#REF!</v>
      </c>
      <c r="X177" s="1434">
        <f t="shared" si="482"/>
        <v>0</v>
      </c>
      <c r="Y177" s="1434">
        <f t="shared" si="483"/>
        <v>0</v>
      </c>
      <c r="Z177" s="1434">
        <f t="shared" si="484"/>
        <v>0</v>
      </c>
      <c r="AA177" s="1433"/>
      <c r="AB177" s="1433" t="e">
        <f>INDEX('прил 1.1'!#REF!,MATCH($B177,'прил 1.1'!$B:$B,0))</f>
        <v>#REF!</v>
      </c>
      <c r="AC177" s="1433" t="e">
        <f>INDEX('прил 1.1'!#REF!,MATCH($B177,'прил 1.1'!$B:$B,0))</f>
        <v>#REF!</v>
      </c>
      <c r="AD177" s="1088" t="e">
        <f>INDEX('прил 1.1'!#REF!,MATCH($B177,'прил 1.1'!$B:$B,0))</f>
        <v>#REF!</v>
      </c>
      <c r="AE177" s="1088" t="e">
        <f>INDEX('прил 1.1'!#REF!,MATCH($B177,'прил 1.1'!$B:$B,0))</f>
        <v>#REF!</v>
      </c>
      <c r="AF177" s="1935" t="e">
        <f t="shared" si="412"/>
        <v>#REF!</v>
      </c>
      <c r="AG177" s="1267" t="e">
        <f>INDEX('прил 1.1'!#REF!,MATCH($B177,'прил 1.1'!$B:$B,0))</f>
        <v>#REF!</v>
      </c>
      <c r="AH177" s="1267" t="e">
        <f t="shared" si="468"/>
        <v>#REF!</v>
      </c>
      <c r="AJ177" s="1266" t="e">
        <f t="shared" si="491"/>
        <v>#REF!</v>
      </c>
      <c r="AK177" s="1359"/>
      <c r="AL177" s="1360"/>
      <c r="AM177" s="1266"/>
      <c r="AN177" s="1266"/>
      <c r="AO177" s="1361"/>
      <c r="AP177" s="1291" t="e">
        <f t="shared" si="435"/>
        <v>#REF!</v>
      </c>
      <c r="AQ177" s="1362" t="e">
        <f t="shared" si="470"/>
        <v>#REF!</v>
      </c>
      <c r="AR177" s="1362" t="e">
        <f t="shared" si="471"/>
        <v>#REF!</v>
      </c>
      <c r="AS177" s="1362">
        <f t="shared" si="472"/>
        <v>0</v>
      </c>
      <c r="AT177" s="1362">
        <f t="shared" si="473"/>
        <v>0</v>
      </c>
      <c r="AU177" s="1362">
        <f t="shared" si="474"/>
        <v>0</v>
      </c>
      <c r="AW177" s="1362">
        <f t="shared" si="485"/>
        <v>0</v>
      </c>
      <c r="AX177" s="1362">
        <f t="shared" si="486"/>
        <v>0</v>
      </c>
      <c r="AY177" s="1362">
        <f t="shared" si="487"/>
        <v>0</v>
      </c>
      <c r="AZ177" s="1362">
        <f t="shared" si="488"/>
        <v>0</v>
      </c>
      <c r="BA177" s="1362">
        <f t="shared" si="489"/>
        <v>0</v>
      </c>
      <c r="BB177" s="1363">
        <v>0</v>
      </c>
      <c r="BD177" s="1751" t="e">
        <f t="shared" si="476"/>
        <v>#REF!</v>
      </c>
    </row>
    <row r="178" spans="1:58" outlineLevel="1">
      <c r="A178" s="919">
        <f t="shared" si="490"/>
        <v>4</v>
      </c>
      <c r="B178" s="780" t="e">
        <f>'прил 1.1'!#REF!</f>
        <v>#REF!</v>
      </c>
      <c r="C178" s="919" t="s">
        <v>1026</v>
      </c>
      <c r="D178" s="1433" t="e">
        <f>INDEX('прил 1.1'!K:K,MATCH($B178,'прил 1.1'!$B:$B,0))</f>
        <v>#REF!</v>
      </c>
      <c r="E178" s="1433" t="e">
        <f>INDEX('прил 1.1'!Q:Q,MATCH($B178,'прил 1.1'!$B:$B,0))</f>
        <v>#REF!</v>
      </c>
      <c r="F178" s="1433" t="e">
        <f>INDEX('прил 1.1'!#REF!,MATCH($B178,'прил 1.1'!$B:$B,0))</f>
        <v>#REF!</v>
      </c>
      <c r="G178" s="1433" t="e">
        <f>INDEX('прил 1.3'!#REF!,MATCH('прил 14'!$B178,'прил 1.3'!$B:$B,0))</f>
        <v>#REF!</v>
      </c>
      <c r="H178" s="1433" t="e">
        <f>INDEX('прил 1.3'!#REF!,MATCH('прил 14'!$B178,'прил 1.3'!$B:$B,0))</f>
        <v>#REF!</v>
      </c>
      <c r="I178" s="1433" t="e">
        <f>INDEX('прил 1.3'!#REF!,MATCH('прил 14'!$B178,'прил 1.3'!$B:$B,0))</f>
        <v>#REF!</v>
      </c>
      <c r="J178" s="1433" t="e">
        <f>INDEX('прил 1.3'!#REF!,MATCH('прил 14'!$B178,'прил 1.3'!$B:$B,0))</f>
        <v>#REF!</v>
      </c>
      <c r="K178" s="1433" t="e">
        <f>INDEX('прил 1.3'!#REF!,MATCH('прил 14'!$B178,'прил 1.3'!$B:$B,0))</f>
        <v>#REF!</v>
      </c>
      <c r="L178" s="1433"/>
      <c r="M178" s="1433" t="e">
        <f>INDEX('прил 1.1'!#REF!,MATCH($B178,'прил 1.1'!$B:$B,0))</f>
        <v>#REF!</v>
      </c>
      <c r="N178" s="1434">
        <v>0</v>
      </c>
      <c r="O178" s="1434">
        <v>2.202</v>
      </c>
      <c r="P178" s="1434">
        <v>0</v>
      </c>
      <c r="Q178" s="1434">
        <v>0</v>
      </c>
      <c r="R178" s="1433"/>
      <c r="S178" s="1433" t="e">
        <f>INDEX('прил 1.1'!#REF!,MATCH($B178,'прил 1.1'!$B:$B,0))</f>
        <v>#REF!</v>
      </c>
      <c r="T178" s="1433" t="e">
        <f>INDEX('прил 1.1'!#REF!,MATCH($B178,'прил 1.1'!$B:$B,0))</f>
        <v>#REF!</v>
      </c>
      <c r="U178" s="1433" t="e">
        <f>INDEX('прил 1.1'!#REF!,MATCH($B178,'прил 1.1'!$B:$B,0))</f>
        <v>#REF!</v>
      </c>
      <c r="V178" s="1433" t="e">
        <f>INDEX('прил 1.1'!#REF!,MATCH($B178,'прил 1.1'!$B:$B,0))</f>
        <v>#REF!</v>
      </c>
      <c r="W178" s="1434" t="e">
        <f t="shared" si="481"/>
        <v>#REF!</v>
      </c>
      <c r="X178" s="1434" t="e">
        <f t="shared" si="482"/>
        <v>#REF!</v>
      </c>
      <c r="Y178" s="1434">
        <f t="shared" si="483"/>
        <v>0</v>
      </c>
      <c r="Z178" s="1434">
        <f t="shared" si="484"/>
        <v>0</v>
      </c>
      <c r="AA178" s="1433"/>
      <c r="AB178" s="1433" t="e">
        <f>INDEX('прил 1.1'!#REF!,MATCH($B178,'прил 1.1'!$B:$B,0))</f>
        <v>#REF!</v>
      </c>
      <c r="AC178" s="1433" t="e">
        <f>INDEX('прил 1.1'!#REF!,MATCH($B178,'прил 1.1'!$B:$B,0))</f>
        <v>#REF!</v>
      </c>
      <c r="AD178" s="1088" t="e">
        <f>INDEX('прил 1.1'!#REF!,MATCH($B178,'прил 1.1'!$B:$B,0))</f>
        <v>#REF!</v>
      </c>
      <c r="AE178" s="1088" t="e">
        <f>INDEX('прил 1.1'!#REF!,MATCH($B178,'прил 1.1'!$B:$B,0))</f>
        <v>#REF!</v>
      </c>
      <c r="AF178" s="1935" t="e">
        <f t="shared" si="412"/>
        <v>#REF!</v>
      </c>
      <c r="AG178" s="1267" t="e">
        <f>INDEX('прил 1.1'!#REF!,MATCH($B178,'прил 1.1'!$B:$B,0))</f>
        <v>#REF!</v>
      </c>
      <c r="AH178" s="1267" t="e">
        <f t="shared" si="468"/>
        <v>#REF!</v>
      </c>
      <c r="AJ178" s="1266" t="e">
        <f t="shared" si="491"/>
        <v>#REF!</v>
      </c>
      <c r="AK178" s="1359"/>
      <c r="AL178" s="1360"/>
      <c r="AM178" s="1266" t="e">
        <f>AJ178</f>
        <v>#REF!</v>
      </c>
      <c r="AN178" s="1266"/>
      <c r="AO178" s="1361"/>
      <c r="AP178" s="1291" t="e">
        <f t="shared" si="435"/>
        <v>#REF!</v>
      </c>
      <c r="AQ178" s="1362" t="e">
        <f t="shared" si="470"/>
        <v>#REF!</v>
      </c>
      <c r="AR178" s="1362" t="e">
        <f t="shared" si="471"/>
        <v>#REF!</v>
      </c>
      <c r="AS178" s="1362" t="e">
        <f t="shared" si="472"/>
        <v>#REF!</v>
      </c>
      <c r="AT178" s="1362">
        <f t="shared" si="473"/>
        <v>0</v>
      </c>
      <c r="AU178" s="1362">
        <f t="shared" si="474"/>
        <v>0</v>
      </c>
      <c r="AW178" s="1362">
        <f t="shared" si="485"/>
        <v>0</v>
      </c>
      <c r="AX178" s="1362" t="e">
        <f t="shared" si="486"/>
        <v>#REF!</v>
      </c>
      <c r="AY178" s="1362">
        <f t="shared" si="487"/>
        <v>0</v>
      </c>
      <c r="AZ178" s="1362">
        <f t="shared" si="488"/>
        <v>0</v>
      </c>
      <c r="BA178" s="1362" t="e">
        <f t="shared" si="489"/>
        <v>#REF!</v>
      </c>
      <c r="BB178" s="1363">
        <v>-3.3157603485101106E-6</v>
      </c>
      <c r="BD178" s="1751" t="e">
        <f t="shared" si="476"/>
        <v>#REF!</v>
      </c>
    </row>
    <row r="179" spans="1:58" outlineLevel="1">
      <c r="A179" s="919">
        <f t="shared" si="490"/>
        <v>5</v>
      </c>
      <c r="B179" s="780" t="e">
        <f>'прил 1.1'!#REF!</f>
        <v>#REF!</v>
      </c>
      <c r="C179" s="919" t="s">
        <v>1026</v>
      </c>
      <c r="D179" s="1433" t="e">
        <f>INDEX('прил 1.1'!K:K,MATCH($B179,'прил 1.1'!$B:$B,0))</f>
        <v>#REF!</v>
      </c>
      <c r="E179" s="1433" t="e">
        <f>INDEX('прил 1.1'!Q:Q,MATCH($B179,'прил 1.1'!$B:$B,0))</f>
        <v>#REF!</v>
      </c>
      <c r="F179" s="1433" t="e">
        <f>INDEX('прил 1.1'!#REF!,MATCH($B179,'прил 1.1'!$B:$B,0))</f>
        <v>#REF!</v>
      </c>
      <c r="G179" s="1433" t="e">
        <f>INDEX('прил 1.3'!#REF!,MATCH('прил 14'!$B179,'прил 1.3'!$B:$B,0))</f>
        <v>#REF!</v>
      </c>
      <c r="H179" s="1433" t="e">
        <f>INDEX('прил 1.3'!#REF!,MATCH('прил 14'!$B179,'прил 1.3'!$B:$B,0))</f>
        <v>#REF!</v>
      </c>
      <c r="I179" s="1433" t="e">
        <f>INDEX('прил 1.3'!#REF!,MATCH('прил 14'!$B179,'прил 1.3'!$B:$B,0))</f>
        <v>#REF!</v>
      </c>
      <c r="J179" s="1433" t="e">
        <f>INDEX('прил 1.3'!#REF!,MATCH('прил 14'!$B179,'прил 1.3'!$B:$B,0))</f>
        <v>#REF!</v>
      </c>
      <c r="K179" s="1433" t="e">
        <f>INDEX('прил 1.3'!#REF!,MATCH('прил 14'!$B179,'прил 1.3'!$B:$B,0))</f>
        <v>#REF!</v>
      </c>
      <c r="L179" s="1433"/>
      <c r="M179" s="1433" t="e">
        <f>INDEX('прил 1.1'!#REF!,MATCH($B179,'прил 1.1'!$B:$B,0))</f>
        <v>#REF!</v>
      </c>
      <c r="N179" s="1434">
        <v>0</v>
      </c>
      <c r="O179" s="1434">
        <v>0</v>
      </c>
      <c r="P179" s="1434">
        <v>0</v>
      </c>
      <c r="Q179" s="1434">
        <v>0</v>
      </c>
      <c r="R179" s="1433"/>
      <c r="S179" s="1433" t="e">
        <f>INDEX('прил 1.1'!#REF!,MATCH($B179,'прил 1.1'!$B:$B,0))</f>
        <v>#REF!</v>
      </c>
      <c r="T179" s="1433" t="e">
        <f>INDEX('прил 1.1'!#REF!,MATCH($B179,'прил 1.1'!$B:$B,0))</f>
        <v>#REF!</v>
      </c>
      <c r="U179" s="1433" t="e">
        <f>INDEX('прил 1.1'!#REF!,MATCH($B179,'прил 1.1'!$B:$B,0))</f>
        <v>#REF!</v>
      </c>
      <c r="V179" s="1433" t="e">
        <f>INDEX('прил 1.1'!#REF!,MATCH($B179,'прил 1.1'!$B:$B,0))</f>
        <v>#REF!</v>
      </c>
      <c r="W179" s="1434" t="e">
        <f t="shared" si="481"/>
        <v>#REF!</v>
      </c>
      <c r="X179" s="1434">
        <f t="shared" si="482"/>
        <v>0</v>
      </c>
      <c r="Y179" s="1434">
        <f t="shared" si="483"/>
        <v>0</v>
      </c>
      <c r="Z179" s="1434">
        <f t="shared" si="484"/>
        <v>0</v>
      </c>
      <c r="AA179" s="1433"/>
      <c r="AB179" s="1433" t="e">
        <f>INDEX('прил 1.1'!#REF!,MATCH($B179,'прил 1.1'!$B:$B,0))</f>
        <v>#REF!</v>
      </c>
      <c r="AC179" s="1433" t="e">
        <f>INDEX('прил 1.1'!#REF!,MATCH($B179,'прил 1.1'!$B:$B,0))</f>
        <v>#REF!</v>
      </c>
      <c r="AD179" s="1088" t="e">
        <f>INDEX('прил 1.1'!#REF!,MATCH($B179,'прил 1.1'!$B:$B,0))</f>
        <v>#REF!</v>
      </c>
      <c r="AE179" s="1088" t="e">
        <f>INDEX('прил 1.1'!#REF!,MATCH($B179,'прил 1.1'!$B:$B,0))</f>
        <v>#REF!</v>
      </c>
      <c r="AF179" s="1935" t="e">
        <f t="shared" si="412"/>
        <v>#REF!</v>
      </c>
      <c r="AG179" s="1267" t="e">
        <f>INDEX('прил 1.1'!#REF!,MATCH($B179,'прил 1.1'!$B:$B,0))</f>
        <v>#REF!</v>
      </c>
      <c r="AH179" s="1267" t="e">
        <f t="shared" si="468"/>
        <v>#REF!</v>
      </c>
      <c r="AJ179" s="1266" t="e">
        <f t="shared" si="491"/>
        <v>#REF!</v>
      </c>
      <c r="AK179" s="1359"/>
      <c r="AL179" s="1360"/>
      <c r="AM179" s="1266"/>
      <c r="AN179" s="1266"/>
      <c r="AO179" s="1361"/>
      <c r="AP179" s="1291" t="e">
        <f t="shared" si="435"/>
        <v>#REF!</v>
      </c>
      <c r="AQ179" s="1362" t="e">
        <f t="shared" si="470"/>
        <v>#REF!</v>
      </c>
      <c r="AR179" s="1362" t="e">
        <f t="shared" si="471"/>
        <v>#REF!</v>
      </c>
      <c r="AS179" s="1362">
        <f t="shared" si="472"/>
        <v>0</v>
      </c>
      <c r="AT179" s="1362">
        <f t="shared" si="473"/>
        <v>0</v>
      </c>
      <c r="AU179" s="1362">
        <f t="shared" si="474"/>
        <v>0</v>
      </c>
      <c r="AW179" s="1362">
        <f t="shared" si="485"/>
        <v>0</v>
      </c>
      <c r="AX179" s="1362">
        <f t="shared" si="486"/>
        <v>0</v>
      </c>
      <c r="AY179" s="1362">
        <f t="shared" si="487"/>
        <v>0</v>
      </c>
      <c r="AZ179" s="1362">
        <f t="shared" si="488"/>
        <v>0</v>
      </c>
      <c r="BA179" s="1362">
        <f t="shared" si="489"/>
        <v>0</v>
      </c>
      <c r="BB179" s="1363">
        <v>0</v>
      </c>
      <c r="BD179" s="1751" t="e">
        <f t="shared" si="476"/>
        <v>#REF!</v>
      </c>
    </row>
    <row r="180" spans="1:58" outlineLevel="1">
      <c r="A180" s="919">
        <f t="shared" si="490"/>
        <v>6</v>
      </c>
      <c r="B180" s="780" t="e">
        <f>'прил 1.1'!#REF!</f>
        <v>#REF!</v>
      </c>
      <c r="C180" s="919" t="s">
        <v>1026</v>
      </c>
      <c r="D180" s="1433" t="e">
        <f>INDEX('прил 1.1'!K:K,MATCH($B180,'прил 1.1'!$B:$B,0))</f>
        <v>#REF!</v>
      </c>
      <c r="E180" s="1433" t="e">
        <f>INDEX('прил 1.1'!Q:Q,MATCH($B180,'прил 1.1'!$B:$B,0))</f>
        <v>#REF!</v>
      </c>
      <c r="F180" s="1433" t="e">
        <f>INDEX('прил 1.1'!#REF!,MATCH($B180,'прил 1.1'!$B:$B,0))</f>
        <v>#REF!</v>
      </c>
      <c r="G180" s="1433" t="e">
        <f>INDEX('прил 1.3'!#REF!,MATCH('прил 14'!$B180,'прил 1.3'!$B:$B,0))</f>
        <v>#REF!</v>
      </c>
      <c r="H180" s="1433" t="e">
        <f>INDEX('прил 1.3'!#REF!,MATCH('прил 14'!$B180,'прил 1.3'!$B:$B,0))</f>
        <v>#REF!</v>
      </c>
      <c r="I180" s="1433" t="e">
        <f>INDEX('прил 1.3'!#REF!,MATCH('прил 14'!$B180,'прил 1.3'!$B:$B,0))</f>
        <v>#REF!</v>
      </c>
      <c r="J180" s="1433" t="e">
        <f>INDEX('прил 1.3'!#REF!,MATCH('прил 14'!$B180,'прил 1.3'!$B:$B,0))</f>
        <v>#REF!</v>
      </c>
      <c r="K180" s="1433" t="e">
        <f>INDEX('прил 1.3'!#REF!,MATCH('прил 14'!$B180,'прил 1.3'!$B:$B,0))</f>
        <v>#REF!</v>
      </c>
      <c r="L180" s="1433"/>
      <c r="M180" s="1433" t="e">
        <f>INDEX('прил 1.1'!#REF!,MATCH($B180,'прил 1.1'!$B:$B,0))</f>
        <v>#REF!</v>
      </c>
      <c r="N180" s="1434">
        <v>0</v>
      </c>
      <c r="O180" s="1434">
        <v>0</v>
      </c>
      <c r="P180" s="1434">
        <v>3.0710000000000002</v>
      </c>
      <c r="Q180" s="1434">
        <v>0</v>
      </c>
      <c r="R180" s="1433"/>
      <c r="S180" s="1433" t="e">
        <f>INDEX('прил 1.1'!#REF!,MATCH($B180,'прил 1.1'!$B:$B,0))</f>
        <v>#REF!</v>
      </c>
      <c r="T180" s="1433" t="e">
        <f>INDEX('прил 1.1'!#REF!,MATCH($B180,'прил 1.1'!$B:$B,0))</f>
        <v>#REF!</v>
      </c>
      <c r="U180" s="1433" t="e">
        <f>INDEX('прил 1.1'!#REF!,MATCH($B180,'прил 1.1'!$B:$B,0))</f>
        <v>#REF!</v>
      </c>
      <c r="V180" s="1433" t="e">
        <f>INDEX('прил 1.1'!#REF!,MATCH($B180,'прил 1.1'!$B:$B,0))</f>
        <v>#REF!</v>
      </c>
      <c r="W180" s="1434" t="e">
        <f t="shared" si="481"/>
        <v>#REF!</v>
      </c>
      <c r="X180" s="1434">
        <f t="shared" si="482"/>
        <v>0</v>
      </c>
      <c r="Y180" s="1434" t="e">
        <f t="shared" si="483"/>
        <v>#REF!</v>
      </c>
      <c r="Z180" s="1434">
        <f t="shared" si="484"/>
        <v>0</v>
      </c>
      <c r="AA180" s="1433"/>
      <c r="AB180" s="1433" t="e">
        <f>INDEX('прил 1.1'!#REF!,MATCH($B180,'прил 1.1'!$B:$B,0))</f>
        <v>#REF!</v>
      </c>
      <c r="AC180" s="1433" t="e">
        <f>INDEX('прил 1.1'!#REF!,MATCH($B180,'прил 1.1'!$B:$B,0))</f>
        <v>#REF!</v>
      </c>
      <c r="AD180" s="1088" t="e">
        <f>INDEX('прил 1.1'!#REF!,MATCH($B180,'прил 1.1'!$B:$B,0))</f>
        <v>#REF!</v>
      </c>
      <c r="AE180" s="1088" t="e">
        <f>INDEX('прил 1.1'!#REF!,MATCH($B180,'прил 1.1'!$B:$B,0))</f>
        <v>#REF!</v>
      </c>
      <c r="AF180" s="1935" t="e">
        <f t="shared" si="412"/>
        <v>#REF!</v>
      </c>
      <c r="AG180" s="1267" t="e">
        <f>INDEX('прил 1.1'!#REF!,MATCH($B180,'прил 1.1'!$B:$B,0))</f>
        <v>#REF!</v>
      </c>
      <c r="AH180" s="1267" t="e">
        <f t="shared" si="468"/>
        <v>#REF!</v>
      </c>
      <c r="AJ180" s="1266" t="e">
        <f t="shared" si="491"/>
        <v>#REF!</v>
      </c>
      <c r="AK180" s="1359"/>
      <c r="AL180" s="1360"/>
      <c r="AM180" s="1266"/>
      <c r="AN180" s="1266" t="e">
        <f>AJ180</f>
        <v>#REF!</v>
      </c>
      <c r="AO180" s="1361"/>
      <c r="AP180" s="1291" t="e">
        <f t="shared" si="435"/>
        <v>#REF!</v>
      </c>
      <c r="AQ180" s="1362" t="e">
        <f t="shared" si="470"/>
        <v>#REF!</v>
      </c>
      <c r="AR180" s="1362" t="e">
        <f t="shared" si="471"/>
        <v>#REF!</v>
      </c>
      <c r="AS180" s="1362">
        <f t="shared" si="472"/>
        <v>0</v>
      </c>
      <c r="AT180" s="1362" t="e">
        <f t="shared" si="473"/>
        <v>#REF!</v>
      </c>
      <c r="AU180" s="1362">
        <f t="shared" si="474"/>
        <v>0</v>
      </c>
      <c r="AW180" s="1362">
        <f t="shared" si="485"/>
        <v>0</v>
      </c>
      <c r="AX180" s="1362">
        <f t="shared" si="486"/>
        <v>0</v>
      </c>
      <c r="AY180" s="1362" t="e">
        <f t="shared" si="487"/>
        <v>#REF!</v>
      </c>
      <c r="AZ180" s="1362">
        <f t="shared" si="488"/>
        <v>0</v>
      </c>
      <c r="BA180" s="1362" t="e">
        <f t="shared" si="489"/>
        <v>#REF!</v>
      </c>
      <c r="BB180" s="1363">
        <v>-7.5262034653356125E-6</v>
      </c>
      <c r="BD180" s="1751" t="e">
        <f t="shared" si="476"/>
        <v>#REF!</v>
      </c>
    </row>
    <row r="181" spans="1:58" outlineLevel="1">
      <c r="A181" s="919">
        <f t="shared" si="490"/>
        <v>7</v>
      </c>
      <c r="B181" s="780" t="e">
        <f>'прил 1.1'!#REF!</f>
        <v>#REF!</v>
      </c>
      <c r="C181" s="919" t="s">
        <v>1026</v>
      </c>
      <c r="D181" s="1433" t="e">
        <f>INDEX('прил 1.1'!K:K,MATCH($B181,'прил 1.1'!$B:$B,0))</f>
        <v>#REF!</v>
      </c>
      <c r="E181" s="1433" t="e">
        <f>INDEX('прил 1.1'!Q:Q,MATCH($B181,'прил 1.1'!$B:$B,0))</f>
        <v>#REF!</v>
      </c>
      <c r="F181" s="1433" t="e">
        <f>INDEX('прил 1.1'!#REF!,MATCH($B181,'прил 1.1'!$B:$B,0))</f>
        <v>#REF!</v>
      </c>
      <c r="G181" s="1433" t="e">
        <f>INDEX('прил 1.3'!#REF!,MATCH('прил 14'!$B181,'прил 1.3'!$B:$B,0))</f>
        <v>#REF!</v>
      </c>
      <c r="H181" s="1433" t="e">
        <f>INDEX('прил 1.3'!#REF!,MATCH('прил 14'!$B181,'прил 1.3'!$B:$B,0))</f>
        <v>#REF!</v>
      </c>
      <c r="I181" s="1433" t="e">
        <f>INDEX('прил 1.3'!#REF!,MATCH('прил 14'!$B181,'прил 1.3'!$B:$B,0))</f>
        <v>#REF!</v>
      </c>
      <c r="J181" s="1433" t="e">
        <f>INDEX('прил 1.3'!#REF!,MATCH('прил 14'!$B181,'прил 1.3'!$B:$B,0))</f>
        <v>#REF!</v>
      </c>
      <c r="K181" s="1433" t="e">
        <f>INDEX('прил 1.3'!#REF!,MATCH('прил 14'!$B181,'прил 1.3'!$B:$B,0))</f>
        <v>#REF!</v>
      </c>
      <c r="L181" s="1433"/>
      <c r="M181" s="1433" t="e">
        <f>INDEX('прил 1.1'!#REF!,MATCH($B181,'прил 1.1'!$B:$B,0))</f>
        <v>#REF!</v>
      </c>
      <c r="N181" s="1434">
        <v>0</v>
      </c>
      <c r="O181" s="1434">
        <v>3.0760000000000001</v>
      </c>
      <c r="P181" s="1434">
        <v>0</v>
      </c>
      <c r="Q181" s="1434">
        <v>0</v>
      </c>
      <c r="R181" s="1433"/>
      <c r="S181" s="1433" t="e">
        <f>INDEX('прил 1.1'!#REF!,MATCH($B181,'прил 1.1'!$B:$B,0))</f>
        <v>#REF!</v>
      </c>
      <c r="T181" s="1433" t="e">
        <f>INDEX('прил 1.1'!#REF!,MATCH($B181,'прил 1.1'!$B:$B,0))</f>
        <v>#REF!</v>
      </c>
      <c r="U181" s="1433" t="e">
        <f>INDEX('прил 1.1'!#REF!,MATCH($B181,'прил 1.1'!$B:$B,0))</f>
        <v>#REF!</v>
      </c>
      <c r="V181" s="1433" t="e">
        <f>INDEX('прил 1.1'!#REF!,MATCH($B181,'прил 1.1'!$B:$B,0))</f>
        <v>#REF!</v>
      </c>
      <c r="W181" s="1434" t="e">
        <f t="shared" si="481"/>
        <v>#REF!</v>
      </c>
      <c r="X181" s="1434" t="e">
        <f t="shared" si="482"/>
        <v>#REF!</v>
      </c>
      <c r="Y181" s="1434">
        <f t="shared" si="483"/>
        <v>0</v>
      </c>
      <c r="Z181" s="1434">
        <f t="shared" si="484"/>
        <v>0</v>
      </c>
      <c r="AA181" s="1433"/>
      <c r="AB181" s="1433" t="e">
        <f>INDEX('прил 1.1'!#REF!,MATCH($B181,'прил 1.1'!$B:$B,0))</f>
        <v>#REF!</v>
      </c>
      <c r="AC181" s="1433" t="e">
        <f>INDEX('прил 1.1'!#REF!,MATCH($B181,'прил 1.1'!$B:$B,0))</f>
        <v>#REF!</v>
      </c>
      <c r="AD181" s="1088" t="e">
        <f>INDEX('прил 1.1'!#REF!,MATCH($B181,'прил 1.1'!$B:$B,0))</f>
        <v>#REF!</v>
      </c>
      <c r="AE181" s="1088" t="e">
        <f>INDEX('прил 1.1'!#REF!,MATCH($B181,'прил 1.1'!$B:$B,0))</f>
        <v>#REF!</v>
      </c>
      <c r="AF181" s="1935" t="e">
        <f t="shared" si="412"/>
        <v>#REF!</v>
      </c>
      <c r="AG181" s="1267" t="e">
        <f>INDEX('прил 1.1'!#REF!,MATCH($B181,'прил 1.1'!$B:$B,0))</f>
        <v>#REF!</v>
      </c>
      <c r="AH181" s="1267" t="e">
        <f t="shared" si="468"/>
        <v>#REF!</v>
      </c>
      <c r="AJ181" s="1266" t="e">
        <f t="shared" si="491"/>
        <v>#REF!</v>
      </c>
      <c r="AK181" s="1359"/>
      <c r="AL181" s="1360"/>
      <c r="AM181" s="1266" t="e">
        <f>AJ181</f>
        <v>#REF!</v>
      </c>
      <c r="AN181" s="1266"/>
      <c r="AO181" s="1361"/>
      <c r="AP181" s="1291" t="e">
        <f t="shared" si="435"/>
        <v>#REF!</v>
      </c>
      <c r="AQ181" s="1362" t="e">
        <f t="shared" si="470"/>
        <v>#REF!</v>
      </c>
      <c r="AR181" s="1362" t="e">
        <f t="shared" si="471"/>
        <v>#REF!</v>
      </c>
      <c r="AS181" s="1362" t="e">
        <f t="shared" si="472"/>
        <v>#REF!</v>
      </c>
      <c r="AT181" s="1362">
        <f t="shared" si="473"/>
        <v>0</v>
      </c>
      <c r="AU181" s="1362">
        <f t="shared" si="474"/>
        <v>0</v>
      </c>
      <c r="AW181" s="1362">
        <f t="shared" si="485"/>
        <v>0</v>
      </c>
      <c r="AX181" s="1362" t="e">
        <f t="shared" si="486"/>
        <v>#REF!</v>
      </c>
      <c r="AY181" s="1362">
        <f t="shared" si="487"/>
        <v>0</v>
      </c>
      <c r="AZ181" s="1362">
        <f t="shared" si="488"/>
        <v>0</v>
      </c>
      <c r="BA181" s="1362" t="e">
        <f t="shared" si="489"/>
        <v>#REF!</v>
      </c>
      <c r="BB181" s="1363">
        <v>-3.8634327124142942E-6</v>
      </c>
      <c r="BD181" s="1751" t="e">
        <f t="shared" si="476"/>
        <v>#REF!</v>
      </c>
    </row>
    <row r="182" spans="1:58" s="1089" customFormat="1" outlineLevel="2">
      <c r="A182" s="1892">
        <v>2</v>
      </c>
      <c r="B182" s="1097" t="s">
        <v>88</v>
      </c>
      <c r="C182" s="1107"/>
      <c r="D182" s="1435">
        <f t="shared" ref="D182:AC182" si="492">SUM(D185:D185)</f>
        <v>0</v>
      </c>
      <c r="E182" s="1435">
        <f t="shared" si="492"/>
        <v>0</v>
      </c>
      <c r="F182" s="1435">
        <f t="shared" si="492"/>
        <v>0</v>
      </c>
      <c r="G182" s="1435">
        <f t="shared" si="492"/>
        <v>0</v>
      </c>
      <c r="H182" s="1435">
        <f t="shared" si="492"/>
        <v>0</v>
      </c>
      <c r="I182" s="1435">
        <f t="shared" si="492"/>
        <v>0</v>
      </c>
      <c r="J182" s="1435">
        <f t="shared" si="492"/>
        <v>0</v>
      </c>
      <c r="K182" s="1435">
        <f t="shared" si="492"/>
        <v>0</v>
      </c>
      <c r="L182" s="1435">
        <f t="shared" si="492"/>
        <v>0</v>
      </c>
      <c r="M182" s="1436">
        <f t="shared" si="492"/>
        <v>0</v>
      </c>
      <c r="N182" s="1435">
        <f t="shared" si="492"/>
        <v>0</v>
      </c>
      <c r="O182" s="1435">
        <f t="shared" si="492"/>
        <v>0</v>
      </c>
      <c r="P182" s="1435">
        <f t="shared" si="492"/>
        <v>0</v>
      </c>
      <c r="Q182" s="1435">
        <f t="shared" si="492"/>
        <v>0</v>
      </c>
      <c r="R182" s="1435">
        <f t="shared" si="492"/>
        <v>0</v>
      </c>
      <c r="S182" s="1435">
        <f t="shared" si="492"/>
        <v>0</v>
      </c>
      <c r="T182" s="1435">
        <f t="shared" si="492"/>
        <v>0</v>
      </c>
      <c r="U182" s="1435">
        <f t="shared" si="492"/>
        <v>0</v>
      </c>
      <c r="V182" s="1435">
        <f t="shared" si="492"/>
        <v>0</v>
      </c>
      <c r="W182" s="1435">
        <f t="shared" si="492"/>
        <v>0</v>
      </c>
      <c r="X182" s="1435">
        <f t="shared" si="492"/>
        <v>0</v>
      </c>
      <c r="Y182" s="1435">
        <f t="shared" si="492"/>
        <v>0</v>
      </c>
      <c r="Z182" s="1435">
        <f t="shared" si="492"/>
        <v>0</v>
      </c>
      <c r="AA182" s="1435">
        <f t="shared" si="492"/>
        <v>0</v>
      </c>
      <c r="AB182" s="1435">
        <f t="shared" si="492"/>
        <v>0</v>
      </c>
      <c r="AC182" s="1435">
        <f t="shared" si="492"/>
        <v>0</v>
      </c>
      <c r="AD182" s="1099"/>
      <c r="AE182" s="1100"/>
      <c r="AF182" s="1935">
        <f t="shared" si="412"/>
        <v>0</v>
      </c>
      <c r="AG182" s="1708">
        <f t="shared" si="443"/>
        <v>0</v>
      </c>
      <c r="AH182" s="1267">
        <f t="shared" si="468"/>
        <v>0</v>
      </c>
      <c r="AJ182" s="1266">
        <f t="shared" si="491"/>
        <v>0</v>
      </c>
      <c r="AK182" s="1359"/>
      <c r="AL182" s="1360"/>
      <c r="AM182" s="1266"/>
      <c r="AN182" s="1266"/>
      <c r="AO182" s="1361"/>
      <c r="AP182" s="1291">
        <f t="shared" si="435"/>
        <v>0</v>
      </c>
      <c r="AQ182" s="1362">
        <f t="shared" si="470"/>
        <v>0</v>
      </c>
      <c r="AR182" s="1362">
        <f t="shared" si="471"/>
        <v>0</v>
      </c>
      <c r="AS182" s="1362">
        <f t="shared" si="472"/>
        <v>0</v>
      </c>
      <c r="AT182" s="1362">
        <f t="shared" si="473"/>
        <v>0</v>
      </c>
      <c r="AU182" s="1362">
        <f t="shared" si="474"/>
        <v>0</v>
      </c>
      <c r="AW182" s="1362">
        <f t="shared" ref="AW182" si="493">AB182-AP182</f>
        <v>0</v>
      </c>
      <c r="AX182" s="1362">
        <f t="shared" ref="AX182" si="494">AC182-AR182</f>
        <v>0</v>
      </c>
      <c r="AY182" s="1362">
        <f t="shared" ref="AY182" si="495">AD182-AS182</f>
        <v>0</v>
      </c>
      <c r="AZ182" s="1362">
        <f t="shared" ref="AZ182" si="496">AE182-AT182</f>
        <v>0</v>
      </c>
      <c r="BA182" s="1362">
        <f t="shared" ref="BA182" si="497">AF182-AU182</f>
        <v>0</v>
      </c>
      <c r="BC182" s="1752"/>
      <c r="BD182" s="1751">
        <f t="shared" si="476"/>
        <v>0</v>
      </c>
      <c r="BE182" s="1752"/>
      <c r="BF182" s="1752"/>
    </row>
    <row r="183" spans="1:58" s="1089" customFormat="1" hidden="1" outlineLevel="2">
      <c r="A183" s="1892"/>
      <c r="B183" s="1097"/>
      <c r="C183" s="1107"/>
      <c r="D183" s="1078"/>
      <c r="E183" s="1078"/>
      <c r="F183" s="1078"/>
      <c r="G183" s="1078"/>
      <c r="H183" s="1078"/>
      <c r="I183" s="1078"/>
      <c r="J183" s="1078"/>
      <c r="K183" s="1078"/>
      <c r="L183" s="1078"/>
      <c r="M183" s="1272"/>
      <c r="N183" s="1270"/>
      <c r="O183" s="1270"/>
      <c r="P183" s="1270"/>
      <c r="Q183" s="1270"/>
      <c r="R183" s="1270"/>
      <c r="S183" s="1270"/>
      <c r="T183" s="1270"/>
      <c r="U183" s="1270"/>
      <c r="V183" s="1270"/>
      <c r="W183" s="1270"/>
      <c r="X183" s="1270"/>
      <c r="Y183" s="1270"/>
      <c r="Z183" s="1270"/>
      <c r="AA183" s="1078"/>
      <c r="AB183" s="1099"/>
      <c r="AC183" s="1099"/>
      <c r="AD183" s="1099"/>
      <c r="AE183" s="1100"/>
      <c r="AF183" s="1935">
        <f t="shared" si="412"/>
        <v>0</v>
      </c>
      <c r="AG183" s="1708">
        <f t="shared" si="443"/>
        <v>0</v>
      </c>
      <c r="AH183" s="1270">
        <f t="shared" ref="AH183:AH191" si="498">SUM(N183:Q183)-M183</f>
        <v>0</v>
      </c>
      <c r="AJ183" s="1266">
        <f t="shared" si="491"/>
        <v>0</v>
      </c>
      <c r="AK183" s="1359"/>
      <c r="AL183" s="1360"/>
      <c r="AM183" s="1266"/>
      <c r="AN183" s="1266"/>
      <c r="AO183" s="1361"/>
      <c r="AP183" s="1291">
        <f t="shared" si="435"/>
        <v>0</v>
      </c>
      <c r="AQ183" s="1263"/>
      <c r="AR183" s="1263"/>
      <c r="AS183" s="1263"/>
      <c r="AT183" s="1263"/>
      <c r="AU183" s="1263"/>
      <c r="AW183" s="1263"/>
      <c r="AX183" s="1263"/>
      <c r="AY183" s="1263"/>
      <c r="AZ183" s="1263"/>
      <c r="BA183" s="1263"/>
    </row>
    <row r="184" spans="1:58" s="1089" customFormat="1" hidden="1" outlineLevel="2">
      <c r="A184" s="1892"/>
      <c r="B184" s="1097"/>
      <c r="C184" s="1107"/>
      <c r="D184" s="1078"/>
      <c r="E184" s="1078"/>
      <c r="F184" s="1078"/>
      <c r="G184" s="1078"/>
      <c r="H184" s="1078"/>
      <c r="I184" s="1078"/>
      <c r="J184" s="1078"/>
      <c r="K184" s="1078"/>
      <c r="L184" s="1078"/>
      <c r="M184" s="1272"/>
      <c r="N184" s="1270"/>
      <c r="O184" s="1270"/>
      <c r="P184" s="1270"/>
      <c r="Q184" s="1270"/>
      <c r="R184" s="1270"/>
      <c r="S184" s="1270"/>
      <c r="T184" s="1270"/>
      <c r="U184" s="1270"/>
      <c r="V184" s="1270"/>
      <c r="W184" s="1270"/>
      <c r="X184" s="1270"/>
      <c r="Y184" s="1270"/>
      <c r="Z184" s="1270"/>
      <c r="AA184" s="1078"/>
      <c r="AB184" s="1099"/>
      <c r="AC184" s="1099"/>
      <c r="AD184" s="1099"/>
      <c r="AE184" s="1100"/>
      <c r="AF184" s="1935">
        <f t="shared" si="412"/>
        <v>0</v>
      </c>
      <c r="AG184" s="1708">
        <f t="shared" si="443"/>
        <v>0</v>
      </c>
      <c r="AH184" s="1270">
        <f t="shared" si="498"/>
        <v>0</v>
      </c>
      <c r="AJ184" s="1266">
        <f t="shared" si="491"/>
        <v>0</v>
      </c>
      <c r="AK184" s="1359"/>
      <c r="AL184" s="1360"/>
      <c r="AM184" s="1266"/>
      <c r="AN184" s="1266"/>
      <c r="AO184" s="1361"/>
      <c r="AP184" s="1291">
        <f t="shared" si="435"/>
        <v>0</v>
      </c>
      <c r="AQ184" s="1263"/>
      <c r="AR184" s="1263"/>
      <c r="AS184" s="1263"/>
      <c r="AT184" s="1263"/>
      <c r="AU184" s="1263"/>
      <c r="AW184" s="1263"/>
      <c r="AX184" s="1263"/>
      <c r="AY184" s="1263"/>
      <c r="AZ184" s="1263"/>
      <c r="BA184" s="1263"/>
    </row>
    <row r="185" spans="1:58" hidden="1" outlineLevel="2">
      <c r="A185" s="977"/>
      <c r="B185" s="988"/>
      <c r="C185" s="989"/>
      <c r="D185" s="991"/>
      <c r="E185" s="991"/>
      <c r="F185" s="1124"/>
      <c r="G185" s="1124"/>
      <c r="H185" s="991"/>
      <c r="I185" s="991"/>
      <c r="J185" s="991"/>
      <c r="K185" s="991"/>
      <c r="L185" s="1103"/>
      <c r="M185" s="1280"/>
      <c r="N185" s="1273"/>
      <c r="O185" s="1273"/>
      <c r="P185" s="1273"/>
      <c r="Q185" s="1273"/>
      <c r="R185" s="1270"/>
      <c r="S185" s="1274"/>
      <c r="T185" s="1273"/>
      <c r="U185" s="1273"/>
      <c r="V185" s="1273"/>
      <c r="W185" s="1274"/>
      <c r="X185" s="1274"/>
      <c r="Y185" s="1274"/>
      <c r="Z185" s="1274"/>
      <c r="AA185" s="1103"/>
      <c r="AB185" s="1114"/>
      <c r="AC185" s="1114"/>
      <c r="AD185" s="1114"/>
      <c r="AE185" s="1130"/>
      <c r="AF185" s="1935">
        <f t="shared" si="412"/>
        <v>0</v>
      </c>
      <c r="AG185" s="1708">
        <f t="shared" si="443"/>
        <v>0</v>
      </c>
      <c r="AH185" s="1273">
        <f t="shared" si="498"/>
        <v>0</v>
      </c>
      <c r="AJ185" s="1266">
        <f t="shared" si="491"/>
        <v>0</v>
      </c>
      <c r="AK185" s="1359"/>
      <c r="AL185" s="1360"/>
      <c r="AM185" s="1266"/>
      <c r="AN185" s="1266"/>
      <c r="AO185" s="1361"/>
      <c r="AP185" s="1291">
        <f t="shared" si="435"/>
        <v>0</v>
      </c>
      <c r="AQ185" s="1263"/>
      <c r="AR185" s="1263"/>
      <c r="AS185" s="1263"/>
      <c r="AT185" s="1263"/>
      <c r="AU185" s="1263"/>
      <c r="AW185" s="1263"/>
      <c r="AX185" s="1263"/>
      <c r="AY185" s="1263"/>
      <c r="AZ185" s="1263"/>
      <c r="BA185" s="1263"/>
      <c r="BC185" s="1091"/>
      <c r="BD185" s="1091"/>
      <c r="BE185" s="1091"/>
      <c r="BF185" s="1091"/>
    </row>
    <row r="186" spans="1:58" ht="31.5" outlineLevel="2">
      <c r="A186" s="1111" t="s">
        <v>79</v>
      </c>
      <c r="B186" s="1125" t="s">
        <v>80</v>
      </c>
      <c r="C186" s="1125"/>
      <c r="D186" s="1435" t="e">
        <f t="shared" ref="D186:AE186" si="499">D187+D192+D194</f>
        <v>#REF!</v>
      </c>
      <c r="E186" s="1435" t="e">
        <f t="shared" si="499"/>
        <v>#REF!</v>
      </c>
      <c r="F186" s="1435" t="e">
        <f t="shared" si="499"/>
        <v>#REF!</v>
      </c>
      <c r="G186" s="1435" t="e">
        <f t="shared" si="499"/>
        <v>#REF!</v>
      </c>
      <c r="H186" s="1435" t="e">
        <f t="shared" si="499"/>
        <v>#REF!</v>
      </c>
      <c r="I186" s="1435" t="e">
        <f t="shared" si="499"/>
        <v>#REF!</v>
      </c>
      <c r="J186" s="1435" t="e">
        <f t="shared" si="499"/>
        <v>#REF!</v>
      </c>
      <c r="K186" s="1435" t="e">
        <f t="shared" si="499"/>
        <v>#REF!</v>
      </c>
      <c r="L186" s="1435">
        <f t="shared" si="499"/>
        <v>0</v>
      </c>
      <c r="M186" s="1435" t="e">
        <f t="shared" si="499"/>
        <v>#REF!</v>
      </c>
      <c r="N186" s="1435">
        <f t="shared" si="499"/>
        <v>0</v>
      </c>
      <c r="O186" s="1435">
        <f t="shared" si="499"/>
        <v>8.8999999999999996E-2</v>
      </c>
      <c r="P186" s="1435" t="e">
        <f t="shared" si="499"/>
        <v>#REF!</v>
      </c>
      <c r="Q186" s="1435" t="e">
        <f t="shared" si="499"/>
        <v>#REF!</v>
      </c>
      <c r="R186" s="1435">
        <f t="shared" si="499"/>
        <v>0</v>
      </c>
      <c r="S186" s="1435" t="e">
        <f t="shared" si="499"/>
        <v>#REF!</v>
      </c>
      <c r="T186" s="1435" t="e">
        <f t="shared" si="499"/>
        <v>#REF!</v>
      </c>
      <c r="U186" s="1435" t="e">
        <f t="shared" si="499"/>
        <v>#REF!</v>
      </c>
      <c r="V186" s="1435" t="e">
        <f t="shared" si="499"/>
        <v>#REF!</v>
      </c>
      <c r="W186" s="1435" t="e">
        <f t="shared" si="499"/>
        <v>#REF!</v>
      </c>
      <c r="X186" s="1435">
        <f t="shared" si="499"/>
        <v>8.8999999999999996E-2</v>
      </c>
      <c r="Y186" s="1435" t="e">
        <f t="shared" si="499"/>
        <v>#REF!</v>
      </c>
      <c r="Z186" s="1435" t="e">
        <f t="shared" si="499"/>
        <v>#REF!</v>
      </c>
      <c r="AA186" s="1435">
        <f t="shared" si="499"/>
        <v>0</v>
      </c>
      <c r="AB186" s="1435" t="e">
        <f t="shared" si="499"/>
        <v>#REF!</v>
      </c>
      <c r="AC186" s="1435" t="e">
        <f t="shared" si="499"/>
        <v>#REF!</v>
      </c>
      <c r="AD186" s="1099" t="e">
        <f t="shared" si="499"/>
        <v>#REF!</v>
      </c>
      <c r="AE186" s="1110">
        <f t="shared" si="499"/>
        <v>0</v>
      </c>
      <c r="AF186" s="1935" t="e">
        <f t="shared" si="412"/>
        <v>#REF!</v>
      </c>
      <c r="AG186" s="1270" t="e">
        <f t="shared" ref="AG186" si="500">AG187+AG192+AG194</f>
        <v>#REF!</v>
      </c>
      <c r="AH186" s="1267" t="e">
        <f t="shared" ref="AH186:AH190" si="501">SUM(W186:Z186)-V186</f>
        <v>#REF!</v>
      </c>
      <c r="AJ186" s="1266"/>
      <c r="AK186" s="1359"/>
      <c r="AL186" s="1270">
        <f t="shared" ref="AL186:AO186" si="502">AL187+AL192+AL194</f>
        <v>0</v>
      </c>
      <c r="AM186" s="1270">
        <f t="shared" si="502"/>
        <v>0</v>
      </c>
      <c r="AN186" s="1270">
        <f t="shared" si="502"/>
        <v>0</v>
      </c>
      <c r="AO186" s="1270">
        <f t="shared" si="502"/>
        <v>0</v>
      </c>
      <c r="AP186" s="1291" t="e">
        <f t="shared" si="435"/>
        <v>#REF!</v>
      </c>
      <c r="AQ186" s="1362" t="e">
        <f t="shared" ref="AQ186:AQ190" si="503">V186-AJ186</f>
        <v>#REF!</v>
      </c>
      <c r="AR186" s="1362" t="e">
        <f t="shared" ref="AR186:AR190" si="504">W186-AL186</f>
        <v>#REF!</v>
      </c>
      <c r="AS186" s="1362">
        <f t="shared" ref="AS186:AS190" si="505">X186-AM186</f>
        <v>8.8999999999999996E-2</v>
      </c>
      <c r="AT186" s="1362" t="e">
        <f t="shared" ref="AT186:AT190" si="506">Y186-AN186</f>
        <v>#REF!</v>
      </c>
      <c r="AU186" s="1362" t="e">
        <f t="shared" ref="AU186:AU190" si="507">Z186-AO186</f>
        <v>#REF!</v>
      </c>
      <c r="AW186" s="1099">
        <f t="shared" ref="AW186:BA186" si="508">AW187+AW192+AW194</f>
        <v>0</v>
      </c>
      <c r="AX186" s="1099">
        <f t="shared" si="508"/>
        <v>8.8999999999999996E-2</v>
      </c>
      <c r="AY186" s="1099">
        <f t="shared" si="508"/>
        <v>0.91100000000000003</v>
      </c>
      <c r="AZ186" s="1099" t="e">
        <f t="shared" si="508"/>
        <v>#REF!</v>
      </c>
      <c r="BA186" s="1099" t="e">
        <f t="shared" si="508"/>
        <v>#REF!</v>
      </c>
      <c r="BD186" s="1751" t="e">
        <f t="shared" ref="BD186:BD190" si="509">SUBTOTAL(9,W186:Z186)-V186</f>
        <v>#REF!</v>
      </c>
    </row>
    <row r="187" spans="1:58" s="1089" customFormat="1" outlineLevel="2">
      <c r="A187" s="1111" t="s">
        <v>81</v>
      </c>
      <c r="B187" s="1097" t="s">
        <v>82</v>
      </c>
      <c r="C187" s="1097"/>
      <c r="D187" s="1435" t="e">
        <f t="shared" ref="D187:AD187" si="510">SUM(D188:D191)</f>
        <v>#REF!</v>
      </c>
      <c r="E187" s="1435" t="e">
        <f t="shared" si="510"/>
        <v>#REF!</v>
      </c>
      <c r="F187" s="1435" t="e">
        <f t="shared" si="510"/>
        <v>#REF!</v>
      </c>
      <c r="G187" s="1435" t="e">
        <f t="shared" si="510"/>
        <v>#REF!</v>
      </c>
      <c r="H187" s="1435" t="e">
        <f t="shared" si="510"/>
        <v>#REF!</v>
      </c>
      <c r="I187" s="1435" t="e">
        <f t="shared" si="510"/>
        <v>#REF!</v>
      </c>
      <c r="J187" s="1435" t="e">
        <f t="shared" si="510"/>
        <v>#REF!</v>
      </c>
      <c r="K187" s="1435" t="e">
        <f t="shared" si="510"/>
        <v>#REF!</v>
      </c>
      <c r="L187" s="1435">
        <f t="shared" si="510"/>
        <v>0</v>
      </c>
      <c r="M187" s="1435" t="e">
        <f t="shared" si="510"/>
        <v>#REF!</v>
      </c>
      <c r="N187" s="1435">
        <f t="shared" si="510"/>
        <v>0</v>
      </c>
      <c r="O187" s="1435">
        <f t="shared" si="510"/>
        <v>0</v>
      </c>
      <c r="P187" s="1435" t="e">
        <f t="shared" si="510"/>
        <v>#REF!</v>
      </c>
      <c r="Q187" s="1435" t="e">
        <f t="shared" si="510"/>
        <v>#REF!</v>
      </c>
      <c r="R187" s="1435">
        <f t="shared" si="510"/>
        <v>0</v>
      </c>
      <c r="S187" s="1435" t="e">
        <f t="shared" si="510"/>
        <v>#REF!</v>
      </c>
      <c r="T187" s="1435" t="e">
        <f t="shared" si="510"/>
        <v>#REF!</v>
      </c>
      <c r="U187" s="1435" t="e">
        <f t="shared" si="510"/>
        <v>#REF!</v>
      </c>
      <c r="V187" s="1435" t="e">
        <f t="shared" si="510"/>
        <v>#REF!</v>
      </c>
      <c r="W187" s="1435" t="e">
        <f t="shared" si="510"/>
        <v>#REF!</v>
      </c>
      <c r="X187" s="1435">
        <f t="shared" si="510"/>
        <v>0</v>
      </c>
      <c r="Y187" s="1435" t="e">
        <f t="shared" si="510"/>
        <v>#REF!</v>
      </c>
      <c r="Z187" s="1435" t="e">
        <f t="shared" si="510"/>
        <v>#REF!</v>
      </c>
      <c r="AA187" s="1435">
        <f t="shared" si="510"/>
        <v>0</v>
      </c>
      <c r="AB187" s="1435" t="e">
        <f t="shared" si="510"/>
        <v>#REF!</v>
      </c>
      <c r="AC187" s="1435" t="e">
        <f t="shared" si="510"/>
        <v>#REF!</v>
      </c>
      <c r="AD187" s="1099" t="e">
        <f t="shared" si="510"/>
        <v>#REF!</v>
      </c>
      <c r="AE187" s="1100"/>
      <c r="AF187" s="1935" t="e">
        <f t="shared" si="412"/>
        <v>#REF!</v>
      </c>
      <c r="AG187" s="1270" t="e">
        <f t="shared" ref="AG187" si="511">SUM(AG188:AG191)</f>
        <v>#REF!</v>
      </c>
      <c r="AH187" s="1267" t="e">
        <f t="shared" si="501"/>
        <v>#REF!</v>
      </c>
      <c r="AJ187" s="1266"/>
      <c r="AK187" s="1359"/>
      <c r="AL187" s="1270">
        <f t="shared" ref="AL187:AO187" si="512">SUM(AL188:AL191)</f>
        <v>0</v>
      </c>
      <c r="AM187" s="1270">
        <f t="shared" si="512"/>
        <v>0</v>
      </c>
      <c r="AN187" s="1270">
        <f t="shared" si="512"/>
        <v>0</v>
      </c>
      <c r="AO187" s="1270">
        <f t="shared" si="512"/>
        <v>0</v>
      </c>
      <c r="AP187" s="1291" t="e">
        <f t="shared" si="435"/>
        <v>#REF!</v>
      </c>
      <c r="AQ187" s="1362" t="e">
        <f t="shared" si="503"/>
        <v>#REF!</v>
      </c>
      <c r="AR187" s="1362" t="e">
        <f t="shared" si="504"/>
        <v>#REF!</v>
      </c>
      <c r="AS187" s="1362">
        <f t="shared" si="505"/>
        <v>0</v>
      </c>
      <c r="AT187" s="1362" t="e">
        <f t="shared" si="506"/>
        <v>#REF!</v>
      </c>
      <c r="AU187" s="1362" t="e">
        <f t="shared" si="507"/>
        <v>#REF!</v>
      </c>
      <c r="AW187" s="1099">
        <f t="shared" ref="AW187:BA187" si="513">SUM(AW188:AW191)</f>
        <v>0</v>
      </c>
      <c r="AX187" s="1099">
        <f t="shared" si="513"/>
        <v>0</v>
      </c>
      <c r="AY187" s="1099">
        <f t="shared" si="513"/>
        <v>0</v>
      </c>
      <c r="AZ187" s="1099" t="e">
        <f t="shared" si="513"/>
        <v>#REF!</v>
      </c>
      <c r="BA187" s="1099" t="e">
        <f t="shared" si="513"/>
        <v>#REF!</v>
      </c>
      <c r="BC187" s="1752"/>
      <c r="BD187" s="1751" t="e">
        <f t="shared" si="509"/>
        <v>#REF!</v>
      </c>
      <c r="BE187" s="1752"/>
      <c r="BF187" s="1752"/>
    </row>
    <row r="188" spans="1:58" outlineLevel="1">
      <c r="A188" s="919">
        <v>1</v>
      </c>
      <c r="B188" s="780" t="e">
        <f>'прил 1.1'!#REF!</f>
        <v>#REF!</v>
      </c>
      <c r="C188" s="919" t="s">
        <v>1026</v>
      </c>
      <c r="D188" s="1433" t="e">
        <f>INDEX('прил 1.1'!K:K,MATCH($B188,'прил 1.1'!$B:$B,0))</f>
        <v>#REF!</v>
      </c>
      <c r="E188" s="1433" t="e">
        <f>INDEX('прил 1.1'!Q:Q,MATCH($B188,'прил 1.1'!$B:$B,0))</f>
        <v>#REF!</v>
      </c>
      <c r="F188" s="1433" t="e">
        <f>INDEX('прил 1.1'!#REF!,MATCH($B188,'прил 1.1'!$B:$B,0))</f>
        <v>#REF!</v>
      </c>
      <c r="G188" s="1433" t="e">
        <f>INDEX('прил 1.3'!#REF!,MATCH('прил 14'!$B188,'прил 1.3'!$B:$B,0))</f>
        <v>#REF!</v>
      </c>
      <c r="H188" s="1433" t="e">
        <f>INDEX('прил 1.3'!#REF!,MATCH('прил 14'!$B188,'прил 1.3'!$B:$B,0))</f>
        <v>#REF!</v>
      </c>
      <c r="I188" s="1433" t="e">
        <f>INDEX('прил 1.3'!#REF!,MATCH('прил 14'!$B188,'прил 1.3'!$B:$B,0))</f>
        <v>#REF!</v>
      </c>
      <c r="J188" s="1433" t="e">
        <f>INDEX('прил 1.3'!#REF!,MATCH('прил 14'!$B188,'прил 1.3'!$B:$B,0))</f>
        <v>#REF!</v>
      </c>
      <c r="K188" s="1433" t="e">
        <f>INDEX('прил 1.3'!#REF!,MATCH('прил 14'!$B188,'прил 1.3'!$B:$B,0))</f>
        <v>#REF!</v>
      </c>
      <c r="L188" s="1433"/>
      <c r="M188" s="1433" t="e">
        <f>INDEX('прил 1.1'!#REF!,MATCH($B188,'прил 1.1'!$B:$B,0))</f>
        <v>#REF!</v>
      </c>
      <c r="N188" s="1434"/>
      <c r="O188" s="1434"/>
      <c r="P188" s="1434"/>
      <c r="Q188" s="1434" t="e">
        <f>M188</f>
        <v>#REF!</v>
      </c>
      <c r="R188" s="1433"/>
      <c r="S188" s="1433" t="e">
        <f>INDEX('прил 1.1'!#REF!,MATCH($B188,'прил 1.1'!$B:$B,0))</f>
        <v>#REF!</v>
      </c>
      <c r="T188" s="1433" t="e">
        <f>INDEX('прил 1.1'!#REF!,MATCH($B188,'прил 1.1'!$B:$B,0))</f>
        <v>#REF!</v>
      </c>
      <c r="U188" s="1433" t="e">
        <f>INDEX('прил 1.1'!#REF!,MATCH($B188,'прил 1.1'!$B:$B,0))</f>
        <v>#REF!</v>
      </c>
      <c r="V188" s="1433" t="e">
        <f>INDEX('прил 1.1'!#REF!,MATCH($B188,'прил 1.1'!$B:$B,0))</f>
        <v>#REF!</v>
      </c>
      <c r="W188" s="1434" t="e">
        <f t="shared" ref="W188:W190" si="514">T188+(N188-AL188)*1.18+AL188</f>
        <v>#REF!</v>
      </c>
      <c r="X188" s="1434">
        <f t="shared" ref="X188:X190" si="515">(O188-AM188)*1.18+AM188</f>
        <v>0</v>
      </c>
      <c r="Y188" s="1434">
        <f t="shared" ref="Y188:Y190" si="516">(P188-AN188)*1.18+AN188</f>
        <v>0</v>
      </c>
      <c r="Z188" s="1434" t="e">
        <f t="shared" ref="Z188:Z190" si="517">(Q188-AO188)*1.18+AO188</f>
        <v>#REF!</v>
      </c>
      <c r="AA188" s="1433"/>
      <c r="AB188" s="1433" t="e">
        <f>INDEX('прил 1.1'!#REF!,MATCH($B188,'прил 1.1'!$B:$B,0))</f>
        <v>#REF!</v>
      </c>
      <c r="AC188" s="1433" t="e">
        <f>INDEX('прил 1.1'!#REF!,MATCH($B188,'прил 1.1'!$B:$B,0))</f>
        <v>#REF!</v>
      </c>
      <c r="AD188" s="1088" t="e">
        <f>INDEX('прил 1.1'!#REF!,MATCH($B188,'прил 1.1'!$B:$B,0))</f>
        <v>#REF!</v>
      </c>
      <c r="AE188" s="1088" t="e">
        <f>INDEX('прил 1.1'!#REF!,MATCH($B188,'прил 1.1'!$B:$B,0))</f>
        <v>#REF!</v>
      </c>
      <c r="AF188" s="1935" t="e">
        <f t="shared" si="412"/>
        <v>#REF!</v>
      </c>
      <c r="AG188" s="1267" t="e">
        <f>INDEX('прил 1.1'!#REF!,MATCH($B188,'прил 1.1'!$B:$B,0))</f>
        <v>#REF!</v>
      </c>
      <c r="AH188" s="1267" t="e">
        <f t="shared" si="501"/>
        <v>#REF!</v>
      </c>
      <c r="AJ188" s="1266"/>
      <c r="AK188" s="1359"/>
      <c r="AL188" s="1360"/>
      <c r="AM188" s="1266"/>
      <c r="AN188" s="1266"/>
      <c r="AO188" s="1361"/>
      <c r="AP188" s="1291" t="e">
        <f t="shared" si="435"/>
        <v>#REF!</v>
      </c>
      <c r="AQ188" s="1362" t="e">
        <f t="shared" si="503"/>
        <v>#REF!</v>
      </c>
      <c r="AR188" s="1362" t="e">
        <f t="shared" si="504"/>
        <v>#REF!</v>
      </c>
      <c r="AS188" s="1362">
        <f t="shared" si="505"/>
        <v>0</v>
      </c>
      <c r="AT188" s="1362">
        <f t="shared" si="506"/>
        <v>0</v>
      </c>
      <c r="AU188" s="1362" t="e">
        <f t="shared" si="507"/>
        <v>#REF!</v>
      </c>
      <c r="AW188" s="1362">
        <f t="shared" ref="AW188:AW190" si="518">(N188-AL188)*1.18</f>
        <v>0</v>
      </c>
      <c r="AX188" s="1362">
        <f t="shared" ref="AX188:AX190" si="519">(O188-AM188)*1.18</f>
        <v>0</v>
      </c>
      <c r="AY188" s="1362">
        <f t="shared" ref="AY188:AY190" si="520">(P188-AN188)*1.18</f>
        <v>0</v>
      </c>
      <c r="AZ188" s="1362" t="e">
        <f t="shared" ref="AZ188:AZ190" si="521">(Q188-AO188)*1.18</f>
        <v>#REF!</v>
      </c>
      <c r="BA188" s="1362" t="e">
        <f t="shared" ref="BA188:BA190" si="522">SUM(AW188:AZ188)</f>
        <v>#REF!</v>
      </c>
      <c r="BB188" s="1363">
        <v>0</v>
      </c>
      <c r="BD188" s="1751" t="e">
        <f t="shared" si="509"/>
        <v>#REF!</v>
      </c>
    </row>
    <row r="189" spans="1:58" outlineLevel="1">
      <c r="A189" s="919">
        <f t="shared" ref="A189:A191" si="523">A188+1</f>
        <v>2</v>
      </c>
      <c r="B189" s="780" t="e">
        <f>'прил 1.1'!#REF!</f>
        <v>#REF!</v>
      </c>
      <c r="C189" s="919" t="s">
        <v>1026</v>
      </c>
      <c r="D189" s="1433" t="e">
        <f>INDEX('прил 1.1'!K:K,MATCH($B189,'прил 1.1'!$B:$B,0))</f>
        <v>#REF!</v>
      </c>
      <c r="E189" s="1433" t="e">
        <f>INDEX('прил 1.1'!Q:Q,MATCH($B189,'прил 1.1'!$B:$B,0))</f>
        <v>#REF!</v>
      </c>
      <c r="F189" s="1433" t="e">
        <f>INDEX('прил 1.1'!#REF!,MATCH($B189,'прил 1.1'!$B:$B,0))</f>
        <v>#REF!</v>
      </c>
      <c r="G189" s="1433" t="e">
        <f>INDEX('прил 1.3'!#REF!,MATCH('прил 14'!$B189,'прил 1.3'!$B:$B,0))</f>
        <v>#REF!</v>
      </c>
      <c r="H189" s="1433" t="e">
        <f>INDEX('прил 1.3'!#REF!,MATCH('прил 14'!$B189,'прил 1.3'!$B:$B,0))</f>
        <v>#REF!</v>
      </c>
      <c r="I189" s="1433" t="e">
        <f>INDEX('прил 1.3'!#REF!,MATCH('прил 14'!$B189,'прил 1.3'!$B:$B,0))</f>
        <v>#REF!</v>
      </c>
      <c r="J189" s="1433" t="e">
        <f>INDEX('прил 1.3'!#REF!,MATCH('прил 14'!$B189,'прил 1.3'!$B:$B,0))</f>
        <v>#REF!</v>
      </c>
      <c r="K189" s="1433" t="e">
        <f>INDEX('прил 1.3'!#REF!,MATCH('прил 14'!$B189,'прил 1.3'!$B:$B,0))</f>
        <v>#REF!</v>
      </c>
      <c r="L189" s="1433"/>
      <c r="M189" s="1433" t="e">
        <f>INDEX('прил 1.1'!#REF!,MATCH($B189,'прил 1.1'!$B:$B,0))</f>
        <v>#REF!</v>
      </c>
      <c r="N189" s="1434"/>
      <c r="O189" s="1434"/>
      <c r="P189" s="1434"/>
      <c r="Q189" s="1434" t="e">
        <f t="shared" ref="Q189:Q190" si="524">M189</f>
        <v>#REF!</v>
      </c>
      <c r="R189" s="1433"/>
      <c r="S189" s="1433" t="e">
        <f>INDEX('прил 1.1'!#REF!,MATCH($B189,'прил 1.1'!$B:$B,0))</f>
        <v>#REF!</v>
      </c>
      <c r="T189" s="1433" t="e">
        <f>INDEX('прил 1.1'!#REF!,MATCH($B189,'прил 1.1'!$B:$B,0))</f>
        <v>#REF!</v>
      </c>
      <c r="U189" s="1433" t="e">
        <f>INDEX('прил 1.1'!#REF!,MATCH($B189,'прил 1.1'!$B:$B,0))</f>
        <v>#REF!</v>
      </c>
      <c r="V189" s="1433" t="e">
        <f>INDEX('прил 1.1'!#REF!,MATCH($B189,'прил 1.1'!$B:$B,0))</f>
        <v>#REF!</v>
      </c>
      <c r="W189" s="1434" t="e">
        <f t="shared" si="514"/>
        <v>#REF!</v>
      </c>
      <c r="X189" s="1434">
        <f t="shared" si="515"/>
        <v>0</v>
      </c>
      <c r="Y189" s="1434">
        <f t="shared" si="516"/>
        <v>0</v>
      </c>
      <c r="Z189" s="1434" t="e">
        <f t="shared" si="517"/>
        <v>#REF!</v>
      </c>
      <c r="AA189" s="1433"/>
      <c r="AB189" s="1433" t="e">
        <f>INDEX('прил 1.1'!#REF!,MATCH($B189,'прил 1.1'!$B:$B,0))</f>
        <v>#REF!</v>
      </c>
      <c r="AC189" s="1433" t="e">
        <f>INDEX('прил 1.1'!#REF!,MATCH($B189,'прил 1.1'!$B:$B,0))</f>
        <v>#REF!</v>
      </c>
      <c r="AD189" s="1088" t="e">
        <f>INDEX('прил 1.1'!#REF!,MATCH($B189,'прил 1.1'!$B:$B,0))</f>
        <v>#REF!</v>
      </c>
      <c r="AE189" s="1088" t="e">
        <f>INDEX('прил 1.1'!#REF!,MATCH($B189,'прил 1.1'!$B:$B,0))</f>
        <v>#REF!</v>
      </c>
      <c r="AF189" s="1935" t="e">
        <f t="shared" si="412"/>
        <v>#REF!</v>
      </c>
      <c r="AG189" s="1267" t="e">
        <f>INDEX('прил 1.1'!#REF!,MATCH($B189,'прил 1.1'!$B:$B,0))</f>
        <v>#REF!</v>
      </c>
      <c r="AH189" s="1267" t="e">
        <f t="shared" si="501"/>
        <v>#REF!</v>
      </c>
      <c r="AJ189" s="1266"/>
      <c r="AK189" s="1359"/>
      <c r="AL189" s="1360"/>
      <c r="AM189" s="1266"/>
      <c r="AN189" s="1266"/>
      <c r="AO189" s="1361"/>
      <c r="AP189" s="1291" t="e">
        <f t="shared" si="435"/>
        <v>#REF!</v>
      </c>
      <c r="AQ189" s="1362" t="e">
        <f t="shared" si="503"/>
        <v>#REF!</v>
      </c>
      <c r="AR189" s="1362" t="e">
        <f t="shared" si="504"/>
        <v>#REF!</v>
      </c>
      <c r="AS189" s="1362">
        <f t="shared" si="505"/>
        <v>0</v>
      </c>
      <c r="AT189" s="1362">
        <f t="shared" si="506"/>
        <v>0</v>
      </c>
      <c r="AU189" s="1362" t="e">
        <f t="shared" si="507"/>
        <v>#REF!</v>
      </c>
      <c r="AW189" s="1362">
        <f t="shared" si="518"/>
        <v>0</v>
      </c>
      <c r="AX189" s="1362">
        <f t="shared" si="519"/>
        <v>0</v>
      </c>
      <c r="AY189" s="1362">
        <f t="shared" si="520"/>
        <v>0</v>
      </c>
      <c r="AZ189" s="1362" t="e">
        <f t="shared" si="521"/>
        <v>#REF!</v>
      </c>
      <c r="BA189" s="1362" t="e">
        <f t="shared" si="522"/>
        <v>#REF!</v>
      </c>
      <c r="BB189" s="1363">
        <v>0</v>
      </c>
      <c r="BD189" s="1751" t="e">
        <f t="shared" si="509"/>
        <v>#REF!</v>
      </c>
    </row>
    <row r="190" spans="1:58" outlineLevel="2">
      <c r="A190" s="919">
        <f t="shared" si="523"/>
        <v>3</v>
      </c>
      <c r="B190" s="780" t="e">
        <f>'прил 1.1'!#REF!</f>
        <v>#REF!</v>
      </c>
      <c r="C190" s="919" t="s">
        <v>1026</v>
      </c>
      <c r="D190" s="1433" t="e">
        <f>INDEX('прил 1.1'!K:K,MATCH($B190,'прил 1.1'!$B:$B,0))</f>
        <v>#REF!</v>
      </c>
      <c r="E190" s="1433" t="e">
        <f>INDEX('прил 1.1'!Q:Q,MATCH($B190,'прил 1.1'!$B:$B,0))</f>
        <v>#REF!</v>
      </c>
      <c r="F190" s="1433" t="e">
        <f>INDEX('прил 1.1'!#REF!,MATCH($B190,'прил 1.1'!$B:$B,0))</f>
        <v>#REF!</v>
      </c>
      <c r="G190" s="1433" t="e">
        <f>INDEX('прил 1.3'!#REF!,MATCH('прил 14'!$B190,'прил 1.3'!$B:$B,0))</f>
        <v>#REF!</v>
      </c>
      <c r="H190" s="1433" t="e">
        <f>INDEX('прил 1.3'!#REF!,MATCH('прил 14'!$B190,'прил 1.3'!$B:$B,0))</f>
        <v>#REF!</v>
      </c>
      <c r="I190" s="1433" t="e">
        <f>INDEX('прил 1.3'!#REF!,MATCH('прил 14'!$B190,'прил 1.3'!$B:$B,0))</f>
        <v>#REF!</v>
      </c>
      <c r="J190" s="1433" t="e">
        <f>INDEX('прил 1.3'!#REF!,MATCH('прил 14'!$B190,'прил 1.3'!$B:$B,0))</f>
        <v>#REF!</v>
      </c>
      <c r="K190" s="1433" t="e">
        <f>INDEX('прил 1.3'!#REF!,MATCH('прил 14'!$B190,'прил 1.3'!$B:$B,0))</f>
        <v>#REF!</v>
      </c>
      <c r="L190" s="1433"/>
      <c r="M190" s="1433" t="e">
        <f>INDEX('прил 1.1'!#REF!,MATCH($B190,'прил 1.1'!$B:$B,0))</f>
        <v>#REF!</v>
      </c>
      <c r="N190" s="1434"/>
      <c r="O190" s="1434"/>
      <c r="P190" s="1434"/>
      <c r="Q190" s="1434" t="e">
        <f t="shared" si="524"/>
        <v>#REF!</v>
      </c>
      <c r="R190" s="1433"/>
      <c r="S190" s="1433" t="e">
        <f>INDEX('прил 1.1'!#REF!,MATCH($B190,'прил 1.1'!$B:$B,0))</f>
        <v>#REF!</v>
      </c>
      <c r="T190" s="1433" t="e">
        <f>INDEX('прил 1.1'!#REF!,MATCH($B190,'прил 1.1'!$B:$B,0))</f>
        <v>#REF!</v>
      </c>
      <c r="U190" s="1433" t="e">
        <f>INDEX('прил 1.1'!#REF!,MATCH($B190,'прил 1.1'!$B:$B,0))</f>
        <v>#REF!</v>
      </c>
      <c r="V190" s="1433" t="e">
        <f>INDEX('прил 1.1'!#REF!,MATCH($B190,'прил 1.1'!$B:$B,0))</f>
        <v>#REF!</v>
      </c>
      <c r="W190" s="1434" t="e">
        <f t="shared" si="514"/>
        <v>#REF!</v>
      </c>
      <c r="X190" s="1434">
        <f t="shared" si="515"/>
        <v>0</v>
      </c>
      <c r="Y190" s="1434">
        <f t="shared" si="516"/>
        <v>0</v>
      </c>
      <c r="Z190" s="1434" t="e">
        <f t="shared" si="517"/>
        <v>#REF!</v>
      </c>
      <c r="AA190" s="1433"/>
      <c r="AB190" s="1433" t="e">
        <f>INDEX('прил 1.1'!#REF!,MATCH($B190,'прил 1.1'!$B:$B,0))</f>
        <v>#REF!</v>
      </c>
      <c r="AC190" s="1433" t="e">
        <f>INDEX('прил 1.1'!#REF!,MATCH($B190,'прил 1.1'!$B:$B,0))</f>
        <v>#REF!</v>
      </c>
      <c r="AD190" s="1088" t="e">
        <f>INDEX('прил 1.1'!#REF!,MATCH($B190,'прил 1.1'!$B:$B,0))</f>
        <v>#REF!</v>
      </c>
      <c r="AE190" s="1088" t="e">
        <f>INDEX('прил 1.1'!#REF!,MATCH($B190,'прил 1.1'!$B:$B,0))</f>
        <v>#REF!</v>
      </c>
      <c r="AF190" s="1935" t="e">
        <f t="shared" si="412"/>
        <v>#REF!</v>
      </c>
      <c r="AG190" s="1267" t="e">
        <f>INDEX('прил 1.1'!#REF!,MATCH($B190,'прил 1.1'!$B:$B,0))</f>
        <v>#REF!</v>
      </c>
      <c r="AH190" s="1267" t="e">
        <f t="shared" si="501"/>
        <v>#REF!</v>
      </c>
      <c r="AJ190" s="1266"/>
      <c r="AK190" s="1359"/>
      <c r="AL190" s="1360"/>
      <c r="AM190" s="1266"/>
      <c r="AN190" s="1266"/>
      <c r="AO190" s="1361"/>
      <c r="AP190" s="1291" t="e">
        <f t="shared" si="435"/>
        <v>#REF!</v>
      </c>
      <c r="AQ190" s="1362" t="e">
        <f t="shared" si="503"/>
        <v>#REF!</v>
      </c>
      <c r="AR190" s="1362" t="e">
        <f t="shared" si="504"/>
        <v>#REF!</v>
      </c>
      <c r="AS190" s="1362">
        <f t="shared" si="505"/>
        <v>0</v>
      </c>
      <c r="AT190" s="1362">
        <f t="shared" si="506"/>
        <v>0</v>
      </c>
      <c r="AU190" s="1362" t="e">
        <f t="shared" si="507"/>
        <v>#REF!</v>
      </c>
      <c r="AW190" s="1362">
        <f t="shared" si="518"/>
        <v>0</v>
      </c>
      <c r="AX190" s="1362">
        <f t="shared" si="519"/>
        <v>0</v>
      </c>
      <c r="AY190" s="1362">
        <f t="shared" si="520"/>
        <v>0</v>
      </c>
      <c r="AZ190" s="1362" t="e">
        <f t="shared" si="521"/>
        <v>#REF!</v>
      </c>
      <c r="BA190" s="1362" t="e">
        <f t="shared" si="522"/>
        <v>#REF!</v>
      </c>
      <c r="BB190" s="1363">
        <v>0</v>
      </c>
      <c r="BD190" s="1751" t="e">
        <f t="shared" si="509"/>
        <v>#REF!</v>
      </c>
    </row>
    <row r="191" spans="1:58" outlineLevel="2">
      <c r="A191" s="919">
        <f t="shared" si="523"/>
        <v>4</v>
      </c>
      <c r="B191" s="780" t="e">
        <f>'прил 1.1'!#REF!</f>
        <v>#REF!</v>
      </c>
      <c r="C191" s="919" t="s">
        <v>1026</v>
      </c>
      <c r="D191" s="1433" t="e">
        <f>INDEX('прил 1.1'!K:K,MATCH($B191,'прил 1.1'!$B:$B,0))</f>
        <v>#REF!</v>
      </c>
      <c r="E191" s="1433" t="e">
        <f>INDEX('прил 1.1'!Q:Q,MATCH($B191,'прил 1.1'!$B:$B,0))</f>
        <v>#REF!</v>
      </c>
      <c r="F191" s="1433" t="e">
        <f>INDEX('прил 1.1'!#REF!,MATCH($B191,'прил 1.1'!$B:$B,0))</f>
        <v>#REF!</v>
      </c>
      <c r="G191" s="1433" t="e">
        <f>INDEX('прил 1.3'!#REF!,MATCH('прил 14'!$B191,'прил 1.3'!$B:$B,0))</f>
        <v>#REF!</v>
      </c>
      <c r="H191" s="1889"/>
      <c r="I191" s="1134"/>
      <c r="J191" s="1889"/>
      <c r="K191" s="1433" t="e">
        <f>G191</f>
        <v>#REF!</v>
      </c>
      <c r="L191" s="781"/>
      <c r="M191" s="1433" t="e">
        <f>INDEX('прил 1.1'!#REF!,MATCH($B191,'прил 1.1'!$B:$B,0))</f>
        <v>#REF!</v>
      </c>
      <c r="N191" s="1434"/>
      <c r="O191" s="1434"/>
      <c r="P191" s="1434" t="e">
        <f>M191</f>
        <v>#REF!</v>
      </c>
      <c r="Q191" s="1434" t="e">
        <f t="shared" ref="Q191" si="525">M191</f>
        <v>#REF!</v>
      </c>
      <c r="R191" s="1267"/>
      <c r="S191" s="1433" t="e">
        <f>INDEX('прил 1.1'!#REF!,MATCH($B191,'прил 1.1'!$B:$B,0))</f>
        <v>#REF!</v>
      </c>
      <c r="T191" s="1433" t="e">
        <f>INDEX('прил 1.1'!#REF!,MATCH($B191,'прил 1.1'!$B:$B,0))</f>
        <v>#REF!</v>
      </c>
      <c r="U191" s="1433" t="e">
        <f>INDEX('прил 1.1'!#REF!,MATCH($B191,'прил 1.1'!$B:$B,0))</f>
        <v>#REF!</v>
      </c>
      <c r="V191" s="1433" t="e">
        <f>INDEX('прил 1.1'!#REF!,MATCH($B191,'прил 1.1'!$B:$B,0))</f>
        <v>#REF!</v>
      </c>
      <c r="W191" s="1434" t="e">
        <f t="shared" ref="W191" si="526">T191+(N191-AL191)*1.18+AL191</f>
        <v>#REF!</v>
      </c>
      <c r="X191" s="1434">
        <f t="shared" ref="X191" si="527">(O191-AM191)*1.18+AM191</f>
        <v>0</v>
      </c>
      <c r="Y191" s="1434" t="e">
        <f t="shared" ref="Y191" si="528">(P191-AN191)*1.18+AN191</f>
        <v>#REF!</v>
      </c>
      <c r="Z191" s="1434" t="e">
        <f t="shared" ref="Z191" si="529">(Q191-AO191)*1.18+AO191</f>
        <v>#REF!</v>
      </c>
      <c r="AA191" s="1433"/>
      <c r="AB191" s="1433" t="e">
        <f>INDEX('прил 1.1'!#REF!,MATCH($B191,'прил 1.1'!$B:$B,0))</f>
        <v>#REF!</v>
      </c>
      <c r="AC191" s="1433" t="e">
        <f>INDEX('прил 1.1'!#REF!,MATCH($B191,'прил 1.1'!$B:$B,0))</f>
        <v>#REF!</v>
      </c>
      <c r="AD191" s="1088"/>
      <c r="AE191" s="1095"/>
      <c r="AF191" s="1935" t="e">
        <f t="shared" si="412"/>
        <v>#REF!</v>
      </c>
      <c r="AG191" s="1708" t="e">
        <f t="shared" si="443"/>
        <v>#REF!</v>
      </c>
      <c r="AH191" s="1267" t="e">
        <f t="shared" si="498"/>
        <v>#REF!</v>
      </c>
      <c r="AJ191" s="1266"/>
      <c r="AK191" s="1359"/>
      <c r="AL191" s="1360"/>
      <c r="AM191" s="1266"/>
      <c r="AN191" s="1266"/>
      <c r="AO191" s="1361"/>
      <c r="AP191" s="1291">
        <f t="shared" si="435"/>
        <v>0</v>
      </c>
      <c r="AQ191" s="1263"/>
      <c r="AR191" s="1263"/>
      <c r="AS191" s="1263"/>
      <c r="AT191" s="1263"/>
      <c r="AU191" s="1263"/>
      <c r="AW191" s="1263"/>
      <c r="AX191" s="1263"/>
      <c r="AY191" s="1263"/>
      <c r="AZ191" s="1263"/>
      <c r="BA191" s="1263"/>
      <c r="BC191" s="1091"/>
      <c r="BD191" s="1091"/>
      <c r="BE191" s="1091"/>
      <c r="BF191" s="1091"/>
    </row>
    <row r="192" spans="1:58" s="1089" customFormat="1" outlineLevel="2">
      <c r="A192" s="1111" t="s">
        <v>83</v>
      </c>
      <c r="B192" s="1097" t="s">
        <v>84</v>
      </c>
      <c r="C192" s="1107"/>
      <c r="D192" s="1435" t="e">
        <f t="shared" ref="D192:AC192" si="530">D193</f>
        <v>#REF!</v>
      </c>
      <c r="E192" s="1435" t="e">
        <f t="shared" si="530"/>
        <v>#REF!</v>
      </c>
      <c r="F192" s="1435" t="e">
        <f t="shared" si="530"/>
        <v>#REF!</v>
      </c>
      <c r="G192" s="1435" t="e">
        <f t="shared" si="530"/>
        <v>#REF!</v>
      </c>
      <c r="H192" s="1447" t="e">
        <f t="shared" si="530"/>
        <v>#REF!</v>
      </c>
      <c r="I192" s="1447" t="e">
        <f t="shared" si="530"/>
        <v>#REF!</v>
      </c>
      <c r="J192" s="1447" t="e">
        <f t="shared" si="530"/>
        <v>#REF!</v>
      </c>
      <c r="K192" s="1447" t="e">
        <f t="shared" si="530"/>
        <v>#REF!</v>
      </c>
      <c r="L192" s="1435">
        <f t="shared" si="530"/>
        <v>0</v>
      </c>
      <c r="M192" s="1436" t="e">
        <f t="shared" si="530"/>
        <v>#REF!</v>
      </c>
      <c r="N192" s="1435">
        <f t="shared" si="530"/>
        <v>0</v>
      </c>
      <c r="O192" s="1435">
        <f t="shared" si="530"/>
        <v>8.8999999999999996E-2</v>
      </c>
      <c r="P192" s="1435">
        <f t="shared" si="530"/>
        <v>0.91100000000000003</v>
      </c>
      <c r="Q192" s="1435">
        <f t="shared" si="530"/>
        <v>0</v>
      </c>
      <c r="R192" s="1435">
        <f t="shared" si="530"/>
        <v>0</v>
      </c>
      <c r="S192" s="1435" t="e">
        <f t="shared" si="530"/>
        <v>#REF!</v>
      </c>
      <c r="T192" s="1435" t="e">
        <f t="shared" si="530"/>
        <v>#REF!</v>
      </c>
      <c r="U192" s="1435" t="e">
        <f t="shared" si="530"/>
        <v>#REF!</v>
      </c>
      <c r="V192" s="1435" t="e">
        <f t="shared" si="530"/>
        <v>#REF!</v>
      </c>
      <c r="W192" s="1447" t="e">
        <f t="shared" si="530"/>
        <v>#REF!</v>
      </c>
      <c r="X192" s="1447">
        <f t="shared" si="530"/>
        <v>8.8999999999999996E-2</v>
      </c>
      <c r="Y192" s="1447">
        <f t="shared" si="530"/>
        <v>0.91100000000000003</v>
      </c>
      <c r="Z192" s="1447">
        <f t="shared" si="530"/>
        <v>0</v>
      </c>
      <c r="AA192" s="1435">
        <f t="shared" si="530"/>
        <v>0</v>
      </c>
      <c r="AB192" s="1435" t="e">
        <f t="shared" si="530"/>
        <v>#REF!</v>
      </c>
      <c r="AC192" s="1435" t="e">
        <f t="shared" si="530"/>
        <v>#REF!</v>
      </c>
      <c r="AD192" s="1099"/>
      <c r="AE192" s="1100"/>
      <c r="AF192" s="1935" t="e">
        <f t="shared" si="412"/>
        <v>#REF!</v>
      </c>
      <c r="AG192" s="1270" t="e">
        <f t="shared" ref="AG192" si="531">AG193</f>
        <v>#REF!</v>
      </c>
      <c r="AH192" s="1267" t="e">
        <f t="shared" ref="AH192:AH194" si="532">SUM(W192:Z192)-V192</f>
        <v>#REF!</v>
      </c>
      <c r="AJ192" s="1266"/>
      <c r="AK192" s="1359"/>
      <c r="AL192" s="1360"/>
      <c r="AM192" s="1266"/>
      <c r="AN192" s="1266"/>
      <c r="AO192" s="1361"/>
      <c r="AP192" s="1291" t="e">
        <f t="shared" si="435"/>
        <v>#REF!</v>
      </c>
      <c r="AQ192" s="1362" t="e">
        <f t="shared" ref="AQ192:AQ194" si="533">V192-AJ192</f>
        <v>#REF!</v>
      </c>
      <c r="AR192" s="1362" t="e">
        <f t="shared" ref="AR192:AR194" si="534">W192-AL192</f>
        <v>#REF!</v>
      </c>
      <c r="AS192" s="1362">
        <f t="shared" ref="AS192:AS194" si="535">X192-AM192</f>
        <v>8.8999999999999996E-2</v>
      </c>
      <c r="AT192" s="1362">
        <f t="shared" ref="AT192:AT194" si="536">Y192-AN192</f>
        <v>0.91100000000000003</v>
      </c>
      <c r="AU192" s="1362">
        <f t="shared" ref="AU192:AU194" si="537">Z192-AO192</f>
        <v>0</v>
      </c>
      <c r="AW192" s="1099">
        <f>AW193</f>
        <v>0</v>
      </c>
      <c r="AX192" s="1099">
        <f t="shared" ref="AX192:BA192" si="538">AX193</f>
        <v>8.8999999999999996E-2</v>
      </c>
      <c r="AY192" s="1099">
        <f t="shared" si="538"/>
        <v>0.91100000000000003</v>
      </c>
      <c r="AZ192" s="1099">
        <f t="shared" si="538"/>
        <v>0</v>
      </c>
      <c r="BA192" s="1099">
        <f t="shared" si="538"/>
        <v>1</v>
      </c>
      <c r="BC192" s="1752"/>
      <c r="BD192" s="1751" t="e">
        <f t="shared" ref="BD192:BD194" si="539">SUBTOTAL(9,W192:Z192)-V192</f>
        <v>#REF!</v>
      </c>
      <c r="BE192" s="1752"/>
      <c r="BF192" s="1752"/>
    </row>
    <row r="193" spans="1:58" outlineLevel="2">
      <c r="A193" s="919">
        <v>1</v>
      </c>
      <c r="B193" s="780" t="e">
        <f>'прил 1.1'!#REF!</f>
        <v>#REF!</v>
      </c>
      <c r="C193" s="919" t="s">
        <v>1026</v>
      </c>
      <c r="D193" s="1433" t="e">
        <f>INDEX('прил 1.1'!K:K,MATCH($B193,'прил 1.1'!$B:$B,0))</f>
        <v>#REF!</v>
      </c>
      <c r="E193" s="1433" t="e">
        <f>INDEX('прил 1.1'!Q:Q,MATCH($B193,'прил 1.1'!$B:$B,0))</f>
        <v>#REF!</v>
      </c>
      <c r="F193" s="1433" t="e">
        <f>INDEX('прил 1.1'!#REF!,MATCH($B193,'прил 1.1'!$B:$B,0))</f>
        <v>#REF!</v>
      </c>
      <c r="G193" s="1433" t="e">
        <f>INDEX('прил 1.3'!#REF!,MATCH('прил 14'!$B193,'прил 1.3'!$B:$B,0))</f>
        <v>#REF!</v>
      </c>
      <c r="H193" s="1433" t="e">
        <f>G193-K193</f>
        <v>#REF!</v>
      </c>
      <c r="I193" s="1433" t="e">
        <f>INDEX('прил 1.3'!#REF!,MATCH('прил 14'!$B193,'прил 1.3'!$B:$B,0))</f>
        <v>#REF!</v>
      </c>
      <c r="J193" s="1433" t="e">
        <f>INDEX('прил 1.3'!#REF!,MATCH('прил 14'!$B193,'прил 1.3'!$B:$B,0))</f>
        <v>#REF!</v>
      </c>
      <c r="K193" s="1433" t="e">
        <f>INDEX('прил 1.3'!#REF!,MATCH('прил 14'!$B193,'прил 1.3'!$B:$B,0))</f>
        <v>#REF!</v>
      </c>
      <c r="L193" s="1433"/>
      <c r="M193" s="1433" t="e">
        <f>INDEX('прил 1.1'!#REF!,MATCH($B193,'прил 1.1'!$B:$B,0))</f>
        <v>#REF!</v>
      </c>
      <c r="N193" s="1435"/>
      <c r="O193" s="1435">
        <v>8.8999999999999996E-2</v>
      </c>
      <c r="P193" s="1435">
        <v>0.91100000000000003</v>
      </c>
      <c r="Q193" s="1435"/>
      <c r="R193" s="1433"/>
      <c r="S193" s="1433" t="e">
        <f>INDEX('прил 1.1'!#REF!,MATCH($B193,'прил 1.1'!$B:$B,0))</f>
        <v>#REF!</v>
      </c>
      <c r="T193" s="1433" t="e">
        <f>INDEX('прил 1.1'!#REF!,MATCH($B193,'прил 1.1'!$B:$B,0))</f>
        <v>#REF!</v>
      </c>
      <c r="U193" s="1433" t="e">
        <f>INDEX('прил 1.1'!#REF!,MATCH($B193,'прил 1.1'!$B:$B,0))</f>
        <v>#REF!</v>
      </c>
      <c r="V193" s="1433" t="e">
        <f>INDEX('прил 1.1'!#REF!,MATCH($B193,'прил 1.1'!$B:$B,0))</f>
        <v>#REF!</v>
      </c>
      <c r="W193" s="1434" t="e">
        <f t="shared" ref="W193" si="540">T193+(N193-AL193)*1.18+AL193</f>
        <v>#REF!</v>
      </c>
      <c r="X193" s="1434">
        <f>O193</f>
        <v>8.8999999999999996E-2</v>
      </c>
      <c r="Y193" s="1434">
        <f>P193</f>
        <v>0.91100000000000003</v>
      </c>
      <c r="Z193" s="1434">
        <f t="shared" ref="Z193" si="541">(Q193-AO193)*1.18+AO193</f>
        <v>0</v>
      </c>
      <c r="AA193" s="1433"/>
      <c r="AB193" s="1433" t="e">
        <f>INDEX('прил 1.1'!#REF!,MATCH($B193,'прил 1.1'!$B:$B,0))</f>
        <v>#REF!</v>
      </c>
      <c r="AC193" s="1433" t="e">
        <f>INDEX('прил 1.1'!#REF!,MATCH($B193,'прил 1.1'!$B:$B,0))</f>
        <v>#REF!</v>
      </c>
      <c r="AD193" s="1088" t="e">
        <f>INDEX('прил 1.1'!#REF!,MATCH($B193,'прил 1.1'!$B:$B,0))</f>
        <v>#REF!</v>
      </c>
      <c r="AE193" s="1088" t="e">
        <f>INDEX('прил 1.1'!#REF!,MATCH($B193,'прил 1.1'!$B:$B,0))</f>
        <v>#REF!</v>
      </c>
      <c r="AF193" s="1935" t="e">
        <f t="shared" si="412"/>
        <v>#REF!</v>
      </c>
      <c r="AG193" s="1267" t="e">
        <f>INDEX('прил 1.1'!#REF!,MATCH($B193,'прил 1.1'!$B:$B,0))</f>
        <v>#REF!</v>
      </c>
      <c r="AH193" s="1267" t="e">
        <f>SUM(W193:Z193)-V193</f>
        <v>#REF!</v>
      </c>
      <c r="AJ193" s="1266"/>
      <c r="AK193" s="1359"/>
      <c r="AL193" s="1360"/>
      <c r="AM193" s="1266"/>
      <c r="AN193" s="1266"/>
      <c r="AO193" s="1361"/>
      <c r="AP193" s="1291" t="e">
        <f t="shared" si="435"/>
        <v>#REF!</v>
      </c>
      <c r="AQ193" s="1362" t="e">
        <f t="shared" si="533"/>
        <v>#REF!</v>
      </c>
      <c r="AR193" s="1362" t="e">
        <f t="shared" si="534"/>
        <v>#REF!</v>
      </c>
      <c r="AS193" s="1362">
        <f t="shared" si="535"/>
        <v>8.8999999999999996E-2</v>
      </c>
      <c r="AT193" s="1362">
        <f t="shared" si="536"/>
        <v>0.91100000000000003</v>
      </c>
      <c r="AU193" s="1362">
        <f t="shared" si="537"/>
        <v>0</v>
      </c>
      <c r="AW193" s="1362">
        <f>(N193-AL193)</f>
        <v>0</v>
      </c>
      <c r="AX193" s="1362">
        <f t="shared" ref="AX193:AZ193" si="542">(O193-AM193)</f>
        <v>8.8999999999999996E-2</v>
      </c>
      <c r="AY193" s="1362">
        <f t="shared" si="542"/>
        <v>0.91100000000000003</v>
      </c>
      <c r="AZ193" s="1362">
        <f t="shared" si="542"/>
        <v>0</v>
      </c>
      <c r="BA193" s="1362">
        <f t="shared" ref="BA193" si="543">SUM(AW193:AZ193)</f>
        <v>1</v>
      </c>
      <c r="BB193" s="1363">
        <v>0</v>
      </c>
      <c r="BD193" s="1751" t="e">
        <f t="shared" si="539"/>
        <v>#REF!</v>
      </c>
    </row>
    <row r="194" spans="1:58" s="1089" customFormat="1" outlineLevel="2">
      <c r="A194" s="1111" t="s">
        <v>85</v>
      </c>
      <c r="B194" s="1097" t="s">
        <v>86</v>
      </c>
      <c r="C194" s="1107"/>
      <c r="D194" s="1435" t="e">
        <f t="shared" ref="D194:AE194" si="544">SUM(D195:D196)</f>
        <v>#REF!</v>
      </c>
      <c r="E194" s="1435" t="e">
        <f t="shared" si="544"/>
        <v>#REF!</v>
      </c>
      <c r="F194" s="1433" t="e">
        <f t="shared" si="544"/>
        <v>#REF!</v>
      </c>
      <c r="G194" s="1435" t="e">
        <f t="shared" si="544"/>
        <v>#REF!</v>
      </c>
      <c r="H194" s="1435">
        <f t="shared" si="544"/>
        <v>0</v>
      </c>
      <c r="I194" s="1435">
        <f t="shared" si="544"/>
        <v>0</v>
      </c>
      <c r="J194" s="1435">
        <f t="shared" si="544"/>
        <v>0</v>
      </c>
      <c r="K194" s="1435" t="e">
        <f t="shared" si="544"/>
        <v>#REF!</v>
      </c>
      <c r="L194" s="1435">
        <f t="shared" si="544"/>
        <v>0</v>
      </c>
      <c r="M194" s="1436" t="e">
        <f t="shared" si="544"/>
        <v>#REF!</v>
      </c>
      <c r="N194" s="1435">
        <f t="shared" si="544"/>
        <v>0</v>
      </c>
      <c r="O194" s="1435">
        <f t="shared" si="544"/>
        <v>0</v>
      </c>
      <c r="P194" s="1435">
        <f t="shared" si="544"/>
        <v>0</v>
      </c>
      <c r="Q194" s="1435" t="e">
        <f t="shared" si="544"/>
        <v>#REF!</v>
      </c>
      <c r="R194" s="1435">
        <f t="shared" si="544"/>
        <v>0</v>
      </c>
      <c r="S194" s="1435" t="e">
        <f t="shared" si="544"/>
        <v>#REF!</v>
      </c>
      <c r="T194" s="1435" t="e">
        <f t="shared" si="544"/>
        <v>#REF!</v>
      </c>
      <c r="U194" s="1435" t="e">
        <f t="shared" si="544"/>
        <v>#REF!</v>
      </c>
      <c r="V194" s="1435" t="e">
        <f t="shared" si="544"/>
        <v>#REF!</v>
      </c>
      <c r="W194" s="1435" t="e">
        <f t="shared" si="544"/>
        <v>#REF!</v>
      </c>
      <c r="X194" s="1435">
        <f t="shared" si="544"/>
        <v>0</v>
      </c>
      <c r="Y194" s="1435">
        <f t="shared" si="544"/>
        <v>0</v>
      </c>
      <c r="Z194" s="1435" t="e">
        <f t="shared" si="544"/>
        <v>#REF!</v>
      </c>
      <c r="AA194" s="1435">
        <f t="shared" si="544"/>
        <v>0</v>
      </c>
      <c r="AB194" s="1435" t="e">
        <f t="shared" si="544"/>
        <v>#REF!</v>
      </c>
      <c r="AC194" s="1435" t="e">
        <f t="shared" si="544"/>
        <v>#REF!</v>
      </c>
      <c r="AD194" s="1099">
        <f t="shared" si="544"/>
        <v>0</v>
      </c>
      <c r="AE194" s="1110">
        <f t="shared" si="544"/>
        <v>0</v>
      </c>
      <c r="AF194" s="1935" t="e">
        <f t="shared" si="412"/>
        <v>#REF!</v>
      </c>
      <c r="AG194" s="1708" t="e">
        <f t="shared" si="443"/>
        <v>#REF!</v>
      </c>
      <c r="AH194" s="1267" t="e">
        <f t="shared" si="532"/>
        <v>#REF!</v>
      </c>
      <c r="AJ194" s="1266"/>
      <c r="AK194" s="1359"/>
      <c r="AL194" s="1360"/>
      <c r="AM194" s="1266"/>
      <c r="AN194" s="1266"/>
      <c r="AO194" s="1361"/>
      <c r="AP194" s="1291" t="e">
        <f t="shared" si="435"/>
        <v>#REF!</v>
      </c>
      <c r="AQ194" s="1362" t="e">
        <f t="shared" si="533"/>
        <v>#REF!</v>
      </c>
      <c r="AR194" s="1362" t="e">
        <f t="shared" si="534"/>
        <v>#REF!</v>
      </c>
      <c r="AS194" s="1362">
        <f t="shared" si="535"/>
        <v>0</v>
      </c>
      <c r="AT194" s="1362">
        <f t="shared" si="536"/>
        <v>0</v>
      </c>
      <c r="AU194" s="1362" t="e">
        <f t="shared" si="537"/>
        <v>#REF!</v>
      </c>
      <c r="AW194" s="1099">
        <f t="shared" ref="AW194:BA194" si="545">SUM(AW195:AW196)</f>
        <v>0</v>
      </c>
      <c r="AX194" s="1099">
        <f t="shared" si="545"/>
        <v>0</v>
      </c>
      <c r="AY194" s="1099">
        <f t="shared" si="545"/>
        <v>0</v>
      </c>
      <c r="AZ194" s="1099">
        <f t="shared" si="545"/>
        <v>0</v>
      </c>
      <c r="BA194" s="1099">
        <f t="shared" si="545"/>
        <v>0</v>
      </c>
      <c r="BC194" s="1752"/>
      <c r="BD194" s="1751" t="e">
        <f t="shared" si="539"/>
        <v>#REF!</v>
      </c>
      <c r="BE194" s="1752"/>
      <c r="BF194" s="1752"/>
    </row>
    <row r="195" spans="1:58" ht="32.25" customHeight="1" outlineLevel="2">
      <c r="A195" s="919"/>
      <c r="B195" s="1094" t="e">
        <f>'прил 1.1'!#REF!</f>
        <v>#REF!</v>
      </c>
      <c r="C195" s="919" t="s">
        <v>1026</v>
      </c>
      <c r="D195" s="1433" t="e">
        <f>INDEX('прил 1.1'!K:K,MATCH($B195,'прил 1.1'!$B:$B,0))</f>
        <v>#REF!</v>
      </c>
      <c r="E195" s="1433" t="e">
        <f>INDEX('прил 1.1'!Q:Q,MATCH($B195,'прил 1.1'!$B:$B,0))</f>
        <v>#REF!</v>
      </c>
      <c r="F195" s="1433" t="e">
        <f>INDEX('прил 1.1'!#REF!,MATCH($B195,'прил 1.1'!$B:$B,0))</f>
        <v>#REF!</v>
      </c>
      <c r="G195" s="1433" t="e">
        <f>INDEX('прил 1.3'!#REF!,MATCH('прил 14'!$B195,'прил 1.3'!$B:$B,0))</f>
        <v>#REF!</v>
      </c>
      <c r="H195" s="1433"/>
      <c r="I195" s="1433"/>
      <c r="J195" s="1433"/>
      <c r="K195" s="1433" t="e">
        <f>G195</f>
        <v>#REF!</v>
      </c>
      <c r="L195" s="1433"/>
      <c r="M195" s="1433" t="e">
        <f>INDEX('прил 1.1'!#REF!,MATCH($B195,'прил 1.1'!$B:$B,0))</f>
        <v>#REF!</v>
      </c>
      <c r="N195" s="1435"/>
      <c r="O195" s="1435"/>
      <c r="P195" s="1435"/>
      <c r="Q195" s="1435" t="e">
        <f>M195</f>
        <v>#REF!</v>
      </c>
      <c r="R195" s="1433"/>
      <c r="S195" s="1433" t="e">
        <f>INDEX('прил 1.1'!#REF!,MATCH($B195,'прил 1.1'!$B:$B,0))</f>
        <v>#REF!</v>
      </c>
      <c r="T195" s="1433" t="e">
        <f>INDEX('прил 1.1'!#REF!,MATCH($B195,'прил 1.1'!$B:$B,0))</f>
        <v>#REF!</v>
      </c>
      <c r="U195" s="1433" t="e">
        <f>INDEX('прил 1.1'!#REF!,MATCH($B195,'прил 1.1'!$B:$B,0))</f>
        <v>#REF!</v>
      </c>
      <c r="V195" s="1433" t="e">
        <f>INDEX('прил 1.1'!#REF!,MATCH($B195,'прил 1.1'!$B:$B,0))</f>
        <v>#REF!</v>
      </c>
      <c r="W195" s="1434" t="e">
        <f t="shared" ref="W195" si="546">T195+(N195-AL195)*1.18+AL195</f>
        <v>#REF!</v>
      </c>
      <c r="X195" s="1434">
        <f>O195</f>
        <v>0</v>
      </c>
      <c r="Y195" s="1434">
        <f>P195</f>
        <v>0</v>
      </c>
      <c r="Z195" s="1434" t="e">
        <f t="shared" ref="Z195" si="547">(Q195-AO195)*1.18+AO195</f>
        <v>#REF!</v>
      </c>
      <c r="AA195" s="1433"/>
      <c r="AB195" s="1433" t="e">
        <f>INDEX('прил 1.1'!#REF!,MATCH($B195,'прил 1.1'!$B:$B,0))</f>
        <v>#REF!</v>
      </c>
      <c r="AC195" s="1433" t="e">
        <f>INDEX('прил 1.1'!#REF!,MATCH($B195,'прил 1.1'!$B:$B,0))</f>
        <v>#REF!</v>
      </c>
      <c r="AD195" s="1088"/>
      <c r="AE195" s="1095"/>
      <c r="AF195" s="1935" t="e">
        <f t="shared" si="412"/>
        <v>#REF!</v>
      </c>
      <c r="AG195" s="1708" t="e">
        <f t="shared" si="443"/>
        <v>#REF!</v>
      </c>
      <c r="AH195" s="1267" t="e">
        <f t="shared" ref="AH195:AH196" si="548">SUM(N195:Q195)-M195</f>
        <v>#REF!</v>
      </c>
      <c r="AJ195" s="1266"/>
      <c r="AK195" s="1359"/>
      <c r="AL195" s="1360"/>
      <c r="AM195" s="1266"/>
      <c r="AN195" s="1266"/>
      <c r="AO195" s="1361"/>
      <c r="AP195" s="1291">
        <f t="shared" si="435"/>
        <v>0</v>
      </c>
      <c r="AQ195" s="1263"/>
      <c r="AR195" s="1263"/>
      <c r="AS195" s="1263"/>
      <c r="AT195" s="1263"/>
      <c r="AU195" s="1263"/>
      <c r="AW195" s="1263"/>
      <c r="AX195" s="1263"/>
      <c r="AY195" s="1263"/>
      <c r="AZ195" s="1263"/>
      <c r="BA195" s="1263"/>
      <c r="BC195" s="1091"/>
      <c r="BD195" s="1091"/>
      <c r="BE195" s="1091"/>
      <c r="BF195" s="1091"/>
    </row>
    <row r="196" spans="1:58" hidden="1" outlineLevel="2">
      <c r="A196" s="980"/>
      <c r="B196" s="1135"/>
      <c r="C196" s="982"/>
      <c r="D196" s="1103"/>
      <c r="E196" s="1103"/>
      <c r="F196" s="1104"/>
      <c r="G196" s="1104"/>
      <c r="H196" s="1103"/>
      <c r="I196" s="1103"/>
      <c r="J196" s="1103"/>
      <c r="K196" s="1103"/>
      <c r="L196" s="1103"/>
      <c r="M196" s="1270"/>
      <c r="N196" s="1270"/>
      <c r="O196" s="1270"/>
      <c r="P196" s="1270"/>
      <c r="Q196" s="1270"/>
      <c r="R196" s="1270"/>
      <c r="S196" s="1270"/>
      <c r="T196" s="1270"/>
      <c r="U196" s="1270"/>
      <c r="V196" s="1270"/>
      <c r="W196" s="1270"/>
      <c r="X196" s="1270"/>
      <c r="Y196" s="1270"/>
      <c r="Z196" s="1270"/>
      <c r="AA196" s="1103"/>
      <c r="AB196" s="1099"/>
      <c r="AC196" s="1099"/>
      <c r="AD196" s="1106"/>
      <c r="AE196" s="1106"/>
      <c r="AF196" s="1935">
        <f t="shared" si="412"/>
        <v>0</v>
      </c>
      <c r="AG196" s="1708">
        <f t="shared" si="443"/>
        <v>0</v>
      </c>
      <c r="AH196" s="1270">
        <f t="shared" si="548"/>
        <v>0</v>
      </c>
      <c r="AJ196" s="1266"/>
      <c r="AK196" s="1359"/>
      <c r="AL196" s="1360"/>
      <c r="AM196" s="1266"/>
      <c r="AN196" s="1266"/>
      <c r="AO196" s="1361"/>
      <c r="AP196" s="1291">
        <f t="shared" si="435"/>
        <v>0</v>
      </c>
      <c r="AQ196" s="1263"/>
      <c r="AR196" s="1263"/>
      <c r="AS196" s="1263"/>
      <c r="AT196" s="1263"/>
      <c r="AU196" s="1263"/>
      <c r="AW196" s="1263"/>
      <c r="AX196" s="1263"/>
      <c r="AY196" s="1263"/>
      <c r="AZ196" s="1263"/>
      <c r="BA196" s="1263"/>
      <c r="BC196" s="1091"/>
      <c r="BD196" s="1091"/>
      <c r="BE196" s="1091"/>
      <c r="BF196" s="1091"/>
    </row>
    <row r="197" spans="1:58" outlineLevel="2">
      <c r="A197" s="1111" t="s">
        <v>87</v>
      </c>
      <c r="B197" s="1125" t="s">
        <v>40</v>
      </c>
      <c r="C197" s="1125"/>
      <c r="D197" s="1435" t="e">
        <f t="shared" ref="D197:AJ197" si="549">D198+D206+D208+D211+D213</f>
        <v>#REF!</v>
      </c>
      <c r="E197" s="1435" t="e">
        <f t="shared" si="549"/>
        <v>#REF!</v>
      </c>
      <c r="F197" s="1435" t="e">
        <f t="shared" si="549"/>
        <v>#REF!</v>
      </c>
      <c r="G197" s="1435" t="e">
        <f t="shared" si="549"/>
        <v>#REF!</v>
      </c>
      <c r="H197" s="1435" t="e">
        <f t="shared" si="549"/>
        <v>#REF!</v>
      </c>
      <c r="I197" s="1435" t="e">
        <f t="shared" si="549"/>
        <v>#REF!</v>
      </c>
      <c r="J197" s="1435" t="e">
        <f t="shared" si="549"/>
        <v>#REF!</v>
      </c>
      <c r="K197" s="1435" t="e">
        <f t="shared" si="549"/>
        <v>#REF!</v>
      </c>
      <c r="L197" s="1435">
        <f t="shared" si="549"/>
        <v>0</v>
      </c>
      <c r="M197" s="1435" t="e">
        <f t="shared" si="549"/>
        <v>#REF!</v>
      </c>
      <c r="N197" s="1435">
        <f t="shared" si="549"/>
        <v>0.30660000000000004</v>
      </c>
      <c r="O197" s="1435">
        <f t="shared" si="549"/>
        <v>5.2945423800000002</v>
      </c>
      <c r="P197" s="1435" t="e">
        <f t="shared" si="549"/>
        <v>#REF!</v>
      </c>
      <c r="Q197" s="1435" t="e">
        <f t="shared" si="549"/>
        <v>#REF!</v>
      </c>
      <c r="R197" s="1435">
        <f t="shared" si="549"/>
        <v>0</v>
      </c>
      <c r="S197" s="1435" t="e">
        <f t="shared" si="549"/>
        <v>#REF!</v>
      </c>
      <c r="T197" s="1435" t="e">
        <f t="shared" si="549"/>
        <v>#REF!</v>
      </c>
      <c r="U197" s="1435" t="e">
        <f t="shared" si="549"/>
        <v>#REF!</v>
      </c>
      <c r="V197" s="1435" t="e">
        <f t="shared" si="549"/>
        <v>#REF!</v>
      </c>
      <c r="W197" s="1435" t="e">
        <f t="shared" si="549"/>
        <v>#REF!</v>
      </c>
      <c r="X197" s="1435" t="e">
        <f t="shared" si="549"/>
        <v>#REF!</v>
      </c>
      <c r="Y197" s="1435" t="e">
        <f t="shared" si="549"/>
        <v>#REF!</v>
      </c>
      <c r="Z197" s="1435" t="e">
        <f t="shared" si="549"/>
        <v>#REF!</v>
      </c>
      <c r="AA197" s="1435">
        <f t="shared" si="549"/>
        <v>0</v>
      </c>
      <c r="AB197" s="1435" t="e">
        <f t="shared" si="549"/>
        <v>#REF!</v>
      </c>
      <c r="AC197" s="1435" t="e">
        <f t="shared" si="549"/>
        <v>#REF!</v>
      </c>
      <c r="AD197" s="1099" t="e">
        <f t="shared" si="549"/>
        <v>#REF!</v>
      </c>
      <c r="AE197" s="1099" t="e">
        <f t="shared" si="549"/>
        <v>#REF!</v>
      </c>
      <c r="AF197" s="1941" t="e">
        <f t="shared" si="412"/>
        <v>#REF!</v>
      </c>
      <c r="AG197" s="1270" t="e">
        <f t="shared" ref="AG197" si="550">AG198+AG206+AG208+AG211+AG213</f>
        <v>#REF!</v>
      </c>
      <c r="AH197" s="1267" t="e">
        <f t="shared" ref="AH197:AH214" si="551">SUM(W197:Z197)-V197</f>
        <v>#REF!</v>
      </c>
      <c r="AI197" s="1270">
        <f t="shared" si="549"/>
        <v>0</v>
      </c>
      <c r="AJ197" s="1270" t="e">
        <f t="shared" si="549"/>
        <v>#REF!</v>
      </c>
      <c r="AK197" s="1359"/>
      <c r="AL197" s="1270">
        <f t="shared" ref="AL197:AO197" si="552">AL198+AL206+AL208+AL211+AL213</f>
        <v>0</v>
      </c>
      <c r="AM197" s="1270" t="e">
        <f>AM198+AM206+AM208+AM211+AM213</f>
        <v>#REF!</v>
      </c>
      <c r="AN197" s="1270" t="e">
        <f>AN198+AN206+AN208+AN211+AN213</f>
        <v>#REF!</v>
      </c>
      <c r="AO197" s="1270">
        <f t="shared" si="552"/>
        <v>0</v>
      </c>
      <c r="AP197" s="1291" t="e">
        <f t="shared" si="435"/>
        <v>#REF!</v>
      </c>
      <c r="AQ197" s="1362" t="e">
        <f t="shared" ref="AQ197:AQ206" si="553">V197-AJ197</f>
        <v>#REF!</v>
      </c>
      <c r="AR197" s="1362" t="e">
        <f t="shared" ref="AR197:AR206" si="554">W197-AL197</f>
        <v>#REF!</v>
      </c>
      <c r="AS197" s="1362" t="e">
        <f t="shared" ref="AS197:AS206" si="555">X197-AM197</f>
        <v>#REF!</v>
      </c>
      <c r="AT197" s="1362" t="e">
        <f t="shared" ref="AT197:AT206" si="556">Y197-AN197</f>
        <v>#REF!</v>
      </c>
      <c r="AU197" s="1362" t="e">
        <f t="shared" ref="AU197:AU206" si="557">Z197-AO197</f>
        <v>#REF!</v>
      </c>
      <c r="AW197" s="1270">
        <f t="shared" ref="AW197:BA197" si="558">AW198+AW206+AW208+AW211+AW213</f>
        <v>0.36178800000000005</v>
      </c>
      <c r="AX197" s="1270" t="e">
        <f t="shared" si="558"/>
        <v>#REF!</v>
      </c>
      <c r="AY197" s="1270" t="e">
        <f t="shared" si="558"/>
        <v>#REF!</v>
      </c>
      <c r="AZ197" s="1270" t="e">
        <f t="shared" si="558"/>
        <v>#REF!</v>
      </c>
      <c r="BA197" s="1270" t="e">
        <f t="shared" si="558"/>
        <v>#REF!</v>
      </c>
      <c r="BD197" s="1751" t="e">
        <f t="shared" ref="BD197:BD206" si="559">SUBTOTAL(9,W197:Z197)-V197</f>
        <v>#REF!</v>
      </c>
    </row>
    <row r="198" spans="1:58" s="1089" customFormat="1" outlineLevel="2">
      <c r="A198" s="1892">
        <v>1</v>
      </c>
      <c r="B198" s="1097" t="s">
        <v>41</v>
      </c>
      <c r="C198" s="1128"/>
      <c r="D198" s="1435" t="e">
        <f t="shared" ref="D198:AJ198" si="560">SUM(D199:D205)</f>
        <v>#REF!</v>
      </c>
      <c r="E198" s="1435" t="e">
        <f t="shared" si="560"/>
        <v>#REF!</v>
      </c>
      <c r="F198" s="1435" t="e">
        <f t="shared" si="560"/>
        <v>#REF!</v>
      </c>
      <c r="G198" s="1435" t="e">
        <f t="shared" si="560"/>
        <v>#REF!</v>
      </c>
      <c r="H198" s="1435" t="e">
        <f t="shared" si="560"/>
        <v>#REF!</v>
      </c>
      <c r="I198" s="1435" t="e">
        <f t="shared" si="560"/>
        <v>#REF!</v>
      </c>
      <c r="J198" s="1435" t="e">
        <f t="shared" si="560"/>
        <v>#REF!</v>
      </c>
      <c r="K198" s="1435" t="e">
        <f t="shared" si="560"/>
        <v>#REF!</v>
      </c>
      <c r="L198" s="1435">
        <f t="shared" si="560"/>
        <v>0</v>
      </c>
      <c r="M198" s="1435" t="e">
        <f t="shared" si="560"/>
        <v>#REF!</v>
      </c>
      <c r="N198" s="1435">
        <f t="shared" si="560"/>
        <v>0</v>
      </c>
      <c r="O198" s="1435">
        <f t="shared" si="560"/>
        <v>1.7630000000000003</v>
      </c>
      <c r="P198" s="1435">
        <f t="shared" si="560"/>
        <v>1.0900000000000001</v>
      </c>
      <c r="Q198" s="1435">
        <f t="shared" si="560"/>
        <v>0</v>
      </c>
      <c r="R198" s="1435">
        <f t="shared" si="560"/>
        <v>0</v>
      </c>
      <c r="S198" s="1435" t="e">
        <f t="shared" si="560"/>
        <v>#REF!</v>
      </c>
      <c r="T198" s="1435" t="e">
        <f t="shared" si="560"/>
        <v>#REF!</v>
      </c>
      <c r="U198" s="1435" t="e">
        <f t="shared" si="560"/>
        <v>#REF!</v>
      </c>
      <c r="V198" s="1435" t="e">
        <f t="shared" si="560"/>
        <v>#REF!</v>
      </c>
      <c r="W198" s="1435" t="e">
        <f t="shared" si="560"/>
        <v>#REF!</v>
      </c>
      <c r="X198" s="1435" t="e">
        <f t="shared" si="560"/>
        <v>#REF!</v>
      </c>
      <c r="Y198" s="1435" t="e">
        <f t="shared" si="560"/>
        <v>#REF!</v>
      </c>
      <c r="Z198" s="1435">
        <f t="shared" si="560"/>
        <v>0</v>
      </c>
      <c r="AA198" s="1435">
        <f t="shared" si="560"/>
        <v>0</v>
      </c>
      <c r="AB198" s="1435" t="e">
        <f t="shared" si="560"/>
        <v>#REF!</v>
      </c>
      <c r="AC198" s="1435" t="e">
        <f t="shared" si="560"/>
        <v>#REF!</v>
      </c>
      <c r="AD198" s="1099" t="e">
        <f t="shared" si="560"/>
        <v>#REF!</v>
      </c>
      <c r="AE198" s="1099" t="e">
        <f t="shared" si="560"/>
        <v>#REF!</v>
      </c>
      <c r="AF198" s="1935" t="e">
        <f t="shared" si="412"/>
        <v>#REF!</v>
      </c>
      <c r="AG198" s="1270" t="e">
        <f t="shared" ref="AG198" si="561">SUM(AG199:AG205)</f>
        <v>#REF!</v>
      </c>
      <c r="AH198" s="1267" t="e">
        <f t="shared" si="551"/>
        <v>#REF!</v>
      </c>
      <c r="AI198" s="1270">
        <f t="shared" si="560"/>
        <v>0</v>
      </c>
      <c r="AJ198" s="1270" t="e">
        <f t="shared" si="560"/>
        <v>#REF!</v>
      </c>
      <c r="AK198" s="1359"/>
      <c r="AL198" s="1270">
        <f t="shared" ref="AL198:AO198" si="562">SUM(AL199:AL205)</f>
        <v>0</v>
      </c>
      <c r="AM198" s="1270" t="e">
        <f t="shared" si="562"/>
        <v>#REF!</v>
      </c>
      <c r="AN198" s="1270" t="e">
        <f t="shared" si="562"/>
        <v>#REF!</v>
      </c>
      <c r="AO198" s="1270">
        <f t="shared" si="562"/>
        <v>0</v>
      </c>
      <c r="AP198" s="1291" t="e">
        <f t="shared" si="435"/>
        <v>#REF!</v>
      </c>
      <c r="AQ198" s="1362" t="e">
        <f t="shared" si="553"/>
        <v>#REF!</v>
      </c>
      <c r="AR198" s="1362" t="e">
        <f t="shared" si="554"/>
        <v>#REF!</v>
      </c>
      <c r="AS198" s="1362" t="e">
        <f t="shared" si="555"/>
        <v>#REF!</v>
      </c>
      <c r="AT198" s="1362" t="e">
        <f t="shared" si="556"/>
        <v>#REF!</v>
      </c>
      <c r="AU198" s="1362">
        <f t="shared" si="557"/>
        <v>0</v>
      </c>
      <c r="AW198" s="1270">
        <f t="shared" ref="AW198:BA198" si="563">SUM(AW199:AW205)</f>
        <v>0</v>
      </c>
      <c r="AX198" s="1270" t="e">
        <f t="shared" si="563"/>
        <v>#REF!</v>
      </c>
      <c r="AY198" s="1270" t="e">
        <f t="shared" si="563"/>
        <v>#REF!</v>
      </c>
      <c r="AZ198" s="1270">
        <f t="shared" si="563"/>
        <v>0</v>
      </c>
      <c r="BA198" s="1270" t="e">
        <f t="shared" si="563"/>
        <v>#REF!</v>
      </c>
      <c r="BC198" s="1752"/>
      <c r="BD198" s="1751" t="e">
        <f t="shared" si="559"/>
        <v>#REF!</v>
      </c>
      <c r="BE198" s="1752"/>
      <c r="BF198" s="1752"/>
    </row>
    <row r="199" spans="1:58" outlineLevel="2">
      <c r="A199" s="919">
        <v>1</v>
      </c>
      <c r="B199" s="780" t="e">
        <f>'прил 1.1'!#REF!</f>
        <v>#REF!</v>
      </c>
      <c r="C199" s="919" t="s">
        <v>1026</v>
      </c>
      <c r="D199" s="1433" t="e">
        <f>INDEX('прил 1.1'!K:K,MATCH($B199,'прил 1.1'!$B:$B,0))</f>
        <v>#REF!</v>
      </c>
      <c r="E199" s="1433" t="e">
        <f>INDEX('прил 1.1'!Q:Q,MATCH($B199,'прил 1.1'!$B:$B,0))</f>
        <v>#REF!</v>
      </c>
      <c r="F199" s="1433" t="e">
        <f>INDEX('прил 1.1'!#REF!,MATCH($B199,'прил 1.1'!$B:$B,0))</f>
        <v>#REF!</v>
      </c>
      <c r="G199" s="1433" t="e">
        <f>INDEX('прил 1.3'!#REF!,MATCH('прил 14'!$B199,'прил 1.3'!$B:$B,0))</f>
        <v>#REF!</v>
      </c>
      <c r="H199" s="1433" t="e">
        <f>INDEX('прил 1.3'!#REF!,MATCH('прил 14'!$B199,'прил 1.3'!$B:$B,0))</f>
        <v>#REF!</v>
      </c>
      <c r="I199" s="1433" t="e">
        <f>INDEX('прил 1.3'!#REF!,MATCH('прил 14'!$B199,'прил 1.3'!$B:$B,0))</f>
        <v>#REF!</v>
      </c>
      <c r="J199" s="1433" t="e">
        <f>INDEX('прил 1.3'!#REF!,MATCH('прил 14'!$B199,'прил 1.3'!$B:$B,0))</f>
        <v>#REF!</v>
      </c>
      <c r="K199" s="1433" t="e">
        <f>INDEX('прил 1.3'!#REF!,MATCH('прил 14'!$B199,'прил 1.3'!$B:$B,0))</f>
        <v>#REF!</v>
      </c>
      <c r="L199" s="1433"/>
      <c r="M199" s="1433" t="e">
        <f>INDEX('прил 1.1'!#REF!,MATCH($B199,'прил 1.1'!$B:$B,0))</f>
        <v>#REF!</v>
      </c>
      <c r="N199" s="1434">
        <v>0</v>
      </c>
      <c r="O199" s="1434">
        <v>0.14000000000000001</v>
      </c>
      <c r="P199" s="1434">
        <v>0</v>
      </c>
      <c r="Q199" s="1434">
        <v>0</v>
      </c>
      <c r="R199" s="1433"/>
      <c r="S199" s="1433" t="e">
        <f>INDEX('прил 1.1'!#REF!,MATCH($B199,'прил 1.1'!$B:$B,0))</f>
        <v>#REF!</v>
      </c>
      <c r="T199" s="1433" t="e">
        <f>INDEX('прил 1.1'!#REF!,MATCH($B199,'прил 1.1'!$B:$B,0))</f>
        <v>#REF!</v>
      </c>
      <c r="U199" s="1433" t="e">
        <f>INDEX('прил 1.1'!#REF!,MATCH($B199,'прил 1.1'!$B:$B,0))</f>
        <v>#REF!</v>
      </c>
      <c r="V199" s="1433" t="e">
        <f>INDEX('прил 1.1'!#REF!,MATCH($B199,'прил 1.1'!$B:$B,0))</f>
        <v>#REF!</v>
      </c>
      <c r="W199" s="1434" t="e">
        <f t="shared" ref="W199:W205" si="564">T199+(N199-AL199)*1.18+AL199</f>
        <v>#REF!</v>
      </c>
      <c r="X199" s="1434" t="e">
        <f t="shared" ref="X199:X205" si="565">(O199-AM199)*1.18+AM199</f>
        <v>#REF!</v>
      </c>
      <c r="Y199" s="1434">
        <f t="shared" ref="Y199:Y205" si="566">(P199-AN199)*1.18+AN199</f>
        <v>0</v>
      </c>
      <c r="Z199" s="1434">
        <f t="shared" ref="Z199:Z205" si="567">(Q199-AO199)*1.18+AO199</f>
        <v>0</v>
      </c>
      <c r="AA199" s="1433"/>
      <c r="AB199" s="1433" t="e">
        <f>INDEX('прил 1.1'!#REF!,MATCH($B199,'прил 1.1'!$B:$B,0))</f>
        <v>#REF!</v>
      </c>
      <c r="AC199" s="1433" t="e">
        <f>INDEX('прил 1.1'!#REF!,MATCH($B199,'прил 1.1'!$B:$B,0))</f>
        <v>#REF!</v>
      </c>
      <c r="AD199" s="1088" t="e">
        <f>INDEX('прил 1.1'!#REF!,MATCH($B199,'прил 1.1'!$B:$B,0))</f>
        <v>#REF!</v>
      </c>
      <c r="AE199" s="1088" t="e">
        <f>INDEX('прил 1.1'!#REF!,MATCH($B199,'прил 1.1'!$B:$B,0))</f>
        <v>#REF!</v>
      </c>
      <c r="AF199" s="1935" t="e">
        <f t="shared" si="412"/>
        <v>#REF!</v>
      </c>
      <c r="AG199" s="1267" t="e">
        <f>INDEX('прил 1.1'!#REF!,MATCH($B199,'прил 1.1'!$B:$B,0))</f>
        <v>#REF!</v>
      </c>
      <c r="AH199" s="1267" t="e">
        <f t="shared" si="551"/>
        <v>#REF!</v>
      </c>
      <c r="AJ199" s="1266" t="e">
        <f t="shared" ref="AJ199:AJ205" si="568">ROUND(M199*$AK$19,4)</f>
        <v>#REF!</v>
      </c>
      <c r="AK199" s="1359"/>
      <c r="AL199" s="1360"/>
      <c r="AM199" s="1266" t="e">
        <f>AJ199</f>
        <v>#REF!</v>
      </c>
      <c r="AN199" s="1266"/>
      <c r="AO199" s="1361"/>
      <c r="AP199" s="1291" t="e">
        <f t="shared" si="435"/>
        <v>#REF!</v>
      </c>
      <c r="AQ199" s="1362" t="e">
        <f t="shared" si="553"/>
        <v>#REF!</v>
      </c>
      <c r="AR199" s="1362" t="e">
        <f t="shared" si="554"/>
        <v>#REF!</v>
      </c>
      <c r="AS199" s="1362" t="e">
        <f t="shared" si="555"/>
        <v>#REF!</v>
      </c>
      <c r="AT199" s="1362">
        <f t="shared" si="556"/>
        <v>0</v>
      </c>
      <c r="AU199" s="1362">
        <f t="shared" si="557"/>
        <v>0</v>
      </c>
      <c r="AW199" s="1362">
        <f t="shared" ref="AW199:AW205" si="569">(N199-AL199)*1.18</f>
        <v>0</v>
      </c>
      <c r="AX199" s="1362" t="e">
        <f t="shared" ref="AX199:AX206" si="570">(O199-AM199)*1.18</f>
        <v>#REF!</v>
      </c>
      <c r="AY199" s="1362">
        <f t="shared" ref="AY199:AY206" si="571">(P199-AN199)*1.18</f>
        <v>0</v>
      </c>
      <c r="AZ199" s="1362">
        <f t="shared" ref="AZ199:AZ206" si="572">(Q199-AO199)*1.18</f>
        <v>0</v>
      </c>
      <c r="BA199" s="1362" t="e">
        <f t="shared" ref="BA199:BA205" si="573">SUM(AW199:AZ199)</f>
        <v>#REF!</v>
      </c>
      <c r="BB199" s="1363">
        <v>-5.4424189140922508E-6</v>
      </c>
      <c r="BD199" s="1751" t="e">
        <f t="shared" si="559"/>
        <v>#REF!</v>
      </c>
    </row>
    <row r="200" spans="1:58" outlineLevel="1">
      <c r="A200" s="919">
        <f>A199+1</f>
        <v>2</v>
      </c>
      <c r="B200" s="780" t="e">
        <f>'прил 1.1'!#REF!</f>
        <v>#REF!</v>
      </c>
      <c r="C200" s="919" t="s">
        <v>1026</v>
      </c>
      <c r="D200" s="1433" t="e">
        <f>INDEX('прил 1.1'!K:K,MATCH($B200,'прил 1.1'!$B:$B,0))</f>
        <v>#REF!</v>
      </c>
      <c r="E200" s="1433" t="e">
        <f>INDEX('прил 1.1'!Q:Q,MATCH($B200,'прил 1.1'!$B:$B,0))</f>
        <v>#REF!</v>
      </c>
      <c r="F200" s="1433" t="e">
        <f>INDEX('прил 1.1'!#REF!,MATCH($B200,'прил 1.1'!$B:$B,0))</f>
        <v>#REF!</v>
      </c>
      <c r="G200" s="1433" t="e">
        <f>INDEX('прил 1.3'!#REF!,MATCH('прил 14'!$B200,'прил 1.3'!$B:$B,0))</f>
        <v>#REF!</v>
      </c>
      <c r="H200" s="1433" t="e">
        <f>INDEX('прил 1.3'!#REF!,MATCH('прил 14'!$B200,'прил 1.3'!$B:$B,0))</f>
        <v>#REF!</v>
      </c>
      <c r="I200" s="1433" t="e">
        <f>INDEX('прил 1.3'!#REF!,MATCH('прил 14'!$B200,'прил 1.3'!$B:$B,0))</f>
        <v>#REF!</v>
      </c>
      <c r="J200" s="1433" t="e">
        <f>INDEX('прил 1.3'!#REF!,MATCH('прил 14'!$B200,'прил 1.3'!$B:$B,0))</f>
        <v>#REF!</v>
      </c>
      <c r="K200" s="1433" t="e">
        <f>INDEX('прил 1.3'!#REF!,MATCH('прил 14'!$B200,'прил 1.3'!$B:$B,0))</f>
        <v>#REF!</v>
      </c>
      <c r="L200" s="1433"/>
      <c r="M200" s="1433" t="e">
        <f>INDEX('прил 1.1'!#REF!,MATCH($B200,'прил 1.1'!$B:$B,0))</f>
        <v>#REF!</v>
      </c>
      <c r="N200" s="1434">
        <v>0</v>
      </c>
      <c r="O200" s="1434">
        <v>0</v>
      </c>
      <c r="P200" s="1434">
        <v>1.0900000000000001</v>
      </c>
      <c r="Q200" s="1434">
        <v>0</v>
      </c>
      <c r="R200" s="1433"/>
      <c r="S200" s="1433" t="e">
        <f>INDEX('прил 1.1'!#REF!,MATCH($B200,'прил 1.1'!$B:$B,0))</f>
        <v>#REF!</v>
      </c>
      <c r="T200" s="1433" t="e">
        <f>INDEX('прил 1.1'!#REF!,MATCH($B200,'прил 1.1'!$B:$B,0))</f>
        <v>#REF!</v>
      </c>
      <c r="U200" s="1433" t="e">
        <f>INDEX('прил 1.1'!#REF!,MATCH($B200,'прил 1.1'!$B:$B,0))</f>
        <v>#REF!</v>
      </c>
      <c r="V200" s="1433" t="e">
        <f>INDEX('прил 1.1'!#REF!,MATCH($B200,'прил 1.1'!$B:$B,0))</f>
        <v>#REF!</v>
      </c>
      <c r="W200" s="1434" t="e">
        <f t="shared" si="564"/>
        <v>#REF!</v>
      </c>
      <c r="X200" s="1434">
        <f t="shared" si="565"/>
        <v>0</v>
      </c>
      <c r="Y200" s="1434" t="e">
        <f t="shared" si="566"/>
        <v>#REF!</v>
      </c>
      <c r="Z200" s="1434">
        <f t="shared" si="567"/>
        <v>0</v>
      </c>
      <c r="AA200" s="1433"/>
      <c r="AB200" s="1433" t="e">
        <f>INDEX('прил 1.1'!#REF!,MATCH($B200,'прил 1.1'!$B:$B,0))</f>
        <v>#REF!</v>
      </c>
      <c r="AC200" s="1433" t="e">
        <f>INDEX('прил 1.1'!#REF!,MATCH($B200,'прил 1.1'!$B:$B,0))</f>
        <v>#REF!</v>
      </c>
      <c r="AD200" s="1088" t="e">
        <f>INDEX('прил 1.1'!#REF!,MATCH($B200,'прил 1.1'!$B:$B,0))</f>
        <v>#REF!</v>
      </c>
      <c r="AE200" s="1088" t="e">
        <f>INDEX('прил 1.1'!#REF!,MATCH($B200,'прил 1.1'!$B:$B,0))</f>
        <v>#REF!</v>
      </c>
      <c r="AF200" s="1935" t="e">
        <f t="shared" si="412"/>
        <v>#REF!</v>
      </c>
      <c r="AG200" s="1267" t="e">
        <f>INDEX('прил 1.1'!#REF!,MATCH($B200,'прил 1.1'!$B:$B,0))</f>
        <v>#REF!</v>
      </c>
      <c r="AH200" s="1267" t="e">
        <f t="shared" si="551"/>
        <v>#REF!</v>
      </c>
      <c r="AJ200" s="1266" t="e">
        <f t="shared" si="568"/>
        <v>#REF!</v>
      </c>
      <c r="AK200" s="1359"/>
      <c r="AL200" s="1360"/>
      <c r="AM200" s="1266"/>
      <c r="AN200" s="1266" t="e">
        <f>AJ200</f>
        <v>#REF!</v>
      </c>
      <c r="AO200" s="1361"/>
      <c r="AP200" s="1291" t="e">
        <f t="shared" si="435"/>
        <v>#REF!</v>
      </c>
      <c r="AQ200" s="1362" t="e">
        <f t="shared" si="553"/>
        <v>#REF!</v>
      </c>
      <c r="AR200" s="1362" t="e">
        <f t="shared" si="554"/>
        <v>#REF!</v>
      </c>
      <c r="AS200" s="1362">
        <f t="shared" si="555"/>
        <v>0</v>
      </c>
      <c r="AT200" s="1362" t="e">
        <f t="shared" si="556"/>
        <v>#REF!</v>
      </c>
      <c r="AU200" s="1362">
        <f t="shared" si="557"/>
        <v>0</v>
      </c>
      <c r="AW200" s="1362">
        <f t="shared" si="569"/>
        <v>0</v>
      </c>
      <c r="AX200" s="1362">
        <f t="shared" si="570"/>
        <v>0</v>
      </c>
      <c r="AY200" s="1362" t="e">
        <f t="shared" si="571"/>
        <v>#REF!</v>
      </c>
      <c r="AZ200" s="1362">
        <f t="shared" si="572"/>
        <v>0</v>
      </c>
      <c r="BA200" s="1362" t="e">
        <f t="shared" si="573"/>
        <v>#REF!</v>
      </c>
      <c r="BB200" s="1363">
        <v>6.4840241689179123E-6</v>
      </c>
      <c r="BD200" s="1751" t="e">
        <f t="shared" si="559"/>
        <v>#REF!</v>
      </c>
    </row>
    <row r="201" spans="1:58" outlineLevel="1">
      <c r="A201" s="919">
        <f t="shared" ref="A201:A204" si="574">A200+1</f>
        <v>3</v>
      </c>
      <c r="B201" s="780" t="e">
        <f>'прил 1.1'!#REF!</f>
        <v>#REF!</v>
      </c>
      <c r="C201" s="919" t="s">
        <v>1026</v>
      </c>
      <c r="D201" s="1433" t="e">
        <f>INDEX('прил 1.1'!K:K,MATCH($B201,'прил 1.1'!$B:$B,0))</f>
        <v>#REF!</v>
      </c>
      <c r="E201" s="1433" t="e">
        <f>INDEX('прил 1.1'!Q:Q,MATCH($B201,'прил 1.1'!$B:$B,0))</f>
        <v>#REF!</v>
      </c>
      <c r="F201" s="1433" t="e">
        <f>INDEX('прил 1.1'!#REF!,MATCH($B201,'прил 1.1'!$B:$B,0))</f>
        <v>#REF!</v>
      </c>
      <c r="G201" s="1433" t="e">
        <f>INDEX('прил 1.3'!#REF!,MATCH('прил 14'!$B201,'прил 1.3'!$B:$B,0))</f>
        <v>#REF!</v>
      </c>
      <c r="H201" s="1433" t="e">
        <f>INDEX('прил 1.3'!#REF!,MATCH('прил 14'!$B201,'прил 1.3'!$B:$B,0))</f>
        <v>#REF!</v>
      </c>
      <c r="I201" s="1433" t="e">
        <f>INDEX('прил 1.3'!#REF!,MATCH('прил 14'!$B201,'прил 1.3'!$B:$B,0))</f>
        <v>#REF!</v>
      </c>
      <c r="J201" s="1433" t="e">
        <f>INDEX('прил 1.3'!#REF!,MATCH('прил 14'!$B201,'прил 1.3'!$B:$B,0))</f>
        <v>#REF!</v>
      </c>
      <c r="K201" s="1433" t="e">
        <f>INDEX('прил 1.3'!#REF!,MATCH('прил 14'!$B201,'прил 1.3'!$B:$B,0))</f>
        <v>#REF!</v>
      </c>
      <c r="L201" s="1433"/>
      <c r="M201" s="1433" t="e">
        <f>INDEX('прил 1.1'!#REF!,MATCH($B201,'прил 1.1'!$B:$B,0))</f>
        <v>#REF!</v>
      </c>
      <c r="N201" s="1434">
        <v>0</v>
      </c>
      <c r="O201" s="1434">
        <v>0.43</v>
      </c>
      <c r="P201" s="1434">
        <v>0</v>
      </c>
      <c r="Q201" s="1434">
        <v>0</v>
      </c>
      <c r="R201" s="1433"/>
      <c r="S201" s="1433" t="e">
        <f>INDEX('прил 1.1'!#REF!,MATCH($B201,'прил 1.1'!$B:$B,0))</f>
        <v>#REF!</v>
      </c>
      <c r="T201" s="1433" t="e">
        <f>INDEX('прил 1.1'!#REF!,MATCH($B201,'прил 1.1'!$B:$B,0))</f>
        <v>#REF!</v>
      </c>
      <c r="U201" s="1433" t="e">
        <f>INDEX('прил 1.1'!#REF!,MATCH($B201,'прил 1.1'!$B:$B,0))</f>
        <v>#REF!</v>
      </c>
      <c r="V201" s="1433" t="e">
        <f>INDEX('прил 1.1'!#REF!,MATCH($B201,'прил 1.1'!$B:$B,0))</f>
        <v>#REF!</v>
      </c>
      <c r="W201" s="1434" t="e">
        <f t="shared" si="564"/>
        <v>#REF!</v>
      </c>
      <c r="X201" s="1434" t="e">
        <f t="shared" si="565"/>
        <v>#REF!</v>
      </c>
      <c r="Y201" s="1434">
        <f t="shared" si="566"/>
        <v>0</v>
      </c>
      <c r="Z201" s="1434">
        <f t="shared" si="567"/>
        <v>0</v>
      </c>
      <c r="AA201" s="1433"/>
      <c r="AB201" s="1433" t="e">
        <f>INDEX('прил 1.1'!#REF!,MATCH($B201,'прил 1.1'!$B:$B,0))</f>
        <v>#REF!</v>
      </c>
      <c r="AC201" s="1433" t="e">
        <f>INDEX('прил 1.1'!#REF!,MATCH($B201,'прил 1.1'!$B:$B,0))</f>
        <v>#REF!</v>
      </c>
      <c r="AD201" s="1088" t="e">
        <f>INDEX('прил 1.1'!#REF!,MATCH($B201,'прил 1.1'!$B:$B,0))</f>
        <v>#REF!</v>
      </c>
      <c r="AE201" s="1088" t="e">
        <f>INDEX('прил 1.1'!#REF!,MATCH($B201,'прил 1.1'!$B:$B,0))</f>
        <v>#REF!</v>
      </c>
      <c r="AF201" s="1935" t="e">
        <f t="shared" si="412"/>
        <v>#REF!</v>
      </c>
      <c r="AG201" s="1267" t="e">
        <f>INDEX('прил 1.1'!#REF!,MATCH($B201,'прил 1.1'!$B:$B,0))</f>
        <v>#REF!</v>
      </c>
      <c r="AH201" s="1267" t="e">
        <f t="shared" si="551"/>
        <v>#REF!</v>
      </c>
      <c r="AJ201" s="1266" t="e">
        <f t="shared" si="568"/>
        <v>#REF!</v>
      </c>
      <c r="AK201" s="1359"/>
      <c r="AL201" s="1360"/>
      <c r="AM201" s="1266" t="e">
        <f>AJ201</f>
        <v>#REF!</v>
      </c>
      <c r="AN201" s="1266"/>
      <c r="AO201" s="1361"/>
      <c r="AP201" s="1291" t="e">
        <f t="shared" si="435"/>
        <v>#REF!</v>
      </c>
      <c r="AQ201" s="1362" t="e">
        <f t="shared" si="553"/>
        <v>#REF!</v>
      </c>
      <c r="AR201" s="1362" t="e">
        <f t="shared" si="554"/>
        <v>#REF!</v>
      </c>
      <c r="AS201" s="1362" t="e">
        <f t="shared" si="555"/>
        <v>#REF!</v>
      </c>
      <c r="AT201" s="1362">
        <f t="shared" si="556"/>
        <v>0</v>
      </c>
      <c r="AU201" s="1362">
        <f t="shared" si="557"/>
        <v>0</v>
      </c>
      <c r="AW201" s="1362">
        <f t="shared" si="569"/>
        <v>0</v>
      </c>
      <c r="AX201" s="1362" t="e">
        <f t="shared" si="570"/>
        <v>#REF!</v>
      </c>
      <c r="AY201" s="1362">
        <f t="shared" si="571"/>
        <v>0</v>
      </c>
      <c r="AZ201" s="1362">
        <f t="shared" si="572"/>
        <v>0</v>
      </c>
      <c r="BA201" s="1362" t="e">
        <f t="shared" si="573"/>
        <v>#REF!</v>
      </c>
      <c r="BB201" s="1363">
        <v>8.9982847639169528E-6</v>
      </c>
      <c r="BD201" s="1751" t="e">
        <f t="shared" si="559"/>
        <v>#REF!</v>
      </c>
    </row>
    <row r="202" spans="1:58" outlineLevel="1">
      <c r="A202" s="919">
        <f t="shared" si="574"/>
        <v>4</v>
      </c>
      <c r="B202" s="780" t="e">
        <f>'прил 1.1'!#REF!</f>
        <v>#REF!</v>
      </c>
      <c r="C202" s="919" t="s">
        <v>1026</v>
      </c>
      <c r="D202" s="1433" t="e">
        <f>INDEX('прил 1.1'!K:K,MATCH($B202,'прил 1.1'!$B:$B,0))</f>
        <v>#REF!</v>
      </c>
      <c r="E202" s="1433" t="e">
        <f>INDEX('прил 1.1'!Q:Q,MATCH($B202,'прил 1.1'!$B:$B,0))</f>
        <v>#REF!</v>
      </c>
      <c r="F202" s="1433" t="e">
        <f>INDEX('прил 1.1'!#REF!,MATCH($B202,'прил 1.1'!$B:$B,0))</f>
        <v>#REF!</v>
      </c>
      <c r="G202" s="1433" t="e">
        <f>INDEX('прил 1.3'!#REF!,MATCH('прил 14'!$B202,'прил 1.3'!$B:$B,0))</f>
        <v>#REF!</v>
      </c>
      <c r="H202" s="1433" t="e">
        <f>INDEX('прил 1.3'!#REF!,MATCH('прил 14'!$B202,'прил 1.3'!$B:$B,0))</f>
        <v>#REF!</v>
      </c>
      <c r="I202" s="1433" t="e">
        <f>INDEX('прил 1.3'!#REF!,MATCH('прил 14'!$B202,'прил 1.3'!$B:$B,0))</f>
        <v>#REF!</v>
      </c>
      <c r="J202" s="1433" t="e">
        <f>INDEX('прил 1.3'!#REF!,MATCH('прил 14'!$B202,'прил 1.3'!$B:$B,0))</f>
        <v>#REF!</v>
      </c>
      <c r="K202" s="1433" t="e">
        <f>INDEX('прил 1.3'!#REF!,MATCH('прил 14'!$B202,'прил 1.3'!$B:$B,0))</f>
        <v>#REF!</v>
      </c>
      <c r="L202" s="1433"/>
      <c r="M202" s="1433" t="e">
        <f>INDEX('прил 1.1'!#REF!,MATCH($B202,'прил 1.1'!$B:$B,0))</f>
        <v>#REF!</v>
      </c>
      <c r="N202" s="1434">
        <v>0</v>
      </c>
      <c r="O202" s="1434">
        <v>0.25</v>
      </c>
      <c r="P202" s="1434">
        <v>0</v>
      </c>
      <c r="Q202" s="1434">
        <v>0</v>
      </c>
      <c r="R202" s="1433"/>
      <c r="S202" s="1433" t="e">
        <f>INDEX('прил 1.1'!#REF!,MATCH($B202,'прил 1.1'!$B:$B,0))</f>
        <v>#REF!</v>
      </c>
      <c r="T202" s="1433" t="e">
        <f>INDEX('прил 1.1'!#REF!,MATCH($B202,'прил 1.1'!$B:$B,0))</f>
        <v>#REF!</v>
      </c>
      <c r="U202" s="1433" t="e">
        <f>INDEX('прил 1.1'!#REF!,MATCH($B202,'прил 1.1'!$B:$B,0))</f>
        <v>#REF!</v>
      </c>
      <c r="V202" s="1433" t="e">
        <f>INDEX('прил 1.1'!#REF!,MATCH($B202,'прил 1.1'!$B:$B,0))</f>
        <v>#REF!</v>
      </c>
      <c r="W202" s="1434" t="e">
        <f t="shared" si="564"/>
        <v>#REF!</v>
      </c>
      <c r="X202" s="1434" t="e">
        <f t="shared" si="565"/>
        <v>#REF!</v>
      </c>
      <c r="Y202" s="1434">
        <f t="shared" si="566"/>
        <v>0</v>
      </c>
      <c r="Z202" s="1434">
        <f t="shared" si="567"/>
        <v>0</v>
      </c>
      <c r="AA202" s="1433"/>
      <c r="AB202" s="1433" t="e">
        <f>INDEX('прил 1.1'!#REF!,MATCH($B202,'прил 1.1'!$B:$B,0))</f>
        <v>#REF!</v>
      </c>
      <c r="AC202" s="1433" t="e">
        <f>INDEX('прил 1.1'!#REF!,MATCH($B202,'прил 1.1'!$B:$B,0))</f>
        <v>#REF!</v>
      </c>
      <c r="AD202" s="1088" t="e">
        <f>INDEX('прил 1.1'!#REF!,MATCH($B202,'прил 1.1'!$B:$B,0))</f>
        <v>#REF!</v>
      </c>
      <c r="AE202" s="1088" t="e">
        <f>INDEX('прил 1.1'!#REF!,MATCH($B202,'прил 1.1'!$B:$B,0))</f>
        <v>#REF!</v>
      </c>
      <c r="AF202" s="1935" t="e">
        <f t="shared" si="412"/>
        <v>#REF!</v>
      </c>
      <c r="AG202" s="1267" t="e">
        <f>INDEX('прил 1.1'!#REF!,MATCH($B202,'прил 1.1'!$B:$B,0))</f>
        <v>#REF!</v>
      </c>
      <c r="AH202" s="1267" t="e">
        <f t="shared" si="551"/>
        <v>#REF!</v>
      </c>
      <c r="AJ202" s="1266" t="e">
        <f t="shared" si="568"/>
        <v>#REF!</v>
      </c>
      <c r="AK202" s="1359"/>
      <c r="AL202" s="1360"/>
      <c r="AM202" s="1266" t="e">
        <f t="shared" ref="AM202:AM205" si="575">AJ202</f>
        <v>#REF!</v>
      </c>
      <c r="AN202" s="1266"/>
      <c r="AO202" s="1361"/>
      <c r="AP202" s="1291" t="e">
        <f t="shared" si="435"/>
        <v>#REF!</v>
      </c>
      <c r="AQ202" s="1362" t="e">
        <f t="shared" si="553"/>
        <v>#REF!</v>
      </c>
      <c r="AR202" s="1362" t="e">
        <f t="shared" si="554"/>
        <v>#REF!</v>
      </c>
      <c r="AS202" s="1362" t="e">
        <f t="shared" si="555"/>
        <v>#REF!</v>
      </c>
      <c r="AT202" s="1362">
        <f t="shared" si="556"/>
        <v>0</v>
      </c>
      <c r="AU202" s="1362">
        <f t="shared" si="557"/>
        <v>0</v>
      </c>
      <c r="AW202" s="1362">
        <f t="shared" si="569"/>
        <v>0</v>
      </c>
      <c r="AX202" s="1362" t="e">
        <f t="shared" si="570"/>
        <v>#REF!</v>
      </c>
      <c r="AY202" s="1362">
        <f t="shared" si="571"/>
        <v>0</v>
      </c>
      <c r="AZ202" s="1362">
        <f t="shared" si="572"/>
        <v>0</v>
      </c>
      <c r="BA202" s="1362" t="e">
        <f t="shared" si="573"/>
        <v>#REF!</v>
      </c>
      <c r="BB202" s="1363">
        <v>3.1385376534354137E-6</v>
      </c>
      <c r="BD202" s="1751" t="e">
        <f t="shared" si="559"/>
        <v>#REF!</v>
      </c>
    </row>
    <row r="203" spans="1:58" outlineLevel="1">
      <c r="A203" s="919">
        <f t="shared" si="574"/>
        <v>5</v>
      </c>
      <c r="B203" s="780" t="e">
        <f>'прил 1.1'!#REF!</f>
        <v>#REF!</v>
      </c>
      <c r="C203" s="919" t="s">
        <v>1026</v>
      </c>
      <c r="D203" s="1433" t="e">
        <f>INDEX('прил 1.1'!K:K,MATCH($B203,'прил 1.1'!$B:$B,0))</f>
        <v>#REF!</v>
      </c>
      <c r="E203" s="1433" t="e">
        <f>INDEX('прил 1.1'!Q:Q,MATCH($B203,'прил 1.1'!$B:$B,0))</f>
        <v>#REF!</v>
      </c>
      <c r="F203" s="1433" t="e">
        <f>INDEX('прил 1.1'!#REF!,MATCH($B203,'прил 1.1'!$B:$B,0))</f>
        <v>#REF!</v>
      </c>
      <c r="G203" s="1433" t="e">
        <f>INDEX('прил 1.3'!#REF!,MATCH('прил 14'!$B203,'прил 1.3'!$B:$B,0))</f>
        <v>#REF!</v>
      </c>
      <c r="H203" s="1433" t="e">
        <f>INDEX('прил 1.3'!#REF!,MATCH('прил 14'!$B203,'прил 1.3'!$B:$B,0))</f>
        <v>#REF!</v>
      </c>
      <c r="I203" s="1433" t="e">
        <f>INDEX('прил 1.3'!#REF!,MATCH('прил 14'!$B203,'прил 1.3'!$B:$B,0))</f>
        <v>#REF!</v>
      </c>
      <c r="J203" s="1433" t="e">
        <f>INDEX('прил 1.3'!#REF!,MATCH('прил 14'!$B203,'прил 1.3'!$B:$B,0))</f>
        <v>#REF!</v>
      </c>
      <c r="K203" s="1433" t="e">
        <f>INDEX('прил 1.3'!#REF!,MATCH('прил 14'!$B203,'прил 1.3'!$B:$B,0))</f>
        <v>#REF!</v>
      </c>
      <c r="L203" s="1433"/>
      <c r="M203" s="1433" t="e">
        <f>INDEX('прил 1.1'!#REF!,MATCH($B203,'прил 1.1'!$B:$B,0))</f>
        <v>#REF!</v>
      </c>
      <c r="N203" s="1434">
        <v>0</v>
      </c>
      <c r="O203" s="1434">
        <v>0.36799999999999999</v>
      </c>
      <c r="P203" s="1434">
        <v>0</v>
      </c>
      <c r="Q203" s="1434">
        <v>0</v>
      </c>
      <c r="R203" s="1433"/>
      <c r="S203" s="1433" t="e">
        <f>INDEX('прил 1.1'!#REF!,MATCH($B203,'прил 1.1'!$B:$B,0))</f>
        <v>#REF!</v>
      </c>
      <c r="T203" s="1433" t="e">
        <f>INDEX('прил 1.1'!#REF!,MATCH($B203,'прил 1.1'!$B:$B,0))</f>
        <v>#REF!</v>
      </c>
      <c r="U203" s="1433" t="e">
        <f>INDEX('прил 1.1'!#REF!,MATCH($B203,'прил 1.1'!$B:$B,0))</f>
        <v>#REF!</v>
      </c>
      <c r="V203" s="1433" t="e">
        <f>INDEX('прил 1.1'!#REF!,MATCH($B203,'прил 1.1'!$B:$B,0))</f>
        <v>#REF!</v>
      </c>
      <c r="W203" s="1434" t="e">
        <f t="shared" si="564"/>
        <v>#REF!</v>
      </c>
      <c r="X203" s="1434" t="e">
        <f t="shared" si="565"/>
        <v>#REF!</v>
      </c>
      <c r="Y203" s="1434">
        <f t="shared" si="566"/>
        <v>0</v>
      </c>
      <c r="Z203" s="1434">
        <f t="shared" si="567"/>
        <v>0</v>
      </c>
      <c r="AA203" s="1433"/>
      <c r="AB203" s="1433" t="e">
        <f>INDEX('прил 1.1'!#REF!,MATCH($B203,'прил 1.1'!$B:$B,0))</f>
        <v>#REF!</v>
      </c>
      <c r="AC203" s="1433" t="e">
        <f>INDEX('прил 1.1'!#REF!,MATCH($B203,'прил 1.1'!$B:$B,0))</f>
        <v>#REF!</v>
      </c>
      <c r="AD203" s="1088" t="e">
        <f>INDEX('прил 1.1'!#REF!,MATCH($B203,'прил 1.1'!$B:$B,0))</f>
        <v>#REF!</v>
      </c>
      <c r="AE203" s="1088" t="e">
        <f>INDEX('прил 1.1'!#REF!,MATCH($B203,'прил 1.1'!$B:$B,0))</f>
        <v>#REF!</v>
      </c>
      <c r="AF203" s="1935" t="e">
        <f t="shared" si="412"/>
        <v>#REF!</v>
      </c>
      <c r="AG203" s="1267" t="e">
        <f>INDEX('прил 1.1'!#REF!,MATCH($B203,'прил 1.1'!$B:$B,0))</f>
        <v>#REF!</v>
      </c>
      <c r="AH203" s="1267" t="e">
        <f t="shared" si="551"/>
        <v>#REF!</v>
      </c>
      <c r="AJ203" s="1266" t="e">
        <f t="shared" si="568"/>
        <v>#REF!</v>
      </c>
      <c r="AK203" s="1359"/>
      <c r="AL203" s="1360"/>
      <c r="AM203" s="1266" t="e">
        <f t="shared" si="575"/>
        <v>#REF!</v>
      </c>
      <c r="AN203" s="1266"/>
      <c r="AO203" s="1361"/>
      <c r="AP203" s="1291" t="e">
        <f t="shared" si="435"/>
        <v>#REF!</v>
      </c>
      <c r="AQ203" s="1362" t="e">
        <f t="shared" si="553"/>
        <v>#REF!</v>
      </c>
      <c r="AR203" s="1362" t="e">
        <f t="shared" si="554"/>
        <v>#REF!</v>
      </c>
      <c r="AS203" s="1362" t="e">
        <f t="shared" si="555"/>
        <v>#REF!</v>
      </c>
      <c r="AT203" s="1362">
        <f t="shared" si="556"/>
        <v>0</v>
      </c>
      <c r="AU203" s="1362">
        <f t="shared" si="557"/>
        <v>0</v>
      </c>
      <c r="AW203" s="1362">
        <f t="shared" si="569"/>
        <v>0</v>
      </c>
      <c r="AX203" s="1362" t="e">
        <f t="shared" si="570"/>
        <v>#REF!</v>
      </c>
      <c r="AY203" s="1362">
        <f t="shared" si="571"/>
        <v>0</v>
      </c>
      <c r="AZ203" s="1362">
        <f t="shared" si="572"/>
        <v>0</v>
      </c>
      <c r="BA203" s="1362" t="e">
        <f t="shared" si="573"/>
        <v>#REF!</v>
      </c>
      <c r="BB203" s="1363">
        <v>-4.02007257416237E-6</v>
      </c>
      <c r="BD203" s="1751" t="e">
        <f t="shared" si="559"/>
        <v>#REF!</v>
      </c>
    </row>
    <row r="204" spans="1:58" outlineLevel="1">
      <c r="A204" s="919">
        <f t="shared" si="574"/>
        <v>6</v>
      </c>
      <c r="B204" s="780" t="e">
        <f>'прил 1.1'!#REF!</f>
        <v>#REF!</v>
      </c>
      <c r="C204" s="919" t="s">
        <v>1026</v>
      </c>
      <c r="D204" s="1433" t="e">
        <f>INDEX('прил 1.1'!K:K,MATCH($B204,'прил 1.1'!$B:$B,0))</f>
        <v>#REF!</v>
      </c>
      <c r="E204" s="1433" t="e">
        <f>INDEX('прил 1.1'!Q:Q,MATCH($B204,'прил 1.1'!$B:$B,0))</f>
        <v>#REF!</v>
      </c>
      <c r="F204" s="1433" t="e">
        <f>INDEX('прил 1.1'!#REF!,MATCH($B204,'прил 1.1'!$B:$B,0))</f>
        <v>#REF!</v>
      </c>
      <c r="G204" s="1433" t="e">
        <f>INDEX('прил 1.3'!#REF!,MATCH('прил 14'!$B204,'прил 1.3'!$B:$B,0))</f>
        <v>#REF!</v>
      </c>
      <c r="H204" s="1433" t="e">
        <f>INDEX('прил 1.3'!#REF!,MATCH('прил 14'!$B204,'прил 1.3'!$B:$B,0))</f>
        <v>#REF!</v>
      </c>
      <c r="I204" s="1433" t="e">
        <f>INDEX('прил 1.3'!#REF!,MATCH('прил 14'!$B204,'прил 1.3'!$B:$B,0))</f>
        <v>#REF!</v>
      </c>
      <c r="J204" s="1433" t="e">
        <f>INDEX('прил 1.3'!#REF!,MATCH('прил 14'!$B204,'прил 1.3'!$B:$B,0))</f>
        <v>#REF!</v>
      </c>
      <c r="K204" s="1433" t="e">
        <f>INDEX('прил 1.3'!#REF!,MATCH('прил 14'!$B204,'прил 1.3'!$B:$B,0))</f>
        <v>#REF!</v>
      </c>
      <c r="L204" s="1433"/>
      <c r="M204" s="1433" t="e">
        <f>INDEX('прил 1.1'!#REF!,MATCH($B204,'прил 1.1'!$B:$B,0))</f>
        <v>#REF!</v>
      </c>
      <c r="N204" s="1434">
        <v>0</v>
      </c>
      <c r="O204" s="1434">
        <v>0.17499999999999999</v>
      </c>
      <c r="P204" s="1434">
        <v>0</v>
      </c>
      <c r="Q204" s="1434">
        <v>0</v>
      </c>
      <c r="R204" s="1433"/>
      <c r="S204" s="1433" t="e">
        <f>INDEX('прил 1.1'!#REF!,MATCH($B204,'прил 1.1'!$B:$B,0))</f>
        <v>#REF!</v>
      </c>
      <c r="T204" s="1433" t="e">
        <f>INDEX('прил 1.1'!#REF!,MATCH($B204,'прил 1.1'!$B:$B,0))</f>
        <v>#REF!</v>
      </c>
      <c r="U204" s="1433" t="e">
        <f>INDEX('прил 1.1'!#REF!,MATCH($B204,'прил 1.1'!$B:$B,0))</f>
        <v>#REF!</v>
      </c>
      <c r="V204" s="1433" t="e">
        <f>INDEX('прил 1.1'!#REF!,MATCH($B204,'прил 1.1'!$B:$B,0))</f>
        <v>#REF!</v>
      </c>
      <c r="W204" s="1434" t="e">
        <f t="shared" si="564"/>
        <v>#REF!</v>
      </c>
      <c r="X204" s="1434" t="e">
        <f t="shared" si="565"/>
        <v>#REF!</v>
      </c>
      <c r="Y204" s="1434">
        <f t="shared" si="566"/>
        <v>0</v>
      </c>
      <c r="Z204" s="1434">
        <f t="shared" si="567"/>
        <v>0</v>
      </c>
      <c r="AA204" s="1433"/>
      <c r="AB204" s="1433" t="e">
        <f>INDEX('прил 1.1'!#REF!,MATCH($B204,'прил 1.1'!$B:$B,0))</f>
        <v>#REF!</v>
      </c>
      <c r="AC204" s="1433" t="e">
        <f>INDEX('прил 1.1'!#REF!,MATCH($B204,'прил 1.1'!$B:$B,0))</f>
        <v>#REF!</v>
      </c>
      <c r="AD204" s="1088" t="e">
        <f>INDEX('прил 1.1'!#REF!,MATCH($B204,'прил 1.1'!$B:$B,0))</f>
        <v>#REF!</v>
      </c>
      <c r="AE204" s="1088" t="e">
        <f>INDEX('прил 1.1'!#REF!,MATCH($B204,'прил 1.1'!$B:$B,0))</f>
        <v>#REF!</v>
      </c>
      <c r="AF204" s="1935" t="e">
        <f t="shared" si="412"/>
        <v>#REF!</v>
      </c>
      <c r="AG204" s="1267" t="e">
        <f>INDEX('прил 1.1'!#REF!,MATCH($B204,'прил 1.1'!$B:$B,0))</f>
        <v>#REF!</v>
      </c>
      <c r="AH204" s="1267" t="e">
        <f t="shared" si="551"/>
        <v>#REF!</v>
      </c>
      <c r="AJ204" s="1266" t="e">
        <f t="shared" si="568"/>
        <v>#REF!</v>
      </c>
      <c r="AK204" s="1359"/>
      <c r="AL204" s="1360"/>
      <c r="AM204" s="1266" t="e">
        <f t="shared" si="575"/>
        <v>#REF!</v>
      </c>
      <c r="AN204" s="1266"/>
      <c r="AO204" s="1361"/>
      <c r="AP204" s="1291" t="e">
        <f t="shared" si="435"/>
        <v>#REF!</v>
      </c>
      <c r="AQ204" s="1362" t="e">
        <f t="shared" si="553"/>
        <v>#REF!</v>
      </c>
      <c r="AR204" s="1362" t="e">
        <f t="shared" si="554"/>
        <v>#REF!</v>
      </c>
      <c r="AS204" s="1362" t="e">
        <f t="shared" si="555"/>
        <v>#REF!</v>
      </c>
      <c r="AT204" s="1362">
        <f t="shared" si="556"/>
        <v>0</v>
      </c>
      <c r="AU204" s="1362">
        <f t="shared" si="557"/>
        <v>0</v>
      </c>
      <c r="AW204" s="1362">
        <f t="shared" si="569"/>
        <v>0</v>
      </c>
      <c r="AX204" s="1362" t="e">
        <f t="shared" si="570"/>
        <v>#REF!</v>
      </c>
      <c r="AY204" s="1362">
        <f t="shared" si="571"/>
        <v>0</v>
      </c>
      <c r="AZ204" s="1362">
        <f t="shared" si="572"/>
        <v>0</v>
      </c>
      <c r="BA204" s="1362" t="e">
        <f t="shared" si="573"/>
        <v>#REF!</v>
      </c>
      <c r="BB204" s="1363">
        <v>2.1969763573936874E-6</v>
      </c>
      <c r="BD204" s="1751" t="e">
        <f t="shared" si="559"/>
        <v>#REF!</v>
      </c>
    </row>
    <row r="205" spans="1:58" outlineLevel="1">
      <c r="A205" s="919">
        <f t="shared" ref="A205" si="576">A204+1</f>
        <v>7</v>
      </c>
      <c r="B205" s="780" t="e">
        <f>'прил 1.1'!#REF!</f>
        <v>#REF!</v>
      </c>
      <c r="C205" s="919" t="s">
        <v>1026</v>
      </c>
      <c r="D205" s="1433" t="e">
        <f>INDEX('прил 1.1'!K:K,MATCH($B205,'прил 1.1'!$B:$B,0))</f>
        <v>#REF!</v>
      </c>
      <c r="E205" s="1433" t="e">
        <f>INDEX('прил 1.1'!Q:Q,MATCH($B205,'прил 1.1'!$B:$B,0))</f>
        <v>#REF!</v>
      </c>
      <c r="F205" s="1433" t="e">
        <f>INDEX('прил 1.1'!#REF!,MATCH($B205,'прил 1.1'!$B:$B,0))</f>
        <v>#REF!</v>
      </c>
      <c r="G205" s="1433" t="e">
        <f>INDEX('прил 1.3'!#REF!,MATCH('прил 14'!$B205,'прил 1.3'!$B:$B,0))</f>
        <v>#REF!</v>
      </c>
      <c r="H205" s="1433" t="e">
        <f>INDEX('прил 1.3'!#REF!,MATCH('прил 14'!$B205,'прил 1.3'!$B:$B,0))</f>
        <v>#REF!</v>
      </c>
      <c r="I205" s="1433" t="e">
        <f>INDEX('прил 1.3'!#REF!,MATCH('прил 14'!$B205,'прил 1.3'!$B:$B,0))</f>
        <v>#REF!</v>
      </c>
      <c r="J205" s="1433" t="e">
        <f>INDEX('прил 1.3'!#REF!,MATCH('прил 14'!$B205,'прил 1.3'!$B:$B,0))</f>
        <v>#REF!</v>
      </c>
      <c r="K205" s="1433" t="e">
        <f>INDEX('прил 1.3'!#REF!,MATCH('прил 14'!$B205,'прил 1.3'!$B:$B,0))</f>
        <v>#REF!</v>
      </c>
      <c r="L205" s="1433"/>
      <c r="M205" s="1433" t="e">
        <f>INDEX('прил 1.1'!#REF!,MATCH($B205,'прил 1.1'!$B:$B,0))</f>
        <v>#REF!</v>
      </c>
      <c r="N205" s="1434">
        <v>0</v>
      </c>
      <c r="O205" s="1434">
        <v>0.4</v>
      </c>
      <c r="P205" s="1434">
        <v>0</v>
      </c>
      <c r="Q205" s="1434">
        <v>0</v>
      </c>
      <c r="R205" s="1433"/>
      <c r="S205" s="1433" t="e">
        <f>INDEX('прил 1.1'!#REF!,MATCH($B205,'прил 1.1'!$B:$B,0))</f>
        <v>#REF!</v>
      </c>
      <c r="T205" s="1433" t="e">
        <f>INDEX('прил 1.1'!#REF!,MATCH($B205,'прил 1.1'!$B:$B,0))</f>
        <v>#REF!</v>
      </c>
      <c r="U205" s="1433" t="e">
        <f>INDEX('прил 1.1'!#REF!,MATCH($B205,'прил 1.1'!$B:$B,0))</f>
        <v>#REF!</v>
      </c>
      <c r="V205" s="1433" t="e">
        <f>INDEX('прил 1.1'!#REF!,MATCH($B205,'прил 1.1'!$B:$B,0))</f>
        <v>#REF!</v>
      </c>
      <c r="W205" s="1434" t="e">
        <f t="shared" si="564"/>
        <v>#REF!</v>
      </c>
      <c r="X205" s="1434" t="e">
        <f t="shared" si="565"/>
        <v>#REF!</v>
      </c>
      <c r="Y205" s="1434">
        <f t="shared" si="566"/>
        <v>0</v>
      </c>
      <c r="Z205" s="1434">
        <f t="shared" si="567"/>
        <v>0</v>
      </c>
      <c r="AA205" s="1433"/>
      <c r="AB205" s="1433" t="e">
        <f>INDEX('прил 1.1'!#REF!,MATCH($B205,'прил 1.1'!$B:$B,0))</f>
        <v>#REF!</v>
      </c>
      <c r="AC205" s="1433" t="e">
        <f>INDEX('прил 1.1'!#REF!,MATCH($B205,'прил 1.1'!$B:$B,0))</f>
        <v>#REF!</v>
      </c>
      <c r="AD205" s="1088" t="e">
        <f>INDEX('прил 1.1'!#REF!,MATCH($B205,'прил 1.1'!$B:$B,0))</f>
        <v>#REF!</v>
      </c>
      <c r="AE205" s="1088" t="e">
        <f>INDEX('прил 1.1'!#REF!,MATCH($B205,'прил 1.1'!$B:$B,0))</f>
        <v>#REF!</v>
      </c>
      <c r="AF205" s="1935" t="e">
        <f t="shared" si="412"/>
        <v>#REF!</v>
      </c>
      <c r="AG205" s="1267" t="e">
        <f>INDEX('прил 1.1'!#REF!,MATCH($B205,'прил 1.1'!$B:$B,0))</f>
        <v>#REF!</v>
      </c>
      <c r="AH205" s="1267" t="e">
        <f t="shared" si="551"/>
        <v>#REF!</v>
      </c>
      <c r="AJ205" s="1266" t="e">
        <f t="shared" si="568"/>
        <v>#REF!</v>
      </c>
      <c r="AK205" s="1359"/>
      <c r="AL205" s="1360"/>
      <c r="AM205" s="1266" t="e">
        <f t="shared" si="575"/>
        <v>#REF!</v>
      </c>
      <c r="AN205" s="1266"/>
      <c r="AO205" s="1361"/>
      <c r="AP205" s="1291" t="e">
        <f t="shared" si="435"/>
        <v>#REF!</v>
      </c>
      <c r="AQ205" s="1362" t="e">
        <f t="shared" si="553"/>
        <v>#REF!</v>
      </c>
      <c r="AR205" s="1362" t="e">
        <f t="shared" si="554"/>
        <v>#REF!</v>
      </c>
      <c r="AS205" s="1362" t="e">
        <f t="shared" si="555"/>
        <v>#REF!</v>
      </c>
      <c r="AT205" s="1362">
        <f t="shared" si="556"/>
        <v>0</v>
      </c>
      <c r="AU205" s="1362">
        <f t="shared" si="557"/>
        <v>0</v>
      </c>
      <c r="AW205" s="1362">
        <f t="shared" si="569"/>
        <v>0</v>
      </c>
      <c r="AX205" s="1362" t="e">
        <f>(O205-AM205)*1.18</f>
        <v>#REF!</v>
      </c>
      <c r="AY205" s="1362">
        <f t="shared" si="571"/>
        <v>0</v>
      </c>
      <c r="AZ205" s="1362">
        <f t="shared" si="572"/>
        <v>0</v>
      </c>
      <c r="BA205" s="1362" t="e">
        <f t="shared" si="573"/>
        <v>#REF!</v>
      </c>
      <c r="BB205" s="1363">
        <v>5.0216602454633552E-6</v>
      </c>
      <c r="BD205" s="1751" t="e">
        <f t="shared" si="559"/>
        <v>#REF!</v>
      </c>
    </row>
    <row r="206" spans="1:58" s="1089" customFormat="1" outlineLevel="1">
      <c r="A206" s="1892">
        <v>2</v>
      </c>
      <c r="B206" s="1097" t="e">
        <f>'прил 1.1'!#REF!</f>
        <v>#REF!</v>
      </c>
      <c r="C206" s="1097"/>
      <c r="D206" s="1443" t="e">
        <f>INDEX('прил 1.1'!K:K,MATCH($B206,'прил 1.1'!$B:$B,0))</f>
        <v>#REF!</v>
      </c>
      <c r="E206" s="1443" t="e">
        <f>INDEX('прил 1.1'!Q:Q,MATCH($B206,'прил 1.1'!$B:$B,0))</f>
        <v>#REF!</v>
      </c>
      <c r="F206" s="1443" t="e">
        <f>INDEX('прил 1.1'!#REF!,MATCH($B206,'прил 1.1'!$B:$B,0))</f>
        <v>#REF!</v>
      </c>
      <c r="G206" s="1443" t="e">
        <f>INDEX('прил 1.3'!#REF!,MATCH('прил 14'!$B206,'прил 1.3'!$B:$B,0))</f>
        <v>#REF!</v>
      </c>
      <c r="H206" s="1443" t="e">
        <f>INDEX('прил 1.3'!#REF!,MATCH('прил 14'!$B206,'прил 1.3'!$B:$B,0))</f>
        <v>#REF!</v>
      </c>
      <c r="I206" s="1443" t="e">
        <f>INDEX('прил 1.3'!#REF!,MATCH('прил 14'!$B206,'прил 1.3'!$B:$B,0))</f>
        <v>#REF!</v>
      </c>
      <c r="J206" s="1443" t="e">
        <f>INDEX('прил 1.3'!#REF!,MATCH('прил 14'!$B206,'прил 1.3'!$B:$B,0))</f>
        <v>#REF!</v>
      </c>
      <c r="K206" s="1443" t="e">
        <f>INDEX('прил 1.3'!#REF!,MATCH('прил 14'!$B206,'прил 1.3'!$B:$B,0))</f>
        <v>#REF!</v>
      </c>
      <c r="L206" s="1435">
        <f t="shared" ref="L206" si="577">SUM(L207:L207)</f>
        <v>0</v>
      </c>
      <c r="M206" s="1443" t="e">
        <f>INDEX('прил 1.1'!#REF!,MATCH($B206,'прил 1.1'!$B:$B,0))</f>
        <v>#REF!</v>
      </c>
      <c r="N206" s="1435">
        <v>0.30660000000000004</v>
      </c>
      <c r="O206" s="1435">
        <v>3.5315423799999999</v>
      </c>
      <c r="P206" s="1435">
        <v>16.249134052000002</v>
      </c>
      <c r="Q206" s="1435">
        <v>10.082220338983051</v>
      </c>
      <c r="R206" s="1435">
        <f>SUM(R207:R207)</f>
        <v>0</v>
      </c>
      <c r="S206" s="1443" t="e">
        <f>INDEX('прил 1.1'!#REF!,MATCH($B206,'прил 1.1'!$B:$B,0))</f>
        <v>#REF!</v>
      </c>
      <c r="T206" s="1443" t="e">
        <f>INDEX('прил 1.1'!#REF!,MATCH($B206,'прил 1.1'!$B:$B,0))</f>
        <v>#REF!</v>
      </c>
      <c r="U206" s="1443" t="e">
        <f>INDEX('прил 1.1'!#REF!,MATCH($B206,'прил 1.1'!$B:$B,0))</f>
        <v>#REF!</v>
      </c>
      <c r="V206" s="1443" t="e">
        <f>INDEX('прил 1.1'!#REF!,MATCH($B206,'прил 1.1'!$B:$B,0))</f>
        <v>#REF!</v>
      </c>
      <c r="W206" s="1434">
        <f>N206*1.18+0.00112*3</f>
        <v>0.36514800000000003</v>
      </c>
      <c r="X206" s="1434">
        <f t="shared" ref="X206:Z206" si="578">O206*1.18+0.00112*3</f>
        <v>4.1705800083999991</v>
      </c>
      <c r="Y206" s="1434">
        <f t="shared" si="578"/>
        <v>19.177338181360003</v>
      </c>
      <c r="Z206" s="1434">
        <f t="shared" si="578"/>
        <v>11.90038</v>
      </c>
      <c r="AA206" s="1443"/>
      <c r="AB206" s="1443" t="e">
        <f>INDEX('прил 1.1'!#REF!,MATCH($B206,'прил 1.1'!$B:$B,0))</f>
        <v>#REF!</v>
      </c>
      <c r="AC206" s="1443" t="e">
        <f>INDEX('прил 1.1'!#REF!,MATCH($B206,'прил 1.1'!$B:$B,0))</f>
        <v>#REF!</v>
      </c>
      <c r="AD206" s="1088" t="e">
        <f>INDEX('прил 1.1'!#REF!,MATCH($B206,'прил 1.1'!$B:$B,0))</f>
        <v>#REF!</v>
      </c>
      <c r="AE206" s="1088" t="e">
        <f>INDEX('прил 1.1'!#REF!,MATCH($B206,'прил 1.1'!$B:$B,0))</f>
        <v>#REF!</v>
      </c>
      <c r="AF206" s="1941" t="e">
        <f t="shared" si="412"/>
        <v>#REF!</v>
      </c>
      <c r="AG206" s="1267" t="e">
        <f>INDEX('прил 1.1'!#REF!,MATCH($B206,'прил 1.1'!$B:$B,0))</f>
        <v>#REF!</v>
      </c>
      <c r="AH206" s="1267" t="e">
        <f>SUM(W206:Z206)-V206</f>
        <v>#REF!</v>
      </c>
      <c r="AJ206" s="1266"/>
      <c r="AK206" s="1359"/>
      <c r="AL206" s="1360"/>
      <c r="AM206" s="1266"/>
      <c r="AN206" s="1266"/>
      <c r="AO206" s="1361"/>
      <c r="AP206" s="1291" t="e">
        <f t="shared" si="435"/>
        <v>#REF!</v>
      </c>
      <c r="AQ206" s="1362" t="e">
        <f t="shared" si="553"/>
        <v>#REF!</v>
      </c>
      <c r="AR206" s="1362">
        <f t="shared" si="554"/>
        <v>0.36514800000000003</v>
      </c>
      <c r="AS206" s="1362">
        <f t="shared" si="555"/>
        <v>4.1705800083999991</v>
      </c>
      <c r="AT206" s="1362">
        <f t="shared" si="556"/>
        <v>19.177338181360003</v>
      </c>
      <c r="AU206" s="1362">
        <f t="shared" si="557"/>
        <v>11.90038</v>
      </c>
      <c r="AW206" s="1362">
        <f>(N206-AL206)*1.18</f>
        <v>0.36178800000000005</v>
      </c>
      <c r="AX206" s="1362">
        <f t="shared" si="570"/>
        <v>4.1672200083999993</v>
      </c>
      <c r="AY206" s="1362">
        <f t="shared" si="571"/>
        <v>19.173978181360003</v>
      </c>
      <c r="AZ206" s="1362">
        <f t="shared" si="572"/>
        <v>11.897019999999999</v>
      </c>
      <c r="BA206" s="1362">
        <f>SUM(AW206:AZ206)</f>
        <v>35.600006189760002</v>
      </c>
      <c r="BB206" s="1363">
        <v>-5.861897600070165E-4</v>
      </c>
      <c r="BC206" s="1752"/>
      <c r="BD206" s="1751" t="e">
        <f t="shared" si="559"/>
        <v>#REF!</v>
      </c>
      <c r="BE206" s="1752"/>
      <c r="BF206" s="1752"/>
    </row>
    <row r="207" spans="1:58" hidden="1" outlineLevel="1">
      <c r="A207" s="919"/>
      <c r="B207" s="979"/>
      <c r="C207" s="919"/>
      <c r="D207" s="781"/>
      <c r="E207" s="781"/>
      <c r="F207" s="781"/>
      <c r="G207" s="781"/>
      <c r="H207" s="1087"/>
      <c r="I207" s="1087"/>
      <c r="J207" s="1087"/>
      <c r="K207" s="1087"/>
      <c r="L207" s="781"/>
      <c r="M207" s="1269"/>
      <c r="N207" s="1268"/>
      <c r="O207" s="1268"/>
      <c r="P207" s="1268"/>
      <c r="Q207" s="1268"/>
      <c r="R207" s="1267"/>
      <c r="S207" s="1267"/>
      <c r="T207" s="1267"/>
      <c r="U207" s="1267"/>
      <c r="V207" s="1267"/>
      <c r="W207" s="1267"/>
      <c r="X207" s="1282"/>
      <c r="Y207" s="1282"/>
      <c r="Z207" s="1282"/>
      <c r="AA207" s="1101"/>
      <c r="AB207" s="1088"/>
      <c r="AC207" s="1088"/>
      <c r="AD207" s="1088"/>
      <c r="AE207" s="1095"/>
      <c r="AF207" s="1935">
        <f t="shared" si="412"/>
        <v>0</v>
      </c>
      <c r="AG207" s="1708">
        <f t="shared" si="443"/>
        <v>0</v>
      </c>
      <c r="AH207" s="1267">
        <f t="shared" ref="AH207:AH212" si="579">SUM(N207:Q207)-M207</f>
        <v>0</v>
      </c>
      <c r="AJ207" s="1266"/>
      <c r="AK207" s="1359"/>
      <c r="AL207" s="1360"/>
      <c r="AM207" s="1266"/>
      <c r="AN207" s="1266"/>
      <c r="AO207" s="1361"/>
      <c r="AP207" s="1291">
        <f t="shared" si="435"/>
        <v>0</v>
      </c>
      <c r="AQ207" s="1263"/>
      <c r="AR207" s="1263"/>
      <c r="AS207" s="1263"/>
      <c r="AT207" s="1263"/>
      <c r="AU207" s="1263"/>
      <c r="AW207" s="1263"/>
      <c r="AX207" s="1263"/>
      <c r="AY207" s="1263"/>
      <c r="AZ207" s="1263"/>
      <c r="BA207" s="1263"/>
      <c r="BC207" s="1091"/>
      <c r="BD207" s="1091"/>
      <c r="BE207" s="1091"/>
      <c r="BF207" s="1091"/>
    </row>
    <row r="208" spans="1:58" s="1089" customFormat="1" outlineLevel="1">
      <c r="A208" s="1892">
        <v>3</v>
      </c>
      <c r="B208" s="1097" t="s">
        <v>43</v>
      </c>
      <c r="C208" s="919" t="s">
        <v>1026</v>
      </c>
      <c r="D208" s="1435" t="e">
        <f t="shared" ref="D208:U208" si="580">SUM(D209:D210)</f>
        <v>#REF!</v>
      </c>
      <c r="E208" s="1435" t="e">
        <f t="shared" si="580"/>
        <v>#REF!</v>
      </c>
      <c r="F208" s="1435" t="e">
        <f t="shared" si="580"/>
        <v>#REF!</v>
      </c>
      <c r="G208" s="1435" t="e">
        <f t="shared" si="580"/>
        <v>#REF!</v>
      </c>
      <c r="H208" s="1435" t="e">
        <f t="shared" si="580"/>
        <v>#REF!</v>
      </c>
      <c r="I208" s="1435" t="e">
        <f t="shared" si="580"/>
        <v>#REF!</v>
      </c>
      <c r="J208" s="1435" t="e">
        <f t="shared" si="580"/>
        <v>#REF!</v>
      </c>
      <c r="K208" s="1435" t="e">
        <f t="shared" si="580"/>
        <v>#REF!</v>
      </c>
      <c r="L208" s="1435">
        <f t="shared" si="580"/>
        <v>0</v>
      </c>
      <c r="M208" s="1435" t="e">
        <f t="shared" si="580"/>
        <v>#REF!</v>
      </c>
      <c r="N208" s="1435">
        <f t="shared" si="580"/>
        <v>0</v>
      </c>
      <c r="O208" s="1435">
        <f t="shared" si="580"/>
        <v>0</v>
      </c>
      <c r="P208" s="1435">
        <f t="shared" si="580"/>
        <v>0</v>
      </c>
      <c r="Q208" s="1435">
        <f t="shared" si="580"/>
        <v>0</v>
      </c>
      <c r="R208" s="1435">
        <f t="shared" si="580"/>
        <v>0</v>
      </c>
      <c r="S208" s="1435" t="e">
        <f t="shared" si="580"/>
        <v>#REF!</v>
      </c>
      <c r="T208" s="1435" t="e">
        <f t="shared" si="580"/>
        <v>#REF!</v>
      </c>
      <c r="U208" s="1435" t="e">
        <f t="shared" si="580"/>
        <v>#REF!</v>
      </c>
      <c r="V208" s="1435" t="e">
        <f>SUM(V209:V210)</f>
        <v>#REF!</v>
      </c>
      <c r="W208" s="1435" t="e">
        <f t="shared" ref="W208:Z208" si="581">SUM(W209:W210)</f>
        <v>#REF!</v>
      </c>
      <c r="X208" s="1435">
        <f t="shared" si="581"/>
        <v>0</v>
      </c>
      <c r="Y208" s="1435">
        <f t="shared" si="581"/>
        <v>0</v>
      </c>
      <c r="Z208" s="1435">
        <f t="shared" si="581"/>
        <v>0</v>
      </c>
      <c r="AA208" s="1435">
        <f t="shared" ref="AA208" si="582">SUM(AA209:AA210)</f>
        <v>0</v>
      </c>
      <c r="AB208" s="1435" t="e">
        <f t="shared" ref="AB208" si="583">SUM(AB209:AB210)</f>
        <v>#REF!</v>
      </c>
      <c r="AC208" s="1435" t="e">
        <f t="shared" ref="AC208" si="584">SUM(AC209:AC210)</f>
        <v>#REF!</v>
      </c>
      <c r="AD208" s="1136"/>
      <c r="AE208" s="1100"/>
      <c r="AF208" s="1935" t="e">
        <f t="shared" si="412"/>
        <v>#REF!</v>
      </c>
      <c r="AG208" s="1270" t="e">
        <f t="shared" ref="AG208" si="585">SUM(AG209:AG209)</f>
        <v>#REF!</v>
      </c>
      <c r="AH208" s="1267" t="e">
        <f t="shared" si="551"/>
        <v>#REF!</v>
      </c>
      <c r="AJ208" s="1266"/>
      <c r="AK208" s="1359"/>
      <c r="AL208" s="1360"/>
      <c r="AM208" s="1266"/>
      <c r="AN208" s="1266"/>
      <c r="AO208" s="1361"/>
      <c r="AP208" s="1291" t="e">
        <f t="shared" si="435"/>
        <v>#REF!</v>
      </c>
      <c r="AQ208" s="1362" t="e">
        <f t="shared" ref="AQ208:AQ211" si="586">V208-AJ208</f>
        <v>#REF!</v>
      </c>
      <c r="AR208" s="1362" t="e">
        <f t="shared" ref="AR208:AR211" si="587">W208-AL208</f>
        <v>#REF!</v>
      </c>
      <c r="AS208" s="1362">
        <f t="shared" ref="AS208:AS211" si="588">X208-AM208</f>
        <v>0</v>
      </c>
      <c r="AT208" s="1362">
        <f t="shared" ref="AT208:AT211" si="589">Y208-AN208</f>
        <v>0</v>
      </c>
      <c r="AU208" s="1362">
        <f t="shared" ref="AU208:AU211" si="590">Z208-AO208</f>
        <v>0</v>
      </c>
      <c r="AW208" s="1136"/>
      <c r="AX208" s="1136"/>
      <c r="AY208" s="1136"/>
      <c r="AZ208" s="1136"/>
      <c r="BA208" s="1136"/>
      <c r="BC208" s="1752"/>
      <c r="BD208" s="1751" t="e">
        <f t="shared" ref="BD208:BD211" si="591">SUBTOTAL(9,W208:Z208)-V208</f>
        <v>#REF!</v>
      </c>
      <c r="BE208" s="1752"/>
      <c r="BF208" s="1752"/>
    </row>
    <row r="209" spans="1:58" ht="54" customHeight="1" outlineLevel="1">
      <c r="A209" s="919">
        <v>1</v>
      </c>
      <c r="B209" s="780" t="e">
        <f>'прил 1.1'!#REF!</f>
        <v>#REF!</v>
      </c>
      <c r="C209" s="919" t="s">
        <v>1026</v>
      </c>
      <c r="D209" s="1433" t="e">
        <f>INDEX('прил 1.1'!K:K,MATCH($B209,'прил 1.1'!$B:$B,0))</f>
        <v>#REF!</v>
      </c>
      <c r="E209" s="1433" t="e">
        <f>INDEX('прил 1.1'!Q:Q,MATCH($B209,'прил 1.1'!$B:$B,0))</f>
        <v>#REF!</v>
      </c>
      <c r="F209" s="1433" t="e">
        <f>INDEX('прил 1.1'!#REF!,MATCH($B209,'прил 1.1'!$B:$B,0))</f>
        <v>#REF!</v>
      </c>
      <c r="G209" s="1433" t="e">
        <f>INDEX('прил 1.3'!#REF!,MATCH('прил 14'!$B209,'прил 1.3'!$B:$B,0))</f>
        <v>#REF!</v>
      </c>
      <c r="H209" s="1433" t="e">
        <f>INDEX('прил 1.3'!#REF!,MATCH('прил 14'!$B209,'прил 1.3'!$B:$B,0))</f>
        <v>#REF!</v>
      </c>
      <c r="I209" s="1433" t="e">
        <f>INDEX('прил 1.3'!#REF!,MATCH('прил 14'!$B209,'прил 1.3'!$B:$B,0))</f>
        <v>#REF!</v>
      </c>
      <c r="J209" s="1433" t="e">
        <f>INDEX('прил 1.3'!#REF!,MATCH('прил 14'!$B209,'прил 1.3'!$B:$B,0))</f>
        <v>#REF!</v>
      </c>
      <c r="K209" s="1433" t="e">
        <f>G209</f>
        <v>#REF!</v>
      </c>
      <c r="L209" s="1433"/>
      <c r="M209" s="1433" t="e">
        <f>INDEX('прил 1.1'!#REF!,MATCH($B209,'прил 1.1'!$B:$B,0))</f>
        <v>#REF!</v>
      </c>
      <c r="N209" s="1434">
        <v>0</v>
      </c>
      <c r="O209" s="1434">
        <v>0</v>
      </c>
      <c r="P209" s="1434">
        <v>0</v>
      </c>
      <c r="Q209" s="1434">
        <v>0</v>
      </c>
      <c r="R209" s="1433"/>
      <c r="S209" s="1433" t="e">
        <f>INDEX('прил 1.1'!#REF!,MATCH($B209,'прил 1.1'!$B:$B,0))</f>
        <v>#REF!</v>
      </c>
      <c r="T209" s="1433" t="e">
        <f>INDEX('прил 1.1'!#REF!,MATCH($B209,'прил 1.1'!$B:$B,0))</f>
        <v>#REF!</v>
      </c>
      <c r="U209" s="1433" t="e">
        <f>INDEX('прил 1.1'!#REF!,MATCH($B209,'прил 1.1'!$B:$B,0))</f>
        <v>#REF!</v>
      </c>
      <c r="V209" s="1433" t="e">
        <f>INDEX('прил 1.1'!#REF!,MATCH($B209,'прил 1.1'!$B:$B,0))</f>
        <v>#REF!</v>
      </c>
      <c r="W209" s="1434" t="e">
        <f t="shared" ref="W209" si="592">T209+(N209-AL209)*1.18+AL209</f>
        <v>#REF!</v>
      </c>
      <c r="X209" s="1434">
        <f t="shared" ref="X209" si="593">(O209-AM209)*1.18+AM209</f>
        <v>0</v>
      </c>
      <c r="Y209" s="1434">
        <f t="shared" ref="Y209" si="594">(P209-AN209)*1.18+AN209</f>
        <v>0</v>
      </c>
      <c r="Z209" s="1434">
        <f t="shared" ref="Z209" si="595">(Q209-AO209)*1.18+AO209</f>
        <v>0</v>
      </c>
      <c r="AA209" s="1433"/>
      <c r="AB209" s="1433" t="e">
        <f>INDEX('прил 1.1'!#REF!,MATCH($B209,'прил 1.1'!$B:$B,0))</f>
        <v>#REF!</v>
      </c>
      <c r="AC209" s="1433" t="e">
        <f>INDEX('прил 1.1'!#REF!,MATCH($B209,'прил 1.1'!$B:$B,0))</f>
        <v>#REF!</v>
      </c>
      <c r="AD209" s="1088" t="e">
        <f>INDEX('прил 1.1'!#REF!,MATCH($B209,'прил 1.1'!$B:$B,0))</f>
        <v>#REF!</v>
      </c>
      <c r="AE209" s="1088" t="e">
        <f>INDEX('прил 1.1'!#REF!,MATCH($B209,'прил 1.1'!$B:$B,0))</f>
        <v>#REF!</v>
      </c>
      <c r="AF209" s="1935" t="e">
        <f t="shared" si="412"/>
        <v>#REF!</v>
      </c>
      <c r="AG209" s="1267" t="e">
        <f>INDEX('прил 1.1'!#REF!,MATCH($B209,'прил 1.1'!$B:$B,0))</f>
        <v>#REF!</v>
      </c>
      <c r="AH209" s="1267" t="e">
        <f>SUM(W209:Z209)-V209</f>
        <v>#REF!</v>
      </c>
      <c r="AJ209" s="1266"/>
      <c r="AK209" s="1359"/>
      <c r="AL209" s="1360"/>
      <c r="AM209" s="1266"/>
      <c r="AN209" s="1266"/>
      <c r="AO209" s="1361"/>
      <c r="AP209" s="1291" t="e">
        <f t="shared" si="435"/>
        <v>#REF!</v>
      </c>
      <c r="AQ209" s="1362" t="e">
        <f t="shared" si="586"/>
        <v>#REF!</v>
      </c>
      <c r="AR209" s="1362" t="e">
        <f t="shared" si="587"/>
        <v>#REF!</v>
      </c>
      <c r="AS209" s="1362">
        <f t="shared" si="588"/>
        <v>0</v>
      </c>
      <c r="AT209" s="1362">
        <f t="shared" si="589"/>
        <v>0</v>
      </c>
      <c r="AU209" s="1362">
        <f t="shared" si="590"/>
        <v>0</v>
      </c>
      <c r="AW209" s="1362">
        <f>(N209-AL209)*1.18</f>
        <v>0</v>
      </c>
      <c r="AX209" s="1362">
        <f t="shared" ref="AX209" si="596">(O209-AM209)*1.18</f>
        <v>0</v>
      </c>
      <c r="AY209" s="1362">
        <f t="shared" ref="AY209" si="597">(P209-AN209)*1.18</f>
        <v>0</v>
      </c>
      <c r="AZ209" s="1362">
        <f t="shared" ref="AZ209" si="598">(Q209-AO209)*1.18</f>
        <v>0</v>
      </c>
      <c r="BA209" s="1362">
        <f>SUM(AW209:AZ209)</f>
        <v>0</v>
      </c>
      <c r="BB209" s="1363">
        <v>0</v>
      </c>
      <c r="BD209" s="1751" t="e">
        <f t="shared" si="591"/>
        <v>#REF!</v>
      </c>
    </row>
    <row r="210" spans="1:58" hidden="1" outlineLevel="1">
      <c r="A210" s="919"/>
      <c r="B210" s="780"/>
      <c r="C210" s="919"/>
      <c r="D210" s="1433"/>
      <c r="E210" s="1433"/>
      <c r="F210" s="1433"/>
      <c r="G210" s="1433"/>
      <c r="H210" s="1433"/>
      <c r="I210" s="1433"/>
      <c r="J210" s="1433"/>
      <c r="K210" s="1433"/>
      <c r="L210" s="1433"/>
      <c r="M210" s="1433"/>
      <c r="N210" s="1434"/>
      <c r="O210" s="1434"/>
      <c r="P210" s="1434"/>
      <c r="Q210" s="1434"/>
      <c r="R210" s="1433"/>
      <c r="S210" s="1433"/>
      <c r="T210" s="1433"/>
      <c r="U210" s="1433"/>
      <c r="V210" s="1433"/>
      <c r="W210" s="1434"/>
      <c r="X210" s="1434"/>
      <c r="Y210" s="1434"/>
      <c r="Z210" s="1434"/>
      <c r="AA210" s="1433"/>
      <c r="AB210" s="1433"/>
      <c r="AC210" s="1433"/>
      <c r="AD210" s="1088"/>
      <c r="AE210" s="1088"/>
      <c r="AF210" s="1935">
        <f t="shared" si="412"/>
        <v>0</v>
      </c>
      <c r="AG210" s="1915"/>
      <c r="AH210" s="1267"/>
      <c r="AJ210" s="1266"/>
      <c r="AK210" s="1359"/>
      <c r="AL210" s="1360"/>
      <c r="AM210" s="1266"/>
      <c r="AN210" s="1266"/>
      <c r="AO210" s="1361"/>
      <c r="AP210" s="1291"/>
      <c r="AQ210" s="1362"/>
      <c r="AR210" s="1362"/>
      <c r="AS210" s="1362"/>
      <c r="AT210" s="1362"/>
      <c r="AU210" s="1362"/>
      <c r="AW210" s="1362"/>
      <c r="AX210" s="1362"/>
      <c r="AY210" s="1362"/>
      <c r="AZ210" s="1362"/>
      <c r="BA210" s="1362"/>
      <c r="BB210" s="1916"/>
      <c r="BD210" s="1751"/>
    </row>
    <row r="211" spans="1:58" s="1089" customFormat="1" outlineLevel="1">
      <c r="A211" s="1892">
        <v>4</v>
      </c>
      <c r="B211" s="1097" t="s">
        <v>44</v>
      </c>
      <c r="C211" s="1128"/>
      <c r="D211" s="1435"/>
      <c r="E211" s="1435"/>
      <c r="F211" s="1435"/>
      <c r="G211" s="1435"/>
      <c r="H211" s="1435"/>
      <c r="I211" s="1435"/>
      <c r="J211" s="1435"/>
      <c r="K211" s="1435"/>
      <c r="L211" s="1435"/>
      <c r="M211" s="1436"/>
      <c r="N211" s="1435"/>
      <c r="O211" s="1435"/>
      <c r="P211" s="1435"/>
      <c r="Q211" s="1435"/>
      <c r="R211" s="1435"/>
      <c r="S211" s="1435"/>
      <c r="T211" s="1435"/>
      <c r="U211" s="1435"/>
      <c r="V211" s="1435"/>
      <c r="W211" s="1435"/>
      <c r="X211" s="1435"/>
      <c r="Y211" s="1435"/>
      <c r="Z211" s="1435"/>
      <c r="AA211" s="1435"/>
      <c r="AB211" s="1435"/>
      <c r="AC211" s="1435"/>
      <c r="AD211" s="1099"/>
      <c r="AE211" s="1100"/>
      <c r="AF211" s="1935">
        <f t="shared" si="412"/>
        <v>0</v>
      </c>
      <c r="AG211" s="1708">
        <f t="shared" si="443"/>
        <v>0</v>
      </c>
      <c r="AH211" s="1267">
        <f t="shared" si="551"/>
        <v>0</v>
      </c>
      <c r="AJ211" s="1266">
        <f t="shared" si="491"/>
        <v>0</v>
      </c>
      <c r="AK211" s="1359"/>
      <c r="AL211" s="1360"/>
      <c r="AM211" s="1266"/>
      <c r="AN211" s="1266"/>
      <c r="AO211" s="1361"/>
      <c r="AP211" s="1291">
        <f t="shared" si="435"/>
        <v>0</v>
      </c>
      <c r="AQ211" s="1362">
        <f t="shared" si="586"/>
        <v>0</v>
      </c>
      <c r="AR211" s="1362">
        <f t="shared" si="587"/>
        <v>0</v>
      </c>
      <c r="AS211" s="1362">
        <f t="shared" si="588"/>
        <v>0</v>
      </c>
      <c r="AT211" s="1362">
        <f t="shared" si="589"/>
        <v>0</v>
      </c>
      <c r="AU211" s="1362">
        <f t="shared" si="590"/>
        <v>0</v>
      </c>
      <c r="AW211" s="1362">
        <f t="shared" ref="AW211" si="599">AB211-AP211</f>
        <v>0</v>
      </c>
      <c r="AX211" s="1362">
        <f t="shared" ref="AX211" si="600">AC211-AR211</f>
        <v>0</v>
      </c>
      <c r="AY211" s="1362">
        <f t="shared" ref="AY211" si="601">AD211-AS211</f>
        <v>0</v>
      </c>
      <c r="AZ211" s="1362">
        <f t="shared" ref="AZ211" si="602">AE211-AT211</f>
        <v>0</v>
      </c>
      <c r="BA211" s="1362">
        <f t="shared" ref="BA211" si="603">AF211-AU211</f>
        <v>0</v>
      </c>
      <c r="BC211" s="1752"/>
      <c r="BD211" s="1751">
        <f t="shared" si="591"/>
        <v>0</v>
      </c>
      <c r="BE211" s="1752"/>
      <c r="BF211" s="1752"/>
    </row>
    <row r="212" spans="1:58" hidden="1" outlineLevel="1">
      <c r="A212" s="980"/>
      <c r="B212" s="979"/>
      <c r="C212" s="920"/>
      <c r="D212" s="1137"/>
      <c r="E212" s="1137"/>
      <c r="F212" s="1138"/>
      <c r="G212" s="1138"/>
      <c r="H212" s="1139"/>
      <c r="I212" s="1139"/>
      <c r="J212" s="1139"/>
      <c r="K212" s="1139"/>
      <c r="L212" s="1139"/>
      <c r="M212" s="1283"/>
      <c r="N212" s="1283"/>
      <c r="O212" s="1283"/>
      <c r="P212" s="1283"/>
      <c r="Q212" s="1283"/>
      <c r="R212" s="1283"/>
      <c r="S212" s="1268"/>
      <c r="T212" s="1268"/>
      <c r="U212" s="1268"/>
      <c r="V212" s="1283"/>
      <c r="W212" s="1283"/>
      <c r="X212" s="1283"/>
      <c r="Y212" s="1283"/>
      <c r="Z212" s="1268"/>
      <c r="AA212" s="1140"/>
      <c r="AB212" s="1136"/>
      <c r="AC212" s="1136"/>
      <c r="AD212" s="1141"/>
      <c r="AE212" s="1141"/>
      <c r="AF212" s="1935">
        <f t="shared" si="412"/>
        <v>0</v>
      </c>
      <c r="AG212" s="1708">
        <f t="shared" si="443"/>
        <v>0</v>
      </c>
      <c r="AH212" s="1283">
        <f t="shared" si="579"/>
        <v>0</v>
      </c>
      <c r="AJ212" s="1266">
        <f t="shared" si="491"/>
        <v>0</v>
      </c>
      <c r="AK212" s="1359"/>
      <c r="AL212" s="1360"/>
      <c r="AM212" s="1266"/>
      <c r="AN212" s="1266"/>
      <c r="AO212" s="1361"/>
      <c r="AP212" s="1291">
        <f t="shared" si="435"/>
        <v>0</v>
      </c>
      <c r="AQ212" s="1263"/>
      <c r="AR212" s="1263"/>
      <c r="AS212" s="1263"/>
      <c r="AT212" s="1263"/>
      <c r="AU212" s="1263"/>
      <c r="AW212" s="1263"/>
      <c r="AX212" s="1263"/>
      <c r="AY212" s="1263"/>
      <c r="AZ212" s="1263"/>
      <c r="BA212" s="1263"/>
      <c r="BC212" s="1091"/>
      <c r="BD212" s="1091"/>
      <c r="BE212" s="1091"/>
      <c r="BF212" s="1091"/>
    </row>
    <row r="213" spans="1:58" s="1089" customFormat="1" outlineLevel="1">
      <c r="A213" s="1892">
        <v>5</v>
      </c>
      <c r="B213" s="1097" t="s">
        <v>45</v>
      </c>
      <c r="C213" s="1128"/>
      <c r="D213" s="1435" t="e">
        <f t="shared" ref="D213:E213" si="604">SUM(D214:D217)</f>
        <v>#REF!</v>
      </c>
      <c r="E213" s="1435" t="e">
        <f t="shared" si="604"/>
        <v>#REF!</v>
      </c>
      <c r="F213" s="1435" t="e">
        <f>SUM(F214:F217)</f>
        <v>#REF!</v>
      </c>
      <c r="G213" s="1435" t="e">
        <f t="shared" ref="G213:AC213" si="605">SUM(G214:G217)</f>
        <v>#REF!</v>
      </c>
      <c r="H213" s="1435" t="e">
        <f t="shared" si="605"/>
        <v>#REF!</v>
      </c>
      <c r="I213" s="1435" t="e">
        <f t="shared" si="605"/>
        <v>#REF!</v>
      </c>
      <c r="J213" s="1435" t="e">
        <f t="shared" si="605"/>
        <v>#REF!</v>
      </c>
      <c r="K213" s="1435" t="e">
        <f t="shared" si="605"/>
        <v>#REF!</v>
      </c>
      <c r="L213" s="1435">
        <f t="shared" si="605"/>
        <v>0</v>
      </c>
      <c r="M213" s="1435" t="e">
        <f t="shared" si="605"/>
        <v>#REF!</v>
      </c>
      <c r="N213" s="1435">
        <f t="shared" si="605"/>
        <v>0</v>
      </c>
      <c r="O213" s="1435">
        <f t="shared" si="605"/>
        <v>0</v>
      </c>
      <c r="P213" s="1435" t="e">
        <f t="shared" si="605"/>
        <v>#REF!</v>
      </c>
      <c r="Q213" s="1435" t="e">
        <f t="shared" si="605"/>
        <v>#REF!</v>
      </c>
      <c r="R213" s="1435">
        <f t="shared" si="605"/>
        <v>0</v>
      </c>
      <c r="S213" s="1435" t="e">
        <f t="shared" si="605"/>
        <v>#REF!</v>
      </c>
      <c r="T213" s="1435" t="e">
        <f t="shared" si="605"/>
        <v>#REF!</v>
      </c>
      <c r="U213" s="1435" t="e">
        <f t="shared" si="605"/>
        <v>#REF!</v>
      </c>
      <c r="V213" s="1435" t="e">
        <f t="shared" si="605"/>
        <v>#REF!</v>
      </c>
      <c r="W213" s="1435" t="e">
        <f t="shared" si="605"/>
        <v>#REF!</v>
      </c>
      <c r="X213" s="1435">
        <f t="shared" si="605"/>
        <v>0</v>
      </c>
      <c r="Y213" s="1435" t="e">
        <f t="shared" si="605"/>
        <v>#REF!</v>
      </c>
      <c r="Z213" s="1435" t="e">
        <f t="shared" si="605"/>
        <v>#REF!</v>
      </c>
      <c r="AA213" s="1435">
        <f t="shared" si="605"/>
        <v>0</v>
      </c>
      <c r="AB213" s="1435" t="e">
        <f t="shared" si="605"/>
        <v>#REF!</v>
      </c>
      <c r="AC213" s="1435" t="e">
        <f t="shared" si="605"/>
        <v>#REF!</v>
      </c>
      <c r="AD213" s="1099"/>
      <c r="AE213" s="1100"/>
      <c r="AF213" s="1935" t="e">
        <f t="shared" ref="AF213:AF237" si="606">G213-H213-I213-J213-K213</f>
        <v>#REF!</v>
      </c>
      <c r="AG213" s="1270" t="e">
        <f t="shared" ref="AG213" si="607">SUM(AG214:AG217)</f>
        <v>#REF!</v>
      </c>
      <c r="AH213" s="1267" t="e">
        <f t="shared" si="551"/>
        <v>#REF!</v>
      </c>
      <c r="AJ213" s="1266" t="e">
        <f t="shared" si="491"/>
        <v>#REF!</v>
      </c>
      <c r="AK213" s="1359"/>
      <c r="AL213" s="1270">
        <f t="shared" ref="AL213:AO213" si="608">SUM(AL214:AL217)</f>
        <v>0</v>
      </c>
      <c r="AM213" s="1270">
        <f t="shared" si="608"/>
        <v>0</v>
      </c>
      <c r="AN213" s="1270" t="e">
        <f t="shared" si="608"/>
        <v>#REF!</v>
      </c>
      <c r="AO213" s="1270">
        <f t="shared" si="608"/>
        <v>0</v>
      </c>
      <c r="AP213" s="1291" t="e">
        <f t="shared" si="435"/>
        <v>#REF!</v>
      </c>
      <c r="AQ213" s="1362" t="e">
        <f t="shared" ref="AQ213:AQ217" si="609">V213-AJ213</f>
        <v>#REF!</v>
      </c>
      <c r="AR213" s="1362" t="e">
        <f t="shared" ref="AR213:AR217" si="610">W213-AL213</f>
        <v>#REF!</v>
      </c>
      <c r="AS213" s="1362">
        <f t="shared" ref="AS213:AS217" si="611">X213-AM213</f>
        <v>0</v>
      </c>
      <c r="AT213" s="1362" t="e">
        <f t="shared" ref="AT213:AT217" si="612">Y213-AN213</f>
        <v>#REF!</v>
      </c>
      <c r="AU213" s="1362" t="e">
        <f t="shared" ref="AU213:AU217" si="613">Z213-AO213</f>
        <v>#REF!</v>
      </c>
      <c r="AW213" s="1270">
        <f t="shared" ref="AW213:BB213" si="614">SUM(AW214:AW217)</f>
        <v>0</v>
      </c>
      <c r="AX213" s="1270">
        <f t="shared" si="614"/>
        <v>0</v>
      </c>
      <c r="AY213" s="1270" t="e">
        <f t="shared" si="614"/>
        <v>#REF!</v>
      </c>
      <c r="AZ213" s="1270" t="e">
        <f t="shared" si="614"/>
        <v>#REF!</v>
      </c>
      <c r="BA213" s="1270" t="e">
        <f t="shared" si="614"/>
        <v>#REF!</v>
      </c>
      <c r="BB213" s="1270">
        <f t="shared" si="614"/>
        <v>-1.4714692500472637E-5</v>
      </c>
      <c r="BC213" s="1752"/>
      <c r="BD213" s="1751" t="e">
        <f t="shared" ref="BD213:BD217" si="615">SUBTOTAL(9,W213:Z213)-V213</f>
        <v>#REF!</v>
      </c>
      <c r="BE213" s="1752"/>
      <c r="BF213" s="1752"/>
    </row>
    <row r="214" spans="1:58" ht="37.5" outlineLevel="1">
      <c r="A214" s="919">
        <v>1</v>
      </c>
      <c r="B214" s="1888" t="s">
        <v>1275</v>
      </c>
      <c r="C214" s="919" t="s">
        <v>1026</v>
      </c>
      <c r="D214" s="1433"/>
      <c r="E214" s="1433"/>
      <c r="F214" s="1433" t="e">
        <f>'НЗС не вкл в ИПР 2016'!C26</f>
        <v>#REF!</v>
      </c>
      <c r="G214" s="1433" t="e">
        <f>INDEX('прил 1.3'!#REF!,MATCH('прил 14'!$B214,'прил 1.3'!$B:$B,0))</f>
        <v>#REF!</v>
      </c>
      <c r="H214" s="1433" t="e">
        <f>INDEX('прил 1.3'!#REF!,MATCH('прил 14'!$B214,'прил 1.3'!$B:$B,0))</f>
        <v>#REF!</v>
      </c>
      <c r="I214" s="1433" t="e">
        <f>INDEX('прил 1.3'!#REF!,MATCH('прил 14'!$B214,'прил 1.3'!$B:$B,0))</f>
        <v>#REF!</v>
      </c>
      <c r="J214" s="1433" t="e">
        <f>INDEX('прил 1.3'!#REF!,MATCH('прил 14'!$B214,'прил 1.3'!$B:$B,0))</f>
        <v>#REF!</v>
      </c>
      <c r="K214" s="1433" t="e">
        <f>INDEX('прил 1.3'!#REF!,MATCH('прил 14'!$B214,'прил 1.3'!$B:$B,0))</f>
        <v>#REF!</v>
      </c>
      <c r="L214" s="1433"/>
      <c r="M214" s="1433" t="e">
        <f>INDEX('прил 1.1'!#REF!,MATCH($B214,'прил 1.1'!$B:$B,0))</f>
        <v>#REF!</v>
      </c>
      <c r="N214" s="1434">
        <v>0</v>
      </c>
      <c r="O214" s="1434">
        <v>0</v>
      </c>
      <c r="P214" s="1434">
        <v>0</v>
      </c>
      <c r="Q214" s="1434">
        <v>0</v>
      </c>
      <c r="R214" s="1433"/>
      <c r="S214" s="1433" t="e">
        <f>F214</f>
        <v>#REF!</v>
      </c>
      <c r="T214" s="1433" t="e">
        <f>INDEX('прил 1.1'!#REF!,MATCH($B214,'прил 1.1'!$B:$B,0))</f>
        <v>#REF!</v>
      </c>
      <c r="U214" s="1433" t="e">
        <f>INDEX('прил 1.1'!#REF!,MATCH($B214,'прил 1.1'!$B:$B,0))</f>
        <v>#REF!</v>
      </c>
      <c r="V214" s="1433" t="e">
        <f>INDEX('прил 1.1'!#REF!,MATCH($B214,'прил 1.1'!$B:$B,0))</f>
        <v>#REF!</v>
      </c>
      <c r="W214" s="1434" t="e">
        <f t="shared" ref="W214" si="616">T214+(N214-AL214)*1.18+AL214</f>
        <v>#REF!</v>
      </c>
      <c r="X214" s="1434">
        <f t="shared" ref="X214" si="617">(O214-AM214)*1.18+AM214</f>
        <v>0</v>
      </c>
      <c r="Y214" s="1434">
        <f t="shared" ref="Y214" si="618">(P214-AN214)*1.18+AN214</f>
        <v>0</v>
      </c>
      <c r="Z214" s="1434">
        <f t="shared" ref="Z214" si="619">(Q214-AO214)*1.18+AO214</f>
        <v>0</v>
      </c>
      <c r="AA214" s="1433"/>
      <c r="AB214" s="1433" t="e">
        <f>INDEX('прил 1.1'!#REF!,MATCH($B214,'прил 1.1'!$B:$B,0))</f>
        <v>#REF!</v>
      </c>
      <c r="AC214" s="1433" t="e">
        <f>INDEX('прил 1.1'!#REF!,MATCH($B214,'прил 1.1'!$B:$B,0))</f>
        <v>#REF!</v>
      </c>
      <c r="AD214" s="1088"/>
      <c r="AE214" s="1088"/>
      <c r="AF214" s="1935" t="e">
        <f t="shared" si="606"/>
        <v>#REF!</v>
      </c>
      <c r="AG214" s="1708" t="e">
        <f t="shared" si="443"/>
        <v>#REF!</v>
      </c>
      <c r="AH214" s="1267" t="e">
        <f t="shared" si="551"/>
        <v>#REF!</v>
      </c>
      <c r="AJ214" s="1266" t="e">
        <f t="shared" si="491"/>
        <v>#REF!</v>
      </c>
      <c r="AK214" s="1359"/>
      <c r="AL214" s="1360"/>
      <c r="AM214" s="1266"/>
      <c r="AN214" s="1266"/>
      <c r="AO214" s="1361"/>
      <c r="AP214" s="1291" t="e">
        <f t="shared" si="435"/>
        <v>#REF!</v>
      </c>
      <c r="AQ214" s="1362" t="e">
        <f t="shared" si="609"/>
        <v>#REF!</v>
      </c>
      <c r="AR214" s="1362" t="e">
        <f t="shared" si="610"/>
        <v>#REF!</v>
      </c>
      <c r="AS214" s="1362">
        <f t="shared" si="611"/>
        <v>0</v>
      </c>
      <c r="AT214" s="1362">
        <f t="shared" si="612"/>
        <v>0</v>
      </c>
      <c r="AU214" s="1362">
        <f t="shared" si="613"/>
        <v>0</v>
      </c>
      <c r="AW214" s="1362"/>
      <c r="AX214" s="1362"/>
      <c r="AY214" s="1362"/>
      <c r="AZ214" s="1362"/>
      <c r="BA214" s="1362"/>
      <c r="BB214" s="1362"/>
      <c r="BD214" s="1751" t="e">
        <f t="shared" si="615"/>
        <v>#REF!</v>
      </c>
    </row>
    <row r="215" spans="1:58" ht="76.5" customHeight="1" outlineLevel="1">
      <c r="A215" s="919">
        <f>A214+1</f>
        <v>2</v>
      </c>
      <c r="B215" s="780" t="e">
        <f>'прил 1.1'!#REF!</f>
        <v>#REF!</v>
      </c>
      <c r="C215" s="919" t="s">
        <v>1026</v>
      </c>
      <c r="D215" s="1433" t="e">
        <f>INDEX('прил 1.1'!K:K,MATCH($B215,'прил 1.1'!$B:$B,0))</f>
        <v>#REF!</v>
      </c>
      <c r="E215" s="1433" t="e">
        <f>INDEX('прил 1.1'!Q:Q,MATCH($B215,'прил 1.1'!$B:$B,0))</f>
        <v>#REF!</v>
      </c>
      <c r="F215" s="1433" t="e">
        <f>INDEX('прил 1.1'!#REF!,MATCH($B215,'прил 1.1'!$B:$B,0))</f>
        <v>#REF!</v>
      </c>
      <c r="G215" s="1433" t="e">
        <f>INDEX('прил 1.3'!#REF!,MATCH('прил 14'!$B215,'прил 1.3'!$B:$B,0))</f>
        <v>#REF!</v>
      </c>
      <c r="H215" s="1433" t="e">
        <f>INDEX('прил 1.3'!#REF!,MATCH('прил 14'!$B215,'прил 1.3'!$B:$B,0))</f>
        <v>#REF!</v>
      </c>
      <c r="I215" s="1433" t="e">
        <f>INDEX('прил 1.3'!#REF!,MATCH('прил 14'!$B215,'прил 1.3'!$B:$B,0))</f>
        <v>#REF!</v>
      </c>
      <c r="J215" s="1433" t="e">
        <f>INDEX('прил 1.3'!#REF!,MATCH('прил 14'!$B215,'прил 1.3'!$B:$B,0))</f>
        <v>#REF!</v>
      </c>
      <c r="K215" s="1433" t="e">
        <f>INDEX('прил 1.3'!#REF!,MATCH('прил 14'!$B215,'прил 1.3'!$B:$B,0))</f>
        <v>#REF!</v>
      </c>
      <c r="L215" s="1433"/>
      <c r="M215" s="1433" t="e">
        <f>INDEX('прил 1.1'!#REF!,MATCH($B215,'прил 1.1'!$B:$B,0))</f>
        <v>#REF!</v>
      </c>
      <c r="N215" s="1434"/>
      <c r="O215" s="1434"/>
      <c r="P215" s="1434" t="e">
        <f>M215</f>
        <v>#REF!</v>
      </c>
      <c r="Q215" s="1434"/>
      <c r="R215" s="1433"/>
      <c r="S215" s="1433" t="e">
        <f>INDEX('прил 1.1'!#REF!,MATCH($B215,'прил 1.1'!$B:$B,0))</f>
        <v>#REF!</v>
      </c>
      <c r="T215" s="1433" t="e">
        <f>INDEX('прил 1.1'!#REF!,MATCH($B215,'прил 1.1'!$B:$B,0))</f>
        <v>#REF!</v>
      </c>
      <c r="U215" s="1433" t="e">
        <f>INDEX('прил 1.1'!#REF!,MATCH($B215,'прил 1.1'!$B:$B,0))</f>
        <v>#REF!</v>
      </c>
      <c r="V215" s="1433" t="e">
        <f>INDEX('прил 1.1'!#REF!,MATCH($B215,'прил 1.1'!$B:$B,0))</f>
        <v>#REF!</v>
      </c>
      <c r="W215" s="1434" t="e">
        <f t="shared" ref="W215" si="620">T215+(N215-AL215)*1.18+AL215</f>
        <v>#REF!</v>
      </c>
      <c r="X215" s="1434">
        <f t="shared" ref="X215" si="621">(O215-AM215)*1.18+AM215</f>
        <v>0</v>
      </c>
      <c r="Y215" s="1434" t="e">
        <f t="shared" ref="Y215" si="622">(P215-AN215)*1.18+AN215</f>
        <v>#REF!</v>
      </c>
      <c r="Z215" s="1434">
        <f t="shared" ref="Z215" si="623">(Q215-AO215)*1.18+AO215</f>
        <v>0</v>
      </c>
      <c r="AA215" s="1433"/>
      <c r="AB215" s="1433" t="e">
        <f>INDEX('прил 1.1'!#REF!,MATCH($B215,'прил 1.1'!$B:$B,0))</f>
        <v>#REF!</v>
      </c>
      <c r="AC215" s="1433" t="e">
        <f>INDEX('прил 1.1'!#REF!,MATCH($B215,'прил 1.1'!$B:$B,0))</f>
        <v>#REF!</v>
      </c>
      <c r="AD215" s="1088" t="e">
        <f>INDEX('прил 1.1'!#REF!,MATCH($B215,'прил 1.1'!$B:$B,0))</f>
        <v>#REF!</v>
      </c>
      <c r="AE215" s="1088" t="e">
        <f>INDEX('прил 1.1'!#REF!,MATCH($B215,'прил 1.1'!$B:$B,0))</f>
        <v>#REF!</v>
      </c>
      <c r="AF215" s="1935" t="e">
        <f t="shared" si="606"/>
        <v>#REF!</v>
      </c>
      <c r="AG215" s="1267" t="e">
        <f>INDEX('прил 1.1'!#REF!,MATCH($B215,'прил 1.1'!$B:$B,0))</f>
        <v>#REF!</v>
      </c>
      <c r="AH215" s="1267" t="e">
        <f>SUM(W215:Z215)-V215</f>
        <v>#REF!</v>
      </c>
      <c r="AJ215" s="1266" t="e">
        <f t="shared" si="491"/>
        <v>#REF!</v>
      </c>
      <c r="AK215" s="1359"/>
      <c r="AL215" s="1360"/>
      <c r="AM215" s="1266"/>
      <c r="AN215" s="1266" t="e">
        <f>AJ215</f>
        <v>#REF!</v>
      </c>
      <c r="AO215" s="1361"/>
      <c r="AP215" s="1291" t="e">
        <f t="shared" si="435"/>
        <v>#REF!</v>
      </c>
      <c r="AQ215" s="1362" t="e">
        <f t="shared" si="609"/>
        <v>#REF!</v>
      </c>
      <c r="AR215" s="1362" t="e">
        <f t="shared" si="610"/>
        <v>#REF!</v>
      </c>
      <c r="AS215" s="1362">
        <f t="shared" si="611"/>
        <v>0</v>
      </c>
      <c r="AT215" s="1362" t="e">
        <f t="shared" si="612"/>
        <v>#REF!</v>
      </c>
      <c r="AU215" s="1362">
        <f t="shared" si="613"/>
        <v>0</v>
      </c>
      <c r="AW215" s="1362">
        <f t="shared" ref="AW215:AW217" si="624">(N215-AL215)*1.18</f>
        <v>0</v>
      </c>
      <c r="AX215" s="1362">
        <f t="shared" ref="AX215:AX217" si="625">(O215-AM215)*1.18</f>
        <v>0</v>
      </c>
      <c r="AY215" s="1362" t="e">
        <f t="shared" ref="AY215:AY217" si="626">(P215-AN215)*1.18</f>
        <v>#REF!</v>
      </c>
      <c r="AZ215" s="1362">
        <f t="shared" ref="AZ215:AZ217" si="627">(Q215-AO215)*1.18</f>
        <v>0</v>
      </c>
      <c r="BA215" s="1362" t="e">
        <f t="shared" ref="BA215:BA217" si="628">SUM(AW215:AZ215)</f>
        <v>#REF!</v>
      </c>
      <c r="BB215" s="1363">
        <v>-7.3573462502363185E-6</v>
      </c>
      <c r="BD215" s="1751" t="e">
        <f t="shared" si="615"/>
        <v>#REF!</v>
      </c>
    </row>
    <row r="216" spans="1:58" ht="40.5" customHeight="1" outlineLevel="1">
      <c r="A216" s="919">
        <f t="shared" ref="A216:A217" si="629">A215+1</f>
        <v>3</v>
      </c>
      <c r="B216" s="780" t="e">
        <f>'прил 1.1'!#REF!</f>
        <v>#REF!</v>
      </c>
      <c r="C216" s="919" t="s">
        <v>1026</v>
      </c>
      <c r="D216" s="1433" t="e">
        <f>INDEX('прил 1.1'!K:K,MATCH($B216,'прил 1.1'!$B:$B,0))</f>
        <v>#REF!</v>
      </c>
      <c r="E216" s="1433" t="e">
        <f>INDEX('прил 1.1'!Q:Q,MATCH($B216,'прил 1.1'!$B:$B,0))</f>
        <v>#REF!</v>
      </c>
      <c r="F216" s="1433" t="e">
        <f>INDEX('прил 1.1'!#REF!,MATCH($B216,'прил 1.1'!$B:$B,0))</f>
        <v>#REF!</v>
      </c>
      <c r="G216" s="1433" t="e">
        <f>INDEX('прил 1.3'!#REF!,MATCH('прил 14'!$B216,'прил 1.3'!$B:$B,0))</f>
        <v>#REF!</v>
      </c>
      <c r="H216" s="1433" t="e">
        <f>INDEX('прил 1.3'!#REF!,MATCH('прил 14'!$B216,'прил 1.3'!$B:$B,0))</f>
        <v>#REF!</v>
      </c>
      <c r="I216" s="1433" t="e">
        <f>INDEX('прил 1.3'!#REF!,MATCH('прил 14'!$B216,'прил 1.3'!$B:$B,0))</f>
        <v>#REF!</v>
      </c>
      <c r="J216" s="1433" t="e">
        <f>INDEX('прил 1.3'!#REF!,MATCH('прил 14'!$B216,'прил 1.3'!$B:$B,0))</f>
        <v>#REF!</v>
      </c>
      <c r="K216" s="1433" t="e">
        <f>INDEX('прил 1.3'!#REF!,MATCH('прил 14'!$B216,'прил 1.3'!$B:$B,0))</f>
        <v>#REF!</v>
      </c>
      <c r="L216" s="1433"/>
      <c r="M216" s="1433" t="e">
        <f>INDEX('прил 1.1'!#REF!,MATCH($B216,'прил 1.1'!$B:$B,0))</f>
        <v>#REF!</v>
      </c>
      <c r="N216" s="1434"/>
      <c r="O216" s="1434"/>
      <c r="P216" s="1434"/>
      <c r="Q216" s="1434" t="e">
        <f>M216</f>
        <v>#REF!</v>
      </c>
      <c r="R216" s="1433"/>
      <c r="S216" s="1433" t="e">
        <f>INDEX('прил 1.1'!#REF!,MATCH($B216,'прил 1.1'!$B:$B,0))</f>
        <v>#REF!</v>
      </c>
      <c r="T216" s="1433" t="e">
        <f>INDEX('прил 1.1'!#REF!,MATCH($B216,'прил 1.1'!$B:$B,0))</f>
        <v>#REF!</v>
      </c>
      <c r="U216" s="1433" t="e">
        <f>INDEX('прил 1.1'!#REF!,MATCH($B216,'прил 1.1'!$B:$B,0))</f>
        <v>#REF!</v>
      </c>
      <c r="V216" s="1433" t="e">
        <f>INDEX('прил 1.1'!#REF!,MATCH($B216,'прил 1.1'!$B:$B,0))</f>
        <v>#REF!</v>
      </c>
      <c r="W216" s="1434" t="e">
        <f t="shared" ref="W216" si="630">T216+(N216-AL216)*1.18+AL216</f>
        <v>#REF!</v>
      </c>
      <c r="X216" s="1434">
        <f t="shared" ref="X216" si="631">(O216-AM216)*1.18+AM216</f>
        <v>0</v>
      </c>
      <c r="Y216" s="1434" t="e">
        <f t="shared" ref="Y216" si="632">(P216-AN216)*1.18+AN216</f>
        <v>#REF!</v>
      </c>
      <c r="Z216" s="1434" t="e">
        <f t="shared" ref="Z216" si="633">(Q216-AO216)*1.18+AO216</f>
        <v>#REF!</v>
      </c>
      <c r="AA216" s="1433"/>
      <c r="AB216" s="1433" t="e">
        <f>INDEX('прил 1.1'!#REF!,MATCH($B216,'прил 1.1'!$B:$B,0))</f>
        <v>#REF!</v>
      </c>
      <c r="AC216" s="1433" t="e">
        <f>INDEX('прил 1.1'!#REF!,MATCH($B216,'прил 1.1'!$B:$B,0))</f>
        <v>#REF!</v>
      </c>
      <c r="AD216" s="1088" t="e">
        <f>INDEX('прил 1.1'!#REF!,MATCH($B216,'прил 1.1'!$B:$B,0))</f>
        <v>#REF!</v>
      </c>
      <c r="AE216" s="1088" t="e">
        <f>INDEX('прил 1.1'!#REF!,MATCH($B216,'прил 1.1'!$B:$B,0))</f>
        <v>#REF!</v>
      </c>
      <c r="AF216" s="1935" t="e">
        <f t="shared" si="606"/>
        <v>#REF!</v>
      </c>
      <c r="AG216" s="1267" t="e">
        <f>INDEX('прил 1.1'!#REF!,MATCH($B216,'прил 1.1'!$B:$B,0))</f>
        <v>#REF!</v>
      </c>
      <c r="AH216" s="1267" t="e">
        <f>SUM(W216:Z216)-V216</f>
        <v>#REF!</v>
      </c>
      <c r="AJ216" s="1266" t="e">
        <f t="shared" ref="AJ216" si="634">ROUND(M216*$AK$19,4)</f>
        <v>#REF!</v>
      </c>
      <c r="AK216" s="1359"/>
      <c r="AL216" s="1360"/>
      <c r="AM216" s="1266"/>
      <c r="AN216" s="1266" t="e">
        <f>AJ216</f>
        <v>#REF!</v>
      </c>
      <c r="AO216" s="1361"/>
      <c r="AP216" s="1291" t="e">
        <f t="shared" ref="AP216" si="635">AQ216-AR216-AS216-AT216-AU216</f>
        <v>#REF!</v>
      </c>
      <c r="AQ216" s="1362" t="e">
        <f t="shared" ref="AQ216" si="636">V216-AJ216</f>
        <v>#REF!</v>
      </c>
      <c r="AR216" s="1362" t="e">
        <f t="shared" ref="AR216" si="637">W216-AL216</f>
        <v>#REF!</v>
      </c>
      <c r="AS216" s="1362">
        <f t="shared" ref="AS216" si="638">X216-AM216</f>
        <v>0</v>
      </c>
      <c r="AT216" s="1362" t="e">
        <f t="shared" ref="AT216" si="639">Y216-AN216</f>
        <v>#REF!</v>
      </c>
      <c r="AU216" s="1362" t="e">
        <f t="shared" ref="AU216" si="640">Z216-AO216</f>
        <v>#REF!</v>
      </c>
      <c r="AW216" s="1362">
        <f t="shared" ref="AW216" si="641">(N216-AL216)*1.18</f>
        <v>0</v>
      </c>
      <c r="AX216" s="1362">
        <f t="shared" ref="AX216" si="642">(O216-AM216)*1.18</f>
        <v>0</v>
      </c>
      <c r="AY216" s="1362" t="e">
        <f t="shared" ref="AY216" si="643">(P216-AN216)*1.18</f>
        <v>#REF!</v>
      </c>
      <c r="AZ216" s="1362" t="e">
        <f t="shared" ref="AZ216" si="644">(Q216-AO216)*1.18</f>
        <v>#REF!</v>
      </c>
      <c r="BA216" s="1362" t="e">
        <f t="shared" ref="BA216" si="645">SUM(AW216:AZ216)</f>
        <v>#REF!</v>
      </c>
      <c r="BB216" s="1363">
        <v>-7.3573462502363185E-6</v>
      </c>
      <c r="BD216" s="1751" t="e">
        <f t="shared" ref="BD216" si="646">SUBTOTAL(9,W216:Z216)-V216</f>
        <v>#REF!</v>
      </c>
    </row>
    <row r="217" spans="1:58" outlineLevel="1">
      <c r="A217" s="919">
        <f t="shared" si="629"/>
        <v>4</v>
      </c>
      <c r="B217" s="780" t="e">
        <f>'прил 1.1'!#REF!</f>
        <v>#REF!</v>
      </c>
      <c r="C217" s="919" t="s">
        <v>1026</v>
      </c>
      <c r="D217" s="1433" t="e">
        <f>INDEX('прил 1.1'!K:K,MATCH($B217,'прил 1.1'!$B:$B,0))</f>
        <v>#REF!</v>
      </c>
      <c r="E217" s="1433" t="e">
        <f>INDEX('прил 1.1'!Q:Q,MATCH($B217,'прил 1.1'!$B:$B,0))</f>
        <v>#REF!</v>
      </c>
      <c r="F217" s="1433" t="e">
        <f>INDEX('прил 1.1'!#REF!,MATCH($B217,'прил 1.1'!$B:$B,0))</f>
        <v>#REF!</v>
      </c>
      <c r="G217" s="1433" t="e">
        <f>INDEX('прил 1.3'!#REF!,MATCH('прил 14'!$B217,'прил 1.3'!$B:$B,0))</f>
        <v>#REF!</v>
      </c>
      <c r="H217" s="1433" t="e">
        <f>INDEX('прил 1.3'!#REF!,MATCH('прил 14'!$B217,'прил 1.3'!$B:$B,0))</f>
        <v>#REF!</v>
      </c>
      <c r="I217" s="1433" t="e">
        <f>INDEX('прил 1.3'!#REF!,MATCH('прил 14'!$B217,'прил 1.3'!$B:$B,0))</f>
        <v>#REF!</v>
      </c>
      <c r="J217" s="1433" t="e">
        <f>INDEX('прил 1.3'!#REF!,MATCH('прил 14'!$B217,'прил 1.3'!$B:$B,0))</f>
        <v>#REF!</v>
      </c>
      <c r="K217" s="1433" t="e">
        <f>INDEX('прил 1.3'!#REF!,MATCH('прил 14'!$B217,'прил 1.3'!$B:$B,0))</f>
        <v>#REF!</v>
      </c>
      <c r="L217" s="1433"/>
      <c r="M217" s="1433" t="e">
        <f>INDEX('прил 1.1'!#REF!,MATCH($B217,'прил 1.1'!$B:$B,0))</f>
        <v>#REF!</v>
      </c>
      <c r="N217" s="1434"/>
      <c r="O217" s="1434"/>
      <c r="P217" s="1434"/>
      <c r="Q217" s="1434"/>
      <c r="R217" s="1433"/>
      <c r="S217" s="1433" t="e">
        <f>INDEX('прил 1.1'!#REF!,MATCH($B217,'прил 1.1'!$B:$B,0))</f>
        <v>#REF!</v>
      </c>
      <c r="T217" s="1433" t="e">
        <f>INDEX('прил 1.1'!#REF!,MATCH($B217,'прил 1.1'!$B:$B,0))</f>
        <v>#REF!</v>
      </c>
      <c r="U217" s="1433" t="e">
        <f>INDEX('прил 1.1'!#REF!,MATCH($B217,'прил 1.1'!$B:$B,0))</f>
        <v>#REF!</v>
      </c>
      <c r="V217" s="1433" t="e">
        <f>INDEX('прил 1.1'!#REF!,MATCH($B217,'прил 1.1'!$B:$B,0))</f>
        <v>#REF!</v>
      </c>
      <c r="W217" s="1434"/>
      <c r="X217" s="1433"/>
      <c r="Y217" s="1434"/>
      <c r="Z217" s="1433"/>
      <c r="AA217" s="1433"/>
      <c r="AB217" s="1433" t="e">
        <f>INDEX('прил 1.1'!#REF!,MATCH($B217,'прил 1.1'!$B:$B,0))</f>
        <v>#REF!</v>
      </c>
      <c r="AC217" s="1433" t="e">
        <f>INDEX('прил 1.1'!#REF!,MATCH($B217,'прил 1.1'!$B:$B,0))</f>
        <v>#REF!</v>
      </c>
      <c r="AD217" s="1088" t="e">
        <f>INDEX('прил 1.1'!#REF!,MATCH($B217,'прил 1.1'!$B:$B,0))</f>
        <v>#REF!</v>
      </c>
      <c r="AE217" s="1088" t="e">
        <f>INDEX('прил 1.1'!#REF!,MATCH($B217,'прил 1.1'!$B:$B,0))</f>
        <v>#REF!</v>
      </c>
      <c r="AF217" s="1935" t="e">
        <f t="shared" si="606"/>
        <v>#REF!</v>
      </c>
      <c r="AG217" s="1708" t="e">
        <f t="shared" si="443"/>
        <v>#REF!</v>
      </c>
      <c r="AH217" s="1267" t="e">
        <f t="shared" ref="AH217" si="647">SUM(W217:Z217)-V217</f>
        <v>#REF!</v>
      </c>
      <c r="AJ217" s="1266" t="e">
        <f t="shared" si="491"/>
        <v>#REF!</v>
      </c>
      <c r="AK217" s="1359"/>
      <c r="AL217" s="1360"/>
      <c r="AM217" s="1266"/>
      <c r="AN217" s="1266"/>
      <c r="AO217" s="1361"/>
      <c r="AP217" s="1291" t="e">
        <f t="shared" si="435"/>
        <v>#REF!</v>
      </c>
      <c r="AQ217" s="1362" t="e">
        <f t="shared" si="609"/>
        <v>#REF!</v>
      </c>
      <c r="AR217" s="1362">
        <f t="shared" si="610"/>
        <v>0</v>
      </c>
      <c r="AS217" s="1362">
        <f t="shared" si="611"/>
        <v>0</v>
      </c>
      <c r="AT217" s="1362">
        <f t="shared" si="612"/>
        <v>0</v>
      </c>
      <c r="AU217" s="1362">
        <f t="shared" si="613"/>
        <v>0</v>
      </c>
      <c r="AW217" s="1362">
        <f t="shared" si="624"/>
        <v>0</v>
      </c>
      <c r="AX217" s="1362">
        <f t="shared" si="625"/>
        <v>0</v>
      </c>
      <c r="AY217" s="1362">
        <f t="shared" si="626"/>
        <v>0</v>
      </c>
      <c r="AZ217" s="1362">
        <f t="shared" si="627"/>
        <v>0</v>
      </c>
      <c r="BA217" s="1362">
        <f t="shared" si="628"/>
        <v>0</v>
      </c>
      <c r="BB217" s="1363"/>
      <c r="BD217" s="1751" t="e">
        <f t="shared" si="615"/>
        <v>#REF!</v>
      </c>
    </row>
    <row r="218" spans="1:58" ht="27" hidden="1" customHeight="1">
      <c r="M218" s="1278"/>
      <c r="N218" s="1277"/>
      <c r="O218" s="1277"/>
      <c r="P218" s="1277"/>
      <c r="Q218" s="1278"/>
      <c r="R218" s="1278"/>
      <c r="S218" s="1278"/>
      <c r="T218" s="1278"/>
      <c r="U218" s="1278"/>
      <c r="V218" s="1278"/>
      <c r="W218" s="1278"/>
      <c r="X218" s="1278"/>
      <c r="Y218" s="1278"/>
      <c r="Z218" s="1278"/>
      <c r="AF218" s="1935">
        <f t="shared" si="606"/>
        <v>0</v>
      </c>
      <c r="AG218" s="1708">
        <f t="shared" si="443"/>
        <v>0</v>
      </c>
      <c r="AH218" s="1278"/>
      <c r="AJ218" s="1917">
        <f t="shared" si="491"/>
        <v>0</v>
      </c>
      <c r="AK218" s="1918"/>
      <c r="AL218" s="1919"/>
      <c r="AM218" s="1917"/>
      <c r="AN218" s="1917"/>
      <c r="AO218" s="1920"/>
      <c r="AP218" s="1291">
        <f t="shared" si="435"/>
        <v>0</v>
      </c>
      <c r="AQ218" s="1263"/>
      <c r="AR218" s="1263"/>
      <c r="AS218" s="1263"/>
      <c r="AT218" s="1263"/>
      <c r="AU218" s="1263"/>
      <c r="AW218" s="1263"/>
      <c r="AX218" s="1263"/>
      <c r="AY218" s="1263"/>
      <c r="AZ218" s="1263"/>
      <c r="BA218" s="1263"/>
      <c r="BC218" s="1091"/>
      <c r="BD218" s="1091"/>
      <c r="BE218" s="1091"/>
      <c r="BF218" s="1091"/>
    </row>
    <row r="219" spans="1:58" s="1172" customFormat="1" hidden="1">
      <c r="A219" s="1144"/>
      <c r="B219" s="1893"/>
      <c r="C219" s="1893"/>
      <c r="D219" s="1893"/>
      <c r="E219" s="1893"/>
      <c r="F219" s="1893"/>
      <c r="G219" s="1926"/>
      <c r="H219" s="1893"/>
      <c r="I219" s="1893"/>
      <c r="J219" s="1893"/>
      <c r="K219" s="1893"/>
      <c r="L219" s="1893"/>
      <c r="M219" s="1927"/>
      <c r="N219" s="1927"/>
      <c r="O219" s="1927"/>
      <c r="P219" s="1927"/>
      <c r="Q219" s="1927"/>
      <c r="R219" s="1927"/>
      <c r="S219" s="1928"/>
      <c r="T219" s="1928"/>
      <c r="U219" s="1928"/>
      <c r="V219" s="1927"/>
      <c r="W219" s="1927"/>
      <c r="X219" s="1927"/>
      <c r="Y219" s="1927"/>
      <c r="Z219" s="1928"/>
      <c r="AA219" s="1144"/>
      <c r="AB219" s="1144"/>
      <c r="AC219" s="1144"/>
      <c r="AD219" s="1144"/>
      <c r="AE219" s="1144"/>
      <c r="AF219" s="1935">
        <f t="shared" si="606"/>
        <v>0</v>
      </c>
      <c r="AG219" s="1929">
        <f t="shared" ref="AG219:AG235" si="648">SUM(V219,M219,G219)</f>
        <v>0</v>
      </c>
      <c r="AH219" s="1927"/>
      <c r="AJ219" s="1930">
        <f t="shared" si="491"/>
        <v>0</v>
      </c>
      <c r="AK219" s="1930"/>
      <c r="AL219" s="1930"/>
      <c r="AM219" s="1930"/>
      <c r="AN219" s="1930"/>
      <c r="AO219" s="1930"/>
      <c r="AP219" s="1931">
        <f t="shared" si="435"/>
        <v>0</v>
      </c>
      <c r="AQ219" s="1932"/>
      <c r="AR219" s="1932"/>
      <c r="AS219" s="1932"/>
      <c r="AT219" s="1932"/>
      <c r="AU219" s="1932"/>
      <c r="AW219" s="1932"/>
      <c r="AX219" s="1932"/>
      <c r="AY219" s="1932"/>
      <c r="AZ219" s="1932"/>
      <c r="BA219" s="1932"/>
    </row>
    <row r="220" spans="1:58" s="1172" customFormat="1" hidden="1">
      <c r="A220" s="2364" t="s">
        <v>211</v>
      </c>
      <c r="B220" s="2364"/>
      <c r="C220" s="1893"/>
      <c r="D220" s="1893"/>
      <c r="E220" s="1893"/>
      <c r="F220" s="1893"/>
      <c r="G220" s="1926"/>
      <c r="H220" s="1893"/>
      <c r="I220" s="1893"/>
      <c r="J220" s="1893"/>
      <c r="K220" s="1893"/>
      <c r="L220" s="1893"/>
      <c r="M220" s="1927"/>
      <c r="N220" s="1927"/>
      <c r="O220" s="1927"/>
      <c r="P220" s="1927"/>
      <c r="Q220" s="1927"/>
      <c r="R220" s="1927"/>
      <c r="S220" s="1928"/>
      <c r="T220" s="1928"/>
      <c r="U220" s="1928"/>
      <c r="V220" s="1927"/>
      <c r="W220" s="1927"/>
      <c r="X220" s="1927"/>
      <c r="Y220" s="1927"/>
      <c r="Z220" s="1928"/>
      <c r="AA220" s="1144"/>
      <c r="AB220" s="1144"/>
      <c r="AC220" s="1144"/>
      <c r="AD220" s="1144"/>
      <c r="AE220" s="1144"/>
      <c r="AF220" s="1935">
        <f t="shared" si="606"/>
        <v>0</v>
      </c>
      <c r="AG220" s="1929">
        <f t="shared" si="648"/>
        <v>0</v>
      </c>
      <c r="AH220" s="1927"/>
      <c r="AJ220" s="1930">
        <f t="shared" si="491"/>
        <v>0</v>
      </c>
      <c r="AK220" s="1930"/>
      <c r="AL220" s="1930"/>
      <c r="AM220" s="1930"/>
      <c r="AN220" s="1930"/>
      <c r="AO220" s="1930"/>
      <c r="AP220" s="1931">
        <f t="shared" si="435"/>
        <v>0</v>
      </c>
      <c r="AQ220" s="1932"/>
      <c r="AR220" s="1932"/>
      <c r="AS220" s="1932"/>
      <c r="AT220" s="1932"/>
      <c r="AU220" s="1932"/>
      <c r="AW220" s="1932"/>
      <c r="AX220" s="1932"/>
      <c r="AY220" s="1932"/>
      <c r="AZ220" s="1932"/>
      <c r="BA220" s="1932"/>
    </row>
    <row r="221" spans="1:58" ht="31.5">
      <c r="A221" s="1103"/>
      <c r="B221" s="1103" t="s">
        <v>234</v>
      </c>
      <c r="C221" s="1103"/>
      <c r="D221" s="1435"/>
      <c r="E221" s="1435"/>
      <c r="F221" s="1435"/>
      <c r="G221" s="1435"/>
      <c r="H221" s="1435"/>
      <c r="I221" s="1435"/>
      <c r="J221" s="1435"/>
      <c r="K221" s="1435"/>
      <c r="L221" s="1435"/>
      <c r="M221" s="1436"/>
      <c r="N221" s="1449"/>
      <c r="O221" s="1449"/>
      <c r="P221" s="1449"/>
      <c r="Q221" s="1435"/>
      <c r="R221" s="1435"/>
      <c r="S221" s="1434"/>
      <c r="T221" s="1434"/>
      <c r="U221" s="1434"/>
      <c r="V221" s="1450"/>
      <c r="W221" s="1450"/>
      <c r="X221" s="1450"/>
      <c r="Y221" s="1450"/>
      <c r="Z221" s="1434"/>
      <c r="AA221" s="1434"/>
      <c r="AB221" s="1434"/>
      <c r="AC221" s="1434"/>
      <c r="AD221" s="1087"/>
      <c r="AE221" s="1145"/>
      <c r="AF221" s="1935">
        <f t="shared" si="606"/>
        <v>0</v>
      </c>
      <c r="AG221" s="1708">
        <f t="shared" si="648"/>
        <v>0</v>
      </c>
      <c r="AH221" s="1281">
        <f t="shared" ref="AH221:AH223" si="649">SUM(W221:Z221)-V221</f>
        <v>0</v>
      </c>
      <c r="AJ221" s="1921">
        <f t="shared" si="491"/>
        <v>0</v>
      </c>
      <c r="AK221" s="1922"/>
      <c r="AL221" s="1923"/>
      <c r="AM221" s="1921"/>
      <c r="AN221" s="1921"/>
      <c r="AO221" s="1924"/>
      <c r="AP221" s="1291">
        <f t="shared" si="435"/>
        <v>0</v>
      </c>
      <c r="AQ221" s="1925">
        <f t="shared" ref="AQ221:AQ233" si="650">V221-AJ221</f>
        <v>0</v>
      </c>
      <c r="AR221" s="1925">
        <f t="shared" ref="AR221:AR233" si="651">W221-AL221</f>
        <v>0</v>
      </c>
      <c r="AS221" s="1925">
        <f t="shared" ref="AS221:AS233" si="652">X221-AM221</f>
        <v>0</v>
      </c>
      <c r="AT221" s="1925">
        <f t="shared" ref="AT221:AT233" si="653">Y221-AN221</f>
        <v>0</v>
      </c>
      <c r="AU221" s="1925">
        <f t="shared" ref="AU221:AU233" si="654">Z221-AO221</f>
        <v>0</v>
      </c>
      <c r="AW221" s="1925">
        <f t="shared" ref="AW221:AW224" si="655">AB221-AP221</f>
        <v>0</v>
      </c>
      <c r="AX221" s="1925">
        <f t="shared" ref="AX221:AX224" si="656">AC221-AR221</f>
        <v>0</v>
      </c>
      <c r="AY221" s="1925">
        <f t="shared" ref="AY221:AY224" si="657">AD221-AS221</f>
        <v>0</v>
      </c>
      <c r="AZ221" s="1925">
        <f t="shared" ref="AZ221:AZ224" si="658">AE221-AT221</f>
        <v>0</v>
      </c>
      <c r="BA221" s="1925">
        <f t="shared" ref="BA221:BA224" si="659">AF221-AU221</f>
        <v>0</v>
      </c>
      <c r="BD221" s="1751">
        <f t="shared" ref="BD221:BD233" si="660">SUBTOTAL(9,W221:Z221)-V221</f>
        <v>0</v>
      </c>
    </row>
    <row r="222" spans="1:58">
      <c r="A222" s="1140">
        <v>1</v>
      </c>
      <c r="B222" s="1139" t="s">
        <v>154</v>
      </c>
      <c r="C222" s="1139"/>
      <c r="D222" s="1450"/>
      <c r="E222" s="1450"/>
      <c r="F222" s="1450"/>
      <c r="G222" s="1450"/>
      <c r="H222" s="1450"/>
      <c r="I222" s="1450"/>
      <c r="J222" s="1450"/>
      <c r="K222" s="1450"/>
      <c r="L222" s="1450"/>
      <c r="M222" s="1451"/>
      <c r="N222" s="1452"/>
      <c r="O222" s="1452"/>
      <c r="P222" s="1452"/>
      <c r="Q222" s="1450"/>
      <c r="R222" s="1450"/>
      <c r="S222" s="1434"/>
      <c r="T222" s="1434"/>
      <c r="U222" s="1434"/>
      <c r="V222" s="1450"/>
      <c r="W222" s="1450"/>
      <c r="X222" s="1450"/>
      <c r="Y222" s="1450"/>
      <c r="Z222" s="1434"/>
      <c r="AA222" s="1434"/>
      <c r="AB222" s="1434"/>
      <c r="AC222" s="1434"/>
      <c r="AD222" s="1087"/>
      <c r="AE222" s="1145"/>
      <c r="AF222" s="1935">
        <f t="shared" si="606"/>
        <v>0</v>
      </c>
      <c r="AG222" s="1708">
        <f t="shared" si="648"/>
        <v>0</v>
      </c>
      <c r="AH222" s="1267">
        <f t="shared" si="649"/>
        <v>0</v>
      </c>
      <c r="AJ222" s="1266">
        <f t="shared" si="491"/>
        <v>0</v>
      </c>
      <c r="AK222" s="1359"/>
      <c r="AL222" s="1360"/>
      <c r="AM222" s="1266"/>
      <c r="AN222" s="1266"/>
      <c r="AO222" s="1361"/>
      <c r="AP222" s="1291">
        <f t="shared" si="435"/>
        <v>0</v>
      </c>
      <c r="AQ222" s="1362">
        <f t="shared" si="650"/>
        <v>0</v>
      </c>
      <c r="AR222" s="1362">
        <f t="shared" si="651"/>
        <v>0</v>
      </c>
      <c r="AS222" s="1362">
        <f t="shared" si="652"/>
        <v>0</v>
      </c>
      <c r="AT222" s="1362">
        <f t="shared" si="653"/>
        <v>0</v>
      </c>
      <c r="AU222" s="1362">
        <f t="shared" si="654"/>
        <v>0</v>
      </c>
      <c r="AW222" s="1362">
        <f t="shared" si="655"/>
        <v>0</v>
      </c>
      <c r="AX222" s="1362">
        <f t="shared" si="656"/>
        <v>0</v>
      </c>
      <c r="AY222" s="1362">
        <f t="shared" si="657"/>
        <v>0</v>
      </c>
      <c r="AZ222" s="1362">
        <f t="shared" si="658"/>
        <v>0</v>
      </c>
      <c r="BA222" s="1362">
        <f t="shared" si="659"/>
        <v>0</v>
      </c>
      <c r="BD222" s="1751">
        <f t="shared" si="660"/>
        <v>0</v>
      </c>
    </row>
    <row r="223" spans="1:58">
      <c r="A223" s="1140">
        <v>2</v>
      </c>
      <c r="B223" s="1139" t="s">
        <v>156</v>
      </c>
      <c r="C223" s="1139"/>
      <c r="D223" s="1450"/>
      <c r="E223" s="1450"/>
      <c r="F223" s="1450"/>
      <c r="G223" s="1450"/>
      <c r="H223" s="1450"/>
      <c r="I223" s="1450"/>
      <c r="J223" s="1450"/>
      <c r="K223" s="1450"/>
      <c r="L223" s="1450"/>
      <c r="M223" s="1451"/>
      <c r="N223" s="1452"/>
      <c r="O223" s="1452"/>
      <c r="P223" s="1452"/>
      <c r="Q223" s="1450"/>
      <c r="R223" s="1450"/>
      <c r="S223" s="1434"/>
      <c r="T223" s="1434"/>
      <c r="U223" s="1434"/>
      <c r="V223" s="1450"/>
      <c r="W223" s="1450"/>
      <c r="X223" s="1450"/>
      <c r="Y223" s="1450"/>
      <c r="Z223" s="1434"/>
      <c r="AA223" s="1434"/>
      <c r="AB223" s="1434"/>
      <c r="AC223" s="1434"/>
      <c r="AD223" s="1087"/>
      <c r="AE223" s="1145"/>
      <c r="AF223" s="1935">
        <f t="shared" si="606"/>
        <v>0</v>
      </c>
      <c r="AG223" s="1708">
        <f t="shared" si="648"/>
        <v>0</v>
      </c>
      <c r="AH223" s="1267">
        <f t="shared" si="649"/>
        <v>0</v>
      </c>
      <c r="AJ223" s="1266">
        <f t="shared" si="491"/>
        <v>0</v>
      </c>
      <c r="AK223" s="1359"/>
      <c r="AL223" s="1360"/>
      <c r="AM223" s="1266"/>
      <c r="AN223" s="1266"/>
      <c r="AO223" s="1361"/>
      <c r="AP223" s="1291">
        <f t="shared" si="435"/>
        <v>0</v>
      </c>
      <c r="AQ223" s="1362">
        <f t="shared" si="650"/>
        <v>0</v>
      </c>
      <c r="AR223" s="1362">
        <f t="shared" si="651"/>
        <v>0</v>
      </c>
      <c r="AS223" s="1362">
        <f t="shared" si="652"/>
        <v>0</v>
      </c>
      <c r="AT223" s="1362">
        <f t="shared" si="653"/>
        <v>0</v>
      </c>
      <c r="AU223" s="1362">
        <f t="shared" si="654"/>
        <v>0</v>
      </c>
      <c r="AW223" s="1362">
        <f t="shared" si="655"/>
        <v>0</v>
      </c>
      <c r="AX223" s="1362">
        <f t="shared" si="656"/>
        <v>0</v>
      </c>
      <c r="AY223" s="1362">
        <f t="shared" si="657"/>
        <v>0</v>
      </c>
      <c r="AZ223" s="1362">
        <f t="shared" si="658"/>
        <v>0</v>
      </c>
      <c r="BA223" s="1362">
        <f t="shared" si="659"/>
        <v>0</v>
      </c>
      <c r="BD223" s="1751">
        <f t="shared" si="660"/>
        <v>0</v>
      </c>
    </row>
    <row r="224" spans="1:58">
      <c r="A224" s="1146"/>
      <c r="B224" s="1147" t="s">
        <v>91</v>
      </c>
      <c r="C224" s="1147"/>
      <c r="D224" s="1450"/>
      <c r="E224" s="1450"/>
      <c r="F224" s="1450"/>
      <c r="G224" s="1453" t="e">
        <f>SUM(G225:G233)</f>
        <v>#REF!</v>
      </c>
      <c r="H224" s="1453" t="e">
        <f>SUM(H225:H233)</f>
        <v>#REF!</v>
      </c>
      <c r="I224" s="1453" t="e">
        <f>SUM(I225:I233)</f>
        <v>#REF!</v>
      </c>
      <c r="J224" s="1453" t="e">
        <f>SUM(J225:J233)</f>
        <v>#REF!</v>
      </c>
      <c r="K224" s="1453" t="e">
        <f>SUM(K225:K233)</f>
        <v>#REF!</v>
      </c>
      <c r="L224" s="1454"/>
      <c r="M224" s="1453" t="e">
        <f>SUM(M225:M233)</f>
        <v>#REF!</v>
      </c>
      <c r="N224" s="1453">
        <f>SUM(N225:N233)</f>
        <v>0</v>
      </c>
      <c r="O224" s="1453">
        <f>SUM(O225:O233)</f>
        <v>0</v>
      </c>
      <c r="P224" s="1453">
        <f>SUM(P225:P233)</f>
        <v>0</v>
      </c>
      <c r="Q224" s="1453">
        <f>SUM(Q225:Q233)</f>
        <v>0</v>
      </c>
      <c r="R224" s="1454"/>
      <c r="S224" s="1455"/>
      <c r="T224" s="1455"/>
      <c r="U224" s="1455"/>
      <c r="V224" s="1453" t="e">
        <f>SUM(V225:V233)</f>
        <v>#REF!</v>
      </c>
      <c r="W224" s="1453">
        <f>SUM(W225:W233)</f>
        <v>0</v>
      </c>
      <c r="X224" s="1453">
        <f>SUM(X225:X233)</f>
        <v>0</v>
      </c>
      <c r="Y224" s="1453">
        <f>SUM(Y225:Y233)</f>
        <v>0</v>
      </c>
      <c r="Z224" s="1453">
        <f>SUM(Z225:Z233)</f>
        <v>0</v>
      </c>
      <c r="AA224" s="1434"/>
      <c r="AB224" s="1434"/>
      <c r="AC224" s="1434"/>
      <c r="AD224" s="1087"/>
      <c r="AE224" s="1145"/>
      <c r="AF224" s="1941" t="e">
        <f t="shared" si="606"/>
        <v>#REF!</v>
      </c>
      <c r="AG224" s="1708" t="e">
        <f t="shared" si="648"/>
        <v>#REF!</v>
      </c>
      <c r="AH224" s="1267"/>
      <c r="AJ224" s="1266"/>
      <c r="AK224" s="1359"/>
      <c r="AL224" s="1360"/>
      <c r="AM224" s="1266"/>
      <c r="AN224" s="1266"/>
      <c r="AO224" s="1361"/>
      <c r="AP224" s="1291" t="e">
        <f t="shared" si="435"/>
        <v>#REF!</v>
      </c>
      <c r="AQ224" s="1362" t="e">
        <f t="shared" si="650"/>
        <v>#REF!</v>
      </c>
      <c r="AR224" s="1362">
        <f t="shared" si="651"/>
        <v>0</v>
      </c>
      <c r="AS224" s="1362">
        <f t="shared" si="652"/>
        <v>0</v>
      </c>
      <c r="AT224" s="1362">
        <f t="shared" si="653"/>
        <v>0</v>
      </c>
      <c r="AU224" s="1362">
        <f t="shared" si="654"/>
        <v>0</v>
      </c>
      <c r="AW224" s="1362" t="e">
        <f t="shared" si="655"/>
        <v>#REF!</v>
      </c>
      <c r="AX224" s="1362">
        <f t="shared" si="656"/>
        <v>0</v>
      </c>
      <c r="AY224" s="1362">
        <f t="shared" si="657"/>
        <v>0</v>
      </c>
      <c r="AZ224" s="1362">
        <f t="shared" si="658"/>
        <v>0</v>
      </c>
      <c r="BA224" s="1362" t="e">
        <f t="shared" si="659"/>
        <v>#REF!</v>
      </c>
      <c r="BD224" s="1751" t="e">
        <f t="shared" si="660"/>
        <v>#REF!</v>
      </c>
    </row>
    <row r="225" spans="1:58" ht="31.5">
      <c r="A225" s="1892">
        <v>1</v>
      </c>
      <c r="B225" s="1148" t="s">
        <v>382</v>
      </c>
      <c r="C225" s="1148"/>
      <c r="D225" s="1433"/>
      <c r="E225" s="1433"/>
      <c r="F225" s="1433"/>
      <c r="G225" s="1433" t="e">
        <f>INDEX('прил 1.3'!#REF!,MATCH('прил 14'!$B225,'прил 1.3'!$B:$B,0))</f>
        <v>#REF!</v>
      </c>
      <c r="H225" s="1433" t="e">
        <f>INDEX('прил 1.3'!#REF!,MATCH('прил 14'!$B225,'прил 1.3'!$B:$B,0))</f>
        <v>#REF!</v>
      </c>
      <c r="I225" s="1433" t="e">
        <f>INDEX('прил 1.3'!#REF!,MATCH('прил 14'!$B225,'прил 1.3'!$B:$B,0))</f>
        <v>#REF!</v>
      </c>
      <c r="J225" s="1433" t="e">
        <f>INDEX('прил 1.3'!#REF!,MATCH('прил 14'!$B225,'прил 1.3'!$B:$B,0))</f>
        <v>#REF!</v>
      </c>
      <c r="K225" s="1433" t="e">
        <f>INDEX('прил 1.3'!#REF!,MATCH('прил 14'!$B225,'прил 1.3'!$B:$B,0))</f>
        <v>#REF!</v>
      </c>
      <c r="L225" s="1433"/>
      <c r="M225" s="1433" t="e">
        <f>INDEX('прил 1.1'!#REF!,MATCH($B225,'прил 1.1'!$B:$B,0))</f>
        <v>#REF!</v>
      </c>
      <c r="N225" s="1435"/>
      <c r="O225" s="1448"/>
      <c r="P225" s="1433"/>
      <c r="Q225" s="1438"/>
      <c r="R225" s="1433"/>
      <c r="S225" s="1433" t="e">
        <f>INDEX('прил 1.1'!#REF!,MATCH($B225,'прил 1.1'!$B:$B,0))</f>
        <v>#REF!</v>
      </c>
      <c r="T225" s="1433" t="e">
        <f>INDEX('прил 1.1'!#REF!,MATCH($B225,'прил 1.1'!$B:$B,0))</f>
        <v>#REF!</v>
      </c>
      <c r="U225" s="1433" t="e">
        <f>INDEX('прил 1.1'!#REF!,MATCH($B225,'прил 1.1'!$B:$B,0))</f>
        <v>#REF!</v>
      </c>
      <c r="V225" s="1433" t="e">
        <f>INDEX('прил 1.1'!#REF!,MATCH($B225,'прил 1.1'!$B:$B,0))</f>
        <v>#REF!</v>
      </c>
      <c r="W225" s="1434"/>
      <c r="X225" s="1433"/>
      <c r="Y225" s="1434"/>
      <c r="Z225" s="1433"/>
      <c r="AA225" s="1433"/>
      <c r="AB225" s="1433" t="e">
        <f>INDEX('прил 1.1'!#REF!,MATCH($B225,'прил 1.1'!$B:$B,0))</f>
        <v>#REF!</v>
      </c>
      <c r="AC225" s="1433" t="e">
        <f>INDEX('прил 1.1'!#REF!,MATCH($B225,'прил 1.1'!$B:$B,0))</f>
        <v>#REF!</v>
      </c>
      <c r="AD225" s="781"/>
      <c r="AE225" s="1149"/>
      <c r="AF225" s="1941" t="e">
        <f t="shared" si="606"/>
        <v>#REF!</v>
      </c>
      <c r="AG225" s="1708" t="e">
        <f t="shared" si="648"/>
        <v>#REF!</v>
      </c>
      <c r="AH225" s="1267"/>
      <c r="AJ225" s="1266"/>
      <c r="AK225" s="1359"/>
      <c r="AL225" s="1360"/>
      <c r="AM225" s="1266"/>
      <c r="AN225" s="1266"/>
      <c r="AO225" s="1361"/>
      <c r="AP225" s="1291" t="e">
        <f t="shared" si="435"/>
        <v>#REF!</v>
      </c>
      <c r="AQ225" s="1362" t="e">
        <f t="shared" si="650"/>
        <v>#REF!</v>
      </c>
      <c r="AR225" s="1362">
        <f t="shared" si="651"/>
        <v>0</v>
      </c>
      <c r="AS225" s="1362">
        <f t="shared" si="652"/>
        <v>0</v>
      </c>
      <c r="AT225" s="1362">
        <f t="shared" si="653"/>
        <v>0</v>
      </c>
      <c r="AU225" s="1362">
        <f t="shared" si="654"/>
        <v>0</v>
      </c>
      <c r="AW225" s="1362">
        <f t="shared" ref="AW225:AW233" si="661">(N225-AL225)*1.18</f>
        <v>0</v>
      </c>
      <c r="AX225" s="1362">
        <f t="shared" ref="AX225:AX233" si="662">(O225-AM225)*1.18</f>
        <v>0</v>
      </c>
      <c r="AY225" s="1362">
        <f t="shared" ref="AY225:AY233" si="663">(P225-AN225)*1.18</f>
        <v>0</v>
      </c>
      <c r="AZ225" s="1362">
        <f t="shared" ref="AZ225:AZ233" si="664">(Q225-AO225)*1.18</f>
        <v>0</v>
      </c>
      <c r="BA225" s="1362">
        <f t="shared" ref="BA225:BA233" si="665">SUM(AW225:AZ225)</f>
        <v>0</v>
      </c>
      <c r="BD225" s="1751" t="e">
        <f t="shared" si="660"/>
        <v>#REF!</v>
      </c>
    </row>
    <row r="226" spans="1:58" ht="31.5">
      <c r="A226" s="1150">
        <v>2</v>
      </c>
      <c r="B226" s="1151" t="s">
        <v>383</v>
      </c>
      <c r="C226" s="1148"/>
      <c r="D226" s="1456"/>
      <c r="E226" s="1456"/>
      <c r="F226" s="1456"/>
      <c r="G226" s="1433" t="e">
        <f>INDEX('прил 1.3'!#REF!,MATCH('прил 14'!$B226,'прил 1.3'!$B:$B,0))</f>
        <v>#REF!</v>
      </c>
      <c r="H226" s="1433" t="e">
        <f>INDEX('прил 1.3'!#REF!,MATCH('прил 14'!$B226,'прил 1.3'!$B:$B,0))</f>
        <v>#REF!</v>
      </c>
      <c r="I226" s="1433" t="e">
        <f>INDEX('прил 1.3'!#REF!,MATCH('прил 14'!$B226,'прил 1.3'!$B:$B,0))</f>
        <v>#REF!</v>
      </c>
      <c r="J226" s="1433" t="e">
        <f>INDEX('прил 1.3'!#REF!,MATCH('прил 14'!$B226,'прил 1.3'!$B:$B,0))</f>
        <v>#REF!</v>
      </c>
      <c r="K226" s="1433" t="e">
        <f>INDEX('прил 1.3'!#REF!,MATCH('прил 14'!$B226,'прил 1.3'!$B:$B,0))</f>
        <v>#REF!</v>
      </c>
      <c r="L226" s="1433"/>
      <c r="M226" s="1433" t="e">
        <f>INDEX('прил 1.1'!#REF!,MATCH($B226,'прил 1.1'!$B:$B,0))</f>
        <v>#REF!</v>
      </c>
      <c r="N226" s="1435"/>
      <c r="O226" s="1448"/>
      <c r="P226" s="1433"/>
      <c r="Q226" s="1438"/>
      <c r="R226" s="1433"/>
      <c r="S226" s="1433" t="e">
        <f>INDEX('прил 1.1'!#REF!,MATCH($B226,'прил 1.1'!$B:$B,0))</f>
        <v>#REF!</v>
      </c>
      <c r="T226" s="1433" t="e">
        <f>INDEX('прил 1.1'!#REF!,MATCH($B226,'прил 1.1'!$B:$B,0))</f>
        <v>#REF!</v>
      </c>
      <c r="U226" s="1433" t="e">
        <f>INDEX('прил 1.1'!#REF!,MATCH($B226,'прил 1.1'!$B:$B,0))</f>
        <v>#REF!</v>
      </c>
      <c r="V226" s="1433" t="e">
        <f>INDEX('прил 1.1'!#REF!,MATCH($B226,'прил 1.1'!$B:$B,0))</f>
        <v>#REF!</v>
      </c>
      <c r="W226" s="1434"/>
      <c r="X226" s="1433"/>
      <c r="Y226" s="1434"/>
      <c r="Z226" s="1433"/>
      <c r="AA226" s="1433"/>
      <c r="AB226" s="1433" t="e">
        <f>INDEX('прил 1.1'!#REF!,MATCH($B226,'прил 1.1'!$B:$B,0))</f>
        <v>#REF!</v>
      </c>
      <c r="AC226" s="1433" t="e">
        <f>INDEX('прил 1.1'!#REF!,MATCH($B226,'прил 1.1'!$B:$B,0))</f>
        <v>#REF!</v>
      </c>
      <c r="AD226" s="1087"/>
      <c r="AE226" s="1149"/>
      <c r="AF226" s="1935" t="e">
        <f t="shared" si="606"/>
        <v>#REF!</v>
      </c>
      <c r="AG226" s="1708" t="e">
        <f t="shared" si="648"/>
        <v>#REF!</v>
      </c>
      <c r="AH226" s="1267"/>
      <c r="AJ226" s="1266"/>
      <c r="AK226" s="1359"/>
      <c r="AL226" s="1360"/>
      <c r="AM226" s="1266"/>
      <c r="AN226" s="1266"/>
      <c r="AO226" s="1361"/>
      <c r="AP226" s="1291" t="e">
        <f t="shared" si="435"/>
        <v>#REF!</v>
      </c>
      <c r="AQ226" s="1362" t="e">
        <f t="shared" si="650"/>
        <v>#REF!</v>
      </c>
      <c r="AR226" s="1362">
        <f t="shared" si="651"/>
        <v>0</v>
      </c>
      <c r="AS226" s="1362">
        <f t="shared" si="652"/>
        <v>0</v>
      </c>
      <c r="AT226" s="1362">
        <f t="shared" si="653"/>
        <v>0</v>
      </c>
      <c r="AU226" s="1362">
        <f t="shared" si="654"/>
        <v>0</v>
      </c>
      <c r="AW226" s="1362">
        <f t="shared" si="661"/>
        <v>0</v>
      </c>
      <c r="AX226" s="1362">
        <f t="shared" si="662"/>
        <v>0</v>
      </c>
      <c r="AY226" s="1362">
        <f t="shared" si="663"/>
        <v>0</v>
      </c>
      <c r="AZ226" s="1362">
        <f t="shared" si="664"/>
        <v>0</v>
      </c>
      <c r="BA226" s="1362">
        <f t="shared" si="665"/>
        <v>0</v>
      </c>
      <c r="BD226" s="1751" t="e">
        <f t="shared" si="660"/>
        <v>#REF!</v>
      </c>
    </row>
    <row r="227" spans="1:58">
      <c r="A227" s="1150">
        <v>3</v>
      </c>
      <c r="B227" s="1151" t="s">
        <v>235</v>
      </c>
      <c r="C227" s="1148"/>
      <c r="D227" s="1433"/>
      <c r="E227" s="1433"/>
      <c r="F227" s="1433"/>
      <c r="G227" s="1433" t="e">
        <f>INDEX('прил 1.3'!#REF!,MATCH('прил 14'!$B227,'прил 1.3'!$B:$B,0))</f>
        <v>#REF!</v>
      </c>
      <c r="H227" s="1433" t="e">
        <f>INDEX('прил 1.3'!#REF!,MATCH('прил 14'!$B227,'прил 1.3'!$B:$B,0))</f>
        <v>#REF!</v>
      </c>
      <c r="I227" s="1433" t="e">
        <f>INDEX('прил 1.3'!#REF!,MATCH('прил 14'!$B227,'прил 1.3'!$B:$B,0))</f>
        <v>#REF!</v>
      </c>
      <c r="J227" s="1433" t="e">
        <f>INDEX('прил 1.3'!#REF!,MATCH('прил 14'!$B227,'прил 1.3'!$B:$B,0))</f>
        <v>#REF!</v>
      </c>
      <c r="K227" s="1433" t="e">
        <f>INDEX('прил 1.3'!#REF!,MATCH('прил 14'!$B227,'прил 1.3'!$B:$B,0))</f>
        <v>#REF!</v>
      </c>
      <c r="L227" s="1433"/>
      <c r="M227" s="1433" t="e">
        <f>INDEX('прил 1.1'!#REF!,MATCH($B227,'прил 1.1'!$B:$B,0))</f>
        <v>#REF!</v>
      </c>
      <c r="N227" s="1435"/>
      <c r="O227" s="1448"/>
      <c r="P227" s="1433"/>
      <c r="Q227" s="1438"/>
      <c r="R227" s="1433"/>
      <c r="S227" s="1433" t="e">
        <f>INDEX('прил 1.1'!#REF!,MATCH($B227,'прил 1.1'!$B:$B,0))</f>
        <v>#REF!</v>
      </c>
      <c r="T227" s="1433" t="e">
        <f>INDEX('прил 1.1'!#REF!,MATCH($B227,'прил 1.1'!$B:$B,0))</f>
        <v>#REF!</v>
      </c>
      <c r="U227" s="1433" t="e">
        <f>INDEX('прил 1.1'!#REF!,MATCH($B227,'прил 1.1'!$B:$B,0))</f>
        <v>#REF!</v>
      </c>
      <c r="V227" s="1433" t="e">
        <f>INDEX('прил 1.1'!#REF!,MATCH($B227,'прил 1.1'!$B:$B,0))</f>
        <v>#REF!</v>
      </c>
      <c r="W227" s="1434"/>
      <c r="X227" s="1433"/>
      <c r="Y227" s="1434"/>
      <c r="Z227" s="1433"/>
      <c r="AA227" s="1433"/>
      <c r="AB227" s="1433" t="e">
        <f>INDEX('прил 1.1'!#REF!,MATCH($B227,'прил 1.1'!$B:$B,0))</f>
        <v>#REF!</v>
      </c>
      <c r="AC227" s="1433" t="e">
        <f>INDEX('прил 1.1'!#REF!,MATCH($B227,'прил 1.1'!$B:$B,0))</f>
        <v>#REF!</v>
      </c>
      <c r="AD227" s="781"/>
      <c r="AE227" s="1149"/>
      <c r="AF227" s="1935" t="e">
        <f t="shared" si="606"/>
        <v>#REF!</v>
      </c>
      <c r="AG227" s="1708" t="e">
        <f t="shared" si="648"/>
        <v>#REF!</v>
      </c>
      <c r="AH227" s="1267"/>
      <c r="AJ227" s="1266"/>
      <c r="AK227" s="1359"/>
      <c r="AL227" s="1360"/>
      <c r="AM227" s="1266"/>
      <c r="AN227" s="1266"/>
      <c r="AO227" s="1361"/>
      <c r="AP227" s="1291" t="e">
        <f t="shared" si="435"/>
        <v>#REF!</v>
      </c>
      <c r="AQ227" s="1362" t="e">
        <f t="shared" si="650"/>
        <v>#REF!</v>
      </c>
      <c r="AR227" s="1362">
        <f t="shared" si="651"/>
        <v>0</v>
      </c>
      <c r="AS227" s="1362">
        <f t="shared" si="652"/>
        <v>0</v>
      </c>
      <c r="AT227" s="1362">
        <f t="shared" si="653"/>
        <v>0</v>
      </c>
      <c r="AU227" s="1362">
        <f t="shared" si="654"/>
        <v>0</v>
      </c>
      <c r="AW227" s="1362">
        <f t="shared" si="661"/>
        <v>0</v>
      </c>
      <c r="AX227" s="1362">
        <f t="shared" si="662"/>
        <v>0</v>
      </c>
      <c r="AY227" s="1362">
        <f t="shared" si="663"/>
        <v>0</v>
      </c>
      <c r="AZ227" s="1362">
        <f t="shared" si="664"/>
        <v>0</v>
      </c>
      <c r="BA227" s="1362">
        <f t="shared" si="665"/>
        <v>0</v>
      </c>
      <c r="BD227" s="1751" t="e">
        <f t="shared" si="660"/>
        <v>#REF!</v>
      </c>
    </row>
    <row r="228" spans="1:58" ht="31.5">
      <c r="A228" s="1150">
        <v>4</v>
      </c>
      <c r="B228" s="1151" t="s">
        <v>384</v>
      </c>
      <c r="C228" s="1148"/>
      <c r="D228" s="1456"/>
      <c r="E228" s="1456"/>
      <c r="F228" s="1456"/>
      <c r="G228" s="1433" t="e">
        <f>INDEX('прил 1.3'!#REF!,MATCH('прил 14'!$B228,'прил 1.3'!$B:$B,0))</f>
        <v>#REF!</v>
      </c>
      <c r="H228" s="1433" t="e">
        <f>INDEX('прил 1.3'!#REF!,MATCH('прил 14'!$B228,'прил 1.3'!$B:$B,0))</f>
        <v>#REF!</v>
      </c>
      <c r="I228" s="1433" t="e">
        <f>INDEX('прил 1.3'!#REF!,MATCH('прил 14'!$B228,'прил 1.3'!$B:$B,0))</f>
        <v>#REF!</v>
      </c>
      <c r="J228" s="1433" t="e">
        <f>INDEX('прил 1.3'!#REF!,MATCH('прил 14'!$B228,'прил 1.3'!$B:$B,0))</f>
        <v>#REF!</v>
      </c>
      <c r="K228" s="1433" t="e">
        <f>INDEX('прил 1.3'!#REF!,MATCH('прил 14'!$B228,'прил 1.3'!$B:$B,0))</f>
        <v>#REF!</v>
      </c>
      <c r="L228" s="1433"/>
      <c r="M228" s="1433" t="e">
        <f>INDEX('прил 1.1'!#REF!,MATCH($B228,'прил 1.1'!$B:$B,0))</f>
        <v>#REF!</v>
      </c>
      <c r="N228" s="1435"/>
      <c r="O228" s="1448"/>
      <c r="P228" s="1433"/>
      <c r="Q228" s="1438"/>
      <c r="R228" s="1433"/>
      <c r="S228" s="1433" t="e">
        <f>INDEX('прил 1.1'!#REF!,MATCH($B228,'прил 1.1'!$B:$B,0))</f>
        <v>#REF!</v>
      </c>
      <c r="T228" s="1433" t="e">
        <f>INDEX('прил 1.1'!#REF!,MATCH($B228,'прил 1.1'!$B:$B,0))</f>
        <v>#REF!</v>
      </c>
      <c r="U228" s="1433" t="e">
        <f>INDEX('прил 1.1'!#REF!,MATCH($B228,'прил 1.1'!$B:$B,0))</f>
        <v>#REF!</v>
      </c>
      <c r="V228" s="1433" t="e">
        <f>INDEX('прил 1.1'!#REF!,MATCH($B228,'прил 1.1'!$B:$B,0))</f>
        <v>#REF!</v>
      </c>
      <c r="W228" s="1434"/>
      <c r="X228" s="1433"/>
      <c r="Y228" s="1434"/>
      <c r="Z228" s="1433"/>
      <c r="AA228" s="1433"/>
      <c r="AB228" s="1433" t="e">
        <f>INDEX('прил 1.1'!#REF!,MATCH($B228,'прил 1.1'!$B:$B,0))</f>
        <v>#REF!</v>
      </c>
      <c r="AC228" s="1433" t="e">
        <f>INDEX('прил 1.1'!#REF!,MATCH($B228,'прил 1.1'!$B:$B,0))</f>
        <v>#REF!</v>
      </c>
      <c r="AD228" s="1087"/>
      <c r="AE228" s="1149"/>
      <c r="AF228" s="1935" t="e">
        <f t="shared" si="606"/>
        <v>#REF!</v>
      </c>
      <c r="AG228" s="1708" t="e">
        <f t="shared" si="648"/>
        <v>#REF!</v>
      </c>
      <c r="AH228" s="1267"/>
      <c r="AJ228" s="1266"/>
      <c r="AK228" s="1359"/>
      <c r="AL228" s="1360"/>
      <c r="AM228" s="1266"/>
      <c r="AN228" s="1266"/>
      <c r="AO228" s="1361"/>
      <c r="AP228" s="1291" t="e">
        <f t="shared" si="435"/>
        <v>#REF!</v>
      </c>
      <c r="AQ228" s="1362" t="e">
        <f t="shared" si="650"/>
        <v>#REF!</v>
      </c>
      <c r="AR228" s="1362">
        <f t="shared" si="651"/>
        <v>0</v>
      </c>
      <c r="AS228" s="1362">
        <f t="shared" si="652"/>
        <v>0</v>
      </c>
      <c r="AT228" s="1362">
        <f t="shared" si="653"/>
        <v>0</v>
      </c>
      <c r="AU228" s="1362">
        <f t="shared" si="654"/>
        <v>0</v>
      </c>
      <c r="AW228" s="1362">
        <f t="shared" si="661"/>
        <v>0</v>
      </c>
      <c r="AX228" s="1362">
        <f t="shared" si="662"/>
        <v>0</v>
      </c>
      <c r="AY228" s="1362">
        <f t="shared" si="663"/>
        <v>0</v>
      </c>
      <c r="AZ228" s="1362">
        <f t="shared" si="664"/>
        <v>0</v>
      </c>
      <c r="BA228" s="1362">
        <f t="shared" si="665"/>
        <v>0</v>
      </c>
      <c r="BD228" s="1751" t="e">
        <f t="shared" si="660"/>
        <v>#REF!</v>
      </c>
    </row>
    <row r="229" spans="1:58">
      <c r="A229" s="1150">
        <v>5</v>
      </c>
      <c r="B229" s="1151" t="s">
        <v>385</v>
      </c>
      <c r="C229" s="1148"/>
      <c r="D229" s="1433"/>
      <c r="E229" s="1433"/>
      <c r="F229" s="1433"/>
      <c r="G229" s="1433" t="e">
        <f>INDEX('прил 1.3'!#REF!,MATCH('прил 14'!$B229,'прил 1.3'!$B:$B,0))</f>
        <v>#REF!</v>
      </c>
      <c r="H229" s="1433" t="e">
        <f>INDEX('прил 1.3'!#REF!,MATCH('прил 14'!$B229,'прил 1.3'!$B:$B,0))</f>
        <v>#REF!</v>
      </c>
      <c r="I229" s="1433" t="e">
        <f>INDEX('прил 1.3'!#REF!,MATCH('прил 14'!$B229,'прил 1.3'!$B:$B,0))</f>
        <v>#REF!</v>
      </c>
      <c r="J229" s="1433" t="e">
        <f>INDEX('прил 1.3'!#REF!,MATCH('прил 14'!$B229,'прил 1.3'!$B:$B,0))</f>
        <v>#REF!</v>
      </c>
      <c r="K229" s="1433" t="e">
        <f>INDEX('прил 1.3'!#REF!,MATCH('прил 14'!$B229,'прил 1.3'!$B:$B,0))</f>
        <v>#REF!</v>
      </c>
      <c r="L229" s="1433"/>
      <c r="M229" s="1433" t="e">
        <f>INDEX('прил 1.1'!#REF!,MATCH($B229,'прил 1.1'!$B:$B,0))</f>
        <v>#REF!</v>
      </c>
      <c r="N229" s="1435"/>
      <c r="O229" s="1448"/>
      <c r="P229" s="1433"/>
      <c r="Q229" s="1438"/>
      <c r="R229" s="1433"/>
      <c r="S229" s="1433" t="e">
        <f>INDEX('прил 1.1'!#REF!,MATCH($B229,'прил 1.1'!$B:$B,0))</f>
        <v>#REF!</v>
      </c>
      <c r="T229" s="1433" t="e">
        <f>INDEX('прил 1.1'!#REF!,MATCH($B229,'прил 1.1'!$B:$B,0))</f>
        <v>#REF!</v>
      </c>
      <c r="U229" s="1433" t="e">
        <f>INDEX('прил 1.1'!#REF!,MATCH($B229,'прил 1.1'!$B:$B,0))</f>
        <v>#REF!</v>
      </c>
      <c r="V229" s="1433" t="e">
        <f>INDEX('прил 1.1'!#REF!,MATCH($B229,'прил 1.1'!$B:$B,0))</f>
        <v>#REF!</v>
      </c>
      <c r="W229" s="1434"/>
      <c r="X229" s="1433"/>
      <c r="Y229" s="1434"/>
      <c r="Z229" s="1433"/>
      <c r="AA229" s="1433"/>
      <c r="AB229" s="1433" t="e">
        <f>INDEX('прил 1.1'!#REF!,MATCH($B229,'прил 1.1'!$B:$B,0))</f>
        <v>#REF!</v>
      </c>
      <c r="AC229" s="1433" t="e">
        <f>INDEX('прил 1.1'!#REF!,MATCH($B229,'прил 1.1'!$B:$B,0))</f>
        <v>#REF!</v>
      </c>
      <c r="AD229" s="781"/>
      <c r="AE229" s="1149"/>
      <c r="AF229" s="1941" t="e">
        <f t="shared" si="606"/>
        <v>#REF!</v>
      </c>
      <c r="AG229" s="1708" t="e">
        <f t="shared" si="648"/>
        <v>#REF!</v>
      </c>
      <c r="AH229" s="1267"/>
      <c r="AJ229" s="1266"/>
      <c r="AK229" s="1359"/>
      <c r="AL229" s="1360"/>
      <c r="AM229" s="1266"/>
      <c r="AN229" s="1266"/>
      <c r="AO229" s="1361"/>
      <c r="AP229" s="1291" t="e">
        <f t="shared" si="435"/>
        <v>#REF!</v>
      </c>
      <c r="AQ229" s="1362" t="e">
        <f t="shared" si="650"/>
        <v>#REF!</v>
      </c>
      <c r="AR229" s="1362">
        <f t="shared" si="651"/>
        <v>0</v>
      </c>
      <c r="AS229" s="1362">
        <f t="shared" si="652"/>
        <v>0</v>
      </c>
      <c r="AT229" s="1362">
        <f t="shared" si="653"/>
        <v>0</v>
      </c>
      <c r="AU229" s="1362">
        <f t="shared" si="654"/>
        <v>0</v>
      </c>
      <c r="AW229" s="1362">
        <f t="shared" si="661"/>
        <v>0</v>
      </c>
      <c r="AX229" s="1362">
        <f t="shared" si="662"/>
        <v>0</v>
      </c>
      <c r="AY229" s="1362">
        <f t="shared" si="663"/>
        <v>0</v>
      </c>
      <c r="AZ229" s="1362">
        <f t="shared" si="664"/>
        <v>0</v>
      </c>
      <c r="BA229" s="1362">
        <f t="shared" si="665"/>
        <v>0</v>
      </c>
      <c r="BD229" s="1751" t="e">
        <f t="shared" si="660"/>
        <v>#REF!</v>
      </c>
    </row>
    <row r="230" spans="1:58">
      <c r="A230" s="1150">
        <v>6</v>
      </c>
      <c r="B230" s="1151" t="s">
        <v>386</v>
      </c>
      <c r="C230" s="1148"/>
      <c r="D230" s="1433"/>
      <c r="E230" s="1433"/>
      <c r="F230" s="1433"/>
      <c r="G230" s="1433" t="e">
        <f>INDEX('прил 1.3'!#REF!,MATCH('прил 14'!$B230,'прил 1.3'!$B:$B,0))</f>
        <v>#REF!</v>
      </c>
      <c r="H230" s="1433" t="e">
        <f>INDEX('прил 1.3'!#REF!,MATCH('прил 14'!$B230,'прил 1.3'!$B:$B,0))</f>
        <v>#REF!</v>
      </c>
      <c r="I230" s="1433" t="e">
        <f>INDEX('прил 1.3'!#REF!,MATCH('прил 14'!$B230,'прил 1.3'!$B:$B,0))</f>
        <v>#REF!</v>
      </c>
      <c r="J230" s="1433" t="e">
        <f>INDEX('прил 1.3'!#REF!,MATCH('прил 14'!$B230,'прил 1.3'!$B:$B,0))</f>
        <v>#REF!</v>
      </c>
      <c r="K230" s="1433" t="e">
        <f>INDEX('прил 1.3'!#REF!,MATCH('прил 14'!$B230,'прил 1.3'!$B:$B,0))</f>
        <v>#REF!</v>
      </c>
      <c r="L230" s="1433"/>
      <c r="M230" s="1433" t="e">
        <f>INDEX('прил 1.1'!#REF!,MATCH($B230,'прил 1.1'!$B:$B,0))</f>
        <v>#REF!</v>
      </c>
      <c r="N230" s="1435"/>
      <c r="O230" s="1448"/>
      <c r="P230" s="1433"/>
      <c r="Q230" s="1438"/>
      <c r="R230" s="1433"/>
      <c r="S230" s="1433" t="e">
        <f>INDEX('прил 1.1'!#REF!,MATCH($B230,'прил 1.1'!$B:$B,0))</f>
        <v>#REF!</v>
      </c>
      <c r="T230" s="1433" t="e">
        <f>INDEX('прил 1.1'!#REF!,MATCH($B230,'прил 1.1'!$B:$B,0))</f>
        <v>#REF!</v>
      </c>
      <c r="U230" s="1433" t="e">
        <f>INDEX('прил 1.1'!#REF!,MATCH($B230,'прил 1.1'!$B:$B,0))</f>
        <v>#REF!</v>
      </c>
      <c r="V230" s="1433" t="e">
        <f>INDEX('прил 1.1'!#REF!,MATCH($B230,'прил 1.1'!$B:$B,0))</f>
        <v>#REF!</v>
      </c>
      <c r="W230" s="1434"/>
      <c r="X230" s="1433"/>
      <c r="Y230" s="1434"/>
      <c r="Z230" s="1433"/>
      <c r="AA230" s="1433"/>
      <c r="AB230" s="1433" t="e">
        <f>INDEX('прил 1.1'!#REF!,MATCH($B230,'прил 1.1'!$B:$B,0))</f>
        <v>#REF!</v>
      </c>
      <c r="AC230" s="1433" t="e">
        <f>INDEX('прил 1.1'!#REF!,MATCH($B230,'прил 1.1'!$B:$B,0))</f>
        <v>#REF!</v>
      </c>
      <c r="AD230" s="781"/>
      <c r="AE230" s="1149"/>
      <c r="AF230" s="1935" t="e">
        <f t="shared" si="606"/>
        <v>#REF!</v>
      </c>
      <c r="AG230" s="1708" t="e">
        <f t="shared" si="648"/>
        <v>#REF!</v>
      </c>
      <c r="AH230" s="1267"/>
      <c r="AJ230" s="1266"/>
      <c r="AK230" s="1359"/>
      <c r="AL230" s="1360"/>
      <c r="AM230" s="1266"/>
      <c r="AN230" s="1266"/>
      <c r="AO230" s="1361"/>
      <c r="AP230" s="1291" t="e">
        <f t="shared" ref="AP230:AP232" si="666">AQ230-AR230-AS230-AT230-AU230</f>
        <v>#REF!</v>
      </c>
      <c r="AQ230" s="1362" t="e">
        <f t="shared" si="650"/>
        <v>#REF!</v>
      </c>
      <c r="AR230" s="1362">
        <f t="shared" si="651"/>
        <v>0</v>
      </c>
      <c r="AS230" s="1362">
        <f t="shared" si="652"/>
        <v>0</v>
      </c>
      <c r="AT230" s="1362">
        <f t="shared" si="653"/>
        <v>0</v>
      </c>
      <c r="AU230" s="1362">
        <f t="shared" si="654"/>
        <v>0</v>
      </c>
      <c r="AW230" s="1362">
        <f t="shared" si="661"/>
        <v>0</v>
      </c>
      <c r="AX230" s="1362">
        <f t="shared" si="662"/>
        <v>0</v>
      </c>
      <c r="AY230" s="1362">
        <f t="shared" si="663"/>
        <v>0</v>
      </c>
      <c r="AZ230" s="1362">
        <f t="shared" si="664"/>
        <v>0</v>
      </c>
      <c r="BA230" s="1362">
        <f t="shared" si="665"/>
        <v>0</v>
      </c>
      <c r="BD230" s="1751" t="e">
        <f t="shared" si="660"/>
        <v>#REF!</v>
      </c>
    </row>
    <row r="231" spans="1:58" ht="31.5">
      <c r="A231" s="1150">
        <v>7</v>
      </c>
      <c r="B231" s="1151" t="s">
        <v>387</v>
      </c>
      <c r="C231" s="1148"/>
      <c r="D231" s="1433"/>
      <c r="E231" s="1433"/>
      <c r="F231" s="1433"/>
      <c r="G231" s="1433" t="e">
        <f>INDEX('прил 1.3'!#REF!,MATCH('прил 14'!$B231,'прил 1.3'!$B:$B,0))</f>
        <v>#REF!</v>
      </c>
      <c r="H231" s="1433" t="e">
        <f>INDEX('прил 1.3'!#REF!,MATCH('прил 14'!$B231,'прил 1.3'!$B:$B,0))</f>
        <v>#REF!</v>
      </c>
      <c r="I231" s="1433" t="e">
        <f>INDEX('прил 1.3'!#REF!,MATCH('прил 14'!$B231,'прил 1.3'!$B:$B,0))</f>
        <v>#REF!</v>
      </c>
      <c r="J231" s="1433" t="e">
        <f>INDEX('прил 1.3'!#REF!,MATCH('прил 14'!$B231,'прил 1.3'!$B:$B,0))</f>
        <v>#REF!</v>
      </c>
      <c r="K231" s="1433" t="e">
        <f>INDEX('прил 1.3'!#REF!,MATCH('прил 14'!$B231,'прил 1.3'!$B:$B,0))</f>
        <v>#REF!</v>
      </c>
      <c r="L231" s="1433"/>
      <c r="M231" s="1433" t="e">
        <f>INDEX('прил 1.1'!#REF!,MATCH($B231,'прил 1.1'!$B:$B,0))</f>
        <v>#REF!</v>
      </c>
      <c r="N231" s="1435"/>
      <c r="O231" s="1448"/>
      <c r="P231" s="1433"/>
      <c r="Q231" s="1438"/>
      <c r="R231" s="1433"/>
      <c r="S231" s="1433" t="e">
        <f>INDEX('прил 1.1'!#REF!,MATCH($B231,'прил 1.1'!$B:$B,0))</f>
        <v>#REF!</v>
      </c>
      <c r="T231" s="1433" t="e">
        <f>INDEX('прил 1.1'!#REF!,MATCH($B231,'прил 1.1'!$B:$B,0))</f>
        <v>#REF!</v>
      </c>
      <c r="U231" s="1433" t="e">
        <f>INDEX('прил 1.1'!#REF!,MATCH($B231,'прил 1.1'!$B:$B,0))</f>
        <v>#REF!</v>
      </c>
      <c r="V231" s="1433" t="e">
        <f>INDEX('прил 1.1'!#REF!,MATCH($B231,'прил 1.1'!$B:$B,0))</f>
        <v>#REF!</v>
      </c>
      <c r="W231" s="1434"/>
      <c r="X231" s="1433"/>
      <c r="Y231" s="1434"/>
      <c r="Z231" s="1433"/>
      <c r="AA231" s="1433"/>
      <c r="AB231" s="1433" t="e">
        <f>INDEX('прил 1.1'!#REF!,MATCH($B231,'прил 1.1'!$B:$B,0))</f>
        <v>#REF!</v>
      </c>
      <c r="AC231" s="1433" t="e">
        <f>INDEX('прил 1.1'!#REF!,MATCH($B231,'прил 1.1'!$B:$B,0))</f>
        <v>#REF!</v>
      </c>
      <c r="AD231" s="781"/>
      <c r="AE231" s="1149"/>
      <c r="AF231" s="1935" t="e">
        <f t="shared" si="606"/>
        <v>#REF!</v>
      </c>
      <c r="AG231" s="1708" t="e">
        <f t="shared" si="648"/>
        <v>#REF!</v>
      </c>
      <c r="AH231" s="1267"/>
      <c r="AJ231" s="1266"/>
      <c r="AK231" s="1359"/>
      <c r="AL231" s="1360"/>
      <c r="AM231" s="1266"/>
      <c r="AN231" s="1266"/>
      <c r="AO231" s="1361"/>
      <c r="AP231" s="1291" t="e">
        <f t="shared" si="666"/>
        <v>#REF!</v>
      </c>
      <c r="AQ231" s="1362" t="e">
        <f t="shared" si="650"/>
        <v>#REF!</v>
      </c>
      <c r="AR231" s="1362">
        <f t="shared" si="651"/>
        <v>0</v>
      </c>
      <c r="AS231" s="1362">
        <f t="shared" si="652"/>
        <v>0</v>
      </c>
      <c r="AT231" s="1362">
        <f t="shared" si="653"/>
        <v>0</v>
      </c>
      <c r="AU231" s="1362">
        <f t="shared" si="654"/>
        <v>0</v>
      </c>
      <c r="AW231" s="1362">
        <f t="shared" si="661"/>
        <v>0</v>
      </c>
      <c r="AX231" s="1362">
        <f t="shared" si="662"/>
        <v>0</v>
      </c>
      <c r="AY231" s="1362">
        <f t="shared" si="663"/>
        <v>0</v>
      </c>
      <c r="AZ231" s="1362">
        <f t="shared" si="664"/>
        <v>0</v>
      </c>
      <c r="BA231" s="1362">
        <f t="shared" si="665"/>
        <v>0</v>
      </c>
      <c r="BD231" s="1751" t="e">
        <f t="shared" si="660"/>
        <v>#REF!</v>
      </c>
    </row>
    <row r="232" spans="1:58">
      <c r="A232" s="1892">
        <v>8</v>
      </c>
      <c r="B232" s="1148" t="s">
        <v>908</v>
      </c>
      <c r="C232" s="1148"/>
      <c r="D232" s="1450"/>
      <c r="E232" s="1450"/>
      <c r="F232" s="1450"/>
      <c r="G232" s="1433" t="e">
        <f>INDEX('прил 1.3'!#REF!,MATCH('прил 14'!$B232,'прил 1.3'!$B:$B,0))</f>
        <v>#REF!</v>
      </c>
      <c r="H232" s="1433" t="e">
        <f>INDEX('прил 1.3'!#REF!,MATCH('прил 14'!$B232,'прил 1.3'!$B:$B,0))</f>
        <v>#REF!</v>
      </c>
      <c r="I232" s="1433" t="e">
        <f>INDEX('прил 1.3'!#REF!,MATCH('прил 14'!$B232,'прил 1.3'!$B:$B,0))</f>
        <v>#REF!</v>
      </c>
      <c r="J232" s="1433" t="e">
        <f>INDEX('прил 1.3'!#REF!,MATCH('прил 14'!$B232,'прил 1.3'!$B:$B,0))</f>
        <v>#REF!</v>
      </c>
      <c r="K232" s="1433" t="e">
        <f>INDEX('прил 1.3'!#REF!,MATCH('прил 14'!$B232,'прил 1.3'!$B:$B,0))</f>
        <v>#REF!</v>
      </c>
      <c r="L232" s="1433"/>
      <c r="M232" s="1433" t="e">
        <f>INDEX('прил 1.1'!#REF!,MATCH($B232,'прил 1.1'!$B:$B,0))</f>
        <v>#REF!</v>
      </c>
      <c r="N232" s="1435"/>
      <c r="O232" s="1448"/>
      <c r="P232" s="1433"/>
      <c r="Q232" s="1438"/>
      <c r="R232" s="1433"/>
      <c r="S232" s="1433" t="e">
        <f>INDEX('прил 1.1'!#REF!,MATCH($B232,'прил 1.1'!$B:$B,0))</f>
        <v>#REF!</v>
      </c>
      <c r="T232" s="1433" t="e">
        <f>INDEX('прил 1.1'!#REF!,MATCH($B232,'прил 1.1'!$B:$B,0))</f>
        <v>#REF!</v>
      </c>
      <c r="U232" s="1433" t="e">
        <f>INDEX('прил 1.1'!#REF!,MATCH($B232,'прил 1.1'!$B:$B,0))</f>
        <v>#REF!</v>
      </c>
      <c r="V232" s="1433" t="e">
        <f>INDEX('прил 1.1'!#REF!,MATCH($B232,'прил 1.1'!$B:$B,0))</f>
        <v>#REF!</v>
      </c>
      <c r="W232" s="1434"/>
      <c r="X232" s="1433"/>
      <c r="Y232" s="1434"/>
      <c r="Z232" s="1433"/>
      <c r="AA232" s="1433"/>
      <c r="AB232" s="1433" t="e">
        <f>INDEX('прил 1.1'!#REF!,MATCH($B232,'прил 1.1'!$B:$B,0))</f>
        <v>#REF!</v>
      </c>
      <c r="AC232" s="1433" t="e">
        <f>INDEX('прил 1.1'!#REF!,MATCH($B232,'прил 1.1'!$B:$B,0))</f>
        <v>#REF!</v>
      </c>
      <c r="AD232" s="1087"/>
      <c r="AE232" s="1149"/>
      <c r="AF232" s="1935" t="e">
        <f t="shared" si="606"/>
        <v>#REF!</v>
      </c>
      <c r="AG232" s="1708" t="e">
        <f t="shared" si="648"/>
        <v>#REF!</v>
      </c>
      <c r="AH232" s="1267"/>
      <c r="AJ232" s="1266"/>
      <c r="AK232" s="1359"/>
      <c r="AL232" s="1360"/>
      <c r="AM232" s="1266"/>
      <c r="AN232" s="1266"/>
      <c r="AO232" s="1361"/>
      <c r="AP232" s="1291" t="e">
        <f t="shared" si="666"/>
        <v>#REF!</v>
      </c>
      <c r="AQ232" s="1362" t="e">
        <f t="shared" si="650"/>
        <v>#REF!</v>
      </c>
      <c r="AR232" s="1362">
        <f t="shared" si="651"/>
        <v>0</v>
      </c>
      <c r="AS232" s="1362">
        <f t="shared" si="652"/>
        <v>0</v>
      </c>
      <c r="AT232" s="1362">
        <f t="shared" si="653"/>
        <v>0</v>
      </c>
      <c r="AU232" s="1362">
        <f t="shared" si="654"/>
        <v>0</v>
      </c>
      <c r="AW232" s="1362">
        <f t="shared" si="661"/>
        <v>0</v>
      </c>
      <c r="AX232" s="1362">
        <f t="shared" si="662"/>
        <v>0</v>
      </c>
      <c r="AY232" s="1362">
        <f t="shared" si="663"/>
        <v>0</v>
      </c>
      <c r="AZ232" s="1362">
        <f t="shared" si="664"/>
        <v>0</v>
      </c>
      <c r="BA232" s="1362">
        <f t="shared" si="665"/>
        <v>0</v>
      </c>
      <c r="BD232" s="1751" t="e">
        <f t="shared" si="660"/>
        <v>#REF!</v>
      </c>
    </row>
    <row r="233" spans="1:58">
      <c r="A233" s="1103">
        <v>9</v>
      </c>
      <c r="B233" s="1139" t="s">
        <v>909</v>
      </c>
      <c r="C233" s="1103"/>
      <c r="D233" s="1435"/>
      <c r="E233" s="1435"/>
      <c r="F233" s="1435"/>
      <c r="G233" s="1433" t="e">
        <f>INDEX('прил 1.3'!#REF!,MATCH('прил 14'!$B233,'прил 1.3'!$B:$B,0))</f>
        <v>#REF!</v>
      </c>
      <c r="H233" s="1433" t="e">
        <f>INDEX('прил 1.3'!#REF!,MATCH('прил 14'!$B233,'прил 1.3'!$B:$B,0))</f>
        <v>#REF!</v>
      </c>
      <c r="I233" s="1433" t="e">
        <f>INDEX('прил 1.3'!#REF!,MATCH('прил 14'!$B233,'прил 1.3'!$B:$B,0))</f>
        <v>#REF!</v>
      </c>
      <c r="J233" s="1433" t="e">
        <f>INDEX('прил 1.3'!#REF!,MATCH('прил 14'!$B233,'прил 1.3'!$B:$B,0))</f>
        <v>#REF!</v>
      </c>
      <c r="K233" s="1433" t="e">
        <f>INDEX('прил 1.3'!#REF!,MATCH('прил 14'!$B233,'прил 1.3'!$B:$B,0))</f>
        <v>#REF!</v>
      </c>
      <c r="L233" s="1433"/>
      <c r="M233" s="1433" t="e">
        <f>INDEX('прил 1.1'!#REF!,MATCH($B233,'прил 1.1'!$B:$B,0))</f>
        <v>#REF!</v>
      </c>
      <c r="N233" s="1435"/>
      <c r="O233" s="1448"/>
      <c r="P233" s="1433"/>
      <c r="Q233" s="1438"/>
      <c r="R233" s="1433"/>
      <c r="S233" s="1433" t="e">
        <f>INDEX('прил 1.1'!#REF!,MATCH($B233,'прил 1.1'!$B:$B,0))</f>
        <v>#REF!</v>
      </c>
      <c r="T233" s="1433" t="e">
        <f>INDEX('прил 1.1'!#REF!,MATCH($B233,'прил 1.1'!$B:$B,0))</f>
        <v>#REF!</v>
      </c>
      <c r="U233" s="1433" t="e">
        <f>INDEX('прил 1.1'!#REF!,MATCH($B233,'прил 1.1'!$B:$B,0))</f>
        <v>#REF!</v>
      </c>
      <c r="V233" s="1433" t="e">
        <f>INDEX('прил 1.1'!#REF!,MATCH($B233,'прил 1.1'!$B:$B,0))</f>
        <v>#REF!</v>
      </c>
      <c r="W233" s="1434"/>
      <c r="X233" s="1433"/>
      <c r="Y233" s="1434"/>
      <c r="Z233" s="1433"/>
      <c r="AA233" s="1433"/>
      <c r="AB233" s="1433" t="e">
        <f>INDEX('прил 1.1'!#REF!,MATCH($B233,'прил 1.1'!$B:$B,0))</f>
        <v>#REF!</v>
      </c>
      <c r="AC233" s="1433" t="e">
        <f>INDEX('прил 1.1'!#REF!,MATCH($B233,'прил 1.1'!$B:$B,0))</f>
        <v>#REF!</v>
      </c>
      <c r="AD233" s="1102"/>
      <c r="AE233" s="1152"/>
      <c r="AF233" s="1941" t="e">
        <f t="shared" si="606"/>
        <v>#REF!</v>
      </c>
      <c r="AG233" s="1708" t="e">
        <f t="shared" si="648"/>
        <v>#REF!</v>
      </c>
      <c r="AH233" s="1267"/>
      <c r="AJ233" s="1266"/>
      <c r="AK233" s="1359"/>
      <c r="AL233" s="1360"/>
      <c r="AM233" s="1266"/>
      <c r="AN233" s="1266"/>
      <c r="AO233" s="1361"/>
      <c r="AP233" s="1291">
        <f t="shared" ref="AP233:AP235" si="667">SUM(AL233:AO233)-AJ233</f>
        <v>0</v>
      </c>
      <c r="AQ233" s="1362" t="e">
        <f t="shared" si="650"/>
        <v>#REF!</v>
      </c>
      <c r="AR233" s="1362">
        <f t="shared" si="651"/>
        <v>0</v>
      </c>
      <c r="AS233" s="1362">
        <f t="shared" si="652"/>
        <v>0</v>
      </c>
      <c r="AT233" s="1362">
        <f t="shared" si="653"/>
        <v>0</v>
      </c>
      <c r="AU233" s="1362">
        <f t="shared" si="654"/>
        <v>0</v>
      </c>
      <c r="AW233" s="1362">
        <f t="shared" si="661"/>
        <v>0</v>
      </c>
      <c r="AX233" s="1362">
        <f t="shared" si="662"/>
        <v>0</v>
      </c>
      <c r="AY233" s="1362">
        <f t="shared" si="663"/>
        <v>0</v>
      </c>
      <c r="AZ233" s="1362">
        <f t="shared" si="664"/>
        <v>0</v>
      </c>
      <c r="BA233" s="1362">
        <f t="shared" si="665"/>
        <v>0</v>
      </c>
      <c r="BD233" s="1751" t="e">
        <f t="shared" si="660"/>
        <v>#REF!</v>
      </c>
    </row>
    <row r="234" spans="1:58" hidden="1">
      <c r="A234" s="2343" t="s">
        <v>350</v>
      </c>
      <c r="B234" s="2343"/>
      <c r="C234" s="2343"/>
      <c r="D234" s="2343"/>
      <c r="E234" s="2343"/>
      <c r="F234" s="2343"/>
      <c r="G234" s="2343"/>
      <c r="H234" s="2343"/>
      <c r="I234" s="2343"/>
      <c r="J234" s="2343"/>
      <c r="K234" s="2343"/>
      <c r="L234" s="1091"/>
      <c r="M234" s="1278"/>
      <c r="N234" s="1278"/>
      <c r="O234" s="1284">
        <v>11.469000000000001</v>
      </c>
      <c r="P234" s="1284">
        <v>20.448</v>
      </c>
      <c r="Q234" s="1284">
        <v>62.516599999999997</v>
      </c>
      <c r="R234" s="1278"/>
      <c r="S234" s="1278"/>
      <c r="T234" s="1278"/>
      <c r="U234" s="1278"/>
      <c r="V234" s="1278"/>
      <c r="W234" s="1278"/>
      <c r="X234" s="1278"/>
      <c r="Y234" s="1278"/>
      <c r="Z234" s="1278"/>
      <c r="AA234" s="1091"/>
      <c r="AB234" s="1091"/>
      <c r="AC234" s="1091"/>
      <c r="AD234" s="1091"/>
      <c r="AE234" s="1091"/>
      <c r="AF234" s="1935">
        <f t="shared" si="606"/>
        <v>0</v>
      </c>
      <c r="AG234" s="1708">
        <f t="shared" si="648"/>
        <v>0</v>
      </c>
      <c r="AH234" s="1278"/>
      <c r="AP234" s="1291">
        <f t="shared" si="667"/>
        <v>0</v>
      </c>
      <c r="AQ234" s="1263"/>
      <c r="AR234" s="1263"/>
      <c r="AS234" s="1263"/>
      <c r="AT234" s="1263"/>
      <c r="AU234" s="1263"/>
      <c r="AW234" s="1263"/>
      <c r="AX234" s="1263"/>
      <c r="AY234" s="1263"/>
      <c r="AZ234" s="1263"/>
      <c r="BA234" s="1263"/>
      <c r="BC234" s="1091"/>
      <c r="BD234" s="1091"/>
      <c r="BE234" s="1091"/>
      <c r="BF234" s="1091"/>
    </row>
    <row r="235" spans="1:58" ht="16.5" hidden="1" customHeight="1">
      <c r="A235" s="2343" t="s">
        <v>351</v>
      </c>
      <c r="B235" s="2343"/>
      <c r="C235" s="2343"/>
      <c r="D235" s="2343"/>
      <c r="E235" s="2343"/>
      <c r="F235" s="2343"/>
      <c r="G235" s="2343"/>
      <c r="H235" s="2343"/>
      <c r="I235" s="2343"/>
      <c r="J235" s="2343"/>
      <c r="K235" s="2343"/>
      <c r="L235" s="1091"/>
      <c r="M235" s="1278"/>
      <c r="N235" s="1278"/>
      <c r="O235" s="1278"/>
      <c r="P235" s="1278"/>
      <c r="Q235" s="1278"/>
      <c r="R235" s="1278"/>
      <c r="S235" s="1278"/>
      <c r="T235" s="1278"/>
      <c r="U235" s="1278"/>
      <c r="V235" s="1278"/>
      <c r="W235" s="1278"/>
      <c r="X235" s="1278"/>
      <c r="Y235" s="1278"/>
      <c r="Z235" s="1278"/>
      <c r="AA235" s="1091"/>
      <c r="AB235" s="1091"/>
      <c r="AC235" s="1091"/>
      <c r="AD235" s="1091"/>
      <c r="AE235" s="1091"/>
      <c r="AF235" s="1935">
        <f t="shared" si="606"/>
        <v>0</v>
      </c>
      <c r="AG235" s="1708">
        <f t="shared" si="648"/>
        <v>0</v>
      </c>
      <c r="AH235" s="1278"/>
      <c r="AP235" s="1291">
        <f t="shared" si="667"/>
        <v>0</v>
      </c>
      <c r="AQ235" s="1263"/>
      <c r="AR235" s="1263"/>
      <c r="AS235" s="1263"/>
      <c r="AT235" s="1263"/>
      <c r="AU235" s="1263"/>
      <c r="AW235" s="1263"/>
      <c r="AX235" s="1263"/>
      <c r="AY235" s="1263"/>
      <c r="AZ235" s="1263"/>
      <c r="BA235" s="1263"/>
      <c r="BC235" s="1091"/>
      <c r="BD235" s="1091"/>
      <c r="BE235" s="1091"/>
      <c r="BF235" s="1091"/>
    </row>
    <row r="236" spans="1:58" ht="22.5" customHeight="1">
      <c r="A236" s="1153"/>
      <c r="B236" s="1154">
        <v>1</v>
      </c>
      <c r="C236" s="1153"/>
      <c r="D236" s="1126"/>
      <c r="E236" s="1126"/>
      <c r="F236" s="1126"/>
      <c r="G236" s="1126"/>
      <c r="H236" s="1126"/>
      <c r="I236" s="1126"/>
      <c r="J236" s="1126"/>
      <c r="K236" s="1126"/>
      <c r="M236" s="1278"/>
      <c r="N236" s="1277"/>
      <c r="O236" s="1277"/>
      <c r="P236" s="1277"/>
      <c r="Q236" s="1278"/>
      <c r="R236" s="1278"/>
      <c r="S236" s="1278"/>
      <c r="T236" s="1278"/>
      <c r="U236" s="1278"/>
      <c r="V236" s="1278" t="e">
        <f>'прил 14'!V23+'прил 14'!V24+'прил 14'!V35+'прил 14'!V62++'прил 14'!V79++'прил 14'!V133+'прил 14'!V163+V39</f>
        <v>#REF!</v>
      </c>
      <c r="W236" s="1278" t="e">
        <f>V236*0.75</f>
        <v>#REF!</v>
      </c>
      <c r="X236" s="1278"/>
      <c r="Y236" s="1278"/>
      <c r="Z236" s="1278"/>
      <c r="AD236" s="1155"/>
      <c r="AE236" s="1155"/>
      <c r="AF236" s="1935">
        <f t="shared" si="606"/>
        <v>0</v>
      </c>
      <c r="AG236" s="1708" t="e">
        <f>SUM(#REF!,M236,G236)</f>
        <v>#REF!</v>
      </c>
      <c r="AH236" s="1267"/>
      <c r="AQ236" s="1665"/>
      <c r="AR236" s="1665"/>
      <c r="AS236" s="1665"/>
      <c r="AT236" s="1665"/>
      <c r="AU236" s="1665"/>
      <c r="AW236" s="1665"/>
      <c r="AX236" s="1665"/>
      <c r="AY236" s="1665"/>
      <c r="AZ236" s="1665"/>
      <c r="BA236" s="1665"/>
      <c r="BD236" s="1751" t="e">
        <f>SUBTOTAL(9,W236:Z236)-#REF!</f>
        <v>#REF!</v>
      </c>
    </row>
    <row r="237" spans="1:58">
      <c r="A237" s="1153"/>
      <c r="B237" s="1154">
        <v>1</v>
      </c>
      <c r="C237" s="1153"/>
      <c r="D237" s="1126"/>
      <c r="E237" s="1126"/>
      <c r="F237" s="1126"/>
      <c r="G237" s="1126"/>
      <c r="H237" s="1126"/>
      <c r="I237" s="1126"/>
      <c r="J237" s="1126"/>
      <c r="K237" s="1126"/>
      <c r="M237" s="1278"/>
      <c r="N237" s="1277"/>
      <c r="O237" s="1277"/>
      <c r="P237" s="1277"/>
      <c r="Q237" s="1278"/>
      <c r="R237" s="1278"/>
      <c r="S237" s="1278"/>
      <c r="T237" s="1278"/>
      <c r="U237" s="1278"/>
      <c r="V237" s="1246" t="e">
        <f>'прил 14'!V47+'прил 14'!V52+'прил 14'!V96-'прил 14'!V129-'прил 14'!V130-'прил 14'!V131-'прил 14'!V132+'прил 14'!V173+'прил 14'!V198</f>
        <v>#REF!</v>
      </c>
      <c r="W237" s="1278" t="e">
        <f>V237*0.75</f>
        <v>#REF!</v>
      </c>
      <c r="X237" s="1278"/>
      <c r="Y237" s="1278"/>
      <c r="Z237" s="1278"/>
      <c r="AD237" s="1155"/>
      <c r="AE237" s="1155"/>
      <c r="AF237" s="1935">
        <f t="shared" si="606"/>
        <v>0</v>
      </c>
      <c r="AH237" s="1267"/>
      <c r="AQ237" s="1665"/>
      <c r="AR237" s="1665"/>
      <c r="AS237" s="1665"/>
      <c r="AT237" s="1665"/>
      <c r="AU237" s="1665"/>
      <c r="AW237" s="1665"/>
      <c r="AX237" s="1665"/>
      <c r="AY237" s="1665"/>
      <c r="AZ237" s="1665"/>
      <c r="BA237" s="1665"/>
    </row>
    <row r="238" spans="1:58">
      <c r="A238" s="1156"/>
      <c r="B238" s="2365" t="s">
        <v>1163</v>
      </c>
      <c r="C238" s="2365"/>
      <c r="D238" s="2366"/>
      <c r="E238" s="2366"/>
      <c r="F238" s="2366"/>
      <c r="G238" s="2366"/>
      <c r="H238" s="1157"/>
      <c r="I238" s="1157"/>
      <c r="J238" s="1157"/>
      <c r="K238" s="1157"/>
      <c r="M238" s="1278"/>
      <c r="N238" s="1277"/>
      <c r="O238" s="1277"/>
      <c r="P238" s="1277"/>
      <c r="Q238" s="1278"/>
      <c r="R238" s="1278"/>
      <c r="S238" s="1278"/>
      <c r="T238" s="1278"/>
      <c r="U238" s="1278"/>
      <c r="V238" s="1278"/>
      <c r="W238" s="1278"/>
      <c r="X238" s="1278"/>
      <c r="Y238" s="1278"/>
      <c r="Z238" s="1278"/>
      <c r="AD238" s="1155"/>
      <c r="AE238" s="1155"/>
      <c r="AF238" s="1935"/>
      <c r="AH238" s="1267">
        <f t="shared" ref="AH238:AH240" si="668">SUM(W238:Z238)-V238</f>
        <v>0</v>
      </c>
      <c r="AQ238" s="1665"/>
      <c r="AR238" s="1665"/>
      <c r="AS238" s="1665"/>
      <c r="AT238" s="1665"/>
      <c r="AU238" s="1665"/>
      <c r="AW238" s="1665"/>
      <c r="AX238" s="1665"/>
      <c r="AY238" s="1665"/>
      <c r="AZ238" s="1665"/>
      <c r="BA238" s="1665"/>
    </row>
    <row r="239" spans="1:58" ht="19.5" thickBot="1">
      <c r="A239" s="1089"/>
      <c r="B239" s="1158">
        <v>1</v>
      </c>
      <c r="C239" s="1159" t="e">
        <f>C243-C252</f>
        <v>#REF!</v>
      </c>
      <c r="J239" s="1160"/>
      <c r="M239" s="1278"/>
      <c r="N239" s="1277"/>
      <c r="O239" s="1277"/>
      <c r="P239" s="1277"/>
      <c r="Q239" s="1278"/>
      <c r="R239" s="1278"/>
      <c r="S239" s="1278"/>
      <c r="T239" s="1278"/>
      <c r="U239" s="1278"/>
      <c r="V239" s="1278"/>
      <c r="W239" s="1278"/>
      <c r="X239" s="1278"/>
      <c r="Y239" s="1278"/>
      <c r="Z239" s="1278"/>
      <c r="AD239" s="1155"/>
      <c r="AE239" s="1155"/>
      <c r="AF239" s="1935"/>
      <c r="AH239" s="1267">
        <f t="shared" si="668"/>
        <v>0</v>
      </c>
      <c r="AQ239" s="1665"/>
      <c r="AR239" s="1665"/>
      <c r="AS239" s="1665"/>
      <c r="AT239" s="1665"/>
      <c r="AU239" s="1665"/>
      <c r="AW239" s="1665"/>
      <c r="AX239" s="1665"/>
      <c r="AY239" s="1665"/>
      <c r="AZ239" s="1665"/>
      <c r="BA239" s="1665"/>
    </row>
    <row r="240" spans="1:58" ht="32.25" customHeight="1" thickBot="1">
      <c r="A240" s="2367" t="s">
        <v>123</v>
      </c>
      <c r="B240" s="2370" t="s">
        <v>124</v>
      </c>
      <c r="C240" s="2373" t="s">
        <v>349</v>
      </c>
      <c r="D240" s="2374"/>
      <c r="E240" s="2374"/>
      <c r="F240" s="2374"/>
      <c r="G240" s="2375"/>
      <c r="H240" s="2376" t="s">
        <v>125</v>
      </c>
      <c r="I240" s="2377"/>
      <c r="M240" s="1278"/>
      <c r="N240" s="1277"/>
      <c r="O240" s="1277"/>
      <c r="P240" s="1277"/>
      <c r="Q240" s="1278"/>
      <c r="R240" s="1278"/>
      <c r="S240" s="1278"/>
      <c r="T240" s="1278"/>
      <c r="U240" s="1278"/>
      <c r="V240" s="1278"/>
      <c r="W240" s="1278"/>
      <c r="X240" s="1278"/>
      <c r="Y240" s="1278"/>
      <c r="Z240" s="1278"/>
      <c r="AD240" s="1161"/>
      <c r="AE240" s="1162"/>
      <c r="AF240" s="1935"/>
      <c r="AH240" s="1267">
        <f t="shared" si="668"/>
        <v>0</v>
      </c>
      <c r="AQ240" s="1665"/>
      <c r="AR240" s="1665"/>
      <c r="AS240" s="1665"/>
      <c r="AT240" s="1665"/>
      <c r="AU240" s="1665"/>
      <c r="AW240" s="1665"/>
      <c r="AX240" s="1665"/>
      <c r="AY240" s="1665"/>
      <c r="AZ240" s="1665"/>
      <c r="BA240" s="1665"/>
    </row>
    <row r="241" spans="1:58" ht="19.5" hidden="1" thickBot="1">
      <c r="A241" s="2368"/>
      <c r="B241" s="2371"/>
      <c r="C241" s="1163" t="s">
        <v>126</v>
      </c>
      <c r="D241" s="1163" t="s">
        <v>127</v>
      </c>
      <c r="E241" s="1163" t="s">
        <v>128</v>
      </c>
      <c r="F241" s="1163" t="s">
        <v>129</v>
      </c>
      <c r="G241" s="1163" t="s">
        <v>130</v>
      </c>
      <c r="H241" s="2378"/>
      <c r="I241" s="2379"/>
      <c r="J241" s="1091"/>
      <c r="K241" s="1091"/>
      <c r="L241" s="1091"/>
      <c r="M241" s="1278"/>
      <c r="N241" s="1278"/>
      <c r="O241" s="1278"/>
      <c r="P241" s="1278"/>
      <c r="Q241" s="1278"/>
      <c r="R241" s="1278"/>
      <c r="S241" s="1278"/>
      <c r="T241" s="1278"/>
      <c r="U241" s="1278"/>
      <c r="V241" s="1278"/>
      <c r="W241" s="1278"/>
      <c r="X241" s="1278"/>
      <c r="Y241" s="1278"/>
      <c r="Z241" s="1278"/>
      <c r="AA241" s="1091"/>
      <c r="AB241" s="1091"/>
      <c r="AC241" s="1091"/>
      <c r="AD241" s="1091"/>
      <c r="AE241" s="1091"/>
      <c r="AF241" s="1935"/>
      <c r="AH241" s="1278"/>
      <c r="AQ241" s="1263"/>
      <c r="AR241" s="1263"/>
      <c r="AS241" s="1263"/>
      <c r="AT241" s="1263"/>
      <c r="AU241" s="1263"/>
      <c r="AW241" s="1263"/>
      <c r="AX241" s="1263"/>
      <c r="AY241" s="1263"/>
      <c r="AZ241" s="1263"/>
      <c r="BA241" s="1263"/>
      <c r="BC241" s="1091"/>
      <c r="BD241" s="1091"/>
      <c r="BE241" s="1091"/>
      <c r="BF241" s="1091"/>
    </row>
    <row r="242" spans="1:58" ht="19.5" hidden="1" thickBot="1">
      <c r="A242" s="2369"/>
      <c r="B242" s="2372"/>
      <c r="C242" s="1164" t="s">
        <v>224</v>
      </c>
      <c r="D242" s="1164" t="s">
        <v>131</v>
      </c>
      <c r="E242" s="1164" t="s">
        <v>131</v>
      </c>
      <c r="F242" s="1164" t="s">
        <v>131</v>
      </c>
      <c r="G242" s="1164" t="s">
        <v>131</v>
      </c>
      <c r="H242" s="2380"/>
      <c r="I242" s="2381"/>
      <c r="J242" s="1091"/>
      <c r="K242" s="1091"/>
      <c r="L242" s="1091"/>
      <c r="M242" s="1278"/>
      <c r="N242" s="1278"/>
      <c r="O242" s="1278"/>
      <c r="P242" s="1278"/>
      <c r="Q242" s="1278"/>
      <c r="R242" s="1278"/>
      <c r="S242" s="1278"/>
      <c r="T242" s="1278"/>
      <c r="U242" s="1278"/>
      <c r="V242" s="1278"/>
      <c r="W242" s="1278"/>
      <c r="X242" s="1278"/>
      <c r="Y242" s="1278"/>
      <c r="Z242" s="1278"/>
      <c r="AA242" s="1091"/>
      <c r="AB242" s="1091"/>
      <c r="AC242" s="1091"/>
      <c r="AD242" s="1091"/>
      <c r="AE242" s="1091"/>
      <c r="AF242" s="1935"/>
      <c r="AH242" s="1278"/>
      <c r="AQ242" s="1263"/>
      <c r="AR242" s="1263"/>
      <c r="AS242" s="1263"/>
      <c r="AT242" s="1263"/>
      <c r="AU242" s="1263"/>
      <c r="AW242" s="1263"/>
      <c r="AX242" s="1263"/>
      <c r="AY242" s="1263"/>
      <c r="AZ242" s="1263"/>
      <c r="BA242" s="1263"/>
      <c r="BC242" s="1091"/>
      <c r="BD242" s="1091"/>
      <c r="BE242" s="1091"/>
      <c r="BF242" s="1091"/>
    </row>
    <row r="243" spans="1:58">
      <c r="A243" s="1165"/>
      <c r="B243" s="1166" t="s">
        <v>791</v>
      </c>
      <c r="C243" s="1457" t="e">
        <f>C244+C255</f>
        <v>#REF!</v>
      </c>
      <c r="D243" s="1457" t="e">
        <f>D244+D255</f>
        <v>#REF!</v>
      </c>
      <c r="E243" s="1457" t="e">
        <f>E244+E255</f>
        <v>#REF!</v>
      </c>
      <c r="F243" s="1457" t="e">
        <f>F244+F255</f>
        <v>#REF!</v>
      </c>
      <c r="G243" s="1457" t="e">
        <f>G244+G255</f>
        <v>#REF!</v>
      </c>
      <c r="H243" s="2393"/>
      <c r="I243" s="2394"/>
      <c r="M243" s="1285"/>
      <c r="N243" s="1286"/>
      <c r="O243" s="1287"/>
      <c r="P243" s="1277"/>
      <c r="Q243" s="1278"/>
      <c r="R243" s="1278"/>
      <c r="S243" s="1278"/>
      <c r="T243" s="1278"/>
      <c r="U243" s="1278"/>
      <c r="V243" s="1278"/>
      <c r="W243" s="1278"/>
      <c r="X243" s="1278"/>
      <c r="Y243" s="1278"/>
      <c r="Z243" s="1278"/>
      <c r="AD243" s="1155"/>
      <c r="AE243" s="1167"/>
      <c r="AF243" s="1935"/>
      <c r="AH243" s="1278"/>
      <c r="AQ243" s="1665"/>
      <c r="AR243" s="1665"/>
      <c r="AS243" s="1665"/>
      <c r="AT243" s="1665"/>
      <c r="AU243" s="1665"/>
      <c r="AW243" s="1665"/>
      <c r="AX243" s="1665"/>
      <c r="AY243" s="1665"/>
      <c r="AZ243" s="1665"/>
      <c r="BA243" s="1665"/>
    </row>
    <row r="244" spans="1:58" ht="20.25">
      <c r="A244" s="1168">
        <v>1</v>
      </c>
      <c r="B244" s="1139" t="s">
        <v>134</v>
      </c>
      <c r="C244" s="1458" t="e">
        <f>C245+C251+C252+C253</f>
        <v>#REF!</v>
      </c>
      <c r="D244" s="1458" t="e">
        <f>D245+D251+D252+D253</f>
        <v>#REF!</v>
      </c>
      <c r="E244" s="1458" t="e">
        <f>E245+E251+E252+E253</f>
        <v>#REF!</v>
      </c>
      <c r="F244" s="1458" t="e">
        <f>F245+F251+F252+F253</f>
        <v>#REF!</v>
      </c>
      <c r="G244" s="1458" t="e">
        <f>G245+G251+G252+G253</f>
        <v>#REF!</v>
      </c>
      <c r="H244" s="2395"/>
      <c r="I244" s="2396"/>
      <c r="J244" s="1160"/>
      <c r="M244" s="1288"/>
      <c r="N244" s="1289"/>
      <c r="O244" s="1287"/>
      <c r="P244" s="1277"/>
      <c r="Q244" s="1278"/>
      <c r="R244" s="1278"/>
      <c r="S244" s="1278"/>
      <c r="T244" s="1278"/>
      <c r="U244" s="1278"/>
      <c r="V244" s="1278"/>
      <c r="W244" s="1278"/>
      <c r="X244" s="1278"/>
      <c r="Y244" s="1278"/>
      <c r="Z244" s="1278"/>
      <c r="AD244" s="1155"/>
      <c r="AE244" s="1167"/>
      <c r="AF244" s="1935"/>
      <c r="AH244" s="1278"/>
      <c r="AQ244" s="1665"/>
      <c r="AR244" s="1665"/>
      <c r="AS244" s="1665"/>
      <c r="AT244" s="1665"/>
      <c r="AU244" s="1665"/>
      <c r="AW244" s="1665"/>
      <c r="AX244" s="1665"/>
      <c r="AY244" s="1665"/>
      <c r="AZ244" s="1665"/>
      <c r="BA244" s="1665"/>
    </row>
    <row r="245" spans="1:58">
      <c r="A245" s="1169" t="s">
        <v>111</v>
      </c>
      <c r="B245" s="1139" t="s">
        <v>141</v>
      </c>
      <c r="C245" s="1459" t="e">
        <f>SUM(C246:C248)</f>
        <v>#REF!</v>
      </c>
      <c r="D245" s="1459" t="e">
        <f>SUM(D246:D248)</f>
        <v>#REF!</v>
      </c>
      <c r="E245" s="1459" t="e">
        <f>SUM(E246:E248)</f>
        <v>#REF!</v>
      </c>
      <c r="F245" s="1459" t="e">
        <f>SUM(F246:F248)</f>
        <v>#REF!</v>
      </c>
      <c r="G245" s="1459" t="e">
        <f>SUM(G246:G248)</f>
        <v>#REF!</v>
      </c>
      <c r="H245" s="2395"/>
      <c r="I245" s="2396"/>
      <c r="J245" s="1160"/>
      <c r="M245" s="1285"/>
      <c r="N245" s="1289"/>
      <c r="O245" s="1287"/>
      <c r="P245" s="1277"/>
      <c r="Q245" s="1278"/>
      <c r="R245" s="1278"/>
      <c r="S245" s="1278"/>
      <c r="T245" s="1278"/>
      <c r="U245" s="1278"/>
      <c r="V245" s="1278"/>
      <c r="W245" s="1278"/>
      <c r="X245" s="1278"/>
      <c r="Y245" s="1278"/>
      <c r="Z245" s="1278"/>
      <c r="AD245" s="1155"/>
      <c r="AE245" s="1167"/>
      <c r="AF245" s="1935"/>
      <c r="AH245" s="1278"/>
      <c r="AQ245" s="1665"/>
      <c r="AR245" s="1665"/>
      <c r="AS245" s="1665"/>
      <c r="AT245" s="1665"/>
      <c r="AU245" s="1665"/>
      <c r="AW245" s="1665"/>
      <c r="AX245" s="1665"/>
      <c r="AY245" s="1665"/>
      <c r="AZ245" s="1665"/>
      <c r="BA245" s="1665"/>
    </row>
    <row r="246" spans="1:58">
      <c r="A246" s="1169" t="s">
        <v>142</v>
      </c>
      <c r="B246" s="1139" t="s">
        <v>551</v>
      </c>
      <c r="C246" s="1459" t="e">
        <f>SUM(D246:G246)</f>
        <v>#REF!</v>
      </c>
      <c r="D246" s="1459" t="e">
        <f>'источники по объектам 2016'!B129</f>
        <v>#REF!</v>
      </c>
      <c r="E246" s="1459" t="e">
        <f>'источники по объектам 2016'!C129</f>
        <v>#REF!</v>
      </c>
      <c r="F246" s="1459" t="e">
        <f>'источники по объектам 2016'!E129</f>
        <v>#REF!</v>
      </c>
      <c r="G246" s="1459" t="e">
        <f>'источники по объектам 2016'!G129</f>
        <v>#REF!</v>
      </c>
      <c r="H246" s="2395"/>
      <c r="I246" s="2396"/>
      <c r="J246" s="1160"/>
      <c r="M246" s="1285"/>
      <c r="N246" s="1289"/>
      <c r="O246" s="1287"/>
      <c r="P246" s="1277"/>
      <c r="Q246" s="1278"/>
      <c r="R246" s="1278"/>
      <c r="S246" s="1278"/>
      <c r="T246" s="1278"/>
      <c r="U246" s="1278"/>
      <c r="V246" s="1278"/>
      <c r="W246" s="1278"/>
      <c r="X246" s="1278"/>
      <c r="Y246" s="1278"/>
      <c r="Z246" s="1278"/>
      <c r="AD246" s="1155"/>
      <c r="AE246" s="1167"/>
      <c r="AF246" s="1935"/>
      <c r="AH246" s="1278"/>
      <c r="AQ246" s="1665"/>
      <c r="AR246" s="1665"/>
      <c r="AS246" s="1665"/>
      <c r="AT246" s="1665"/>
      <c r="AU246" s="1665"/>
      <c r="AW246" s="1665"/>
      <c r="AX246" s="1665"/>
      <c r="AY246" s="1665"/>
      <c r="AZ246" s="1665"/>
      <c r="BA246" s="1665"/>
    </row>
    <row r="247" spans="1:58">
      <c r="A247" s="1169" t="s">
        <v>158</v>
      </c>
      <c r="B247" s="1139" t="s">
        <v>552</v>
      </c>
      <c r="C247" s="1459">
        <f>SUM(D247:G247)</f>
        <v>0</v>
      </c>
      <c r="D247" s="1459"/>
      <c r="E247" s="1459"/>
      <c r="F247" s="1459"/>
      <c r="G247" s="1459"/>
      <c r="H247" s="2395"/>
      <c r="I247" s="2396"/>
      <c r="J247" s="1160"/>
      <c r="M247" s="1285"/>
      <c r="N247" s="1289"/>
      <c r="O247" s="1287"/>
      <c r="P247" s="1277"/>
      <c r="Q247" s="1278"/>
      <c r="R247" s="1278"/>
      <c r="S247" s="1278"/>
      <c r="T247" s="1278"/>
      <c r="U247" s="1278"/>
      <c r="V247" s="1278"/>
      <c r="W247" s="1278"/>
      <c r="X247" s="1278"/>
      <c r="Y247" s="1278"/>
      <c r="Z247" s="1278"/>
      <c r="AD247" s="1155"/>
      <c r="AE247" s="1167"/>
      <c r="AF247" s="1935"/>
      <c r="AH247" s="1278"/>
      <c r="AQ247" s="1665"/>
      <c r="AR247" s="1665"/>
      <c r="AS247" s="1665"/>
      <c r="AT247" s="1665"/>
      <c r="AU247" s="1665"/>
      <c r="AW247" s="1665"/>
      <c r="AX247" s="1665"/>
      <c r="AY247" s="1665"/>
      <c r="AZ247" s="1665"/>
      <c r="BA247" s="1665"/>
    </row>
    <row r="248" spans="1:58" ht="31.5">
      <c r="A248" s="1169" t="s">
        <v>162</v>
      </c>
      <c r="B248" s="1139" t="s">
        <v>553</v>
      </c>
      <c r="C248" s="1459">
        <f>SUM(C249:C250)</f>
        <v>0</v>
      </c>
      <c r="D248" s="1459">
        <f>SUM(D249:D250)</f>
        <v>0</v>
      </c>
      <c r="E248" s="1459">
        <f>SUM(E249:E250)</f>
        <v>0</v>
      </c>
      <c r="F248" s="1459">
        <f>SUM(F249:F250)</f>
        <v>0</v>
      </c>
      <c r="G248" s="1459">
        <f>SUM(G249:G250)</f>
        <v>0</v>
      </c>
      <c r="H248" s="2395"/>
      <c r="I248" s="2396"/>
      <c r="J248" s="1160"/>
      <c r="M248" s="1285"/>
      <c r="N248" s="1289"/>
      <c r="O248" s="1287"/>
      <c r="P248" s="1277"/>
      <c r="Q248" s="1278"/>
      <c r="R248" s="1278"/>
      <c r="S248" s="1278"/>
      <c r="T248" s="1278"/>
      <c r="U248" s="1278"/>
      <c r="V248" s="1278"/>
      <c r="W248" s="1278"/>
      <c r="X248" s="1278"/>
      <c r="Y248" s="1278"/>
      <c r="Z248" s="1278"/>
      <c r="AD248" s="1155"/>
      <c r="AE248" s="1167"/>
      <c r="AF248" s="1935"/>
      <c r="AH248" s="1278"/>
      <c r="AQ248" s="1665"/>
      <c r="AR248" s="1665"/>
      <c r="AS248" s="1665"/>
      <c r="AT248" s="1665"/>
      <c r="AU248" s="1665"/>
      <c r="AW248" s="1665"/>
      <c r="AX248" s="1665"/>
      <c r="AY248" s="1665"/>
      <c r="AZ248" s="1665"/>
      <c r="BA248" s="1665"/>
    </row>
    <row r="249" spans="1:58" ht="31.5">
      <c r="A249" s="1169" t="s">
        <v>163</v>
      </c>
      <c r="B249" s="1139" t="s">
        <v>554</v>
      </c>
      <c r="C249" s="1459">
        <f t="shared" ref="C249:C254" si="669">SUM(D249:G249)</f>
        <v>0</v>
      </c>
      <c r="D249" s="1459"/>
      <c r="E249" s="1459"/>
      <c r="F249" s="1459"/>
      <c r="G249" s="1459"/>
      <c r="H249" s="2395"/>
      <c r="I249" s="2396"/>
      <c r="J249" s="1160"/>
      <c r="M249" s="1285"/>
      <c r="N249" s="1289"/>
      <c r="O249" s="1287"/>
      <c r="P249" s="1277"/>
      <c r="Q249" s="1278"/>
      <c r="R249" s="1278"/>
      <c r="S249" s="1278"/>
      <c r="T249" s="1278"/>
      <c r="U249" s="1278"/>
      <c r="V249" s="1278"/>
      <c r="W249" s="1278"/>
      <c r="X249" s="1278"/>
      <c r="Y249" s="1278"/>
      <c r="Z249" s="1278"/>
      <c r="AD249" s="1155"/>
      <c r="AE249" s="1167"/>
      <c r="AH249" s="1278"/>
      <c r="AQ249" s="1665"/>
      <c r="AR249" s="1665"/>
      <c r="AS249" s="1665"/>
      <c r="AT249" s="1665"/>
      <c r="AU249" s="1665"/>
      <c r="AW249" s="1665"/>
      <c r="AX249" s="1665"/>
      <c r="AY249" s="1665"/>
      <c r="AZ249" s="1665"/>
      <c r="BA249" s="1665"/>
    </row>
    <row r="250" spans="1:58" ht="31.5">
      <c r="A250" s="1169" t="s">
        <v>164</v>
      </c>
      <c r="B250" s="1139" t="s">
        <v>555</v>
      </c>
      <c r="C250" s="1459">
        <f t="shared" si="669"/>
        <v>0</v>
      </c>
      <c r="D250" s="1459">
        <f>+'источники по объектам 2016'!B130</f>
        <v>0</v>
      </c>
      <c r="E250" s="1459">
        <f>+'источники по объектам 2016'!C130</f>
        <v>0</v>
      </c>
      <c r="F250" s="1459">
        <f>+'источники по объектам 2016'!E130</f>
        <v>0</v>
      </c>
      <c r="G250" s="1459">
        <f>+'источники по объектам 2016'!G130</f>
        <v>0</v>
      </c>
      <c r="H250" s="2395"/>
      <c r="I250" s="2396"/>
      <c r="J250" s="1160"/>
      <c r="M250" s="1249"/>
      <c r="N250" s="1251"/>
      <c r="O250" s="1250"/>
      <c r="AD250" s="1155"/>
      <c r="AE250" s="1167"/>
      <c r="AQ250" s="1665"/>
      <c r="AR250" s="1665"/>
      <c r="AS250" s="1665"/>
      <c r="AT250" s="1665"/>
      <c r="AU250" s="1665"/>
      <c r="AW250" s="1665"/>
      <c r="AX250" s="1665"/>
      <c r="AY250" s="1665"/>
      <c r="AZ250" s="1665"/>
      <c r="BA250" s="1665"/>
    </row>
    <row r="251" spans="1:58">
      <c r="A251" s="1169" t="s">
        <v>112</v>
      </c>
      <c r="B251" s="1139" t="s">
        <v>143</v>
      </c>
      <c r="C251" s="1459" t="e">
        <f t="shared" si="669"/>
        <v>#REF!</v>
      </c>
      <c r="D251" s="1459" t="e">
        <f>'источники по объектам 2016'!B128</f>
        <v>#REF!</v>
      </c>
      <c r="E251" s="1459" t="e">
        <f>'источники по объектам 2016'!C128</f>
        <v>#REF!</v>
      </c>
      <c r="F251" s="1459" t="e">
        <f>'источники по объектам 2016'!E128</f>
        <v>#REF!</v>
      </c>
      <c r="G251" s="1459" t="e">
        <f>'источники по объектам 2016'!G128</f>
        <v>#REF!</v>
      </c>
      <c r="H251" s="2395"/>
      <c r="I251" s="2396"/>
      <c r="J251" s="1160"/>
      <c r="M251" s="1249"/>
      <c r="N251" s="1251"/>
      <c r="O251" s="1250"/>
      <c r="AD251" s="1155"/>
      <c r="AE251" s="1167"/>
      <c r="AQ251" s="1665"/>
      <c r="AR251" s="1665"/>
      <c r="AS251" s="1665"/>
      <c r="AT251" s="1665"/>
      <c r="AU251" s="1665"/>
      <c r="AW251" s="1665"/>
      <c r="AX251" s="1665"/>
      <c r="AY251" s="1665"/>
      <c r="AZ251" s="1665"/>
      <c r="BA251" s="1665"/>
    </row>
    <row r="252" spans="1:58">
      <c r="A252" s="1169" t="s">
        <v>122</v>
      </c>
      <c r="B252" s="1139" t="s">
        <v>144</v>
      </c>
      <c r="C252" s="1459" t="e">
        <f t="shared" si="669"/>
        <v>#REF!</v>
      </c>
      <c r="D252" s="1459" t="e">
        <f>'источники по объектам 2016'!B133</f>
        <v>#REF!</v>
      </c>
      <c r="E252" s="1459" t="e">
        <f>'источники по объектам 2016'!C133</f>
        <v>#REF!</v>
      </c>
      <c r="F252" s="1459" t="e">
        <f>'источники по объектам 2016'!E133</f>
        <v>#REF!</v>
      </c>
      <c r="G252" s="1459" t="e">
        <f>'источники по объектам 2016'!G133</f>
        <v>#REF!</v>
      </c>
      <c r="H252" s="2395"/>
      <c r="I252" s="2396"/>
      <c r="J252" s="1160"/>
      <c r="M252" s="1249"/>
      <c r="N252" s="1251"/>
      <c r="O252" s="1250"/>
      <c r="AD252" s="1155"/>
      <c r="AE252" s="1167"/>
      <c r="AQ252" s="1665"/>
      <c r="AR252" s="1665"/>
      <c r="AS252" s="1665"/>
      <c r="AT252" s="1665"/>
      <c r="AU252" s="1665"/>
      <c r="AW252" s="1665"/>
      <c r="AX252" s="1665"/>
      <c r="AY252" s="1665"/>
      <c r="AZ252" s="1665"/>
      <c r="BA252" s="1665"/>
    </row>
    <row r="253" spans="1:58">
      <c r="A253" s="1169" t="s">
        <v>145</v>
      </c>
      <c r="B253" s="1139" t="s">
        <v>146</v>
      </c>
      <c r="C253" s="1459">
        <f t="shared" si="669"/>
        <v>0</v>
      </c>
      <c r="D253" s="1459"/>
      <c r="E253" s="1459"/>
      <c r="F253" s="1459"/>
      <c r="G253" s="1459"/>
      <c r="H253" s="2395"/>
      <c r="I253" s="2396"/>
      <c r="J253" s="1160"/>
      <c r="M253" s="1249"/>
      <c r="N253" s="1251"/>
      <c r="O253" s="1250"/>
      <c r="AD253" s="1155"/>
      <c r="AE253" s="1167"/>
      <c r="AQ253" s="1665"/>
      <c r="AR253" s="1665"/>
      <c r="AS253" s="1665"/>
      <c r="AT253" s="1665"/>
      <c r="AU253" s="1665"/>
      <c r="AW253" s="1665"/>
      <c r="AX253" s="1665"/>
      <c r="AY253" s="1665"/>
      <c r="AZ253" s="1665"/>
      <c r="BA253" s="1665"/>
    </row>
    <row r="254" spans="1:58">
      <c r="A254" s="1169" t="s">
        <v>147</v>
      </c>
      <c r="B254" s="1139" t="s">
        <v>556</v>
      </c>
      <c r="C254" s="1459">
        <f t="shared" si="669"/>
        <v>0</v>
      </c>
      <c r="D254" s="1460"/>
      <c r="E254" s="1460"/>
      <c r="F254" s="1460"/>
      <c r="G254" s="1460"/>
      <c r="H254" s="2395"/>
      <c r="I254" s="2396"/>
      <c r="J254" s="1160"/>
      <c r="M254" s="1249"/>
      <c r="N254" s="1251"/>
      <c r="O254" s="1250"/>
      <c r="AD254" s="1155"/>
      <c r="AE254" s="1167"/>
      <c r="AQ254" s="1665"/>
      <c r="AR254" s="1665"/>
      <c r="AS254" s="1665"/>
      <c r="AT254" s="1665"/>
      <c r="AU254" s="1665"/>
      <c r="AW254" s="1665"/>
      <c r="AX254" s="1665"/>
      <c r="AY254" s="1665"/>
      <c r="AZ254" s="1665"/>
      <c r="BA254" s="1665"/>
    </row>
    <row r="255" spans="1:58">
      <c r="A255" s="1169" t="s">
        <v>113</v>
      </c>
      <c r="B255" s="1139" t="s">
        <v>557</v>
      </c>
      <c r="C255" s="1458" t="e">
        <f>SUM(C256:C261)</f>
        <v>#REF!</v>
      </c>
      <c r="D255" s="1458" t="e">
        <f>SUM(D256:D261)</f>
        <v>#REF!</v>
      </c>
      <c r="E255" s="1458" t="e">
        <f>SUM(E256:E261)</f>
        <v>#REF!</v>
      </c>
      <c r="F255" s="1458" t="e">
        <f>SUM(F256:F261)</f>
        <v>#REF!</v>
      </c>
      <c r="G255" s="1458" t="e">
        <f>SUM(G256:G261)</f>
        <v>#REF!</v>
      </c>
      <c r="H255" s="2395"/>
      <c r="I255" s="2396"/>
      <c r="J255" s="1160"/>
      <c r="M255" s="1249"/>
      <c r="N255" s="1251"/>
      <c r="O255" s="1250"/>
      <c r="AD255" s="1155"/>
      <c r="AE255" s="1167"/>
      <c r="AQ255" s="1665"/>
      <c r="AR255" s="1665"/>
      <c r="AS255" s="1665"/>
      <c r="AT255" s="1665"/>
      <c r="AU255" s="1665"/>
      <c r="AW255" s="1665"/>
      <c r="AX255" s="1665"/>
      <c r="AY255" s="1665"/>
      <c r="AZ255" s="1665"/>
      <c r="BA255" s="1665"/>
    </row>
    <row r="256" spans="1:58">
      <c r="A256" s="1169" t="s">
        <v>114</v>
      </c>
      <c r="B256" s="1139" t="s">
        <v>225</v>
      </c>
      <c r="C256" s="1459">
        <f t="shared" ref="C256:C261" si="670">SUM(D256:G256)</f>
        <v>0</v>
      </c>
      <c r="D256" s="1460"/>
      <c r="E256" s="1460"/>
      <c r="F256" s="1460"/>
      <c r="G256" s="1460"/>
      <c r="H256" s="2395"/>
      <c r="I256" s="2396"/>
      <c r="J256" s="1160"/>
      <c r="M256" s="1249"/>
      <c r="N256" s="1251"/>
      <c r="O256" s="1250"/>
      <c r="AD256" s="1155"/>
      <c r="AE256" s="1167"/>
      <c r="AQ256" s="1665"/>
      <c r="AR256" s="1665"/>
      <c r="AS256" s="1665"/>
      <c r="AT256" s="1665"/>
      <c r="AU256" s="1665"/>
      <c r="AW256" s="1665"/>
      <c r="AX256" s="1665"/>
      <c r="AY256" s="1665"/>
      <c r="AZ256" s="1665"/>
      <c r="BA256" s="1665"/>
    </row>
    <row r="257" spans="1:58">
      <c r="A257" s="1169" t="s">
        <v>115</v>
      </c>
      <c r="B257" s="1139" t="s">
        <v>221</v>
      </c>
      <c r="C257" s="1459">
        <f t="shared" si="670"/>
        <v>0</v>
      </c>
      <c r="D257" s="1460"/>
      <c r="E257" s="1460"/>
      <c r="F257" s="1460"/>
      <c r="G257" s="1459"/>
      <c r="H257" s="2395"/>
      <c r="I257" s="2396"/>
      <c r="J257" s="1160"/>
      <c r="M257" s="1249"/>
      <c r="N257" s="1251"/>
      <c r="O257" s="1250"/>
      <c r="AD257" s="1155"/>
      <c r="AE257" s="1167"/>
      <c r="AQ257" s="1665"/>
      <c r="AR257" s="1665"/>
      <c r="AS257" s="1665"/>
      <c r="AT257" s="1665"/>
      <c r="AU257" s="1665"/>
      <c r="AW257" s="1665"/>
      <c r="AX257" s="1665"/>
      <c r="AY257" s="1665"/>
      <c r="AZ257" s="1665"/>
      <c r="BA257" s="1665"/>
    </row>
    <row r="258" spans="1:58">
      <c r="A258" s="1169" t="s">
        <v>116</v>
      </c>
      <c r="B258" s="1139" t="s">
        <v>222</v>
      </c>
      <c r="C258" s="1459">
        <f t="shared" si="670"/>
        <v>0</v>
      </c>
      <c r="D258" s="1460"/>
      <c r="E258" s="1460"/>
      <c r="F258" s="1460"/>
      <c r="G258" s="1459"/>
      <c r="H258" s="2395"/>
      <c r="I258" s="2396"/>
      <c r="J258" s="1160"/>
      <c r="M258" s="1249"/>
      <c r="N258" s="1251"/>
      <c r="O258" s="1250"/>
      <c r="AD258" s="1155"/>
      <c r="AE258" s="1167"/>
      <c r="AQ258" s="1665"/>
      <c r="AR258" s="1665"/>
      <c r="AS258" s="1665"/>
      <c r="AT258" s="1665"/>
      <c r="AU258" s="1665"/>
      <c r="AW258" s="1665"/>
      <c r="AX258" s="1665"/>
      <c r="AY258" s="1665"/>
      <c r="AZ258" s="1665"/>
      <c r="BA258" s="1665"/>
    </row>
    <row r="259" spans="1:58" ht="15.75" customHeight="1">
      <c r="A259" s="1169" t="s">
        <v>117</v>
      </c>
      <c r="B259" s="1139" t="s">
        <v>148</v>
      </c>
      <c r="C259" s="1459">
        <f t="shared" si="670"/>
        <v>0</v>
      </c>
      <c r="D259" s="1460"/>
      <c r="E259" s="1460"/>
      <c r="F259" s="1460"/>
      <c r="G259" s="1459"/>
      <c r="H259" s="2395"/>
      <c r="I259" s="2396"/>
      <c r="J259" s="1160"/>
      <c r="M259" s="1249"/>
      <c r="N259" s="1251"/>
      <c r="O259" s="1250"/>
      <c r="AD259" s="1155"/>
      <c r="AE259" s="1167"/>
      <c r="AQ259" s="1665"/>
      <c r="AR259" s="1665"/>
      <c r="AS259" s="1665"/>
      <c r="AT259" s="1665"/>
      <c r="AU259" s="1665"/>
      <c r="AW259" s="1665"/>
      <c r="AX259" s="1665"/>
      <c r="AY259" s="1665"/>
      <c r="AZ259" s="1665"/>
      <c r="BA259" s="1665"/>
    </row>
    <row r="260" spans="1:58" ht="15.75" customHeight="1">
      <c r="A260" s="1169" t="s">
        <v>167</v>
      </c>
      <c r="B260" s="1139" t="s">
        <v>161</v>
      </c>
      <c r="C260" s="1459">
        <f t="shared" si="670"/>
        <v>0</v>
      </c>
      <c r="D260" s="1459"/>
      <c r="E260" s="1460"/>
      <c r="F260" s="1460"/>
      <c r="G260" s="1459"/>
      <c r="H260" s="2395"/>
      <c r="I260" s="2396"/>
      <c r="J260" s="1160"/>
      <c r="M260" s="1249"/>
      <c r="N260" s="1251"/>
      <c r="O260" s="1250"/>
      <c r="AD260" s="1155"/>
      <c r="AE260" s="1167"/>
      <c r="AQ260" s="1665"/>
      <c r="AR260" s="1665"/>
      <c r="AS260" s="1665"/>
      <c r="AT260" s="1665"/>
      <c r="AU260" s="1665"/>
      <c r="AW260" s="1665"/>
      <c r="AX260" s="1665"/>
      <c r="AY260" s="1665"/>
      <c r="AZ260" s="1665"/>
      <c r="BA260" s="1665"/>
    </row>
    <row r="261" spans="1:58" ht="16.5" customHeight="1" thickBot="1">
      <c r="A261" s="1170" t="s">
        <v>214</v>
      </c>
      <c r="B261" s="1171" t="s">
        <v>149</v>
      </c>
      <c r="C261" s="1461" t="e">
        <f t="shared" si="670"/>
        <v>#REF!</v>
      </c>
      <c r="D261" s="1461" t="e">
        <f>'источники по объектам 2016'!B131</f>
        <v>#REF!</v>
      </c>
      <c r="E261" s="1461" t="e">
        <f>'источники по объектам 2016'!C131</f>
        <v>#REF!</v>
      </c>
      <c r="F261" s="1461" t="e">
        <f>'источники по объектам 2016'!E131</f>
        <v>#REF!</v>
      </c>
      <c r="G261" s="1461" t="e">
        <f>'источники по объектам 2016'!G131</f>
        <v>#REF!</v>
      </c>
      <c r="H261" s="2409"/>
      <c r="I261" s="2410"/>
      <c r="J261" s="1160"/>
      <c r="M261" s="1249"/>
      <c r="N261" s="1251"/>
      <c r="O261" s="1250"/>
      <c r="AD261" s="1155"/>
      <c r="AE261" s="1167"/>
      <c r="AQ261" s="1665"/>
      <c r="AR261" s="1665"/>
      <c r="AS261" s="1665"/>
      <c r="AT261" s="1665"/>
      <c r="AU261" s="1665"/>
      <c r="AW261" s="1665"/>
      <c r="AX261" s="1665"/>
      <c r="AY261" s="1665"/>
      <c r="AZ261" s="1665"/>
      <c r="BA261" s="1665"/>
    </row>
    <row r="262" spans="1:58" ht="21.75" customHeight="1">
      <c r="A262" s="1172"/>
      <c r="B262" s="1173">
        <v>1</v>
      </c>
      <c r="C262" s="1153"/>
      <c r="D262" s="1126"/>
      <c r="E262" s="1126"/>
      <c r="F262" s="1126"/>
      <c r="G262" s="1126"/>
      <c r="H262" s="1126"/>
      <c r="I262" s="1126"/>
      <c r="J262" s="1174"/>
      <c r="M262" s="1249"/>
      <c r="AD262" s="1155"/>
      <c r="AE262" s="1155"/>
      <c r="AQ262" s="1665"/>
      <c r="AR262" s="1665"/>
      <c r="AS262" s="1665"/>
      <c r="AT262" s="1665"/>
      <c r="AU262" s="1665"/>
      <c r="AW262" s="1665"/>
      <c r="AX262" s="1665"/>
      <c r="AY262" s="1665"/>
      <c r="AZ262" s="1665"/>
      <c r="BA262" s="1665"/>
    </row>
    <row r="263" spans="1:58" ht="15.75" customHeight="1">
      <c r="B263" s="1158">
        <v>1</v>
      </c>
      <c r="K263" s="1175">
        <v>97.710000000000008</v>
      </c>
      <c r="L263" s="1175">
        <v>418.69</v>
      </c>
      <c r="AD263" s="1155"/>
      <c r="AE263" s="1155"/>
      <c r="AQ263" s="1665"/>
      <c r="AR263" s="1665"/>
      <c r="AS263" s="1665"/>
      <c r="AT263" s="1665"/>
      <c r="AU263" s="1665"/>
      <c r="AW263" s="1665"/>
      <c r="AX263" s="1665"/>
      <c r="AY263" s="1665"/>
      <c r="AZ263" s="1665"/>
      <c r="BA263" s="1665"/>
    </row>
    <row r="264" spans="1:58" ht="15.75" hidden="1" customHeight="1">
      <c r="A264" s="2397" t="s">
        <v>534</v>
      </c>
      <c r="B264" s="2398"/>
      <c r="C264" s="2399"/>
      <c r="D264" s="2399"/>
      <c r="E264" s="2399"/>
      <c r="F264" s="2399"/>
      <c r="G264" s="2399"/>
      <c r="H264" s="2399"/>
      <c r="I264" s="2399"/>
      <c r="J264" s="2399"/>
      <c r="K264" s="2399"/>
      <c r="L264" s="2399"/>
      <c r="M264" s="2399"/>
      <c r="N264" s="2399"/>
      <c r="O264" s="2399"/>
      <c r="P264" s="2399"/>
      <c r="Q264" s="2399"/>
      <c r="R264" s="2399"/>
      <c r="S264" s="2399"/>
      <c r="T264" s="2399"/>
      <c r="U264" s="2399"/>
      <c r="V264" s="2400"/>
      <c r="W264" s="1252"/>
      <c r="X264" s="1252"/>
      <c r="Y264" s="1252"/>
      <c r="Z264" s="1252"/>
      <c r="AA264" s="1176"/>
      <c r="AB264" s="1177"/>
      <c r="AC264" s="1091"/>
      <c r="AD264" s="1091"/>
      <c r="AE264" s="1091"/>
      <c r="AF264" s="1936"/>
      <c r="AH264" s="1091"/>
      <c r="AQ264" s="1263"/>
      <c r="AR264" s="1263"/>
      <c r="AS264" s="1263"/>
      <c r="AT264" s="1263"/>
      <c r="AU264" s="1263"/>
      <c r="AW264" s="1263"/>
      <c r="AX264" s="1263"/>
      <c r="AY264" s="1263"/>
      <c r="AZ264" s="1263"/>
      <c r="BA264" s="1263"/>
      <c r="BC264" s="1091"/>
      <c r="BD264" s="1091"/>
      <c r="BE264" s="1091"/>
      <c r="BF264" s="1091"/>
    </row>
    <row r="265" spans="1:58" ht="15.75" customHeight="1">
      <c r="A265" s="2269" t="s">
        <v>109</v>
      </c>
      <c r="B265" s="1178">
        <v>1</v>
      </c>
      <c r="C265" s="2401" t="s">
        <v>100</v>
      </c>
      <c r="D265" s="2402"/>
      <c r="E265" s="2402"/>
      <c r="F265" s="2402"/>
      <c r="G265" s="2402"/>
      <c r="H265" s="2402"/>
      <c r="I265" s="2402"/>
      <c r="J265" s="2402"/>
      <c r="K265" s="2402"/>
      <c r="L265" s="2403"/>
      <c r="M265" s="2404" t="s">
        <v>99</v>
      </c>
      <c r="N265" s="2405"/>
      <c r="O265" s="2405"/>
      <c r="P265" s="2405"/>
      <c r="Q265" s="2406"/>
      <c r="R265" s="2406"/>
      <c r="S265" s="2406"/>
      <c r="T265" s="2406"/>
      <c r="U265" s="2406"/>
      <c r="V265" s="2407"/>
      <c r="W265" s="1253"/>
      <c r="X265" s="1254"/>
      <c r="Y265" s="1254"/>
      <c r="Z265" s="1254"/>
      <c r="AA265" s="1174"/>
      <c r="AB265" s="1174"/>
      <c r="AD265" s="1155"/>
      <c r="AE265" s="1167"/>
      <c r="AH265" s="1091"/>
      <c r="AQ265" s="1665"/>
      <c r="AR265" s="1665"/>
      <c r="AS265" s="1665"/>
      <c r="AT265" s="1665"/>
      <c r="AU265" s="1665"/>
      <c r="AW265" s="1665"/>
      <c r="AX265" s="1665"/>
      <c r="AY265" s="1665"/>
      <c r="AZ265" s="1665"/>
      <c r="BA265" s="1665"/>
    </row>
    <row r="266" spans="1:58">
      <c r="A266" s="2270"/>
      <c r="B266" s="1891" t="s">
        <v>168</v>
      </c>
      <c r="C266" s="2401" t="s">
        <v>224</v>
      </c>
      <c r="D266" s="2402"/>
      <c r="E266" s="2402"/>
      <c r="F266" s="2402"/>
      <c r="G266" s="2402"/>
      <c r="H266" s="2402"/>
      <c r="I266" s="2402"/>
      <c r="J266" s="2402"/>
      <c r="K266" s="2402"/>
      <c r="L266" s="2403"/>
      <c r="M266" s="2404" t="s">
        <v>224</v>
      </c>
      <c r="N266" s="2405"/>
      <c r="O266" s="2405"/>
      <c r="P266" s="2405"/>
      <c r="Q266" s="2406"/>
      <c r="R266" s="2406"/>
      <c r="S266" s="2406"/>
      <c r="T266" s="2406"/>
      <c r="U266" s="2406"/>
      <c r="V266" s="2407"/>
      <c r="W266" s="1253"/>
      <c r="X266" s="1254"/>
      <c r="Y266" s="1254"/>
      <c r="Z266" s="1254"/>
      <c r="AA266" s="1174"/>
      <c r="AB266" s="1174"/>
      <c r="AD266" s="1155"/>
      <c r="AE266" s="1155"/>
      <c r="AH266" s="1091"/>
      <c r="AQ266" s="1665"/>
      <c r="AR266" s="1665"/>
      <c r="AS266" s="1665"/>
      <c r="AT266" s="1665"/>
      <c r="AU266" s="1665"/>
      <c r="AW266" s="1665"/>
      <c r="AX266" s="1665"/>
      <c r="AY266" s="1665"/>
      <c r="AZ266" s="1665"/>
      <c r="BA266" s="1665"/>
    </row>
    <row r="267" spans="1:58" ht="15.75" customHeight="1">
      <c r="A267" s="2270"/>
      <c r="B267" s="1179">
        <v>1</v>
      </c>
      <c r="C267" s="2408" t="s">
        <v>1164</v>
      </c>
      <c r="D267" s="2392"/>
      <c r="E267" s="2390" t="s">
        <v>1165</v>
      </c>
      <c r="F267" s="2392"/>
      <c r="G267" s="2390" t="s">
        <v>1166</v>
      </c>
      <c r="H267" s="2392"/>
      <c r="I267" s="2390" t="s">
        <v>1167</v>
      </c>
      <c r="J267" s="2392"/>
      <c r="K267" s="2390" t="s">
        <v>895</v>
      </c>
      <c r="L267" s="2392"/>
      <c r="M267" s="2355" t="s">
        <v>1164</v>
      </c>
      <c r="N267" s="2356"/>
      <c r="O267" s="2353" t="s">
        <v>1165</v>
      </c>
      <c r="P267" s="2356"/>
      <c r="Q267" s="2353" t="s">
        <v>1166</v>
      </c>
      <c r="R267" s="2356"/>
      <c r="S267" s="2353" t="s">
        <v>1167</v>
      </c>
      <c r="T267" s="2356"/>
      <c r="U267" s="2353" t="s">
        <v>895</v>
      </c>
      <c r="V267" s="2356"/>
      <c r="W267" s="1255"/>
      <c r="AE267" s="1091"/>
      <c r="AH267" s="1091"/>
      <c r="AQ267" s="1665"/>
      <c r="AR267" s="1665"/>
      <c r="AS267" s="1665"/>
      <c r="AT267" s="1665"/>
      <c r="AU267" s="1665"/>
      <c r="AW267" s="1665"/>
      <c r="AX267" s="1665"/>
      <c r="AY267" s="1665"/>
      <c r="AZ267" s="1665"/>
      <c r="BA267" s="1665"/>
    </row>
    <row r="268" spans="1:58" ht="26.25" customHeight="1">
      <c r="A268" s="2271"/>
      <c r="B268" s="1180">
        <v>1</v>
      </c>
      <c r="C268" s="1181" t="s">
        <v>19</v>
      </c>
      <c r="D268" s="1133" t="s">
        <v>67</v>
      </c>
      <c r="E268" s="1133" t="s">
        <v>19</v>
      </c>
      <c r="F268" s="1133" t="s">
        <v>67</v>
      </c>
      <c r="G268" s="1133" t="s">
        <v>19</v>
      </c>
      <c r="H268" s="1133" t="s">
        <v>67</v>
      </c>
      <c r="I268" s="1133" t="s">
        <v>19</v>
      </c>
      <c r="J268" s="1133" t="s">
        <v>67</v>
      </c>
      <c r="K268" s="1133" t="s">
        <v>19</v>
      </c>
      <c r="L268" s="1133" t="s">
        <v>67</v>
      </c>
      <c r="M268" s="1256" t="s">
        <v>19</v>
      </c>
      <c r="N268" s="1257" t="s">
        <v>67</v>
      </c>
      <c r="O268" s="1257" t="s">
        <v>19</v>
      </c>
      <c r="P268" s="1257" t="s">
        <v>67</v>
      </c>
      <c r="Q268" s="1256" t="s">
        <v>19</v>
      </c>
      <c r="R268" s="1256" t="s">
        <v>67</v>
      </c>
      <c r="S268" s="1256" t="s">
        <v>19</v>
      </c>
      <c r="T268" s="1256" t="s">
        <v>67</v>
      </c>
      <c r="U268" s="1256" t="s">
        <v>19</v>
      </c>
      <c r="V268" s="1256" t="s">
        <v>67</v>
      </c>
      <c r="W268" s="1258"/>
      <c r="AE268" s="1091"/>
      <c r="AH268" s="1256"/>
      <c r="AQ268" s="1665"/>
      <c r="AR268" s="1665"/>
      <c r="AS268" s="1665"/>
      <c r="AT268" s="1665"/>
      <c r="AU268" s="1665"/>
      <c r="AW268" s="1665"/>
      <c r="AX268" s="1665"/>
      <c r="AY268" s="1665"/>
      <c r="AZ268" s="1665"/>
      <c r="BA268" s="1665"/>
    </row>
    <row r="269" spans="1:58" ht="33" customHeight="1">
      <c r="A269" s="1182">
        <v>1</v>
      </c>
      <c r="B269" s="1183">
        <f t="shared" ref="B269:V269" si="671">A269+1</f>
        <v>2</v>
      </c>
      <c r="C269" s="1182">
        <f t="shared" si="671"/>
        <v>3</v>
      </c>
      <c r="D269" s="1184">
        <f t="shared" si="671"/>
        <v>4</v>
      </c>
      <c r="E269" s="1184">
        <f>D269+1</f>
        <v>5</v>
      </c>
      <c r="F269" s="1184">
        <f t="shared" si="671"/>
        <v>6</v>
      </c>
      <c r="G269" s="1184">
        <f>F269+1</f>
        <v>7</v>
      </c>
      <c r="H269" s="1184">
        <f t="shared" si="671"/>
        <v>8</v>
      </c>
      <c r="I269" s="1184">
        <f t="shared" si="671"/>
        <v>9</v>
      </c>
      <c r="J269" s="1184">
        <f t="shared" si="671"/>
        <v>10</v>
      </c>
      <c r="K269" s="1184">
        <f t="shared" si="671"/>
        <v>11</v>
      </c>
      <c r="L269" s="1184">
        <f t="shared" si="671"/>
        <v>12</v>
      </c>
      <c r="M269" s="1259">
        <f>L269+1</f>
        <v>13</v>
      </c>
      <c r="N269" s="1259">
        <f t="shared" si="671"/>
        <v>14</v>
      </c>
      <c r="O269" s="1259">
        <f t="shared" si="671"/>
        <v>15</v>
      </c>
      <c r="P269" s="1259">
        <f t="shared" si="671"/>
        <v>16</v>
      </c>
      <c r="Q269" s="1259">
        <f t="shared" si="671"/>
        <v>17</v>
      </c>
      <c r="R269" s="1259">
        <f t="shared" si="671"/>
        <v>18</v>
      </c>
      <c r="S269" s="1259">
        <f t="shared" si="671"/>
        <v>19</v>
      </c>
      <c r="T269" s="1259">
        <f t="shared" si="671"/>
        <v>20</v>
      </c>
      <c r="U269" s="1259">
        <f t="shared" si="671"/>
        <v>21</v>
      </c>
      <c r="V269" s="1259">
        <f t="shared" si="671"/>
        <v>22</v>
      </c>
      <c r="W269" s="1260"/>
      <c r="AH269" s="1259"/>
      <c r="AQ269" s="1665"/>
      <c r="AR269" s="1665"/>
      <c r="AS269" s="1665"/>
      <c r="AT269" s="1665"/>
      <c r="AU269" s="1665"/>
      <c r="AW269" s="1665"/>
      <c r="AX269" s="1665"/>
      <c r="AY269" s="1665"/>
      <c r="AZ269" s="1665"/>
      <c r="BA269" s="1665"/>
    </row>
    <row r="270" spans="1:58" ht="20.25" customHeight="1">
      <c r="A270" s="1182"/>
      <c r="B270" s="1185" t="s">
        <v>1146</v>
      </c>
      <c r="C270" s="1192" t="e">
        <f t="shared" ref="C270:V270" si="672">SUM(C271:C275)</f>
        <v>#REF!</v>
      </c>
      <c r="D270" s="1192" t="e">
        <f t="shared" si="672"/>
        <v>#REF!</v>
      </c>
      <c r="E270" s="1192">
        <f t="shared" si="672"/>
        <v>0</v>
      </c>
      <c r="F270" s="1192">
        <f t="shared" si="672"/>
        <v>0</v>
      </c>
      <c r="G270" s="1192" t="e">
        <f t="shared" si="672"/>
        <v>#REF!</v>
      </c>
      <c r="H270" s="1192" t="e">
        <f t="shared" si="672"/>
        <v>#REF!</v>
      </c>
      <c r="I270" s="1192" t="e">
        <f t="shared" si="672"/>
        <v>#REF!</v>
      </c>
      <c r="J270" s="1192" t="e">
        <f t="shared" si="672"/>
        <v>#REF!</v>
      </c>
      <c r="K270" s="1192" t="e">
        <f t="shared" si="672"/>
        <v>#REF!</v>
      </c>
      <c r="L270" s="1192" t="e">
        <f t="shared" si="672"/>
        <v>#REF!</v>
      </c>
      <c r="M270" s="1261">
        <f t="shared" si="672"/>
        <v>0</v>
      </c>
      <c r="N270" s="1261">
        <f t="shared" si="672"/>
        <v>0</v>
      </c>
      <c r="O270" s="1261">
        <f t="shared" si="672"/>
        <v>0</v>
      </c>
      <c r="P270" s="1261">
        <f t="shared" si="672"/>
        <v>0</v>
      </c>
      <c r="Q270" s="1261">
        <f t="shared" si="672"/>
        <v>0</v>
      </c>
      <c r="R270" s="1261">
        <f t="shared" si="672"/>
        <v>0</v>
      </c>
      <c r="S270" s="1261">
        <f t="shared" si="672"/>
        <v>0</v>
      </c>
      <c r="T270" s="1261">
        <f t="shared" si="672"/>
        <v>0</v>
      </c>
      <c r="U270" s="1261">
        <f t="shared" si="672"/>
        <v>0</v>
      </c>
      <c r="V270" s="1261">
        <f t="shared" si="672"/>
        <v>0</v>
      </c>
      <c r="W270" s="1260"/>
      <c r="AH270" s="1261"/>
      <c r="AQ270" s="1665"/>
      <c r="AR270" s="1665"/>
      <c r="AS270" s="1665"/>
      <c r="AT270" s="1665"/>
      <c r="AU270" s="1665"/>
      <c r="AW270" s="1665"/>
      <c r="AX270" s="1665"/>
      <c r="AY270" s="1665"/>
      <c r="AZ270" s="1665"/>
      <c r="BA270" s="1665"/>
    </row>
    <row r="271" spans="1:58" s="1187" customFormat="1">
      <c r="A271" s="1186">
        <v>1</v>
      </c>
      <c r="B271" s="1732" t="e">
        <f>'прил 1.1'!#REF!</f>
        <v>#REF!</v>
      </c>
      <c r="C271" s="1740" t="e">
        <f>IF(H35&gt;0,6.8,0)</f>
        <v>#REF!</v>
      </c>
      <c r="D271" s="1740" t="e">
        <f>IF(H35&gt;0,5.46,0)</f>
        <v>#REF!</v>
      </c>
      <c r="E271" s="1740"/>
      <c r="F271" s="1740"/>
      <c r="G271" s="1740" t="e">
        <f>IF(J35&gt;0,6.8,0)</f>
        <v>#REF!</v>
      </c>
      <c r="H271" s="1740" t="e">
        <f>IF(J35&gt;0,5.46,0)</f>
        <v>#REF!</v>
      </c>
      <c r="I271" s="1740" t="e">
        <f>K271</f>
        <v>#REF!</v>
      </c>
      <c r="J271" s="1740" t="e">
        <f>L271</f>
        <v>#REF!</v>
      </c>
      <c r="K271" s="1740" t="e">
        <f>'прил 1.1'!#REF!</f>
        <v>#REF!</v>
      </c>
      <c r="L271" s="1740" t="e">
        <f>'прил 1.1'!#REF!</f>
        <v>#REF!</v>
      </c>
      <c r="M271" s="1247"/>
      <c r="N271" s="1247"/>
      <c r="O271" s="1247"/>
      <c r="P271" s="1247"/>
      <c r="Q271" s="1247"/>
      <c r="R271" s="1247"/>
      <c r="S271" s="1247"/>
      <c r="T271" s="1247"/>
      <c r="U271" s="1247"/>
      <c r="V271" s="1247"/>
      <c r="W271" s="1262"/>
      <c r="X271" s="1248"/>
      <c r="Y271" s="1248"/>
      <c r="Z271" s="1248"/>
      <c r="AA271" s="1122"/>
      <c r="AB271" s="1122"/>
      <c r="AC271" s="1122"/>
      <c r="AD271" s="1122"/>
      <c r="AE271" s="1143"/>
      <c r="AF271" s="1937"/>
      <c r="AH271" s="1247"/>
      <c r="AJ271" s="1263"/>
      <c r="AK271" s="1263"/>
      <c r="AL271" s="1263"/>
      <c r="AM271" s="1263"/>
      <c r="AN271" s="1263"/>
      <c r="AO271" s="1263"/>
      <c r="AQ271" s="1665"/>
      <c r="AR271" s="1665"/>
      <c r="AS271" s="1665"/>
      <c r="AT271" s="1665"/>
      <c r="AU271" s="1665"/>
      <c r="AW271" s="1665"/>
      <c r="AX271" s="1665"/>
      <c r="AY271" s="1665"/>
      <c r="AZ271" s="1665"/>
      <c r="BA271" s="1665"/>
      <c r="BC271" s="1753"/>
      <c r="BD271" s="1753"/>
      <c r="BE271" s="1753"/>
      <c r="BF271" s="1753"/>
    </row>
    <row r="272" spans="1:58" s="1187" customFormat="1">
      <c r="A272" s="1186">
        <f t="shared" ref="A272:A275" si="673">A271+1</f>
        <v>2</v>
      </c>
      <c r="B272" s="780" t="e">
        <f>'прил 1.1'!#REF!</f>
        <v>#REF!</v>
      </c>
      <c r="C272" s="1740">
        <f>IF(H195&gt;0,0.25,0)</f>
        <v>0</v>
      </c>
      <c r="D272" s="1740"/>
      <c r="E272" s="1740">
        <f>IF(I195&gt;0,0.25,0)</f>
        <v>0</v>
      </c>
      <c r="F272" s="1740"/>
      <c r="G272" s="1740">
        <f>IF(J195&gt;0,0.25,0)</f>
        <v>0</v>
      </c>
      <c r="H272" s="1740" t="e">
        <f>L272</f>
        <v>#REF!</v>
      </c>
      <c r="I272" s="1740" t="e">
        <f>IF(K195&gt;0,0.25,0)</f>
        <v>#REF!</v>
      </c>
      <c r="J272" s="1740"/>
      <c r="K272" s="1740" t="e">
        <f>'прил 1.1'!#REF!</f>
        <v>#REF!</v>
      </c>
      <c r="L272" s="1740" t="e">
        <f>'прил 1.1'!#REF!</f>
        <v>#REF!</v>
      </c>
      <c r="M272" s="1247"/>
      <c r="N272" s="1247"/>
      <c r="O272" s="1247"/>
      <c r="P272" s="1247"/>
      <c r="Q272" s="1247"/>
      <c r="R272" s="1247"/>
      <c r="S272" s="1247"/>
      <c r="T272" s="1247"/>
      <c r="U272" s="1247"/>
      <c r="V272" s="1247"/>
      <c r="W272" s="1262"/>
      <c r="X272" s="1248"/>
      <c r="Y272" s="1248"/>
      <c r="Z272" s="1248"/>
      <c r="AA272" s="1122"/>
      <c r="AB272" s="1122"/>
      <c r="AC272" s="1122"/>
      <c r="AD272" s="1122"/>
      <c r="AE272" s="1143"/>
      <c r="AF272" s="1937"/>
      <c r="AH272" s="1247"/>
      <c r="AJ272" s="1263"/>
      <c r="AK272" s="1263"/>
      <c r="AL272" s="1263"/>
      <c r="AM272" s="1263"/>
      <c r="AN272" s="1263"/>
      <c r="AO272" s="1263"/>
      <c r="AQ272" s="1665"/>
      <c r="AR272" s="1665"/>
      <c r="AS272" s="1665"/>
      <c r="AT272" s="1665"/>
      <c r="AU272" s="1665"/>
      <c r="AW272" s="1665"/>
      <c r="AX272" s="1665"/>
      <c r="AY272" s="1665"/>
      <c r="AZ272" s="1665"/>
      <c r="BA272" s="1665"/>
      <c r="BC272" s="1753"/>
      <c r="BD272" s="1753"/>
      <c r="BE272" s="1753"/>
      <c r="BF272" s="1753"/>
    </row>
    <row r="273" spans="1:58" s="1187" customFormat="1">
      <c r="A273" s="1186">
        <f t="shared" si="673"/>
        <v>3</v>
      </c>
      <c r="B273" s="780" t="e">
        <f>'прил 1.1'!#REF!</f>
        <v>#REF!</v>
      </c>
      <c r="C273" s="1740"/>
      <c r="D273" s="1740"/>
      <c r="E273" s="1740"/>
      <c r="F273" s="1740"/>
      <c r="G273" s="1740"/>
      <c r="H273" s="1740" t="e">
        <f>L273</f>
        <v>#REF!</v>
      </c>
      <c r="I273" s="1740"/>
      <c r="J273" s="1740"/>
      <c r="K273" s="1740"/>
      <c r="L273" s="1740" t="e">
        <f>'прил 1.1'!#REF!</f>
        <v>#REF!</v>
      </c>
      <c r="M273" s="1247"/>
      <c r="N273" s="1247"/>
      <c r="O273" s="1247"/>
      <c r="P273" s="1247"/>
      <c r="Q273" s="1247"/>
      <c r="R273" s="1247"/>
      <c r="S273" s="1247"/>
      <c r="T273" s="1247"/>
      <c r="U273" s="1247"/>
      <c r="V273" s="1247"/>
      <c r="W273" s="1262"/>
      <c r="X273" s="1248"/>
      <c r="Y273" s="1248"/>
      <c r="Z273" s="1248"/>
      <c r="AA273" s="1122"/>
      <c r="AB273" s="1122"/>
      <c r="AC273" s="1122"/>
      <c r="AD273" s="1122"/>
      <c r="AE273" s="1143"/>
      <c r="AF273" s="1937"/>
      <c r="AH273" s="1247"/>
      <c r="AJ273" s="1263"/>
      <c r="AK273" s="1263"/>
      <c r="AL273" s="1263"/>
      <c r="AM273" s="1263"/>
      <c r="AN273" s="1263"/>
      <c r="AO273" s="1263"/>
      <c r="AQ273" s="1665"/>
      <c r="AR273" s="1665"/>
      <c r="AS273" s="1665"/>
      <c r="AT273" s="1665"/>
      <c r="AU273" s="1665"/>
      <c r="AW273" s="1665"/>
      <c r="AX273" s="1665"/>
      <c r="AY273" s="1665"/>
      <c r="AZ273" s="1665"/>
      <c r="BA273" s="1665"/>
      <c r="BC273" s="1753"/>
      <c r="BD273" s="1753"/>
      <c r="BE273" s="1753"/>
      <c r="BF273" s="1753"/>
    </row>
    <row r="274" spans="1:58" s="1187" customFormat="1">
      <c r="A274" s="1186">
        <f t="shared" si="673"/>
        <v>4</v>
      </c>
      <c r="B274" s="780" t="e">
        <f>'прил 1.1'!#REF!</f>
        <v>#REF!</v>
      </c>
      <c r="C274" s="1740"/>
      <c r="D274" s="1740"/>
      <c r="E274" s="1740"/>
      <c r="F274" s="1740"/>
      <c r="G274" s="1740"/>
      <c r="H274" s="1740"/>
      <c r="I274" s="1740" t="e">
        <f>K274</f>
        <v>#REF!</v>
      </c>
      <c r="J274" s="1740"/>
      <c r="K274" s="1740" t="e">
        <f>'прил 1.1'!#REF!</f>
        <v>#REF!</v>
      </c>
      <c r="L274" s="1740" t="e">
        <f>'прил 1.1'!#REF!</f>
        <v>#REF!</v>
      </c>
      <c r="M274" s="1247"/>
      <c r="N274" s="1247"/>
      <c r="O274" s="1247"/>
      <c r="P274" s="1247"/>
      <c r="Q274" s="1247"/>
      <c r="R274" s="1247"/>
      <c r="S274" s="1247"/>
      <c r="T274" s="1247"/>
      <c r="U274" s="1247"/>
      <c r="V274" s="1247"/>
      <c r="W274" s="1262"/>
      <c r="X274" s="1248"/>
      <c r="Y274" s="1248"/>
      <c r="Z274" s="1248"/>
      <c r="AA274" s="1122"/>
      <c r="AB274" s="1122"/>
      <c r="AC274" s="1122"/>
      <c r="AD274" s="1122"/>
      <c r="AE274" s="1143"/>
      <c r="AF274" s="1937"/>
      <c r="AH274" s="1247"/>
      <c r="AJ274" s="1263"/>
      <c r="AK274" s="1263"/>
      <c r="AL274" s="1263"/>
      <c r="AM274" s="1263"/>
      <c r="AN274" s="1263"/>
      <c r="AO274" s="1263"/>
      <c r="AQ274" s="1665"/>
      <c r="AR274" s="1665"/>
      <c r="AS274" s="1665"/>
      <c r="AT274" s="1665"/>
      <c r="AU274" s="1665"/>
      <c r="AW274" s="1665"/>
      <c r="AX274" s="1665"/>
      <c r="AY274" s="1665"/>
      <c r="AZ274" s="1665"/>
      <c r="BA274" s="1665"/>
      <c r="BC274" s="1753"/>
      <c r="BD274" s="1753"/>
      <c r="BE274" s="1753"/>
      <c r="BF274" s="1753"/>
    </row>
    <row r="275" spans="1:58" s="1187" customFormat="1">
      <c r="A275" s="1186">
        <f t="shared" si="673"/>
        <v>5</v>
      </c>
      <c r="B275" s="780" t="e">
        <f>'прил 1.1'!#REF!</f>
        <v>#REF!</v>
      </c>
      <c r="C275" s="1740" t="e">
        <f>IF(H198&gt;0,0.25,0)</f>
        <v>#REF!</v>
      </c>
      <c r="D275" s="1740"/>
      <c r="E275" s="1740"/>
      <c r="F275" s="1740"/>
      <c r="G275" s="1740" t="e">
        <f>K275</f>
        <v>#REF!</v>
      </c>
      <c r="H275" s="1740"/>
      <c r="I275" s="1740"/>
      <c r="J275" s="1740"/>
      <c r="K275" s="1740" t="e">
        <f>'прил 1.1'!#REF!</f>
        <v>#REF!</v>
      </c>
      <c r="L275" s="1740" t="e">
        <f>'прил 1.1'!#REF!</f>
        <v>#REF!</v>
      </c>
      <c r="M275" s="1247"/>
      <c r="N275" s="1247"/>
      <c r="O275" s="1247"/>
      <c r="P275" s="1247"/>
      <c r="Q275" s="1247"/>
      <c r="R275" s="1247"/>
      <c r="S275" s="1247"/>
      <c r="T275" s="1247"/>
      <c r="U275" s="1247"/>
      <c r="V275" s="1247"/>
      <c r="W275" s="1262"/>
      <c r="X275" s="1248"/>
      <c r="Y275" s="1248"/>
      <c r="Z275" s="1248"/>
      <c r="AA275" s="1122"/>
      <c r="AB275" s="1122"/>
      <c r="AC275" s="1122"/>
      <c r="AD275" s="1122"/>
      <c r="AE275" s="1143"/>
      <c r="AF275" s="1937"/>
      <c r="AH275" s="1247"/>
      <c r="AJ275" s="1263"/>
      <c r="AK275" s="1263"/>
      <c r="AL275" s="1263"/>
      <c r="AM275" s="1263"/>
      <c r="AN275" s="1263"/>
      <c r="AO275" s="1263"/>
      <c r="AQ275" s="1665"/>
      <c r="AR275" s="1665"/>
      <c r="AS275" s="1665"/>
      <c r="AT275" s="1665"/>
      <c r="AU275" s="1665"/>
      <c r="AW275" s="1665"/>
      <c r="AX275" s="1665"/>
      <c r="AY275" s="1665"/>
      <c r="AZ275" s="1665"/>
      <c r="BA275" s="1665"/>
      <c r="BC275" s="1753"/>
      <c r="BD275" s="1753"/>
      <c r="BE275" s="1753"/>
      <c r="BF275" s="1753"/>
    </row>
    <row r="276" spans="1:58" hidden="1">
      <c r="A276" s="1091" t="s">
        <v>223</v>
      </c>
      <c r="N276" s="1246"/>
      <c r="O276" s="1246"/>
      <c r="P276" s="1246"/>
      <c r="AE276" s="1091"/>
      <c r="AF276" s="1936"/>
      <c r="AQ276" s="1263"/>
      <c r="AR276" s="1263"/>
      <c r="AS276" s="1263"/>
      <c r="AT276" s="1263"/>
      <c r="AU276" s="1263"/>
      <c r="AW276" s="1263"/>
      <c r="AX276" s="1263"/>
      <c r="AY276" s="1263"/>
      <c r="AZ276" s="1263"/>
      <c r="BA276" s="1263"/>
      <c r="BC276" s="1091"/>
      <c r="BD276" s="1091"/>
      <c r="BE276" s="1091"/>
      <c r="BF276" s="1091"/>
    </row>
    <row r="277" spans="1:58">
      <c r="AQ277" s="1665"/>
      <c r="AR277" s="1665"/>
      <c r="AS277" s="1665"/>
      <c r="AT277" s="1665"/>
      <c r="AU277" s="1665"/>
      <c r="AW277" s="1665"/>
      <c r="AX277" s="1665"/>
      <c r="AY277" s="1665"/>
      <c r="AZ277" s="1665"/>
      <c r="BA277" s="1665"/>
    </row>
    <row r="278" spans="1:58" ht="20.25" customHeight="1">
      <c r="AQ278" s="1665"/>
      <c r="AR278" s="1665"/>
      <c r="AS278" s="1665"/>
      <c r="AT278" s="1665"/>
      <c r="AU278" s="1665"/>
      <c r="AW278" s="1665"/>
      <c r="AX278" s="1665"/>
      <c r="AY278" s="1665"/>
      <c r="AZ278" s="1665"/>
      <c r="BA278" s="1665"/>
    </row>
    <row r="279" spans="1:58" s="1245" customFormat="1" ht="20.25" hidden="1" customHeight="1">
      <c r="A279" s="1741"/>
      <c r="B279" s="1245" t="e">
        <f>'прил 1.1'!#REF!</f>
        <v>#REF!</v>
      </c>
      <c r="D279" s="1742"/>
      <c r="E279" s="1742"/>
      <c r="F279" s="1742"/>
      <c r="G279" s="1742"/>
      <c r="H279" s="1742"/>
      <c r="I279" s="1742"/>
      <c r="J279" s="1742"/>
      <c r="K279" s="1742"/>
      <c r="L279" s="803" t="e">
        <f>'прил 1.1'!#REF!</f>
        <v>#REF!</v>
      </c>
      <c r="M279" s="1743"/>
      <c r="N279" s="1744"/>
      <c r="O279" s="1744"/>
      <c r="P279" s="1744"/>
      <c r="Q279" s="1743"/>
      <c r="R279" s="1743"/>
      <c r="S279" s="1743"/>
      <c r="T279" s="1743"/>
      <c r="U279" s="1743"/>
      <c r="V279" s="1743"/>
      <c r="W279" s="1743"/>
      <c r="X279" s="1743"/>
      <c r="Y279" s="1743"/>
      <c r="Z279" s="1743"/>
      <c r="AA279" s="1742"/>
      <c r="AB279" s="1742"/>
      <c r="AC279" s="1742"/>
      <c r="AD279" s="1742"/>
      <c r="AE279" s="1745"/>
      <c r="AF279" s="1938"/>
      <c r="AH279" s="1743"/>
      <c r="AJ279" s="1263"/>
      <c r="AK279" s="1263"/>
      <c r="AL279" s="1263"/>
      <c r="AM279" s="1263"/>
      <c r="AN279" s="1263"/>
      <c r="AO279" s="1263"/>
      <c r="AQ279" s="1665"/>
      <c r="AR279" s="1665"/>
      <c r="AS279" s="1665"/>
      <c r="AT279" s="1665"/>
      <c r="AU279" s="1665"/>
      <c r="AW279" s="1665"/>
      <c r="AX279" s="1665"/>
      <c r="AY279" s="1665"/>
      <c r="AZ279" s="1665"/>
      <c r="BA279" s="1665"/>
    </row>
    <row r="280" spans="1:58" ht="20.25" hidden="1" customHeight="1">
      <c r="B280" s="1746"/>
      <c r="D280" s="1091"/>
      <c r="E280" s="1091"/>
      <c r="F280" s="1091"/>
      <c r="G280" s="1091"/>
      <c r="H280" s="1091"/>
      <c r="I280" s="1091"/>
      <c r="J280" s="1091"/>
      <c r="K280" s="1091"/>
      <c r="L280" s="1245"/>
      <c r="AA280" s="1091"/>
      <c r="AB280" s="1091"/>
      <c r="AC280" s="1091"/>
      <c r="AD280" s="1091"/>
      <c r="AF280" s="1939"/>
      <c r="AQ280" s="1665"/>
      <c r="AR280" s="1665"/>
      <c r="AS280" s="1665"/>
      <c r="AT280" s="1665"/>
      <c r="AU280" s="1665"/>
      <c r="AW280" s="1665"/>
      <c r="AX280" s="1665"/>
      <c r="AY280" s="1665"/>
      <c r="AZ280" s="1665"/>
      <c r="BA280" s="1665"/>
      <c r="BC280" s="1091"/>
      <c r="BD280" s="1091"/>
      <c r="BE280" s="1091"/>
      <c r="BF280" s="1091"/>
    </row>
    <row r="281" spans="1:58" ht="20.25" hidden="1" customHeight="1">
      <c r="B281" s="1245" t="s">
        <v>808</v>
      </c>
      <c r="D281" s="1091"/>
      <c r="E281" s="1091"/>
      <c r="F281" s="1091"/>
      <c r="G281" s="1091"/>
      <c r="H281" s="1091"/>
      <c r="I281" s="1091"/>
      <c r="J281" s="1091"/>
      <c r="K281" s="1091"/>
      <c r="L281" s="1245" t="s">
        <v>816</v>
      </c>
      <c r="AA281" s="1091"/>
      <c r="AB281" s="1091"/>
      <c r="AC281" s="1091"/>
      <c r="AD281" s="1091"/>
      <c r="AF281" s="1939"/>
      <c r="AQ281" s="1665"/>
      <c r="AR281" s="1665"/>
      <c r="AS281" s="1665"/>
      <c r="AT281" s="1665"/>
      <c r="AU281" s="1665"/>
      <c r="AW281" s="1665"/>
      <c r="AX281" s="1665"/>
      <c r="AY281" s="1665"/>
      <c r="AZ281" s="1665"/>
      <c r="BA281" s="1665"/>
      <c r="BC281" s="1091"/>
      <c r="BD281" s="1091"/>
      <c r="BE281" s="1091"/>
      <c r="BF281" s="1091"/>
    </row>
    <row r="282" spans="1:58" ht="20.25" hidden="1" customHeight="1">
      <c r="B282" s="1746"/>
      <c r="L282" s="1742"/>
      <c r="AF282" s="1939"/>
      <c r="AQ282" s="1665"/>
      <c r="AR282" s="1665"/>
      <c r="AS282" s="1665"/>
      <c r="AT282" s="1665"/>
      <c r="AU282" s="1665"/>
      <c r="AW282" s="1665"/>
      <c r="AX282" s="1665"/>
      <c r="AY282" s="1665"/>
      <c r="AZ282" s="1665"/>
      <c r="BA282" s="1665"/>
      <c r="BC282" s="1091"/>
      <c r="BD282" s="1091"/>
      <c r="BE282" s="1091"/>
      <c r="BF282" s="1091"/>
    </row>
    <row r="283" spans="1:58" ht="20.25" hidden="1" customHeight="1">
      <c r="B283" s="1245" t="s">
        <v>880</v>
      </c>
      <c r="D283" s="1091"/>
      <c r="E283" s="1091"/>
      <c r="F283" s="1091"/>
      <c r="G283" s="1091"/>
      <c r="H283" s="1091"/>
      <c r="I283" s="1091"/>
      <c r="J283" s="1091"/>
      <c r="K283" s="1091"/>
      <c r="L283" s="1245" t="s">
        <v>879</v>
      </c>
      <c r="AA283" s="1091"/>
      <c r="AB283" s="1091"/>
      <c r="AC283" s="1091"/>
      <c r="AD283" s="1091"/>
      <c r="AE283" s="1091"/>
      <c r="AF283" s="1939"/>
      <c r="AQ283" s="1665"/>
      <c r="AR283" s="1665"/>
      <c r="AS283" s="1665"/>
      <c r="AT283" s="1665"/>
      <c r="AU283" s="1665"/>
      <c r="AW283" s="1665"/>
      <c r="AX283" s="1665"/>
      <c r="AY283" s="1665"/>
      <c r="AZ283" s="1665"/>
      <c r="BA283" s="1665"/>
      <c r="BC283" s="1091"/>
      <c r="BD283" s="1091"/>
      <c r="BE283" s="1091"/>
      <c r="BF283" s="1091"/>
    </row>
    <row r="284" spans="1:58" ht="20.25" hidden="1" customHeight="1">
      <c r="B284" s="1746"/>
      <c r="D284" s="1091"/>
      <c r="E284" s="1091"/>
      <c r="F284" s="1091"/>
      <c r="G284" s="1091"/>
      <c r="H284" s="1091"/>
      <c r="I284" s="1091"/>
      <c r="J284" s="1091"/>
      <c r="K284" s="1091"/>
      <c r="L284" s="1245"/>
      <c r="AA284" s="1091"/>
      <c r="AB284" s="1091"/>
      <c r="AC284" s="1091"/>
      <c r="AD284" s="1091"/>
      <c r="AE284" s="1091"/>
      <c r="AF284" s="1939"/>
      <c r="AQ284" s="1665"/>
      <c r="AR284" s="1665"/>
      <c r="AS284" s="1665"/>
      <c r="AT284" s="1665"/>
      <c r="AU284" s="1665"/>
      <c r="AW284" s="1665"/>
      <c r="AX284" s="1665"/>
      <c r="AY284" s="1665"/>
      <c r="AZ284" s="1665"/>
      <c r="BA284" s="1665"/>
      <c r="BC284" s="1091"/>
      <c r="BD284" s="1091"/>
      <c r="BE284" s="1091"/>
      <c r="BF284" s="1091"/>
    </row>
    <row r="285" spans="1:58" ht="20.25" hidden="1" customHeight="1">
      <c r="B285" s="1245" t="s">
        <v>881</v>
      </c>
      <c r="C285" s="1747"/>
      <c r="D285" s="1747"/>
      <c r="E285" s="1747"/>
      <c r="F285" s="1747"/>
      <c r="G285" s="1747"/>
      <c r="H285" s="1747"/>
      <c r="I285" s="1747"/>
      <c r="J285" s="1747"/>
      <c r="K285" s="1245"/>
      <c r="L285" s="1245" t="e">
        <f>'прил 1.1'!#REF!</f>
        <v>#REF!</v>
      </c>
      <c r="N285" s="1246"/>
      <c r="O285" s="1246"/>
      <c r="P285" s="1246"/>
      <c r="AA285" s="1091"/>
      <c r="AB285" s="1091"/>
      <c r="AC285" s="1091"/>
      <c r="AD285" s="1091"/>
      <c r="AE285" s="1091"/>
      <c r="AF285" s="1939"/>
      <c r="AQ285" s="1665"/>
      <c r="AR285" s="1665"/>
      <c r="AS285" s="1665"/>
      <c r="AT285" s="1665"/>
      <c r="AU285" s="1665"/>
      <c r="AW285" s="1665"/>
      <c r="AX285" s="1665"/>
      <c r="AY285" s="1665"/>
      <c r="AZ285" s="1665"/>
      <c r="BA285" s="1665"/>
      <c r="BC285" s="1091"/>
      <c r="BD285" s="1091"/>
      <c r="BE285" s="1091"/>
      <c r="BF285" s="1091"/>
    </row>
    <row r="286" spans="1:58" ht="20.25" hidden="1" customHeight="1">
      <c r="B286" s="1746"/>
      <c r="D286" s="1091"/>
      <c r="E286" s="1091"/>
      <c r="F286" s="1091"/>
      <c r="G286" s="1091"/>
      <c r="H286" s="1091"/>
      <c r="I286" s="1091"/>
      <c r="J286" s="1091"/>
      <c r="K286" s="1091"/>
      <c r="L286" s="1245"/>
      <c r="N286" s="1246"/>
      <c r="O286" s="1246"/>
      <c r="P286" s="1246"/>
      <c r="AA286" s="1091"/>
      <c r="AB286" s="1091"/>
      <c r="AC286" s="1091"/>
      <c r="AD286" s="1091"/>
      <c r="AE286" s="1091"/>
      <c r="AF286" s="1939"/>
      <c r="AQ286" s="1665"/>
      <c r="AR286" s="1665"/>
      <c r="AS286" s="1665"/>
      <c r="AT286" s="1665"/>
      <c r="AU286" s="1665"/>
      <c r="AW286" s="1665"/>
      <c r="AX286" s="1665"/>
      <c r="AY286" s="1665"/>
      <c r="AZ286" s="1665"/>
      <c r="BA286" s="1665"/>
      <c r="BC286" s="1091"/>
      <c r="BD286" s="1091"/>
      <c r="BE286" s="1091"/>
      <c r="BF286" s="1091"/>
    </row>
    <row r="287" spans="1:58" ht="20.25" hidden="1" customHeight="1">
      <c r="B287" s="1245" t="s">
        <v>868</v>
      </c>
      <c r="D287" s="1091"/>
      <c r="E287" s="1091"/>
      <c r="F287" s="1091"/>
      <c r="G287" s="1091"/>
      <c r="H287" s="1091"/>
      <c r="I287" s="1091"/>
      <c r="J287" s="1091"/>
      <c r="K287" s="1091"/>
      <c r="L287" s="1245" t="s">
        <v>1046</v>
      </c>
      <c r="N287" s="1246"/>
      <c r="O287" s="1246"/>
      <c r="P287" s="1246"/>
      <c r="AA287" s="1091"/>
      <c r="AB287" s="1091"/>
      <c r="AC287" s="1091"/>
      <c r="AD287" s="1091"/>
      <c r="AE287" s="1091"/>
      <c r="AF287" s="1939"/>
      <c r="AQ287" s="1665"/>
      <c r="AR287" s="1665"/>
      <c r="AS287" s="1665"/>
      <c r="AT287" s="1665"/>
      <c r="AU287" s="1665"/>
      <c r="AW287" s="1665"/>
      <c r="AX287" s="1665"/>
      <c r="AY287" s="1665"/>
      <c r="AZ287" s="1665"/>
      <c r="BA287" s="1665"/>
      <c r="BC287" s="1091"/>
      <c r="BD287" s="1091"/>
      <c r="BE287" s="1091"/>
      <c r="BF287" s="1091"/>
    </row>
    <row r="288" spans="1:58" ht="20.25" hidden="1" customHeight="1">
      <c r="B288" s="1245"/>
      <c r="D288" s="1091"/>
      <c r="E288" s="1091"/>
      <c r="F288" s="1091"/>
      <c r="G288" s="1091"/>
      <c r="H288" s="1091"/>
      <c r="I288" s="1091"/>
      <c r="J288" s="1091"/>
      <c r="K288" s="1091"/>
      <c r="L288" s="1245"/>
      <c r="N288" s="1246"/>
      <c r="O288" s="1246"/>
      <c r="P288" s="1246"/>
      <c r="AA288" s="1091"/>
      <c r="AB288" s="1091"/>
      <c r="AC288" s="1091"/>
      <c r="AD288" s="1091"/>
      <c r="AE288" s="1091"/>
      <c r="AF288" s="1939"/>
      <c r="AQ288" s="1665"/>
      <c r="AR288" s="1665"/>
      <c r="AS288" s="1665"/>
      <c r="AT288" s="1665"/>
      <c r="AU288" s="1665"/>
      <c r="AW288" s="1665"/>
      <c r="AX288" s="1665"/>
      <c r="AY288" s="1665"/>
      <c r="AZ288" s="1665"/>
      <c r="BA288" s="1665"/>
      <c r="BC288" s="1091"/>
      <c r="BD288" s="1091"/>
      <c r="BE288" s="1091"/>
      <c r="BF288" s="1091"/>
    </row>
    <row r="289" spans="2:58" ht="20.25" hidden="1" customHeight="1">
      <c r="B289" s="1245" t="s">
        <v>868</v>
      </c>
      <c r="L289" s="1742" t="s">
        <v>1046</v>
      </c>
      <c r="AE289" s="1091"/>
      <c r="AF289" s="1939"/>
      <c r="AQ289" s="1665"/>
      <c r="AR289" s="1665"/>
      <c r="AS289" s="1665"/>
      <c r="AT289" s="1665"/>
      <c r="AU289" s="1665"/>
      <c r="AW289" s="1665"/>
      <c r="AX289" s="1665"/>
      <c r="AY289" s="1665"/>
      <c r="AZ289" s="1665"/>
      <c r="BA289" s="1665"/>
      <c r="BC289" s="1091"/>
      <c r="BD289" s="1091"/>
      <c r="BE289" s="1091"/>
      <c r="BF289" s="1091"/>
    </row>
    <row r="290" spans="2:58" ht="15.75">
      <c r="B290" s="1142" t="s">
        <v>786</v>
      </c>
      <c r="D290" s="1246">
        <f t="shared" ref="D290:AU290" ca="1" si="674">SUMIF($AF$20:$AF$277,"ТПиР",D20:D217)</f>
        <v>0</v>
      </c>
      <c r="E290" s="1246">
        <f t="shared" ca="1" si="674"/>
        <v>0</v>
      </c>
      <c r="F290" s="1246">
        <f t="shared" ca="1" si="674"/>
        <v>0</v>
      </c>
      <c r="G290" s="1246">
        <f t="shared" ca="1" si="674"/>
        <v>0</v>
      </c>
      <c r="H290" s="1246">
        <f t="shared" ca="1" si="674"/>
        <v>0</v>
      </c>
      <c r="I290" s="1246">
        <f t="shared" ca="1" si="674"/>
        <v>0</v>
      </c>
      <c r="J290" s="1246">
        <f t="shared" ca="1" si="674"/>
        <v>0</v>
      </c>
      <c r="K290" s="1246">
        <f t="shared" ca="1" si="674"/>
        <v>0</v>
      </c>
      <c r="L290" s="1246">
        <f t="shared" ca="1" si="674"/>
        <v>0</v>
      </c>
      <c r="M290" s="1246">
        <f t="shared" ca="1" si="674"/>
        <v>0</v>
      </c>
      <c r="N290" s="1246">
        <f t="shared" ca="1" si="674"/>
        <v>0</v>
      </c>
      <c r="O290" s="1246">
        <f t="shared" ca="1" si="674"/>
        <v>0</v>
      </c>
      <c r="P290" s="1246">
        <f t="shared" ca="1" si="674"/>
        <v>0</v>
      </c>
      <c r="Q290" s="1246">
        <f t="shared" ca="1" si="674"/>
        <v>0</v>
      </c>
      <c r="R290" s="1246">
        <f t="shared" ca="1" si="674"/>
        <v>0</v>
      </c>
      <c r="S290" s="1246">
        <f t="shared" ca="1" si="674"/>
        <v>0</v>
      </c>
      <c r="T290" s="1246">
        <f t="shared" ca="1" si="674"/>
        <v>0</v>
      </c>
      <c r="U290" s="1246">
        <f t="shared" ca="1" si="674"/>
        <v>0</v>
      </c>
      <c r="V290" s="1246">
        <f t="shared" ca="1" si="674"/>
        <v>0</v>
      </c>
      <c r="W290" s="1246">
        <f t="shared" ca="1" si="674"/>
        <v>0</v>
      </c>
      <c r="X290" s="1246">
        <f t="shared" ca="1" si="674"/>
        <v>0</v>
      </c>
      <c r="Y290" s="1246">
        <f t="shared" ca="1" si="674"/>
        <v>0</v>
      </c>
      <c r="Z290" s="1246">
        <f t="shared" ca="1" si="674"/>
        <v>0</v>
      </c>
      <c r="AA290" s="1246">
        <f t="shared" ca="1" si="674"/>
        <v>0</v>
      </c>
      <c r="AB290" s="1246">
        <f t="shared" ca="1" si="674"/>
        <v>0</v>
      </c>
      <c r="AC290" s="1246">
        <f t="shared" ca="1" si="674"/>
        <v>0</v>
      </c>
      <c r="AD290" s="1748">
        <f t="shared" ca="1" si="674"/>
        <v>0</v>
      </c>
      <c r="AE290" s="1246">
        <f t="shared" ca="1" si="674"/>
        <v>0</v>
      </c>
      <c r="AF290" s="1940">
        <f t="shared" ca="1" si="674"/>
        <v>0</v>
      </c>
      <c r="AG290" s="1246">
        <f t="shared" ca="1" si="674"/>
        <v>0</v>
      </c>
      <c r="AH290" s="1246">
        <f t="shared" ca="1" si="674"/>
        <v>0</v>
      </c>
      <c r="AI290" s="1246">
        <f t="shared" ca="1" si="674"/>
        <v>0</v>
      </c>
      <c r="AJ290" s="1246">
        <f t="shared" ca="1" si="674"/>
        <v>0</v>
      </c>
      <c r="AK290" s="1246">
        <f t="shared" ca="1" si="674"/>
        <v>0</v>
      </c>
      <c r="AL290" s="1246">
        <f t="shared" ca="1" si="674"/>
        <v>0</v>
      </c>
      <c r="AM290" s="1246">
        <f t="shared" ca="1" si="674"/>
        <v>0</v>
      </c>
      <c r="AN290" s="1246">
        <f t="shared" ca="1" si="674"/>
        <v>0</v>
      </c>
      <c r="AO290" s="1246">
        <f t="shared" ca="1" si="674"/>
        <v>0</v>
      </c>
      <c r="AP290" s="1246">
        <f t="shared" ca="1" si="674"/>
        <v>0</v>
      </c>
      <c r="AQ290" s="1246">
        <f t="shared" ca="1" si="674"/>
        <v>0</v>
      </c>
      <c r="AR290" s="1246">
        <f t="shared" ca="1" si="674"/>
        <v>0</v>
      </c>
      <c r="AS290" s="1246">
        <f t="shared" ca="1" si="674"/>
        <v>0</v>
      </c>
      <c r="AT290" s="1246">
        <f t="shared" ca="1" si="674"/>
        <v>0</v>
      </c>
      <c r="AU290" s="1246">
        <f t="shared" ca="1" si="674"/>
        <v>0</v>
      </c>
      <c r="AW290" s="1246">
        <f ca="1">SUMIF($AF$20:$AF$277,"ТПиР",AW20:AW217)</f>
        <v>0</v>
      </c>
      <c r="AX290" s="1246">
        <f ca="1">SUMIF($AF$20:$AF$277,"ТПиР",AX20:AX217)</f>
        <v>0</v>
      </c>
      <c r="AY290" s="1246">
        <f ca="1">SUMIF($AF$20:$AF$277,"ТПиР",AY20:AY217)</f>
        <v>0</v>
      </c>
      <c r="AZ290" s="1246">
        <f ca="1">SUMIF($AF$20:$AF$277,"ТПиР",AZ20:AZ217)</f>
        <v>0</v>
      </c>
      <c r="BA290" s="1246">
        <f ca="1">SUMIF($AF$20:$AF$277,"ТПиР",BA20:BA217)</f>
        <v>0</v>
      </c>
    </row>
    <row r="291" spans="2:58" ht="15.75">
      <c r="B291" s="1142" t="s">
        <v>787</v>
      </c>
      <c r="D291" s="1246">
        <f t="shared" ref="D291:AU291" ca="1" si="675">SUMIF($AF$20:$AF$277,"НС",D20:D217)</f>
        <v>0</v>
      </c>
      <c r="E291" s="1246">
        <f t="shared" ca="1" si="675"/>
        <v>0</v>
      </c>
      <c r="F291" s="1246">
        <f t="shared" ca="1" si="675"/>
        <v>0</v>
      </c>
      <c r="G291" s="1246">
        <f t="shared" ca="1" si="675"/>
        <v>0</v>
      </c>
      <c r="H291" s="1246">
        <f t="shared" ca="1" si="675"/>
        <v>0</v>
      </c>
      <c r="I291" s="1246">
        <f t="shared" ca="1" si="675"/>
        <v>0</v>
      </c>
      <c r="J291" s="1246">
        <f t="shared" ca="1" si="675"/>
        <v>0</v>
      </c>
      <c r="K291" s="1246">
        <f t="shared" ca="1" si="675"/>
        <v>0</v>
      </c>
      <c r="L291" s="1246">
        <f t="shared" ca="1" si="675"/>
        <v>0</v>
      </c>
      <c r="M291" s="1246">
        <f t="shared" ca="1" si="675"/>
        <v>0</v>
      </c>
      <c r="N291" s="1246">
        <f t="shared" ca="1" si="675"/>
        <v>0</v>
      </c>
      <c r="O291" s="1246">
        <f t="shared" ca="1" si="675"/>
        <v>0</v>
      </c>
      <c r="P291" s="1246">
        <f t="shared" ca="1" si="675"/>
        <v>0</v>
      </c>
      <c r="Q291" s="1246">
        <f t="shared" ca="1" si="675"/>
        <v>0</v>
      </c>
      <c r="R291" s="1246">
        <f t="shared" ca="1" si="675"/>
        <v>0</v>
      </c>
      <c r="S291" s="1246">
        <f t="shared" ca="1" si="675"/>
        <v>0</v>
      </c>
      <c r="T291" s="1246">
        <f t="shared" ca="1" si="675"/>
        <v>0</v>
      </c>
      <c r="U291" s="1246">
        <f t="shared" ca="1" si="675"/>
        <v>0</v>
      </c>
      <c r="V291" s="1246">
        <f t="shared" ca="1" si="675"/>
        <v>0</v>
      </c>
      <c r="W291" s="1246">
        <f t="shared" ca="1" si="675"/>
        <v>0</v>
      </c>
      <c r="X291" s="1246">
        <f t="shared" ca="1" si="675"/>
        <v>0</v>
      </c>
      <c r="Y291" s="1246">
        <f t="shared" ca="1" si="675"/>
        <v>0</v>
      </c>
      <c r="Z291" s="1246">
        <f t="shared" ca="1" si="675"/>
        <v>0</v>
      </c>
      <c r="AA291" s="1246">
        <f t="shared" ca="1" si="675"/>
        <v>0</v>
      </c>
      <c r="AB291" s="1246">
        <f t="shared" ca="1" si="675"/>
        <v>0</v>
      </c>
      <c r="AC291" s="1246">
        <f t="shared" ca="1" si="675"/>
        <v>0</v>
      </c>
      <c r="AD291" s="1748">
        <f t="shared" ca="1" si="675"/>
        <v>0</v>
      </c>
      <c r="AE291" s="1246">
        <f t="shared" ca="1" si="675"/>
        <v>0</v>
      </c>
      <c r="AF291" s="1940">
        <f t="shared" ca="1" si="675"/>
        <v>0</v>
      </c>
      <c r="AG291" s="1246">
        <f t="shared" ca="1" si="675"/>
        <v>0</v>
      </c>
      <c r="AH291" s="1246">
        <f t="shared" ca="1" si="675"/>
        <v>0</v>
      </c>
      <c r="AI291" s="1246">
        <f t="shared" ca="1" si="675"/>
        <v>0</v>
      </c>
      <c r="AJ291" s="1246">
        <f t="shared" ca="1" si="675"/>
        <v>0</v>
      </c>
      <c r="AK291" s="1246">
        <f t="shared" ca="1" si="675"/>
        <v>0</v>
      </c>
      <c r="AL291" s="1246">
        <f t="shared" ca="1" si="675"/>
        <v>0</v>
      </c>
      <c r="AM291" s="1246">
        <f t="shared" ca="1" si="675"/>
        <v>0</v>
      </c>
      <c r="AN291" s="1246">
        <f t="shared" ca="1" si="675"/>
        <v>0</v>
      </c>
      <c r="AO291" s="1246">
        <f t="shared" ca="1" si="675"/>
        <v>0</v>
      </c>
      <c r="AP291" s="1246">
        <f t="shared" ca="1" si="675"/>
        <v>0</v>
      </c>
      <c r="AQ291" s="1246">
        <f t="shared" ca="1" si="675"/>
        <v>0</v>
      </c>
      <c r="AR291" s="1246">
        <f t="shared" ca="1" si="675"/>
        <v>0</v>
      </c>
      <c r="AS291" s="1246">
        <f t="shared" ca="1" si="675"/>
        <v>0</v>
      </c>
      <c r="AT291" s="1246">
        <f t="shared" ca="1" si="675"/>
        <v>0</v>
      </c>
      <c r="AU291" s="1246">
        <f t="shared" ca="1" si="675"/>
        <v>0</v>
      </c>
      <c r="AW291" s="1246">
        <f ca="1">SUMIF($AF$20:$AF$277,"НС",AW20:AW217)</f>
        <v>0</v>
      </c>
      <c r="AX291" s="1246">
        <f ca="1">SUMIF($AF$20:$AF$277,"НС",AX20:AX217)</f>
        <v>0</v>
      </c>
      <c r="AY291" s="1246">
        <f ca="1">SUMIF($AF$20:$AF$277,"НС",AY20:AY217)</f>
        <v>0</v>
      </c>
      <c r="AZ291" s="1246">
        <f ca="1">SUMIF($AF$20:$AF$277,"НС",AZ20:AZ217)</f>
        <v>0</v>
      </c>
      <c r="BA291" s="1246">
        <f ca="1">SUMIF($AF$20:$AF$277,"НС",BA20:BA217)</f>
        <v>0</v>
      </c>
    </row>
    <row r="292" spans="2:58" ht="15.75">
      <c r="B292" s="1142" t="s">
        <v>1176</v>
      </c>
      <c r="D292" s="1246">
        <f t="shared" ref="D292:AU292" ca="1" si="676">SUMIF($AF$20:$AF$277,"ОС",D20:D217)</f>
        <v>0</v>
      </c>
      <c r="E292" s="1246">
        <f t="shared" ca="1" si="676"/>
        <v>0</v>
      </c>
      <c r="F292" s="1246">
        <f t="shared" ca="1" si="676"/>
        <v>0</v>
      </c>
      <c r="G292" s="1246">
        <f t="shared" ca="1" si="676"/>
        <v>0</v>
      </c>
      <c r="H292" s="1246">
        <f t="shared" ca="1" si="676"/>
        <v>0</v>
      </c>
      <c r="I292" s="1246">
        <f t="shared" ca="1" si="676"/>
        <v>0</v>
      </c>
      <c r="J292" s="1246">
        <f t="shared" ca="1" si="676"/>
        <v>0</v>
      </c>
      <c r="K292" s="1246">
        <f t="shared" ca="1" si="676"/>
        <v>0</v>
      </c>
      <c r="L292" s="1246">
        <f t="shared" ca="1" si="676"/>
        <v>0</v>
      </c>
      <c r="M292" s="1246">
        <f t="shared" ca="1" si="676"/>
        <v>0</v>
      </c>
      <c r="N292" s="1246">
        <f t="shared" ca="1" si="676"/>
        <v>0</v>
      </c>
      <c r="O292" s="1246">
        <f t="shared" ca="1" si="676"/>
        <v>0</v>
      </c>
      <c r="P292" s="1246">
        <f t="shared" ca="1" si="676"/>
        <v>0</v>
      </c>
      <c r="Q292" s="1246">
        <f t="shared" ca="1" si="676"/>
        <v>0</v>
      </c>
      <c r="R292" s="1246">
        <f t="shared" ca="1" si="676"/>
        <v>0</v>
      </c>
      <c r="S292" s="1246">
        <f t="shared" ca="1" si="676"/>
        <v>0</v>
      </c>
      <c r="T292" s="1246">
        <f t="shared" ca="1" si="676"/>
        <v>0</v>
      </c>
      <c r="U292" s="1246">
        <f t="shared" ca="1" si="676"/>
        <v>0</v>
      </c>
      <c r="V292" s="1246">
        <f t="shared" ca="1" si="676"/>
        <v>0</v>
      </c>
      <c r="W292" s="1246">
        <f t="shared" ca="1" si="676"/>
        <v>0</v>
      </c>
      <c r="X292" s="1246">
        <f t="shared" ca="1" si="676"/>
        <v>0</v>
      </c>
      <c r="Y292" s="1246">
        <f t="shared" ca="1" si="676"/>
        <v>0</v>
      </c>
      <c r="Z292" s="1246">
        <f t="shared" ca="1" si="676"/>
        <v>0</v>
      </c>
      <c r="AA292" s="1246">
        <f t="shared" ca="1" si="676"/>
        <v>0</v>
      </c>
      <c r="AB292" s="1246">
        <f t="shared" ca="1" si="676"/>
        <v>0</v>
      </c>
      <c r="AC292" s="1246">
        <f t="shared" ca="1" si="676"/>
        <v>0</v>
      </c>
      <c r="AD292" s="1748">
        <f t="shared" ca="1" si="676"/>
        <v>0</v>
      </c>
      <c r="AE292" s="1246">
        <f t="shared" ca="1" si="676"/>
        <v>0</v>
      </c>
      <c r="AF292" s="1940">
        <f t="shared" ca="1" si="676"/>
        <v>0</v>
      </c>
      <c r="AG292" s="1246">
        <f t="shared" ca="1" si="676"/>
        <v>0</v>
      </c>
      <c r="AH292" s="1246">
        <f t="shared" ca="1" si="676"/>
        <v>0</v>
      </c>
      <c r="AI292" s="1246">
        <f t="shared" ca="1" si="676"/>
        <v>0</v>
      </c>
      <c r="AJ292" s="1246">
        <f t="shared" ca="1" si="676"/>
        <v>0</v>
      </c>
      <c r="AK292" s="1246">
        <f t="shared" ca="1" si="676"/>
        <v>0</v>
      </c>
      <c r="AL292" s="1246">
        <f t="shared" ca="1" si="676"/>
        <v>0</v>
      </c>
      <c r="AM292" s="1246">
        <f t="shared" ca="1" si="676"/>
        <v>0</v>
      </c>
      <c r="AN292" s="1246">
        <f t="shared" ca="1" si="676"/>
        <v>0</v>
      </c>
      <c r="AO292" s="1246">
        <f t="shared" ca="1" si="676"/>
        <v>0</v>
      </c>
      <c r="AP292" s="1246">
        <f t="shared" ca="1" si="676"/>
        <v>0</v>
      </c>
      <c r="AQ292" s="1246">
        <f t="shared" ca="1" si="676"/>
        <v>0</v>
      </c>
      <c r="AR292" s="1246">
        <f t="shared" ca="1" si="676"/>
        <v>0</v>
      </c>
      <c r="AS292" s="1246">
        <f t="shared" ca="1" si="676"/>
        <v>0</v>
      </c>
      <c r="AT292" s="1246">
        <f t="shared" ca="1" si="676"/>
        <v>0</v>
      </c>
      <c r="AU292" s="1246">
        <f t="shared" ca="1" si="676"/>
        <v>0</v>
      </c>
      <c r="AW292" s="1246">
        <f ca="1">SUMIF($AF$20:$AF$277,"ОС",AW20:AW217)</f>
        <v>0</v>
      </c>
      <c r="AX292" s="1246">
        <f ca="1">SUMIF($AF$20:$AF$277,"ОС",AX20:AX217)</f>
        <v>0</v>
      </c>
      <c r="AY292" s="1246">
        <f ca="1">SUMIF($AF$20:$AF$277,"ОС",AY20:AY217)</f>
        <v>0</v>
      </c>
      <c r="AZ292" s="1246">
        <f ca="1">SUMIF($AF$20:$AF$277,"ОС",AZ20:AZ217)</f>
        <v>0</v>
      </c>
      <c r="BA292" s="1246">
        <f ca="1">SUMIF($AF$20:$AF$277,"ОС",BA20:BA217)</f>
        <v>0</v>
      </c>
    </row>
    <row r="293" spans="2:58" ht="15.75">
      <c r="B293" s="1142" t="s">
        <v>43</v>
      </c>
      <c r="D293" s="1246">
        <f t="shared" ref="D293:AU293" ca="1" si="677">SUMIF($AF$20:$AF$277,"НМА",D20:D217)</f>
        <v>0</v>
      </c>
      <c r="E293" s="1246">
        <f t="shared" ca="1" si="677"/>
        <v>0</v>
      </c>
      <c r="F293" s="1246">
        <f t="shared" ca="1" si="677"/>
        <v>0</v>
      </c>
      <c r="G293" s="1246">
        <f t="shared" ca="1" si="677"/>
        <v>0</v>
      </c>
      <c r="H293" s="1246">
        <f t="shared" ca="1" si="677"/>
        <v>0</v>
      </c>
      <c r="I293" s="1246">
        <f t="shared" ca="1" si="677"/>
        <v>0</v>
      </c>
      <c r="J293" s="1246">
        <f t="shared" ca="1" si="677"/>
        <v>0</v>
      </c>
      <c r="K293" s="1246">
        <f t="shared" ca="1" si="677"/>
        <v>0</v>
      </c>
      <c r="L293" s="1246">
        <f t="shared" ca="1" si="677"/>
        <v>0</v>
      </c>
      <c r="M293" s="1246">
        <f t="shared" ca="1" si="677"/>
        <v>0</v>
      </c>
      <c r="N293" s="1246">
        <f t="shared" ca="1" si="677"/>
        <v>0</v>
      </c>
      <c r="O293" s="1246">
        <f t="shared" ca="1" si="677"/>
        <v>0</v>
      </c>
      <c r="P293" s="1246">
        <f t="shared" ca="1" si="677"/>
        <v>0</v>
      </c>
      <c r="Q293" s="1246">
        <f t="shared" ca="1" si="677"/>
        <v>0</v>
      </c>
      <c r="R293" s="1246">
        <f t="shared" ca="1" si="677"/>
        <v>0</v>
      </c>
      <c r="S293" s="1246">
        <f t="shared" ca="1" si="677"/>
        <v>0</v>
      </c>
      <c r="T293" s="1246">
        <f t="shared" ca="1" si="677"/>
        <v>0</v>
      </c>
      <c r="U293" s="1246">
        <f t="shared" ca="1" si="677"/>
        <v>0</v>
      </c>
      <c r="V293" s="1246">
        <f t="shared" ca="1" si="677"/>
        <v>0</v>
      </c>
      <c r="W293" s="1246">
        <f t="shared" ca="1" si="677"/>
        <v>0</v>
      </c>
      <c r="X293" s="1246">
        <f t="shared" ca="1" si="677"/>
        <v>0</v>
      </c>
      <c r="Y293" s="1246">
        <f t="shared" ca="1" si="677"/>
        <v>0</v>
      </c>
      <c r="Z293" s="1246">
        <f t="shared" ca="1" si="677"/>
        <v>0</v>
      </c>
      <c r="AA293" s="1246">
        <f t="shared" ca="1" si="677"/>
        <v>0</v>
      </c>
      <c r="AB293" s="1246">
        <f t="shared" ca="1" si="677"/>
        <v>0</v>
      </c>
      <c r="AC293" s="1246">
        <f t="shared" ca="1" si="677"/>
        <v>0</v>
      </c>
      <c r="AD293" s="1748">
        <f t="shared" ca="1" si="677"/>
        <v>0</v>
      </c>
      <c r="AE293" s="1246">
        <f t="shared" ca="1" si="677"/>
        <v>0</v>
      </c>
      <c r="AF293" s="1940">
        <f t="shared" ca="1" si="677"/>
        <v>0</v>
      </c>
      <c r="AG293" s="1246">
        <f t="shared" ca="1" si="677"/>
        <v>0</v>
      </c>
      <c r="AH293" s="1246">
        <f t="shared" ca="1" si="677"/>
        <v>0</v>
      </c>
      <c r="AI293" s="1246">
        <f t="shared" ca="1" si="677"/>
        <v>0</v>
      </c>
      <c r="AJ293" s="1246">
        <f t="shared" ca="1" si="677"/>
        <v>0</v>
      </c>
      <c r="AK293" s="1246">
        <f t="shared" ca="1" si="677"/>
        <v>0</v>
      </c>
      <c r="AL293" s="1246">
        <f t="shared" ca="1" si="677"/>
        <v>0</v>
      </c>
      <c r="AM293" s="1246">
        <f t="shared" ca="1" si="677"/>
        <v>0</v>
      </c>
      <c r="AN293" s="1246">
        <f t="shared" ca="1" si="677"/>
        <v>0</v>
      </c>
      <c r="AO293" s="1246">
        <f t="shared" ca="1" si="677"/>
        <v>0</v>
      </c>
      <c r="AP293" s="1246">
        <f t="shared" ca="1" si="677"/>
        <v>0</v>
      </c>
      <c r="AQ293" s="1246">
        <f t="shared" ca="1" si="677"/>
        <v>0</v>
      </c>
      <c r="AR293" s="1246">
        <f t="shared" ca="1" si="677"/>
        <v>0</v>
      </c>
      <c r="AS293" s="1246">
        <f t="shared" ca="1" si="677"/>
        <v>0</v>
      </c>
      <c r="AT293" s="1246">
        <f t="shared" ca="1" si="677"/>
        <v>0</v>
      </c>
      <c r="AU293" s="1246">
        <f t="shared" ca="1" si="677"/>
        <v>0</v>
      </c>
      <c r="AW293" s="1246">
        <f ca="1">SUMIF($AF$20:$AF$277,"НМА",AW20:AW217)</f>
        <v>0</v>
      </c>
      <c r="AX293" s="1246">
        <f ca="1">SUMIF($AF$20:$AF$277,"НМА",AX20:AX217)</f>
        <v>0</v>
      </c>
      <c r="AY293" s="1246">
        <f ca="1">SUMIF($AF$20:$AF$277,"НМА",AY20:AY217)</f>
        <v>0</v>
      </c>
      <c r="AZ293" s="1246">
        <f ca="1">SUMIF($AF$20:$AF$277,"НМА",AZ20:AZ217)</f>
        <v>0</v>
      </c>
      <c r="BA293" s="1246">
        <f ca="1">SUMIF($AF$20:$AF$277,"НМА",BA20:BA217)</f>
        <v>0</v>
      </c>
    </row>
    <row r="294" spans="2:58" ht="15.75">
      <c r="B294" s="1142" t="s">
        <v>1184</v>
      </c>
      <c r="D294" s="1246">
        <f t="shared" ref="D294:AU294" ca="1" si="678">SUMIF($AF$20:$AF$277,"НИОКР",D20:D217)</f>
        <v>0</v>
      </c>
      <c r="E294" s="1246">
        <f t="shared" ca="1" si="678"/>
        <v>0</v>
      </c>
      <c r="F294" s="1246">
        <f t="shared" ca="1" si="678"/>
        <v>0</v>
      </c>
      <c r="G294" s="1246">
        <f t="shared" ca="1" si="678"/>
        <v>0</v>
      </c>
      <c r="H294" s="1246">
        <f t="shared" ca="1" si="678"/>
        <v>0</v>
      </c>
      <c r="I294" s="1246">
        <f t="shared" ca="1" si="678"/>
        <v>0</v>
      </c>
      <c r="J294" s="1246">
        <f t="shared" ca="1" si="678"/>
        <v>0</v>
      </c>
      <c r="K294" s="1246">
        <f t="shared" ca="1" si="678"/>
        <v>0</v>
      </c>
      <c r="L294" s="1246">
        <f t="shared" ca="1" si="678"/>
        <v>0</v>
      </c>
      <c r="M294" s="1246">
        <f t="shared" ca="1" si="678"/>
        <v>0</v>
      </c>
      <c r="N294" s="1246">
        <f t="shared" ca="1" si="678"/>
        <v>0</v>
      </c>
      <c r="O294" s="1246">
        <f t="shared" ca="1" si="678"/>
        <v>0</v>
      </c>
      <c r="P294" s="1246">
        <f t="shared" ca="1" si="678"/>
        <v>0</v>
      </c>
      <c r="Q294" s="1246">
        <f t="shared" ca="1" si="678"/>
        <v>0</v>
      </c>
      <c r="R294" s="1246">
        <f t="shared" ca="1" si="678"/>
        <v>0</v>
      </c>
      <c r="S294" s="1246">
        <f t="shared" ca="1" si="678"/>
        <v>0</v>
      </c>
      <c r="T294" s="1246">
        <f t="shared" ca="1" si="678"/>
        <v>0</v>
      </c>
      <c r="U294" s="1246">
        <f t="shared" ca="1" si="678"/>
        <v>0</v>
      </c>
      <c r="V294" s="1246">
        <f t="shared" ca="1" si="678"/>
        <v>0</v>
      </c>
      <c r="W294" s="1246">
        <f t="shared" ca="1" si="678"/>
        <v>0</v>
      </c>
      <c r="X294" s="1246">
        <f t="shared" ca="1" si="678"/>
        <v>0</v>
      </c>
      <c r="Y294" s="1246">
        <f t="shared" ca="1" si="678"/>
        <v>0</v>
      </c>
      <c r="Z294" s="1246">
        <f t="shared" ca="1" si="678"/>
        <v>0</v>
      </c>
      <c r="AA294" s="1246">
        <f t="shared" ca="1" si="678"/>
        <v>0</v>
      </c>
      <c r="AB294" s="1246">
        <f t="shared" ca="1" si="678"/>
        <v>0</v>
      </c>
      <c r="AC294" s="1246">
        <f t="shared" ca="1" si="678"/>
        <v>0</v>
      </c>
      <c r="AD294" s="1748">
        <f t="shared" ca="1" si="678"/>
        <v>0</v>
      </c>
      <c r="AE294" s="1246">
        <f t="shared" ca="1" si="678"/>
        <v>0</v>
      </c>
      <c r="AF294" s="1940">
        <f t="shared" ca="1" si="678"/>
        <v>0</v>
      </c>
      <c r="AG294" s="1246">
        <f t="shared" ca="1" si="678"/>
        <v>0</v>
      </c>
      <c r="AH294" s="1246">
        <f t="shared" ca="1" si="678"/>
        <v>0</v>
      </c>
      <c r="AI294" s="1246">
        <f t="shared" ca="1" si="678"/>
        <v>0</v>
      </c>
      <c r="AJ294" s="1246">
        <f t="shared" ca="1" si="678"/>
        <v>0</v>
      </c>
      <c r="AK294" s="1246">
        <f t="shared" ca="1" si="678"/>
        <v>0</v>
      </c>
      <c r="AL294" s="1246">
        <f t="shared" ca="1" si="678"/>
        <v>0</v>
      </c>
      <c r="AM294" s="1246">
        <f t="shared" ca="1" si="678"/>
        <v>0</v>
      </c>
      <c r="AN294" s="1246">
        <f t="shared" ca="1" si="678"/>
        <v>0</v>
      </c>
      <c r="AO294" s="1246">
        <f t="shared" ca="1" si="678"/>
        <v>0</v>
      </c>
      <c r="AP294" s="1246">
        <f t="shared" ca="1" si="678"/>
        <v>0</v>
      </c>
      <c r="AQ294" s="1246">
        <f t="shared" ca="1" si="678"/>
        <v>0</v>
      </c>
      <c r="AR294" s="1246">
        <f t="shared" ca="1" si="678"/>
        <v>0</v>
      </c>
      <c r="AS294" s="1246">
        <f t="shared" ca="1" si="678"/>
        <v>0</v>
      </c>
      <c r="AT294" s="1246">
        <f t="shared" ca="1" si="678"/>
        <v>0</v>
      </c>
      <c r="AU294" s="1246">
        <f t="shared" ca="1" si="678"/>
        <v>0</v>
      </c>
      <c r="AW294" s="1246">
        <f ca="1">SUMIF($AF$20:$AF$277,"НИОКР",AW20:AW217)</f>
        <v>0</v>
      </c>
      <c r="AX294" s="1246">
        <f ca="1">SUMIF($AF$20:$AF$277,"НИОКР",AX20:AX217)</f>
        <v>0</v>
      </c>
      <c r="AY294" s="1246">
        <f ca="1">SUMIF($AF$20:$AF$277,"НИОКР",AY20:AY217)</f>
        <v>0</v>
      </c>
      <c r="AZ294" s="1246">
        <f ca="1">SUMIF($AF$20:$AF$277,"НИОКР",AZ20:AZ217)</f>
        <v>0</v>
      </c>
      <c r="BA294" s="1246">
        <f ca="1">SUMIF($AF$20:$AF$277,"НИОКР",BA20:BA217)</f>
        <v>0</v>
      </c>
    </row>
    <row r="295" spans="2:58">
      <c r="AQ295" s="1665"/>
      <c r="AR295" s="1665"/>
      <c r="AS295" s="1665"/>
      <c r="AT295" s="1665"/>
      <c r="AU295" s="1665"/>
      <c r="AW295" s="1665"/>
      <c r="AX295" s="1665"/>
      <c r="AY295" s="1665"/>
      <c r="AZ295" s="1665"/>
      <c r="BA295" s="1665"/>
    </row>
    <row r="296" spans="2:58">
      <c r="V296" s="1246" t="e">
        <f>SUBTOTAL(9,W20:Z20)-V20</f>
        <v>#REF!</v>
      </c>
      <c r="W296" s="1246" t="e">
        <f ca="1">SUBTOTAL(9,W290:W294)-W20</f>
        <v>#REF!</v>
      </c>
      <c r="X296" s="1246" t="e">
        <f ca="1">SUBTOTAL(9,X290:X294)-X20</f>
        <v>#REF!</v>
      </c>
      <c r="Y296" s="1246" t="e">
        <f ca="1">SUBTOTAL(9,Y290:Y294)-Y20</f>
        <v>#REF!</v>
      </c>
      <c r="Z296" s="1246" t="e">
        <f ca="1">SUBTOTAL(9,Z290:Z294)-Z20</f>
        <v>#REF!</v>
      </c>
      <c r="AQ296" s="1665"/>
      <c r="AR296" s="1665"/>
      <c r="AS296" s="1665"/>
      <c r="AT296" s="1665"/>
      <c r="AU296" s="1665"/>
      <c r="AW296" s="1665"/>
      <c r="AX296" s="1665"/>
      <c r="AY296" s="1665"/>
      <c r="AZ296" s="1665"/>
      <c r="BA296" s="1665"/>
    </row>
    <row r="297" spans="2:58">
      <c r="AQ297" s="1665"/>
      <c r="AR297" s="1665"/>
      <c r="AS297" s="1665"/>
      <c r="AT297" s="1665"/>
      <c r="AU297" s="1665"/>
      <c r="AW297" s="1665"/>
      <c r="AX297" s="1665"/>
      <c r="AY297" s="1665"/>
      <c r="AZ297" s="1665"/>
      <c r="BA297" s="1665"/>
    </row>
  </sheetData>
  <autoFilter ref="A21:AK276">
    <filterColumn colId="1">
      <customFilters>
        <customFilter operator="notEqual" val=" "/>
      </customFilters>
    </filterColumn>
  </autoFilter>
  <customSheetViews>
    <customSheetView guid="{EB98465D-0289-4BA5-A6BA-5AC3EB1A071C}" scale="70" showPageBreaks="1" fitToPage="1" printArea="1" filter="1" showAutoFilter="1" hiddenRows="1" hiddenColumns="1" topLeftCell="A13">
      <pane xSplit="2" ySplit="21.533333333333335" topLeftCell="M34" activePane="bottomRight"/>
      <selection pane="bottomRight" activeCell="R41" sqref="R41"/>
      <rowBreaks count="1" manualBreakCount="1">
        <brk id="188" max="30" man="1"/>
      </rowBreaks>
      <pageMargins left="0.15748031496062992" right="0.19685039370078741" top="0.35433070866141736" bottom="0.27559055118110237" header="0.31496062992125984" footer="0.15748031496062992"/>
      <printOptions horizontalCentered="1"/>
      <pageSetup paperSize="8" scale="43" fitToHeight="9" orientation="landscape" r:id="rId1"/>
      <autoFilter ref="A21:AP277">
        <filterColumn colId="1">
          <customFilters>
            <customFilter operator="notEqual" val=" "/>
          </customFilters>
        </filterColumn>
      </autoFilter>
    </customSheetView>
    <customSheetView guid="{5D763BBE-552C-48CC-8411-7FA3A9432025}" scale="70" showPageBreaks="1" fitToPage="1" printArea="1" filter="1" showAutoFilter="1" hiddenRows="1" hiddenColumns="1" topLeftCell="A13">
      <pane xSplit="2" ySplit="21.533333333333335" topLeftCell="M34" activePane="bottomRight"/>
      <selection pane="bottomRight" activeCell="R41" sqref="R41"/>
      <rowBreaks count="1" manualBreakCount="1">
        <brk id="188" max="30" man="1"/>
      </rowBreaks>
      <pageMargins left="0.15748031496062992" right="0.19685039370078741" top="0.35433070866141736" bottom="0.27559055118110237" header="0.31496062992125984" footer="0.15748031496062992"/>
      <printOptions horizontalCentered="1"/>
      <pageSetup paperSize="8" scale="43" fitToHeight="9" orientation="landscape" r:id="rId2"/>
      <autoFilter ref="A21:AP277">
        <filterColumn colId="1">
          <customFilters>
            <customFilter operator="notEqual" val=" "/>
          </customFilters>
        </filterColumn>
      </autoFilter>
    </customSheetView>
  </customSheetViews>
  <mergeCells count="64">
    <mergeCell ref="H259:I259"/>
    <mergeCell ref="H260:I260"/>
    <mergeCell ref="H261:I261"/>
    <mergeCell ref="H256:I256"/>
    <mergeCell ref="H257:I257"/>
    <mergeCell ref="H258:I258"/>
    <mergeCell ref="A264:V264"/>
    <mergeCell ref="A265:A268"/>
    <mergeCell ref="C265:L265"/>
    <mergeCell ref="M265:V265"/>
    <mergeCell ref="C266:L266"/>
    <mergeCell ref="M266:V266"/>
    <mergeCell ref="C267:D267"/>
    <mergeCell ref="Q267:R267"/>
    <mergeCell ref="S267:T267"/>
    <mergeCell ref="U267:V267"/>
    <mergeCell ref="E267:F267"/>
    <mergeCell ref="G267:H267"/>
    <mergeCell ref="I267:J267"/>
    <mergeCell ref="K267:L267"/>
    <mergeCell ref="M267:N267"/>
    <mergeCell ref="O267:P267"/>
    <mergeCell ref="H243:I243"/>
    <mergeCell ref="H253:I253"/>
    <mergeCell ref="H249:I249"/>
    <mergeCell ref="H255:I255"/>
    <mergeCell ref="H244:I244"/>
    <mergeCell ref="H247:I247"/>
    <mergeCell ref="H251:I251"/>
    <mergeCell ref="H248:I248"/>
    <mergeCell ref="H246:I246"/>
    <mergeCell ref="H245:I245"/>
    <mergeCell ref="H254:I254"/>
    <mergeCell ref="H250:I250"/>
    <mergeCell ref="H252:I252"/>
    <mergeCell ref="A5:AC5"/>
    <mergeCell ref="AC17:AC19"/>
    <mergeCell ref="B17:C19"/>
    <mergeCell ref="L18:L19"/>
    <mergeCell ref="R18:R19"/>
    <mergeCell ref="U17:U19"/>
    <mergeCell ref="E17:E19"/>
    <mergeCell ref="G17:L17"/>
    <mergeCell ref="AA18:AA19"/>
    <mergeCell ref="V17:AA17"/>
    <mergeCell ref="A235:K235"/>
    <mergeCell ref="B238:G238"/>
    <mergeCell ref="A240:A242"/>
    <mergeCell ref="B240:B242"/>
    <mergeCell ref="C240:G240"/>
    <mergeCell ref="H240:I242"/>
    <mergeCell ref="AW18:BA18"/>
    <mergeCell ref="AQ18:AU18"/>
    <mergeCell ref="AJ17:AK17"/>
    <mergeCell ref="A234:K234"/>
    <mergeCell ref="F17:F19"/>
    <mergeCell ref="S17:S19"/>
    <mergeCell ref="T17:T19"/>
    <mergeCell ref="M17:R17"/>
    <mergeCell ref="AD17:AE18"/>
    <mergeCell ref="AB17:AB19"/>
    <mergeCell ref="D17:D19"/>
    <mergeCell ref="A17:A19"/>
    <mergeCell ref="A220:B220"/>
  </mergeCells>
  <printOptions horizontalCentered="1"/>
  <pageMargins left="0.15748031496062992" right="0.19685039370078741" top="0.35433070866141736" bottom="0.27559055118110237" header="0.31496062992125984" footer="0.15748031496062992"/>
  <pageSetup paperSize="9" scale="18" fitToHeight="9" orientation="landscape"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BD199"/>
  <sheetViews>
    <sheetView workbookViewId="0"/>
  </sheetViews>
  <sheetFormatPr defaultRowHeight="15.75"/>
  <cols>
    <col min="1" max="1" width="9.625" style="1467" customWidth="1"/>
    <col min="2" max="2" width="87" style="1467" customWidth="1"/>
    <col min="3" max="3" width="23.625" style="1467" customWidth="1"/>
    <col min="4" max="4" width="11.375" style="1467" bestFit="1" customWidth="1"/>
    <col min="5" max="6" width="7.5" style="1467" customWidth="1"/>
    <col min="7" max="7" width="7.75" style="1467" customWidth="1"/>
    <col min="8" max="8" width="8.5" style="1467" customWidth="1"/>
    <col min="9" max="9" width="20.125" style="1467" customWidth="1"/>
    <col min="10" max="10" width="9" style="1467" customWidth="1"/>
    <col min="11" max="11" width="9" style="1467"/>
    <col min="12" max="12" width="8.5" style="1467" customWidth="1"/>
    <col min="13" max="16" width="5.5" style="1467" customWidth="1"/>
    <col min="17" max="17" width="6.375" style="1467" customWidth="1"/>
    <col min="18" max="16384" width="9" style="1467"/>
  </cols>
  <sheetData>
    <row r="1" spans="1:18">
      <c r="A1" s="536"/>
      <c r="B1" s="536"/>
      <c r="C1" s="536"/>
      <c r="D1" s="536"/>
      <c r="E1" s="536"/>
      <c r="F1" s="536"/>
      <c r="G1" s="536"/>
      <c r="H1" s="536"/>
      <c r="J1" s="1468" t="s">
        <v>574</v>
      </c>
    </row>
    <row r="2" spans="1:18">
      <c r="A2" s="536"/>
      <c r="B2" s="536"/>
      <c r="C2" s="536"/>
      <c r="D2" s="536"/>
      <c r="E2" s="536"/>
      <c r="F2" s="536"/>
      <c r="G2" s="536"/>
      <c r="H2" s="536"/>
      <c r="J2" s="1468" t="s">
        <v>343</v>
      </c>
    </row>
    <row r="3" spans="1:18">
      <c r="A3" s="536"/>
      <c r="B3" s="536"/>
      <c r="C3" s="536"/>
      <c r="D3" s="536"/>
      <c r="E3" s="536"/>
      <c r="F3" s="536"/>
      <c r="G3" s="536"/>
      <c r="H3" s="536"/>
      <c r="J3" s="882" t="s">
        <v>885</v>
      </c>
    </row>
    <row r="4" spans="1:18" hidden="1">
      <c r="A4" s="536"/>
      <c r="B4" s="536"/>
      <c r="C4" s="536"/>
      <c r="D4" s="536"/>
      <c r="E4" s="536"/>
      <c r="F4" s="536"/>
      <c r="G4" s="536"/>
      <c r="H4" s="536"/>
      <c r="J4" s="1468"/>
      <c r="L4" s="1468"/>
    </row>
    <row r="5" spans="1:18" ht="20.25" customHeight="1">
      <c r="A5" s="2455" t="s">
        <v>1264</v>
      </c>
      <c r="B5" s="2421"/>
      <c r="C5" s="2421"/>
      <c r="D5" s="2421"/>
      <c r="E5" s="2421"/>
      <c r="F5" s="2421"/>
      <c r="G5" s="2421"/>
      <c r="H5" s="2421"/>
      <c r="I5" s="2421"/>
      <c r="J5" s="1469"/>
    </row>
    <row r="6" spans="1:18" hidden="1">
      <c r="A6" s="536"/>
      <c r="B6" s="536"/>
      <c r="C6" s="536"/>
      <c r="D6" s="536"/>
      <c r="E6" s="536"/>
      <c r="F6" s="536"/>
      <c r="G6" s="536"/>
      <c r="H6" s="536"/>
      <c r="I6" s="536"/>
      <c r="J6" s="536"/>
    </row>
    <row r="7" spans="1:18" ht="18.75">
      <c r="B7" s="536"/>
      <c r="C7" s="536"/>
      <c r="D7" s="536"/>
      <c r="E7" s="536"/>
      <c r="F7" s="536"/>
      <c r="G7" s="536"/>
      <c r="H7" s="536"/>
      <c r="J7" s="1470" t="s">
        <v>762</v>
      </c>
    </row>
    <row r="8" spans="1:18">
      <c r="B8" s="536"/>
      <c r="C8" s="536"/>
      <c r="D8" s="536"/>
      <c r="E8" s="536"/>
      <c r="F8" s="536"/>
      <c r="G8" s="536"/>
      <c r="H8" s="536"/>
      <c r="J8" s="1471" t="s">
        <v>1027</v>
      </c>
    </row>
    <row r="9" spans="1:18">
      <c r="B9" s="536"/>
      <c r="C9" s="536"/>
      <c r="D9" s="536"/>
      <c r="E9" s="536"/>
      <c r="F9" s="536"/>
      <c r="G9" s="536"/>
      <c r="H9" s="536"/>
      <c r="J9" s="1471" t="s">
        <v>1263</v>
      </c>
    </row>
    <row r="10" spans="1:18" ht="18.75">
      <c r="B10" s="536"/>
      <c r="C10" s="536"/>
      <c r="D10" s="536"/>
      <c r="E10" s="536"/>
      <c r="F10" s="536"/>
      <c r="G10" s="536"/>
      <c r="H10" s="536"/>
      <c r="J10" s="1472" t="s">
        <v>982</v>
      </c>
    </row>
    <row r="11" spans="1:18">
      <c r="B11" s="536"/>
      <c r="C11" s="536"/>
      <c r="D11" s="536"/>
      <c r="E11" s="536"/>
      <c r="F11" s="536"/>
      <c r="G11" s="536"/>
      <c r="H11" s="536"/>
      <c r="J11" s="1471" t="s">
        <v>348</v>
      </c>
    </row>
    <row r="12" spans="1:18">
      <c r="B12" s="536"/>
      <c r="C12" s="1473" t="e">
        <f>C19-D19-I19</f>
        <v>#N/A</v>
      </c>
      <c r="D12" s="536"/>
      <c r="E12" s="536"/>
      <c r="F12" s="536"/>
      <c r="G12" s="536"/>
      <c r="H12" s="536"/>
    </row>
    <row r="13" spans="1:18" ht="18.75">
      <c r="A13" s="583"/>
      <c r="B13" s="536"/>
      <c r="C13" s="536"/>
      <c r="D13" s="536"/>
      <c r="E13" s="536"/>
      <c r="F13" s="536"/>
      <c r="G13" s="536"/>
      <c r="H13" s="536"/>
    </row>
    <row r="14" spans="1:18">
      <c r="A14" s="2421" t="s">
        <v>1260</v>
      </c>
      <c r="B14" s="2421"/>
      <c r="C14" s="2421"/>
      <c r="D14" s="2421"/>
      <c r="E14" s="2421"/>
      <c r="F14" s="2421"/>
      <c r="G14" s="2421"/>
      <c r="H14" s="2421"/>
      <c r="I14" s="2421"/>
      <c r="J14" s="1469"/>
    </row>
    <row r="15" spans="1:18" ht="16.5" thickBot="1">
      <c r="A15" s="536"/>
      <c r="B15" s="536"/>
      <c r="C15" s="1473" t="e">
        <v>#N/A</v>
      </c>
      <c r="D15" s="1473" t="e">
        <v>#N/A</v>
      </c>
      <c r="E15" s="1474" t="e">
        <v>#N/A</v>
      </c>
      <c r="F15" s="1474" t="e">
        <v>#N/A</v>
      </c>
      <c r="G15" s="1474" t="e">
        <v>#N/A</v>
      </c>
      <c r="H15" s="1474" t="e">
        <v>#N/A</v>
      </c>
      <c r="I15" s="1475" t="e">
        <f>C19-D19</f>
        <v>#N/A</v>
      </c>
      <c r="J15" s="1475"/>
      <c r="K15" s="1476"/>
      <c r="L15" s="1476"/>
      <c r="M15" s="1476"/>
      <c r="N15" s="1476"/>
      <c r="O15" s="1476"/>
      <c r="P15" s="1476"/>
      <c r="Q15" s="1476"/>
      <c r="R15" s="1476"/>
    </row>
    <row r="16" spans="1:18" ht="30" customHeight="1">
      <c r="A16" s="2415" t="s">
        <v>123</v>
      </c>
      <c r="B16" s="2446" t="s">
        <v>152</v>
      </c>
      <c r="C16" s="2456" t="s">
        <v>1261</v>
      </c>
      <c r="D16" s="2446" t="s">
        <v>1262</v>
      </c>
      <c r="E16" s="2446"/>
      <c r="F16" s="2446"/>
      <c r="G16" s="2446"/>
      <c r="H16" s="2446"/>
      <c r="I16" s="2459" t="s">
        <v>940</v>
      </c>
      <c r="J16" s="511"/>
      <c r="K16" s="536"/>
      <c r="L16" s="536"/>
    </row>
    <row r="17" spans="1:18" ht="30" customHeight="1">
      <c r="A17" s="2444"/>
      <c r="B17" s="2447"/>
      <c r="C17" s="2457"/>
      <c r="D17" s="1477" t="s">
        <v>1029</v>
      </c>
      <c r="E17" s="1477" t="s">
        <v>127</v>
      </c>
      <c r="F17" s="1477" t="s">
        <v>128</v>
      </c>
      <c r="G17" s="1477" t="s">
        <v>129</v>
      </c>
      <c r="H17" s="1477" t="s">
        <v>130</v>
      </c>
      <c r="I17" s="2413"/>
      <c r="J17" s="511"/>
      <c r="K17" s="536"/>
      <c r="L17" s="536"/>
    </row>
    <row r="18" spans="1:18" ht="16.5" thickBot="1">
      <c r="A18" s="2433"/>
      <c r="B18" s="2434"/>
      <c r="C18" s="2458"/>
      <c r="D18" s="1478" t="s">
        <v>131</v>
      </c>
      <c r="E18" s="1478" t="s">
        <v>131</v>
      </c>
      <c r="F18" s="1478" t="s">
        <v>131</v>
      </c>
      <c r="G18" s="1478" t="s">
        <v>131</v>
      </c>
      <c r="H18" s="1478" t="s">
        <v>131</v>
      </c>
      <c r="I18" s="2414"/>
      <c r="J18" s="511"/>
      <c r="K18" s="536"/>
      <c r="L18" s="536"/>
    </row>
    <row r="19" spans="1:18">
      <c r="A19" s="1479"/>
      <c r="B19" s="1480" t="s">
        <v>153</v>
      </c>
      <c r="C19" s="1481" t="e">
        <f t="shared" ref="C19:I19" si="0">C20+C29</f>
        <v>#N/A</v>
      </c>
      <c r="D19" s="1481" t="e">
        <f t="shared" si="0"/>
        <v>#N/A</v>
      </c>
      <c r="E19" s="1481" t="e">
        <f t="shared" si="0"/>
        <v>#N/A</v>
      </c>
      <c r="F19" s="1481" t="e">
        <f t="shared" si="0"/>
        <v>#N/A</v>
      </c>
      <c r="G19" s="1481" t="e">
        <f t="shared" si="0"/>
        <v>#N/A</v>
      </c>
      <c r="H19" s="1481" t="e">
        <f t="shared" si="0"/>
        <v>#N/A</v>
      </c>
      <c r="I19" s="1482" t="e">
        <f t="shared" si="0"/>
        <v>#N/A</v>
      </c>
      <c r="J19" s="1483" t="e">
        <f>C19-D19</f>
        <v>#N/A</v>
      </c>
      <c r="K19" s="508"/>
      <c r="L19" s="508"/>
      <c r="M19" s="1484"/>
      <c r="N19" s="1484"/>
      <c r="O19" s="1484"/>
      <c r="P19" s="1484"/>
      <c r="Q19" s="1484"/>
      <c r="R19" s="1484"/>
    </row>
    <row r="20" spans="1:18">
      <c r="A20" s="1485">
        <v>1</v>
      </c>
      <c r="B20" s="1480" t="s">
        <v>721</v>
      </c>
      <c r="C20" s="1486" t="e">
        <f t="shared" ref="C20:I20" si="1">C21+C24+C25+C26+C27</f>
        <v>#N/A</v>
      </c>
      <c r="D20" s="1486">
        <f t="shared" si="1"/>
        <v>170.72945462535256</v>
      </c>
      <c r="E20" s="1486">
        <f t="shared" si="1"/>
        <v>13.805400000000001</v>
      </c>
      <c r="F20" s="1486">
        <f t="shared" si="1"/>
        <v>37.610807469999997</v>
      </c>
      <c r="G20" s="1486">
        <f t="shared" si="1"/>
        <v>46.685723109999998</v>
      </c>
      <c r="H20" s="1486">
        <f t="shared" si="1"/>
        <v>72.627524045352544</v>
      </c>
      <c r="I20" s="1487">
        <f t="shared" si="1"/>
        <v>180.63579683425098</v>
      </c>
      <c r="J20" s="1483" t="e">
        <f>C20-D20</f>
        <v>#N/A</v>
      </c>
      <c r="K20" s="508"/>
      <c r="L20" s="508"/>
      <c r="M20" s="1484"/>
      <c r="N20" s="1484"/>
      <c r="O20" s="1484"/>
      <c r="P20" s="1484"/>
      <c r="Q20" s="1484"/>
      <c r="R20" s="1484"/>
    </row>
    <row r="21" spans="1:18">
      <c r="A21" s="1488"/>
      <c r="B21" s="1489" t="s">
        <v>563</v>
      </c>
      <c r="C21" s="1490" t="e">
        <f t="shared" ref="C21:I21" si="2">SUM(C22:C23)</f>
        <v>#N/A</v>
      </c>
      <c r="D21" s="1490">
        <f t="shared" si="2"/>
        <v>83.232679099999999</v>
      </c>
      <c r="E21" s="1490">
        <f t="shared" si="2"/>
        <v>13.805400000000001</v>
      </c>
      <c r="F21" s="1490">
        <f t="shared" si="2"/>
        <v>35.561999999999998</v>
      </c>
      <c r="G21" s="1490">
        <f t="shared" si="2"/>
        <v>20.965723109999999</v>
      </c>
      <c r="H21" s="1490">
        <f t="shared" si="2"/>
        <v>12.899555989999996</v>
      </c>
      <c r="I21" s="1491">
        <f t="shared" si="2"/>
        <v>15</v>
      </c>
      <c r="J21" s="1483" t="e">
        <f>C21-D21</f>
        <v>#N/A</v>
      </c>
      <c r="K21" s="536"/>
      <c r="L21" s="536"/>
    </row>
    <row r="22" spans="1:18" hidden="1">
      <c r="A22" s="1488"/>
      <c r="B22" s="1492"/>
      <c r="C22" s="1490"/>
      <c r="D22" s="1490"/>
      <c r="E22" s="1490"/>
      <c r="F22" s="1490"/>
      <c r="G22" s="1490"/>
      <c r="H22" s="1490"/>
      <c r="I22" s="1491"/>
      <c r="J22" s="1483"/>
      <c r="K22" s="536"/>
      <c r="L22" s="536"/>
    </row>
    <row r="23" spans="1:18" ht="31.5">
      <c r="A23" s="1488">
        <f>A22+1</f>
        <v>1</v>
      </c>
      <c r="B23" s="1238" t="s">
        <v>809</v>
      </c>
      <c r="C23" s="1490" t="e">
        <v>#N/A</v>
      </c>
      <c r="D23" s="1490">
        <f>SUM(E23:H23)</f>
        <v>83.232679099999999</v>
      </c>
      <c r="E23" s="1490">
        <v>13.805400000000001</v>
      </c>
      <c r="F23" s="1490">
        <v>35.561999999999998</v>
      </c>
      <c r="G23" s="1490">
        <v>20.965723109999999</v>
      </c>
      <c r="H23" s="1490">
        <v>12.899555989999996</v>
      </c>
      <c r="I23" s="1491">
        <v>15</v>
      </c>
      <c r="J23" s="1483" t="e">
        <f>C23-D23</f>
        <v>#N/A</v>
      </c>
      <c r="K23" s="536"/>
      <c r="L23" s="536"/>
    </row>
    <row r="24" spans="1:18">
      <c r="A24" s="1488"/>
      <c r="B24" s="521" t="s">
        <v>564</v>
      </c>
      <c r="C24" s="1490"/>
      <c r="D24" s="1490"/>
      <c r="E24" s="1490"/>
      <c r="F24" s="1490"/>
      <c r="G24" s="1490"/>
      <c r="H24" s="1490"/>
      <c r="I24" s="1491"/>
      <c r="J24" s="1483">
        <f t="shared" ref="J24:J108" si="3">C24-D24</f>
        <v>0</v>
      </c>
      <c r="K24" s="536"/>
      <c r="L24" s="536"/>
    </row>
    <row r="25" spans="1:18">
      <c r="A25" s="1488"/>
      <c r="B25" s="1489" t="s">
        <v>565</v>
      </c>
      <c r="C25" s="1493"/>
      <c r="D25" s="1493"/>
      <c r="E25" s="1493"/>
      <c r="F25" s="1493"/>
      <c r="G25" s="1493"/>
      <c r="H25" s="1493"/>
      <c r="I25" s="1494"/>
      <c r="J25" s="1483">
        <f t="shared" si="3"/>
        <v>0</v>
      </c>
      <c r="K25" s="536"/>
      <c r="L25" s="536"/>
    </row>
    <row r="26" spans="1:18">
      <c r="A26" s="1488"/>
      <c r="B26" s="1489" t="s">
        <v>566</v>
      </c>
      <c r="C26" s="1490"/>
      <c r="D26" s="1490"/>
      <c r="E26" s="1490"/>
      <c r="F26" s="1490"/>
      <c r="G26" s="1490"/>
      <c r="H26" s="1490"/>
      <c r="I26" s="1491"/>
      <c r="J26" s="1483">
        <f t="shared" si="3"/>
        <v>0</v>
      </c>
      <c r="K26" s="536"/>
      <c r="L26" s="536"/>
    </row>
    <row r="27" spans="1:18">
      <c r="A27" s="1488"/>
      <c r="B27" s="1495" t="s">
        <v>69</v>
      </c>
      <c r="C27" s="1493">
        <f>C28</f>
        <v>253.13257235960353</v>
      </c>
      <c r="D27" s="1493">
        <f t="shared" ref="D27:I27" si="4">D28</f>
        <v>87.496775525352547</v>
      </c>
      <c r="E27" s="1493">
        <f t="shared" si="4"/>
        <v>0</v>
      </c>
      <c r="F27" s="1493">
        <f t="shared" si="4"/>
        <v>2.0488074699999999</v>
      </c>
      <c r="G27" s="1493">
        <f t="shared" si="4"/>
        <v>25.72</v>
      </c>
      <c r="H27" s="1493">
        <f t="shared" si="4"/>
        <v>59.727968055352548</v>
      </c>
      <c r="I27" s="1494">
        <f t="shared" si="4"/>
        <v>165.63579683425098</v>
      </c>
      <c r="J27" s="1483">
        <f t="shared" si="3"/>
        <v>165.63579683425098</v>
      </c>
      <c r="K27" s="536"/>
      <c r="L27" s="536"/>
    </row>
    <row r="28" spans="1:18">
      <c r="A28" s="1488">
        <v>1</v>
      </c>
      <c r="B28" s="1496" t="s">
        <v>916</v>
      </c>
      <c r="C28" s="1490">
        <v>253.13257235960353</v>
      </c>
      <c r="D28" s="1490">
        <f>SUM(E28:H28)</f>
        <v>87.496775525352547</v>
      </c>
      <c r="E28" s="1490">
        <v>0</v>
      </c>
      <c r="F28" s="1490">
        <v>2.0488074699999999</v>
      </c>
      <c r="G28" s="1490">
        <v>25.72</v>
      </c>
      <c r="H28" s="1490">
        <v>59.727968055352548</v>
      </c>
      <c r="I28" s="1491">
        <v>165.63579683425098</v>
      </c>
      <c r="J28" s="1483">
        <f t="shared" si="3"/>
        <v>165.63579683425098</v>
      </c>
      <c r="K28" s="536"/>
      <c r="L28" s="536"/>
      <c r="M28" s="745"/>
      <c r="N28" s="745"/>
      <c r="O28" s="745"/>
      <c r="P28" s="745"/>
      <c r="Q28" s="745"/>
      <c r="R28" s="745"/>
    </row>
    <row r="29" spans="1:18">
      <c r="A29" s="1485">
        <v>2</v>
      </c>
      <c r="B29" s="1480" t="s">
        <v>18</v>
      </c>
      <c r="C29" s="1486" t="e">
        <f t="shared" ref="C29:I29" si="5">C30+C31+C53+C69+C80+C108+C114+C120+C128</f>
        <v>#N/A</v>
      </c>
      <c r="D29" s="1486" t="e">
        <f t="shared" si="5"/>
        <v>#N/A</v>
      </c>
      <c r="E29" s="1486" t="e">
        <f t="shared" si="5"/>
        <v>#N/A</v>
      </c>
      <c r="F29" s="1486" t="e">
        <f t="shared" si="5"/>
        <v>#N/A</v>
      </c>
      <c r="G29" s="1486" t="e">
        <f t="shared" si="5"/>
        <v>#N/A</v>
      </c>
      <c r="H29" s="1486" t="e">
        <f t="shared" si="5"/>
        <v>#N/A</v>
      </c>
      <c r="I29" s="1487" t="e">
        <f t="shared" si="5"/>
        <v>#N/A</v>
      </c>
      <c r="J29" s="1483" t="e">
        <f t="shared" si="3"/>
        <v>#N/A</v>
      </c>
      <c r="K29" s="508"/>
      <c r="L29" s="508"/>
      <c r="M29" s="1484"/>
      <c r="N29" s="1484"/>
      <c r="O29" s="1484"/>
      <c r="P29" s="1484"/>
      <c r="Q29" s="1484"/>
      <c r="R29" s="1484"/>
    </row>
    <row r="30" spans="1:18">
      <c r="A30" s="1497" t="s">
        <v>869</v>
      </c>
      <c r="B30" s="1480" t="s">
        <v>137</v>
      </c>
      <c r="C30" s="1486"/>
      <c r="D30" s="1486"/>
      <c r="E30" s="1486"/>
      <c r="F30" s="1486"/>
      <c r="G30" s="1486"/>
      <c r="H30" s="1486"/>
      <c r="I30" s="1487"/>
      <c r="J30" s="1483">
        <f t="shared" si="3"/>
        <v>0</v>
      </c>
      <c r="K30" s="508"/>
      <c r="L30" s="508"/>
      <c r="M30" s="1484"/>
      <c r="N30" s="1484"/>
      <c r="O30" s="1484"/>
      <c r="P30" s="1484"/>
      <c r="Q30" s="1484"/>
      <c r="R30" s="1484"/>
    </row>
    <row r="31" spans="1:18">
      <c r="A31" s="1498" t="s">
        <v>870</v>
      </c>
      <c r="B31" s="1480" t="s">
        <v>138</v>
      </c>
      <c r="C31" s="1486" t="e">
        <f t="shared" ref="C31:I31" si="6">C32+C41+C46+C47+C48+C51</f>
        <v>#N/A</v>
      </c>
      <c r="D31" s="1486" t="e">
        <f t="shared" si="6"/>
        <v>#N/A</v>
      </c>
      <c r="E31" s="1486" t="e">
        <f t="shared" si="6"/>
        <v>#N/A</v>
      </c>
      <c r="F31" s="1486" t="e">
        <f t="shared" si="6"/>
        <v>#N/A</v>
      </c>
      <c r="G31" s="1486" t="e">
        <f t="shared" si="6"/>
        <v>#N/A</v>
      </c>
      <c r="H31" s="1486" t="e">
        <f t="shared" si="6"/>
        <v>#N/A</v>
      </c>
      <c r="I31" s="1487" t="e">
        <f t="shared" si="6"/>
        <v>#N/A</v>
      </c>
      <c r="J31" s="1483" t="e">
        <f t="shared" si="3"/>
        <v>#N/A</v>
      </c>
      <c r="K31" s="536"/>
      <c r="L31" s="536"/>
    </row>
    <row r="32" spans="1:18">
      <c r="A32" s="1499" t="s">
        <v>81</v>
      </c>
      <c r="B32" s="521" t="s">
        <v>691</v>
      </c>
      <c r="C32" s="1493" t="e">
        <f t="shared" ref="C32:I32" si="7">SUM(C33:C40)</f>
        <v>#N/A</v>
      </c>
      <c r="D32" s="1493" t="e">
        <f t="shared" si="7"/>
        <v>#N/A</v>
      </c>
      <c r="E32" s="1493" t="e">
        <f t="shared" si="7"/>
        <v>#N/A</v>
      </c>
      <c r="F32" s="1493" t="e">
        <f t="shared" si="7"/>
        <v>#N/A</v>
      </c>
      <c r="G32" s="1493" t="e">
        <f t="shared" si="7"/>
        <v>#N/A</v>
      </c>
      <c r="H32" s="1493" t="e">
        <f t="shared" si="7"/>
        <v>#N/A</v>
      </c>
      <c r="I32" s="1494" t="e">
        <f t="shared" si="7"/>
        <v>#N/A</v>
      </c>
      <c r="J32" s="1483" t="e">
        <f t="shared" si="3"/>
        <v>#N/A</v>
      </c>
      <c r="K32" s="508"/>
      <c r="L32" s="508"/>
      <c r="M32" s="1484"/>
      <c r="N32" s="1484"/>
      <c r="O32" s="1484"/>
      <c r="P32" s="1484"/>
      <c r="Q32" s="1484"/>
      <c r="R32" s="1484"/>
    </row>
    <row r="33" spans="1:18" ht="31.5">
      <c r="A33" s="1500">
        <f>A27+1</f>
        <v>1</v>
      </c>
      <c r="B33" s="1238" t="s">
        <v>1212</v>
      </c>
      <c r="C33" s="1490" t="e">
        <v>#N/A</v>
      </c>
      <c r="D33" s="1490" t="e">
        <f t="shared" ref="D33:D40" si="8">SUM(E33:H33)</f>
        <v>#N/A</v>
      </c>
      <c r="E33" s="1490" t="e">
        <v>#N/A</v>
      </c>
      <c r="F33" s="1490" t="e">
        <v>#N/A</v>
      </c>
      <c r="G33" s="1490" t="e">
        <v>#N/A</v>
      </c>
      <c r="H33" s="1490" t="e">
        <v>#N/A</v>
      </c>
      <c r="I33" s="1491" t="e">
        <v>#N/A</v>
      </c>
      <c r="J33" s="1483" t="e">
        <f t="shared" si="3"/>
        <v>#N/A</v>
      </c>
      <c r="K33" s="536"/>
      <c r="L33" s="536"/>
    </row>
    <row r="34" spans="1:18">
      <c r="A34" s="1500">
        <f>A33+1</f>
        <v>2</v>
      </c>
      <c r="B34" s="1238" t="s">
        <v>1213</v>
      </c>
      <c r="C34" s="1490" t="e">
        <v>#N/A</v>
      </c>
      <c r="D34" s="1490" t="e">
        <f t="shared" si="8"/>
        <v>#N/A</v>
      </c>
      <c r="E34" s="1490" t="e">
        <v>#N/A</v>
      </c>
      <c r="F34" s="1490" t="e">
        <v>#N/A</v>
      </c>
      <c r="G34" s="1490" t="e">
        <v>#N/A</v>
      </c>
      <c r="H34" s="1490" t="e">
        <v>#N/A</v>
      </c>
      <c r="I34" s="1491" t="e">
        <v>#N/A</v>
      </c>
      <c r="J34" s="1483"/>
      <c r="K34" s="536"/>
      <c r="L34" s="536"/>
    </row>
    <row r="35" spans="1:18">
      <c r="A35" s="1500">
        <v>3</v>
      </c>
      <c r="B35" s="1238" t="s">
        <v>1214</v>
      </c>
      <c r="C35" s="1490" t="e">
        <v>#N/A</v>
      </c>
      <c r="D35" s="1490" t="e">
        <f t="shared" si="8"/>
        <v>#N/A</v>
      </c>
      <c r="E35" s="1490" t="e">
        <v>#N/A</v>
      </c>
      <c r="F35" s="1490" t="e">
        <v>#N/A</v>
      </c>
      <c r="G35" s="1490" t="e">
        <v>#N/A</v>
      </c>
      <c r="H35" s="1490" t="e">
        <v>#N/A</v>
      </c>
      <c r="I35" s="1491" t="e">
        <v>#N/A</v>
      </c>
      <c r="J35" s="1483"/>
      <c r="K35" s="536"/>
      <c r="L35" s="536"/>
    </row>
    <row r="36" spans="1:18">
      <c r="A36" s="1500">
        <v>4</v>
      </c>
      <c r="B36" s="1238" t="s">
        <v>1215</v>
      </c>
      <c r="C36" s="1490" t="e">
        <v>#N/A</v>
      </c>
      <c r="D36" s="1490" t="e">
        <f t="shared" si="8"/>
        <v>#N/A</v>
      </c>
      <c r="E36" s="1490" t="e">
        <v>#N/A</v>
      </c>
      <c r="F36" s="1490" t="e">
        <v>#N/A</v>
      </c>
      <c r="G36" s="1490" t="e">
        <v>#N/A</v>
      </c>
      <c r="H36" s="1490" t="e">
        <v>#N/A</v>
      </c>
      <c r="I36" s="1491" t="e">
        <v>#N/A</v>
      </c>
      <c r="J36" s="1483"/>
      <c r="K36" s="536"/>
      <c r="L36" s="536"/>
    </row>
    <row r="37" spans="1:18">
      <c r="A37" s="1500">
        <v>5</v>
      </c>
      <c r="B37" s="1238" t="s">
        <v>1216</v>
      </c>
      <c r="C37" s="1490" t="e">
        <v>#N/A</v>
      </c>
      <c r="D37" s="1490" t="e">
        <f t="shared" si="8"/>
        <v>#N/A</v>
      </c>
      <c r="E37" s="1490" t="e">
        <v>#N/A</v>
      </c>
      <c r="F37" s="1490" t="e">
        <v>#N/A</v>
      </c>
      <c r="G37" s="1490" t="e">
        <v>#N/A</v>
      </c>
      <c r="H37" s="1490" t="e">
        <v>#N/A</v>
      </c>
      <c r="I37" s="1491" t="e">
        <v>#N/A</v>
      </c>
      <c r="J37" s="1483"/>
      <c r="K37" s="536"/>
      <c r="L37" s="536"/>
    </row>
    <row r="38" spans="1:18">
      <c r="A38" s="1500">
        <v>6</v>
      </c>
      <c r="B38" s="1238" t="s">
        <v>1217</v>
      </c>
      <c r="C38" s="1490">
        <v>2.2883560200000002</v>
      </c>
      <c r="D38" s="1490">
        <f t="shared" si="8"/>
        <v>2.2883560200000002</v>
      </c>
      <c r="E38" s="1490">
        <v>0</v>
      </c>
      <c r="F38" s="1490">
        <v>0</v>
      </c>
      <c r="G38" s="1490">
        <v>0</v>
      </c>
      <c r="H38" s="1490">
        <v>2.2883560200000002</v>
      </c>
      <c r="I38" s="1491">
        <v>0</v>
      </c>
      <c r="J38" s="1483"/>
      <c r="K38" s="536"/>
      <c r="L38" s="536"/>
    </row>
    <row r="39" spans="1:18" ht="31.5">
      <c r="A39" s="1500">
        <v>7</v>
      </c>
      <c r="B39" s="1238" t="s">
        <v>1218</v>
      </c>
      <c r="C39" s="1490">
        <v>0.50369206</v>
      </c>
      <c r="D39" s="1490">
        <f t="shared" si="8"/>
        <v>0.50369206</v>
      </c>
      <c r="E39" s="1490">
        <v>0</v>
      </c>
      <c r="F39" s="1490">
        <v>0</v>
      </c>
      <c r="G39" s="1490">
        <v>0</v>
      </c>
      <c r="H39" s="1490">
        <v>0.50369206</v>
      </c>
      <c r="I39" s="1491">
        <v>0</v>
      </c>
      <c r="J39" s="1483"/>
      <c r="K39" s="536"/>
      <c r="L39" s="536"/>
    </row>
    <row r="40" spans="1:18">
      <c r="A40" s="1500">
        <f>A39+1</f>
        <v>8</v>
      </c>
      <c r="B40" s="1238" t="s">
        <v>1219</v>
      </c>
      <c r="C40" s="1490" t="e">
        <v>#N/A</v>
      </c>
      <c r="D40" s="1490" t="e">
        <f t="shared" si="8"/>
        <v>#N/A</v>
      </c>
      <c r="E40" s="1490" t="e">
        <v>#N/A</v>
      </c>
      <c r="F40" s="1490" t="e">
        <v>#N/A</v>
      </c>
      <c r="G40" s="1490" t="e">
        <v>#N/A</v>
      </c>
      <c r="H40" s="1490" t="e">
        <v>#N/A</v>
      </c>
      <c r="I40" s="1491" t="e">
        <v>#N/A</v>
      </c>
      <c r="J40" s="1483" t="e">
        <f t="shared" si="3"/>
        <v>#N/A</v>
      </c>
      <c r="K40" s="536"/>
      <c r="L40" s="536"/>
    </row>
    <row r="41" spans="1:18">
      <c r="A41" s="1501" t="s">
        <v>83</v>
      </c>
      <c r="B41" s="521" t="s">
        <v>692</v>
      </c>
      <c r="C41" s="1493" t="e">
        <f>SUM(C42:C45)</f>
        <v>#N/A</v>
      </c>
      <c r="D41" s="1493" t="e">
        <f t="shared" ref="D41:I41" si="9">SUM(D42:D45)</f>
        <v>#N/A</v>
      </c>
      <c r="E41" s="1493" t="e">
        <f t="shared" si="9"/>
        <v>#N/A</v>
      </c>
      <c r="F41" s="1493" t="e">
        <f t="shared" si="9"/>
        <v>#N/A</v>
      </c>
      <c r="G41" s="1493" t="e">
        <f t="shared" si="9"/>
        <v>#N/A</v>
      </c>
      <c r="H41" s="1493" t="e">
        <f t="shared" si="9"/>
        <v>#N/A</v>
      </c>
      <c r="I41" s="1494" t="e">
        <f t="shared" si="9"/>
        <v>#N/A</v>
      </c>
      <c r="J41" s="1483" t="e">
        <f t="shared" si="3"/>
        <v>#N/A</v>
      </c>
      <c r="K41" s="508"/>
      <c r="L41" s="508"/>
      <c r="M41" s="1484"/>
      <c r="N41" s="1484"/>
      <c r="O41" s="1484"/>
      <c r="P41" s="1484"/>
      <c r="Q41" s="1484"/>
      <c r="R41" s="1484"/>
    </row>
    <row r="42" spans="1:18" ht="31.5">
      <c r="A42" s="1500">
        <v>1</v>
      </c>
      <c r="B42" s="1238" t="s">
        <v>1220</v>
      </c>
      <c r="C42" s="1490" t="e">
        <v>#N/A</v>
      </c>
      <c r="D42" s="1490" t="e">
        <f>SUM(E42:H42)</f>
        <v>#N/A</v>
      </c>
      <c r="E42" s="1490" t="e">
        <v>#N/A</v>
      </c>
      <c r="F42" s="1490" t="e">
        <v>#N/A</v>
      </c>
      <c r="G42" s="1490" t="e">
        <v>#N/A</v>
      </c>
      <c r="H42" s="1490" t="e">
        <v>#N/A</v>
      </c>
      <c r="I42" s="1491" t="e">
        <v>#N/A</v>
      </c>
      <c r="J42" s="1483" t="e">
        <f t="shared" si="3"/>
        <v>#N/A</v>
      </c>
      <c r="K42" s="536"/>
      <c r="L42" s="536"/>
    </row>
    <row r="43" spans="1:18" ht="21" hidden="1" customHeight="1">
      <c r="A43" s="1500"/>
      <c r="B43" s="1238"/>
      <c r="C43" s="1490"/>
      <c r="D43" s="1490"/>
      <c r="E43" s="1490"/>
      <c r="F43" s="1490"/>
      <c r="G43" s="1490"/>
      <c r="H43" s="1490"/>
      <c r="I43" s="1491"/>
      <c r="J43" s="1483"/>
      <c r="K43" s="536"/>
      <c r="L43" s="536"/>
    </row>
    <row r="44" spans="1:18" hidden="1">
      <c r="A44" s="1500"/>
      <c r="B44" s="1238"/>
      <c r="C44" s="1490"/>
      <c r="D44" s="1490"/>
      <c r="E44" s="1490"/>
      <c r="F44" s="1490"/>
      <c r="G44" s="1490"/>
      <c r="H44" s="1490"/>
      <c r="I44" s="1491"/>
      <c r="J44" s="1483"/>
      <c r="K44" s="536"/>
      <c r="L44" s="536"/>
    </row>
    <row r="45" spans="1:18" hidden="1">
      <c r="A45" s="1500"/>
      <c r="B45" s="1238"/>
      <c r="C45" s="1490"/>
      <c r="D45" s="1490"/>
      <c r="E45" s="1490"/>
      <c r="F45" s="1490"/>
      <c r="G45" s="1490"/>
      <c r="H45" s="1490"/>
      <c r="I45" s="1491"/>
      <c r="J45" s="1483"/>
      <c r="K45" s="536"/>
      <c r="L45" s="536"/>
    </row>
    <row r="46" spans="1:18">
      <c r="A46" s="1499" t="s">
        <v>85</v>
      </c>
      <c r="B46" s="521" t="s">
        <v>693</v>
      </c>
      <c r="C46" s="1493"/>
      <c r="D46" s="1493"/>
      <c r="E46" s="1493"/>
      <c r="F46" s="1493"/>
      <c r="G46" s="1493"/>
      <c r="H46" s="1493"/>
      <c r="I46" s="1494"/>
      <c r="J46" s="1483">
        <f t="shared" si="3"/>
        <v>0</v>
      </c>
      <c r="K46" s="508"/>
      <c r="L46" s="508"/>
      <c r="M46" s="1484"/>
      <c r="N46" s="1484"/>
      <c r="O46" s="1484"/>
      <c r="P46" s="1484"/>
      <c r="Q46" s="1484"/>
      <c r="R46" s="1484"/>
    </row>
    <row r="47" spans="1:18">
      <c r="A47" s="1499" t="s">
        <v>862</v>
      </c>
      <c r="B47" s="521" t="s">
        <v>694</v>
      </c>
      <c r="C47" s="1493"/>
      <c r="D47" s="1493"/>
      <c r="E47" s="1493"/>
      <c r="F47" s="1493"/>
      <c r="G47" s="1493"/>
      <c r="H47" s="1493"/>
      <c r="I47" s="1494"/>
      <c r="J47" s="1483">
        <f t="shared" si="3"/>
        <v>0</v>
      </c>
      <c r="K47" s="508"/>
      <c r="L47" s="508"/>
      <c r="M47" s="1484"/>
      <c r="N47" s="1484"/>
      <c r="O47" s="1484"/>
      <c r="P47" s="1484"/>
      <c r="Q47" s="1484"/>
      <c r="R47" s="1484"/>
    </row>
    <row r="48" spans="1:18">
      <c r="A48" s="1501" t="s">
        <v>863</v>
      </c>
      <c r="B48" s="521" t="s">
        <v>695</v>
      </c>
      <c r="C48" s="1493" t="e">
        <f t="shared" ref="C48:I48" si="10">SUM(C49:C50)</f>
        <v>#N/A</v>
      </c>
      <c r="D48" s="1493" t="e">
        <f t="shared" si="10"/>
        <v>#N/A</v>
      </c>
      <c r="E48" s="1493" t="e">
        <f t="shared" si="10"/>
        <v>#N/A</v>
      </c>
      <c r="F48" s="1493" t="e">
        <f t="shared" si="10"/>
        <v>#N/A</v>
      </c>
      <c r="G48" s="1493" t="e">
        <f t="shared" si="10"/>
        <v>#N/A</v>
      </c>
      <c r="H48" s="1493" t="e">
        <f t="shared" si="10"/>
        <v>#N/A</v>
      </c>
      <c r="I48" s="1494" t="e">
        <f t="shared" si="10"/>
        <v>#N/A</v>
      </c>
      <c r="J48" s="1483" t="e">
        <f t="shared" si="3"/>
        <v>#N/A</v>
      </c>
      <c r="K48" s="508"/>
      <c r="L48" s="508"/>
      <c r="M48" s="1484"/>
      <c r="N48" s="1484"/>
      <c r="O48" s="1484"/>
      <c r="P48" s="1484"/>
      <c r="Q48" s="1484"/>
      <c r="R48" s="1484"/>
    </row>
    <row r="49" spans="1:18" hidden="1">
      <c r="A49" s="1500"/>
      <c r="B49" s="1238"/>
      <c r="C49" s="1490"/>
      <c r="D49" s="1490"/>
      <c r="E49" s="1490"/>
      <c r="F49" s="1490"/>
      <c r="G49" s="1490"/>
      <c r="H49" s="1490"/>
      <c r="I49" s="1491"/>
      <c r="J49" s="1483"/>
      <c r="K49" s="536"/>
      <c r="L49" s="536"/>
    </row>
    <row r="50" spans="1:18" ht="31.5">
      <c r="A50" s="1500">
        <v>1</v>
      </c>
      <c r="B50" s="1238" t="s">
        <v>1221</v>
      </c>
      <c r="C50" s="1490" t="e">
        <v>#N/A</v>
      </c>
      <c r="D50" s="1490" t="e">
        <f t="shared" ref="D50" si="11">SUM(E50:H50)</f>
        <v>#N/A</v>
      </c>
      <c r="E50" s="1490" t="e">
        <v>#N/A</v>
      </c>
      <c r="F50" s="1490" t="e">
        <v>#N/A</v>
      </c>
      <c r="G50" s="1490" t="e">
        <v>#N/A</v>
      </c>
      <c r="H50" s="1490" t="e">
        <v>#N/A</v>
      </c>
      <c r="I50" s="1491" t="e">
        <v>#N/A</v>
      </c>
      <c r="J50" s="1483" t="e">
        <f t="shared" si="3"/>
        <v>#N/A</v>
      </c>
      <c r="K50" s="536"/>
      <c r="L50" s="536"/>
    </row>
    <row r="51" spans="1:18">
      <c r="A51" s="1501" t="s">
        <v>864</v>
      </c>
      <c r="B51" s="521" t="s">
        <v>696</v>
      </c>
      <c r="C51" s="1493" t="e">
        <f>C52</f>
        <v>#N/A</v>
      </c>
      <c r="D51" s="1493" t="e">
        <f t="shared" ref="D51:I51" si="12">D52</f>
        <v>#N/A</v>
      </c>
      <c r="E51" s="1493" t="e">
        <f t="shared" si="12"/>
        <v>#N/A</v>
      </c>
      <c r="F51" s="1493" t="e">
        <f t="shared" si="12"/>
        <v>#N/A</v>
      </c>
      <c r="G51" s="1493" t="e">
        <f t="shared" si="12"/>
        <v>#N/A</v>
      </c>
      <c r="H51" s="1493" t="e">
        <f t="shared" si="12"/>
        <v>#N/A</v>
      </c>
      <c r="I51" s="1494" t="e">
        <f t="shared" si="12"/>
        <v>#N/A</v>
      </c>
      <c r="J51" s="1483" t="e">
        <f t="shared" si="3"/>
        <v>#N/A</v>
      </c>
      <c r="K51" s="508"/>
      <c r="L51" s="508"/>
      <c r="M51" s="1484"/>
      <c r="N51" s="1484"/>
      <c r="O51" s="1484"/>
      <c r="P51" s="1484"/>
      <c r="Q51" s="1484"/>
      <c r="R51" s="1484"/>
    </row>
    <row r="52" spans="1:18" ht="63">
      <c r="A52" s="1502">
        <v>1</v>
      </c>
      <c r="B52" s="1238" t="s">
        <v>1222</v>
      </c>
      <c r="C52" s="1490" t="e">
        <v>#N/A</v>
      </c>
      <c r="D52" s="1490" t="e">
        <f>SUM(E52:H52)</f>
        <v>#N/A</v>
      </c>
      <c r="E52" s="1490" t="e">
        <v>#N/A</v>
      </c>
      <c r="F52" s="1490" t="e">
        <v>#N/A</v>
      </c>
      <c r="G52" s="1490" t="e">
        <v>#N/A</v>
      </c>
      <c r="H52" s="1490" t="e">
        <v>#N/A</v>
      </c>
      <c r="I52" s="1491" t="e">
        <v>#N/A</v>
      </c>
      <c r="J52" s="1483" t="e">
        <f t="shared" si="3"/>
        <v>#N/A</v>
      </c>
      <c r="K52" s="536"/>
      <c r="L52" s="536"/>
    </row>
    <row r="53" spans="1:18">
      <c r="A53" s="1503" t="s">
        <v>861</v>
      </c>
      <c r="B53" s="1504" t="s">
        <v>34</v>
      </c>
      <c r="C53" s="1486" t="e">
        <f t="shared" ref="C53:I53" si="13">C54+C63+C65+C66+C68</f>
        <v>#N/A</v>
      </c>
      <c r="D53" s="1486" t="e">
        <f t="shared" si="13"/>
        <v>#N/A</v>
      </c>
      <c r="E53" s="1486" t="e">
        <f t="shared" si="13"/>
        <v>#N/A</v>
      </c>
      <c r="F53" s="1486" t="e">
        <f t="shared" si="13"/>
        <v>#N/A</v>
      </c>
      <c r="G53" s="1486" t="e">
        <f t="shared" si="13"/>
        <v>#N/A</v>
      </c>
      <c r="H53" s="1486" t="e">
        <f t="shared" si="13"/>
        <v>#N/A</v>
      </c>
      <c r="I53" s="1487" t="e">
        <f t="shared" si="13"/>
        <v>#N/A</v>
      </c>
      <c r="J53" s="1483" t="e">
        <f t="shared" si="3"/>
        <v>#N/A</v>
      </c>
      <c r="K53" s="508"/>
      <c r="L53" s="508"/>
      <c r="M53" s="1484"/>
      <c r="N53" s="1484"/>
      <c r="O53" s="1484"/>
      <c r="P53" s="1484"/>
      <c r="Q53" s="1484"/>
      <c r="R53" s="1484"/>
    </row>
    <row r="54" spans="1:18">
      <c r="A54" s="1505">
        <v>1</v>
      </c>
      <c r="B54" s="521" t="s">
        <v>380</v>
      </c>
      <c r="C54" s="1493" t="e">
        <f>SUM(C55:C62)</f>
        <v>#N/A</v>
      </c>
      <c r="D54" s="1493" t="e">
        <f t="shared" ref="D54:I54" si="14">SUM(D55:D62)</f>
        <v>#N/A</v>
      </c>
      <c r="E54" s="1493" t="e">
        <f t="shared" si="14"/>
        <v>#N/A</v>
      </c>
      <c r="F54" s="1493" t="e">
        <f t="shared" si="14"/>
        <v>#N/A</v>
      </c>
      <c r="G54" s="1493" t="e">
        <f t="shared" si="14"/>
        <v>#N/A</v>
      </c>
      <c r="H54" s="1493" t="e">
        <f t="shared" si="14"/>
        <v>#N/A</v>
      </c>
      <c r="I54" s="1493" t="e">
        <f t="shared" si="14"/>
        <v>#N/A</v>
      </c>
      <c r="J54" s="1483" t="e">
        <f t="shared" si="3"/>
        <v>#N/A</v>
      </c>
      <c r="K54" s="508"/>
      <c r="L54" s="508"/>
      <c r="M54" s="1484"/>
      <c r="N54" s="1484"/>
      <c r="O54" s="1484"/>
      <c r="P54" s="1484"/>
      <c r="Q54" s="1484"/>
      <c r="R54" s="1484"/>
    </row>
    <row r="55" spans="1:18" ht="31.5">
      <c r="A55" s="1502">
        <v>1</v>
      </c>
      <c r="B55" s="1238" t="s">
        <v>1223</v>
      </c>
      <c r="C55" s="1490" t="e">
        <v>#N/A</v>
      </c>
      <c r="D55" s="1490" t="e">
        <f t="shared" ref="D55:D62" si="15">SUM(E55:H55)</f>
        <v>#N/A</v>
      </c>
      <c r="E55" s="1490" t="e">
        <v>#N/A</v>
      </c>
      <c r="F55" s="1490" t="e">
        <v>#N/A</v>
      </c>
      <c r="G55" s="1490" t="e">
        <v>#N/A</v>
      </c>
      <c r="H55" s="1490" t="e">
        <v>#N/A</v>
      </c>
      <c r="I55" s="1491" t="e">
        <v>#N/A</v>
      </c>
      <c r="J55" s="1483"/>
      <c r="K55" s="536"/>
      <c r="L55" s="536"/>
    </row>
    <row r="56" spans="1:18">
      <c r="A56" s="1502">
        <v>2</v>
      </c>
      <c r="B56" s="1238" t="s">
        <v>1224</v>
      </c>
      <c r="C56" s="1490">
        <v>13.759750173640267</v>
      </c>
      <c r="D56" s="1490">
        <f t="shared" si="15"/>
        <v>13.759750173640267</v>
      </c>
      <c r="E56" s="1490">
        <v>0</v>
      </c>
      <c r="F56" s="1490">
        <v>0</v>
      </c>
      <c r="G56" s="1490">
        <v>0</v>
      </c>
      <c r="H56" s="1490">
        <v>13.759750173640267</v>
      </c>
      <c r="I56" s="1491">
        <v>0</v>
      </c>
      <c r="J56" s="1483"/>
      <c r="K56" s="536"/>
      <c r="L56" s="536"/>
    </row>
    <row r="57" spans="1:18" ht="31.5">
      <c r="A57" s="1502">
        <v>3</v>
      </c>
      <c r="B57" s="1238" t="s">
        <v>977</v>
      </c>
      <c r="C57" s="1490">
        <v>180.39967148559202</v>
      </c>
      <c r="D57" s="1490">
        <f t="shared" si="15"/>
        <v>140.31447148559204</v>
      </c>
      <c r="E57" s="1490">
        <v>3.109</v>
      </c>
      <c r="F57" s="1490">
        <v>0</v>
      </c>
      <c r="G57" s="1490">
        <v>12.331</v>
      </c>
      <c r="H57" s="1490">
        <v>124.87447148559204</v>
      </c>
      <c r="I57" s="1491">
        <v>40.0852</v>
      </c>
      <c r="J57" s="1483"/>
      <c r="K57" s="536"/>
      <c r="L57" s="536"/>
    </row>
    <row r="58" spans="1:18">
      <c r="A58" s="1502">
        <v>4</v>
      </c>
      <c r="B58" s="1238" t="s">
        <v>1225</v>
      </c>
      <c r="C58" s="1490">
        <v>3.2889961145802236</v>
      </c>
      <c r="D58" s="1490">
        <f t="shared" si="15"/>
        <v>3.2889961145802236</v>
      </c>
      <c r="E58" s="1490">
        <v>0</v>
      </c>
      <c r="F58" s="1490">
        <v>0</v>
      </c>
      <c r="G58" s="1490">
        <v>0</v>
      </c>
      <c r="H58" s="1490">
        <v>3.2889961145802236</v>
      </c>
      <c r="I58" s="1491">
        <v>0</v>
      </c>
      <c r="J58" s="1483"/>
      <c r="K58" s="536"/>
      <c r="L58" s="536"/>
    </row>
    <row r="59" spans="1:18" ht="31.5">
      <c r="A59" s="1502">
        <v>5</v>
      </c>
      <c r="B59" s="1238" t="s">
        <v>1226</v>
      </c>
      <c r="C59" s="1490">
        <v>17.619622042394056</v>
      </c>
      <c r="D59" s="1490">
        <f t="shared" si="15"/>
        <v>17.619622042394056</v>
      </c>
      <c r="E59" s="1490">
        <v>0</v>
      </c>
      <c r="F59" s="1490">
        <v>0</v>
      </c>
      <c r="G59" s="1490">
        <v>4.3999999999999997E-2</v>
      </c>
      <c r="H59" s="1490">
        <v>17.575622042394055</v>
      </c>
      <c r="I59" s="1491">
        <v>0</v>
      </c>
      <c r="J59" s="1483"/>
      <c r="K59" s="536"/>
      <c r="L59" s="536"/>
    </row>
    <row r="60" spans="1:18">
      <c r="A60" s="1502">
        <v>6</v>
      </c>
      <c r="B60" s="1238" t="s">
        <v>1227</v>
      </c>
      <c r="C60" s="1490" t="e">
        <v>#N/A</v>
      </c>
      <c r="D60" s="1490" t="e">
        <f t="shared" si="15"/>
        <v>#N/A</v>
      </c>
      <c r="E60" s="1490" t="e">
        <v>#N/A</v>
      </c>
      <c r="F60" s="1490" t="e">
        <v>#N/A</v>
      </c>
      <c r="G60" s="1490" t="e">
        <v>#N/A</v>
      </c>
      <c r="H60" s="1490" t="e">
        <v>#N/A</v>
      </c>
      <c r="I60" s="1491" t="e">
        <v>#N/A</v>
      </c>
      <c r="J60" s="1483"/>
      <c r="K60" s="536"/>
      <c r="L60" s="536"/>
    </row>
    <row r="61" spans="1:18" ht="31.5">
      <c r="A61" s="1502">
        <v>7</v>
      </c>
      <c r="B61" s="1238" t="s">
        <v>1228</v>
      </c>
      <c r="C61" s="1490" t="e">
        <v>#N/A</v>
      </c>
      <c r="D61" s="1490" t="e">
        <f t="shared" si="15"/>
        <v>#N/A</v>
      </c>
      <c r="E61" s="1490" t="e">
        <v>#N/A</v>
      </c>
      <c r="F61" s="1490" t="e">
        <v>#N/A</v>
      </c>
      <c r="G61" s="1490" t="e">
        <v>#N/A</v>
      </c>
      <c r="H61" s="1490" t="e">
        <v>#N/A</v>
      </c>
      <c r="I61" s="1491" t="e">
        <v>#N/A</v>
      </c>
      <c r="J61" s="1483"/>
      <c r="K61" s="536"/>
      <c r="L61" s="536"/>
    </row>
    <row r="62" spans="1:18" ht="31.5">
      <c r="A62" s="1502">
        <v>8</v>
      </c>
      <c r="B62" s="1238" t="s">
        <v>1229</v>
      </c>
      <c r="C62" s="1490" t="e">
        <v>#N/A</v>
      </c>
      <c r="D62" s="1490" t="e">
        <f t="shared" si="15"/>
        <v>#N/A</v>
      </c>
      <c r="E62" s="1490" t="e">
        <v>#N/A</v>
      </c>
      <c r="F62" s="1490" t="e">
        <v>#N/A</v>
      </c>
      <c r="G62" s="1490" t="e">
        <v>#N/A</v>
      </c>
      <c r="H62" s="1490" t="e">
        <v>#N/A</v>
      </c>
      <c r="I62" s="1491" t="e">
        <v>#N/A</v>
      </c>
      <c r="J62" s="1483"/>
      <c r="K62" s="536"/>
      <c r="L62" s="536"/>
    </row>
    <row r="63" spans="1:18">
      <c r="A63" s="1506">
        <v>2</v>
      </c>
      <c r="B63" s="1507" t="s">
        <v>379</v>
      </c>
      <c r="C63" s="1508">
        <f>C64</f>
        <v>4.4444686000000004</v>
      </c>
      <c r="D63" s="1508">
        <f t="shared" ref="D63:I63" si="16">D64</f>
        <v>4.4444686000000004</v>
      </c>
      <c r="E63" s="1508">
        <f t="shared" si="16"/>
        <v>4.4444686000000004</v>
      </c>
      <c r="F63" s="1508">
        <f t="shared" si="16"/>
        <v>0</v>
      </c>
      <c r="G63" s="1508">
        <f t="shared" si="16"/>
        <v>0</v>
      </c>
      <c r="H63" s="1508">
        <f t="shared" si="16"/>
        <v>0</v>
      </c>
      <c r="I63" s="1508">
        <f t="shared" si="16"/>
        <v>0</v>
      </c>
      <c r="J63" s="1483">
        <f t="shared" si="3"/>
        <v>0</v>
      </c>
      <c r="K63" s="508"/>
      <c r="L63" s="508"/>
      <c r="M63" s="1484"/>
      <c r="N63" s="1484"/>
      <c r="O63" s="1484"/>
      <c r="P63" s="1484"/>
      <c r="Q63" s="1484"/>
      <c r="R63" s="1484"/>
    </row>
    <row r="64" spans="1:18">
      <c r="A64" s="1506">
        <v>1</v>
      </c>
      <c r="B64" s="1492" t="s">
        <v>1230</v>
      </c>
      <c r="C64" s="1490">
        <v>4.4444686000000004</v>
      </c>
      <c r="D64" s="1490">
        <f t="shared" ref="D64" si="17">SUM(E64:H64)</f>
        <v>4.4444686000000004</v>
      </c>
      <c r="E64" s="1490">
        <v>4.4444686000000004</v>
      </c>
      <c r="F64" s="1490">
        <v>0</v>
      </c>
      <c r="G64" s="1490">
        <v>0</v>
      </c>
      <c r="H64" s="1490">
        <v>0</v>
      </c>
      <c r="I64" s="1491">
        <v>0</v>
      </c>
      <c r="J64" s="1483"/>
      <c r="K64" s="508"/>
      <c r="L64" s="508"/>
      <c r="M64" s="1484"/>
      <c r="N64" s="1484"/>
      <c r="O64" s="1484"/>
      <c r="P64" s="1484"/>
      <c r="Q64" s="1484"/>
      <c r="R64" s="1484"/>
    </row>
    <row r="65" spans="1:18">
      <c r="A65" s="1506">
        <v>3</v>
      </c>
      <c r="B65" s="521" t="s">
        <v>381</v>
      </c>
      <c r="C65" s="1508"/>
      <c r="D65" s="1508"/>
      <c r="E65" s="1508"/>
      <c r="F65" s="1508"/>
      <c r="G65" s="1508"/>
      <c r="H65" s="1508"/>
      <c r="I65" s="1509"/>
      <c r="J65" s="1483">
        <f t="shared" si="3"/>
        <v>0</v>
      </c>
      <c r="K65" s="508"/>
      <c r="L65" s="508"/>
      <c r="M65" s="1484"/>
      <c r="N65" s="1484"/>
      <c r="O65" s="1484"/>
      <c r="P65" s="1484"/>
      <c r="Q65" s="1484"/>
      <c r="R65" s="1484"/>
    </row>
    <row r="66" spans="1:18">
      <c r="A66" s="1505">
        <v>4</v>
      </c>
      <c r="B66" s="521" t="s">
        <v>35</v>
      </c>
      <c r="C66" s="1493">
        <f>C67</f>
        <v>76.950329619576237</v>
      </c>
      <c r="D66" s="1493">
        <f t="shared" ref="D66:I66" si="18">D67</f>
        <v>57.305329619576241</v>
      </c>
      <c r="E66" s="1493">
        <f t="shared" si="18"/>
        <v>8.1950000000000003</v>
      </c>
      <c r="F66" s="1493">
        <f t="shared" si="18"/>
        <v>8.7088794500000013</v>
      </c>
      <c r="G66" s="1493">
        <f t="shared" si="18"/>
        <v>10.845000000000001</v>
      </c>
      <c r="H66" s="1493">
        <f t="shared" si="18"/>
        <v>29.556450169576237</v>
      </c>
      <c r="I66" s="1494">
        <f t="shared" si="18"/>
        <v>19.645</v>
      </c>
      <c r="J66" s="1483">
        <f t="shared" si="3"/>
        <v>19.644999999999996</v>
      </c>
      <c r="K66" s="508"/>
      <c r="L66" s="508"/>
      <c r="M66" s="1484"/>
      <c r="N66" s="1484"/>
      <c r="O66" s="1484"/>
      <c r="P66" s="1484"/>
      <c r="Q66" s="1484"/>
      <c r="R66" s="1484"/>
    </row>
    <row r="67" spans="1:18">
      <c r="A67" s="1510">
        <v>1</v>
      </c>
      <c r="B67" s="1492" t="s">
        <v>768</v>
      </c>
      <c r="C67" s="1490">
        <v>76.950329619576237</v>
      </c>
      <c r="D67" s="1490">
        <f>SUM(E67:H67)</f>
        <v>57.305329619576241</v>
      </c>
      <c r="E67" s="1490">
        <v>8.1950000000000003</v>
      </c>
      <c r="F67" s="1490">
        <v>8.7088794500000013</v>
      </c>
      <c r="G67" s="1490">
        <v>10.845000000000001</v>
      </c>
      <c r="H67" s="1490">
        <v>29.556450169576237</v>
      </c>
      <c r="I67" s="1491">
        <v>19.645</v>
      </c>
      <c r="J67" s="1483">
        <f t="shared" si="3"/>
        <v>19.644999999999996</v>
      </c>
      <c r="K67" s="536"/>
      <c r="L67" s="536"/>
    </row>
    <row r="68" spans="1:18">
      <c r="A68" s="1511">
        <v>5</v>
      </c>
      <c r="B68" s="521" t="s">
        <v>36</v>
      </c>
      <c r="C68" s="1493"/>
      <c r="D68" s="1493"/>
      <c r="E68" s="1493"/>
      <c r="F68" s="1493"/>
      <c r="G68" s="1493"/>
      <c r="H68" s="1493"/>
      <c r="I68" s="1494"/>
      <c r="J68" s="1483">
        <f t="shared" si="3"/>
        <v>0</v>
      </c>
      <c r="K68" s="508"/>
      <c r="L68" s="508"/>
      <c r="M68" s="1484"/>
      <c r="N68" s="1484"/>
      <c r="O68" s="1484"/>
      <c r="P68" s="1484"/>
      <c r="Q68" s="1484"/>
      <c r="R68" s="1484"/>
    </row>
    <row r="69" spans="1:18">
      <c r="A69" s="1512" t="s">
        <v>865</v>
      </c>
      <c r="B69" s="1513" t="s">
        <v>37</v>
      </c>
      <c r="C69" s="1486" t="e">
        <f>C70</f>
        <v>#N/A</v>
      </c>
      <c r="D69" s="1486" t="e">
        <f t="shared" ref="D69:I69" si="19">D70</f>
        <v>#N/A</v>
      </c>
      <c r="E69" s="1486" t="e">
        <f t="shared" si="19"/>
        <v>#N/A</v>
      </c>
      <c r="F69" s="1486" t="e">
        <f t="shared" si="19"/>
        <v>#N/A</v>
      </c>
      <c r="G69" s="1486" t="e">
        <f t="shared" si="19"/>
        <v>#N/A</v>
      </c>
      <c r="H69" s="1486" t="e">
        <f t="shared" si="19"/>
        <v>#N/A</v>
      </c>
      <c r="I69" s="1487" t="e">
        <f t="shared" si="19"/>
        <v>#N/A</v>
      </c>
      <c r="J69" s="1483" t="e">
        <f t="shared" si="3"/>
        <v>#N/A</v>
      </c>
      <c r="K69" s="508"/>
      <c r="L69" s="508"/>
      <c r="M69" s="1484"/>
      <c r="N69" s="1484"/>
      <c r="O69" s="1484"/>
      <c r="P69" s="1484"/>
      <c r="Q69" s="1484"/>
      <c r="R69" s="1484"/>
    </row>
    <row r="70" spans="1:18">
      <c r="A70" s="1511">
        <v>1</v>
      </c>
      <c r="B70" s="521" t="s">
        <v>38</v>
      </c>
      <c r="C70" s="1493" t="e">
        <f t="shared" ref="C70:I70" si="20">SUM(C71:C79)</f>
        <v>#N/A</v>
      </c>
      <c r="D70" s="1493" t="e">
        <f t="shared" si="20"/>
        <v>#N/A</v>
      </c>
      <c r="E70" s="1493" t="e">
        <f t="shared" si="20"/>
        <v>#N/A</v>
      </c>
      <c r="F70" s="1493" t="e">
        <f t="shared" si="20"/>
        <v>#N/A</v>
      </c>
      <c r="G70" s="1493" t="e">
        <f t="shared" si="20"/>
        <v>#N/A</v>
      </c>
      <c r="H70" s="1493" t="e">
        <f t="shared" si="20"/>
        <v>#N/A</v>
      </c>
      <c r="I70" s="1494" t="e">
        <f t="shared" si="20"/>
        <v>#N/A</v>
      </c>
      <c r="J70" s="1483" t="e">
        <f t="shared" si="3"/>
        <v>#N/A</v>
      </c>
      <c r="K70" s="508"/>
      <c r="L70" s="508"/>
      <c r="M70" s="1484"/>
      <c r="N70" s="1484"/>
      <c r="O70" s="1484"/>
      <c r="P70" s="1484"/>
      <c r="Q70" s="1484"/>
      <c r="R70" s="1484"/>
    </row>
    <row r="71" spans="1:18">
      <c r="A71" s="1510">
        <v>1</v>
      </c>
      <c r="B71" s="1492" t="s">
        <v>1231</v>
      </c>
      <c r="C71" s="1490">
        <v>20.787747549763459</v>
      </c>
      <c r="D71" s="1490">
        <f t="shared" ref="D71:D78" si="21">SUM(E71:H71)</f>
        <v>15.787747549763459</v>
      </c>
      <c r="E71" s="1490">
        <v>0</v>
      </c>
      <c r="F71" s="1490">
        <v>0</v>
      </c>
      <c r="G71" s="1490">
        <v>2.2142060000000002E-2</v>
      </c>
      <c r="H71" s="1490">
        <v>15.765605489763459</v>
      </c>
      <c r="I71" s="1491">
        <v>5</v>
      </c>
      <c r="J71" s="1483">
        <f t="shared" si="3"/>
        <v>5</v>
      </c>
      <c r="K71" s="536"/>
      <c r="L71" s="536"/>
    </row>
    <row r="72" spans="1:18" hidden="1">
      <c r="A72" s="1510"/>
      <c r="B72" s="1492"/>
      <c r="C72" s="1490"/>
      <c r="D72" s="1490"/>
      <c r="E72" s="1490"/>
      <c r="F72" s="1490"/>
      <c r="G72" s="1490"/>
      <c r="H72" s="1490"/>
      <c r="I72" s="1491"/>
      <c r="J72" s="1483"/>
      <c r="K72" s="536"/>
      <c r="L72" s="536"/>
    </row>
    <row r="73" spans="1:18">
      <c r="A73" s="1510">
        <v>2</v>
      </c>
      <c r="B73" s="1492" t="s">
        <v>1232</v>
      </c>
      <c r="C73" s="1490">
        <v>14.864075850000003</v>
      </c>
      <c r="D73" s="1490">
        <f t="shared" si="21"/>
        <v>14.864075850000003</v>
      </c>
      <c r="E73" s="1490">
        <v>0</v>
      </c>
      <c r="F73" s="1490">
        <v>8.3203999999999994</v>
      </c>
      <c r="G73" s="1490">
        <v>5.4807685499999996</v>
      </c>
      <c r="H73" s="1490">
        <v>1.0629073000000018</v>
      </c>
      <c r="I73" s="1491">
        <v>0</v>
      </c>
      <c r="J73" s="1483"/>
      <c r="K73" s="536"/>
      <c r="L73" s="536"/>
    </row>
    <row r="74" spans="1:18">
      <c r="A74" s="1510">
        <v>3</v>
      </c>
      <c r="B74" s="1492" t="s">
        <v>1233</v>
      </c>
      <c r="C74" s="1490">
        <v>12.72575908</v>
      </c>
      <c r="D74" s="1490">
        <f t="shared" si="21"/>
        <v>12.72575908</v>
      </c>
      <c r="E74" s="1490">
        <v>12.72575908</v>
      </c>
      <c r="F74" s="1490">
        <v>0</v>
      </c>
      <c r="G74" s="1490">
        <v>0</v>
      </c>
      <c r="H74" s="1490">
        <v>0</v>
      </c>
      <c r="I74" s="1491">
        <v>0</v>
      </c>
      <c r="J74" s="1483"/>
      <c r="K74" s="536"/>
      <c r="L74" s="536"/>
    </row>
    <row r="75" spans="1:18">
      <c r="A75" s="1510">
        <v>4</v>
      </c>
      <c r="B75" s="1492" t="s">
        <v>1234</v>
      </c>
      <c r="C75" s="1490">
        <v>9.3121614699999995</v>
      </c>
      <c r="D75" s="1490">
        <f t="shared" si="21"/>
        <v>9.3121614699999995</v>
      </c>
      <c r="E75" s="1490">
        <v>9.3121614699999995</v>
      </c>
      <c r="F75" s="1490">
        <v>0</v>
      </c>
      <c r="G75" s="1490">
        <v>0</v>
      </c>
      <c r="H75" s="1490">
        <v>0</v>
      </c>
      <c r="I75" s="1491">
        <v>0</v>
      </c>
      <c r="J75" s="1483"/>
      <c r="K75" s="536"/>
      <c r="L75" s="536"/>
    </row>
    <row r="76" spans="1:18">
      <c r="A76" s="1510">
        <v>5</v>
      </c>
      <c r="B76" s="1238" t="s">
        <v>1235</v>
      </c>
      <c r="C76" s="1490" t="e">
        <v>#N/A</v>
      </c>
      <c r="D76" s="1490" t="e">
        <f t="shared" si="21"/>
        <v>#N/A</v>
      </c>
      <c r="E76" s="1490" t="e">
        <v>#N/A</v>
      </c>
      <c r="F76" s="1490" t="e">
        <v>#N/A</v>
      </c>
      <c r="G76" s="1490" t="e">
        <v>#N/A</v>
      </c>
      <c r="H76" s="1490" t="e">
        <v>#N/A</v>
      </c>
      <c r="I76" s="1491" t="e">
        <v>#N/A</v>
      </c>
      <c r="J76" s="1483"/>
      <c r="K76" s="536"/>
      <c r="L76" s="536"/>
    </row>
    <row r="77" spans="1:18">
      <c r="A77" s="1510">
        <v>6</v>
      </c>
      <c r="B77" s="1238" t="s">
        <v>1236</v>
      </c>
      <c r="C77" s="1490" t="e">
        <v>#N/A</v>
      </c>
      <c r="D77" s="1490" t="e">
        <f t="shared" si="21"/>
        <v>#N/A</v>
      </c>
      <c r="E77" s="1490" t="e">
        <v>#N/A</v>
      </c>
      <c r="F77" s="1490" t="e">
        <v>#N/A</v>
      </c>
      <c r="G77" s="1490" t="e">
        <v>#N/A</v>
      </c>
      <c r="H77" s="1490" t="e">
        <v>#N/A</v>
      </c>
      <c r="I77" s="1491" t="e">
        <v>#N/A</v>
      </c>
      <c r="J77" s="1483" t="e">
        <f t="shared" si="3"/>
        <v>#N/A</v>
      </c>
      <c r="K77" s="536"/>
      <c r="L77" s="536"/>
    </row>
    <row r="78" spans="1:18">
      <c r="A78" s="1510">
        <v>7</v>
      </c>
      <c r="B78" s="1238" t="s">
        <v>1237</v>
      </c>
      <c r="C78" s="1490" t="e">
        <v>#N/A</v>
      </c>
      <c r="D78" s="1490" t="e">
        <f t="shared" si="21"/>
        <v>#N/A</v>
      </c>
      <c r="E78" s="1490" t="e">
        <v>#N/A</v>
      </c>
      <c r="F78" s="1490" t="e">
        <v>#N/A</v>
      </c>
      <c r="G78" s="1490" t="e">
        <v>#N/A</v>
      </c>
      <c r="H78" s="1490" t="e">
        <v>#N/A</v>
      </c>
      <c r="I78" s="1491" t="e">
        <v>#N/A</v>
      </c>
      <c r="J78" s="1483" t="e">
        <f t="shared" si="3"/>
        <v>#N/A</v>
      </c>
      <c r="K78" s="536"/>
      <c r="L78" s="536"/>
    </row>
    <row r="79" spans="1:18" hidden="1">
      <c r="A79" s="1510"/>
      <c r="B79" s="1238"/>
      <c r="C79" s="1490"/>
      <c r="D79" s="1490"/>
      <c r="E79" s="1490"/>
      <c r="F79" s="1490"/>
      <c r="G79" s="1490"/>
      <c r="H79" s="1490"/>
      <c r="I79" s="1491"/>
      <c r="J79" s="1483"/>
      <c r="K79" s="536"/>
      <c r="L79" s="536"/>
    </row>
    <row r="80" spans="1:18">
      <c r="A80" s="1514" t="s">
        <v>802</v>
      </c>
      <c r="B80" s="1515" t="s">
        <v>70</v>
      </c>
      <c r="C80" s="1486" t="e">
        <f>C81+C82+C90+C98+C102</f>
        <v>#N/A</v>
      </c>
      <c r="D80" s="1486" t="e">
        <f t="shared" ref="D80:I80" si="22">D81+D82+D90+D98+D102</f>
        <v>#N/A</v>
      </c>
      <c r="E80" s="1486" t="e">
        <f t="shared" si="22"/>
        <v>#N/A</v>
      </c>
      <c r="F80" s="1486" t="e">
        <f t="shared" si="22"/>
        <v>#N/A</v>
      </c>
      <c r="G80" s="1486" t="e">
        <f t="shared" si="22"/>
        <v>#N/A</v>
      </c>
      <c r="H80" s="1486" t="e">
        <f t="shared" si="22"/>
        <v>#N/A</v>
      </c>
      <c r="I80" s="1487" t="e">
        <f t="shared" si="22"/>
        <v>#N/A</v>
      </c>
      <c r="J80" s="1483" t="e">
        <f t="shared" si="3"/>
        <v>#N/A</v>
      </c>
      <c r="K80" s="508"/>
      <c r="L80" s="508"/>
      <c r="M80" s="1484"/>
      <c r="N80" s="1484"/>
      <c r="O80" s="1484"/>
      <c r="P80" s="1484"/>
      <c r="Q80" s="1484"/>
      <c r="R80" s="1484"/>
    </row>
    <row r="81" spans="1:18">
      <c r="A81" s="1511">
        <v>1</v>
      </c>
      <c r="B81" s="521" t="s">
        <v>71</v>
      </c>
      <c r="C81" s="1493"/>
      <c r="D81" s="1493"/>
      <c r="E81" s="1493"/>
      <c r="F81" s="1493"/>
      <c r="G81" s="1493"/>
      <c r="H81" s="1493"/>
      <c r="I81" s="1494"/>
      <c r="J81" s="1483">
        <f t="shared" si="3"/>
        <v>0</v>
      </c>
      <c r="K81" s="508"/>
      <c r="L81" s="508"/>
      <c r="M81" s="1484"/>
      <c r="N81" s="1484"/>
      <c r="O81" s="1484"/>
      <c r="P81" s="1484"/>
      <c r="Q81" s="1484"/>
      <c r="R81" s="1484"/>
    </row>
    <row r="82" spans="1:18">
      <c r="A82" s="1511">
        <v>2</v>
      </c>
      <c r="B82" s="521" t="s">
        <v>90</v>
      </c>
      <c r="C82" s="1493">
        <f>SUM(C83:C89)</f>
        <v>0</v>
      </c>
      <c r="D82" s="1493">
        <f t="shared" ref="D82:I82" si="23">SUM(D83:D89)</f>
        <v>0</v>
      </c>
      <c r="E82" s="1493">
        <f t="shared" si="23"/>
        <v>0</v>
      </c>
      <c r="F82" s="1493">
        <f t="shared" si="23"/>
        <v>0</v>
      </c>
      <c r="G82" s="1493">
        <f t="shared" si="23"/>
        <v>0</v>
      </c>
      <c r="H82" s="1493">
        <f t="shared" si="23"/>
        <v>0</v>
      </c>
      <c r="I82" s="1494">
        <f t="shared" si="23"/>
        <v>0</v>
      </c>
      <c r="J82" s="1483">
        <f t="shared" si="3"/>
        <v>0</v>
      </c>
      <c r="K82" s="508"/>
      <c r="L82" s="508"/>
      <c r="M82" s="1484"/>
      <c r="N82" s="1484"/>
      <c r="O82" s="1484"/>
      <c r="P82" s="1484"/>
      <c r="Q82" s="1484"/>
      <c r="R82" s="1484"/>
    </row>
    <row r="83" spans="1:18" hidden="1">
      <c r="A83" s="1510"/>
      <c r="B83" s="1238"/>
      <c r="C83" s="1490"/>
      <c r="D83" s="1490"/>
      <c r="E83" s="1490"/>
      <c r="F83" s="1490"/>
      <c r="G83" s="1490"/>
      <c r="H83" s="1490"/>
      <c r="I83" s="1491"/>
      <c r="J83" s="1483">
        <f t="shared" si="3"/>
        <v>0</v>
      </c>
      <c r="K83" s="536"/>
      <c r="L83" s="536"/>
    </row>
    <row r="84" spans="1:18" hidden="1">
      <c r="A84" s="1510"/>
      <c r="B84" s="1238"/>
      <c r="C84" s="1490"/>
      <c r="D84" s="1490"/>
      <c r="E84" s="1490"/>
      <c r="F84" s="1490"/>
      <c r="G84" s="1490"/>
      <c r="H84" s="1490"/>
      <c r="I84" s="1491"/>
      <c r="J84" s="1483">
        <f t="shared" si="3"/>
        <v>0</v>
      </c>
      <c r="K84" s="536"/>
      <c r="L84" s="536"/>
    </row>
    <row r="85" spans="1:18" hidden="1">
      <c r="A85" s="1510"/>
      <c r="B85" s="1238"/>
      <c r="C85" s="1490"/>
      <c r="D85" s="1490"/>
      <c r="E85" s="1490"/>
      <c r="F85" s="1490"/>
      <c r="G85" s="1490"/>
      <c r="H85" s="1490"/>
      <c r="I85" s="1491"/>
      <c r="J85" s="1483">
        <f t="shared" si="3"/>
        <v>0</v>
      </c>
      <c r="K85" s="536"/>
      <c r="L85" s="536"/>
    </row>
    <row r="86" spans="1:18" ht="21.75" hidden="1" customHeight="1">
      <c r="A86" s="1510"/>
      <c r="B86" s="1238"/>
      <c r="C86" s="1490"/>
      <c r="D86" s="1490"/>
      <c r="E86" s="1490"/>
      <c r="F86" s="1490"/>
      <c r="G86" s="1490"/>
      <c r="H86" s="1490"/>
      <c r="I86" s="1491"/>
      <c r="J86" s="1483">
        <f t="shared" si="3"/>
        <v>0</v>
      </c>
      <c r="K86" s="536"/>
      <c r="L86" s="536"/>
    </row>
    <row r="87" spans="1:18" ht="21.75" hidden="1" customHeight="1">
      <c r="A87" s="1510"/>
      <c r="B87" s="1238"/>
      <c r="C87" s="1490"/>
      <c r="D87" s="1490"/>
      <c r="E87" s="1490"/>
      <c r="F87" s="1490"/>
      <c r="G87" s="1490"/>
      <c r="H87" s="1490"/>
      <c r="I87" s="1491"/>
      <c r="J87" s="1483">
        <f t="shared" si="3"/>
        <v>0</v>
      </c>
      <c r="K87" s="536"/>
      <c r="L87" s="536"/>
    </row>
    <row r="88" spans="1:18" hidden="1">
      <c r="A88" s="1510"/>
      <c r="B88" s="1238"/>
      <c r="C88" s="1490"/>
      <c r="D88" s="1490"/>
      <c r="E88" s="1490"/>
      <c r="F88" s="1490"/>
      <c r="G88" s="1490"/>
      <c r="H88" s="1490"/>
      <c r="I88" s="1491"/>
      <c r="J88" s="1483">
        <f t="shared" si="3"/>
        <v>0</v>
      </c>
      <c r="K88" s="536"/>
      <c r="L88" s="536"/>
    </row>
    <row r="89" spans="1:18" ht="21.75" hidden="1" customHeight="1">
      <c r="A89" s="1510"/>
      <c r="B89" s="1238"/>
      <c r="C89" s="1490"/>
      <c r="D89" s="1490"/>
      <c r="E89" s="1490"/>
      <c r="F89" s="1490"/>
      <c r="G89" s="1490"/>
      <c r="H89" s="1490"/>
      <c r="I89" s="1491"/>
      <c r="J89" s="1483">
        <f t="shared" si="3"/>
        <v>0</v>
      </c>
      <c r="K89" s="536"/>
      <c r="L89" s="536"/>
    </row>
    <row r="90" spans="1:18">
      <c r="A90" s="1511">
        <v>3</v>
      </c>
      <c r="B90" s="521" t="s">
        <v>72</v>
      </c>
      <c r="C90" s="1493" t="e">
        <f t="shared" ref="C90:I90" si="24">SUM(C91:C97)</f>
        <v>#N/A</v>
      </c>
      <c r="D90" s="1493" t="e">
        <f t="shared" si="24"/>
        <v>#N/A</v>
      </c>
      <c r="E90" s="1493" t="e">
        <f t="shared" si="24"/>
        <v>#N/A</v>
      </c>
      <c r="F90" s="1493" t="e">
        <f t="shared" si="24"/>
        <v>#N/A</v>
      </c>
      <c r="G90" s="1493" t="e">
        <f t="shared" si="24"/>
        <v>#N/A</v>
      </c>
      <c r="H90" s="1493" t="e">
        <f t="shared" si="24"/>
        <v>#N/A</v>
      </c>
      <c r="I90" s="1494" t="e">
        <f t="shared" si="24"/>
        <v>#N/A</v>
      </c>
      <c r="J90" s="1483" t="e">
        <f t="shared" si="3"/>
        <v>#N/A</v>
      </c>
      <c r="K90" s="508"/>
      <c r="L90" s="508"/>
      <c r="M90" s="1484"/>
      <c r="N90" s="1484"/>
      <c r="O90" s="1484"/>
      <c r="P90" s="1484"/>
      <c r="Q90" s="1484"/>
      <c r="R90" s="1484"/>
    </row>
    <row r="91" spans="1:18">
      <c r="A91" s="1510">
        <v>1</v>
      </c>
      <c r="B91" s="1238" t="s">
        <v>1238</v>
      </c>
      <c r="C91" s="1490" t="e">
        <v>#N/A</v>
      </c>
      <c r="D91" s="1490" t="e">
        <f t="shared" ref="D91:D93" si="25">SUM(E91:H91)</f>
        <v>#N/A</v>
      </c>
      <c r="E91" s="1490" t="e">
        <v>#N/A</v>
      </c>
      <c r="F91" s="1490" t="e">
        <v>#N/A</v>
      </c>
      <c r="G91" s="1490" t="e">
        <v>#N/A</v>
      </c>
      <c r="H91" s="1490" t="e">
        <v>#N/A</v>
      </c>
      <c r="I91" s="1491" t="e">
        <v>#N/A</v>
      </c>
      <c r="J91" s="1483" t="e">
        <f t="shared" si="3"/>
        <v>#N/A</v>
      </c>
      <c r="K91" s="536"/>
      <c r="L91" s="536"/>
    </row>
    <row r="92" spans="1:18">
      <c r="A92" s="1510">
        <f t="shared" ref="A92:A93" si="26">A91+1</f>
        <v>2</v>
      </c>
      <c r="B92" s="1238" t="s">
        <v>1239</v>
      </c>
      <c r="C92" s="1490" t="e">
        <v>#N/A</v>
      </c>
      <c r="D92" s="1490" t="e">
        <f t="shared" si="25"/>
        <v>#N/A</v>
      </c>
      <c r="E92" s="1490" t="e">
        <v>#N/A</v>
      </c>
      <c r="F92" s="1490" t="e">
        <v>#N/A</v>
      </c>
      <c r="G92" s="1490" t="e">
        <v>#N/A</v>
      </c>
      <c r="H92" s="1490" t="e">
        <v>#N/A</v>
      </c>
      <c r="I92" s="1491" t="e">
        <v>#N/A</v>
      </c>
      <c r="J92" s="1483" t="e">
        <f t="shared" si="3"/>
        <v>#N/A</v>
      </c>
      <c r="K92" s="536"/>
      <c r="L92" s="536"/>
    </row>
    <row r="93" spans="1:18">
      <c r="A93" s="1510">
        <f t="shared" si="26"/>
        <v>3</v>
      </c>
      <c r="B93" s="1238" t="s">
        <v>1240</v>
      </c>
      <c r="C93" s="1490" t="e">
        <v>#N/A</v>
      </c>
      <c r="D93" s="1490" t="e">
        <f t="shared" si="25"/>
        <v>#N/A</v>
      </c>
      <c r="E93" s="1490" t="e">
        <v>#N/A</v>
      </c>
      <c r="F93" s="1490" t="e">
        <v>#N/A</v>
      </c>
      <c r="G93" s="1490" t="e">
        <v>#N/A</v>
      </c>
      <c r="H93" s="1490" t="e">
        <v>#N/A</v>
      </c>
      <c r="I93" s="1491" t="e">
        <v>#N/A</v>
      </c>
      <c r="J93" s="1483" t="e">
        <f t="shared" si="3"/>
        <v>#N/A</v>
      </c>
      <c r="K93" s="536"/>
      <c r="L93" s="536"/>
    </row>
    <row r="94" spans="1:18" hidden="1">
      <c r="A94" s="1510"/>
      <c r="B94" s="1238"/>
      <c r="C94" s="1490"/>
      <c r="D94" s="1490"/>
      <c r="E94" s="1490"/>
      <c r="F94" s="1490"/>
      <c r="G94" s="1490"/>
      <c r="H94" s="1490"/>
      <c r="I94" s="1491"/>
      <c r="J94" s="1483"/>
      <c r="K94" s="536"/>
      <c r="L94" s="536"/>
    </row>
    <row r="95" spans="1:18" hidden="1">
      <c r="A95" s="1510"/>
      <c r="B95" s="1238"/>
      <c r="C95" s="1490"/>
      <c r="D95" s="1490"/>
      <c r="E95" s="1490"/>
      <c r="F95" s="1490"/>
      <c r="G95" s="1490"/>
      <c r="H95" s="1490"/>
      <c r="I95" s="1491"/>
      <c r="J95" s="1483"/>
      <c r="K95" s="536"/>
      <c r="L95" s="536"/>
    </row>
    <row r="96" spans="1:18" hidden="1">
      <c r="A96" s="1510"/>
      <c r="B96" s="1238"/>
      <c r="C96" s="1490"/>
      <c r="D96" s="1490"/>
      <c r="E96" s="1490"/>
      <c r="F96" s="1490"/>
      <c r="G96" s="1490"/>
      <c r="H96" s="1490"/>
      <c r="I96" s="1491"/>
      <c r="J96" s="1483"/>
      <c r="K96" s="536"/>
      <c r="L96" s="536"/>
    </row>
    <row r="97" spans="1:18" hidden="1">
      <c r="A97" s="1510"/>
      <c r="B97" s="1238"/>
      <c r="C97" s="1490"/>
      <c r="D97" s="1490"/>
      <c r="E97" s="1490"/>
      <c r="F97" s="1490"/>
      <c r="G97" s="1490"/>
      <c r="H97" s="1490"/>
      <c r="I97" s="1491"/>
      <c r="J97" s="1483"/>
      <c r="K97" s="536"/>
      <c r="L97" s="536"/>
    </row>
    <row r="98" spans="1:18">
      <c r="A98" s="1511">
        <v>4</v>
      </c>
      <c r="B98" s="521" t="s">
        <v>73</v>
      </c>
      <c r="C98" s="1493">
        <f>SUM(C99:C101)</f>
        <v>6.8410828199999996</v>
      </c>
      <c r="D98" s="1493">
        <f t="shared" ref="D98:I98" si="27">SUM(D99:D101)</f>
        <v>6.8410828199999996</v>
      </c>
      <c r="E98" s="1493">
        <f t="shared" si="27"/>
        <v>6.8410828199999996</v>
      </c>
      <c r="F98" s="1493">
        <f t="shared" si="27"/>
        <v>0</v>
      </c>
      <c r="G98" s="1493">
        <f t="shared" si="27"/>
        <v>0</v>
      </c>
      <c r="H98" s="1493">
        <f t="shared" si="27"/>
        <v>0</v>
      </c>
      <c r="I98" s="1494">
        <f t="shared" si="27"/>
        <v>0</v>
      </c>
      <c r="J98" s="1483">
        <f t="shared" si="3"/>
        <v>0</v>
      </c>
      <c r="K98" s="508"/>
      <c r="L98" s="508"/>
      <c r="M98" s="1484"/>
      <c r="N98" s="1484"/>
      <c r="O98" s="1484"/>
      <c r="P98" s="1484"/>
      <c r="Q98" s="1484"/>
      <c r="R98" s="1484"/>
    </row>
    <row r="99" spans="1:18">
      <c r="A99" s="1488">
        <v>1</v>
      </c>
      <c r="B99" s="1238" t="s">
        <v>1241</v>
      </c>
      <c r="C99" s="1490">
        <v>6.8410828199999996</v>
      </c>
      <c r="D99" s="1490">
        <f>SUM(E99:H99)</f>
        <v>6.8410828199999996</v>
      </c>
      <c r="E99" s="1490">
        <v>6.8410828199999996</v>
      </c>
      <c r="F99" s="1490">
        <v>0</v>
      </c>
      <c r="G99" s="1490">
        <v>0</v>
      </c>
      <c r="H99" s="1490">
        <v>0</v>
      </c>
      <c r="I99" s="1491">
        <v>0</v>
      </c>
      <c r="J99" s="1483">
        <f t="shared" si="3"/>
        <v>0</v>
      </c>
      <c r="K99" s="508"/>
      <c r="L99" s="508"/>
      <c r="M99" s="1484"/>
      <c r="N99" s="1484"/>
      <c r="O99" s="1484"/>
      <c r="P99" s="1484"/>
      <c r="Q99" s="1484"/>
      <c r="R99" s="1484"/>
    </row>
    <row r="100" spans="1:18" s="1484" customFormat="1" hidden="1">
      <c r="A100" s="1488"/>
      <c r="B100" s="1238"/>
      <c r="C100" s="1490"/>
      <c r="D100" s="1490"/>
      <c r="E100" s="1490"/>
      <c r="F100" s="1490"/>
      <c r="G100" s="1490"/>
      <c r="H100" s="1490"/>
      <c r="I100" s="1491"/>
      <c r="J100" s="1483"/>
      <c r="K100" s="508"/>
      <c r="L100" s="508"/>
    </row>
    <row r="101" spans="1:18" hidden="1">
      <c r="A101" s="1488"/>
      <c r="B101" s="1238"/>
      <c r="C101" s="1490"/>
      <c r="D101" s="1490"/>
      <c r="E101" s="1490"/>
      <c r="F101" s="1490"/>
      <c r="G101" s="1490"/>
      <c r="H101" s="1490"/>
      <c r="I101" s="1491"/>
      <c r="J101" s="1483"/>
      <c r="K101" s="536"/>
      <c r="L101" s="536"/>
    </row>
    <row r="102" spans="1:18">
      <c r="A102" s="1511">
        <v>5</v>
      </c>
      <c r="B102" s="521" t="s">
        <v>74</v>
      </c>
      <c r="C102" s="1493">
        <f t="shared" ref="C102:I102" si="28">SUM(C103:C107)</f>
        <v>98.535543584253617</v>
      </c>
      <c r="D102" s="1493">
        <f t="shared" si="28"/>
        <v>12.373843127368438</v>
      </c>
      <c r="E102" s="1493">
        <f t="shared" si="28"/>
        <v>12.317</v>
      </c>
      <c r="F102" s="1493">
        <f t="shared" si="28"/>
        <v>5.7000000000000002E-2</v>
      </c>
      <c r="G102" s="1493">
        <f t="shared" si="28"/>
        <v>0</v>
      </c>
      <c r="H102" s="1493">
        <f t="shared" si="28"/>
        <v>-1.5687263156178438E-4</v>
      </c>
      <c r="I102" s="1494">
        <f t="shared" si="28"/>
        <v>86.161700456885185</v>
      </c>
      <c r="J102" s="1483">
        <f t="shared" si="3"/>
        <v>86.161700456885171</v>
      </c>
      <c r="K102" s="508"/>
      <c r="L102" s="508"/>
      <c r="M102" s="1484"/>
      <c r="N102" s="1484"/>
      <c r="O102" s="1484"/>
      <c r="P102" s="1484"/>
      <c r="Q102" s="1484"/>
      <c r="R102" s="1484"/>
    </row>
    <row r="103" spans="1:18" hidden="1">
      <c r="A103" s="1510"/>
      <c r="B103" s="1238"/>
      <c r="C103" s="1490"/>
      <c r="D103" s="1490"/>
      <c r="E103" s="1490"/>
      <c r="F103" s="1490"/>
      <c r="G103" s="1490"/>
      <c r="H103" s="1490"/>
      <c r="I103" s="1491"/>
      <c r="J103" s="1483"/>
      <c r="K103" s="536"/>
      <c r="L103" s="536"/>
    </row>
    <row r="104" spans="1:18" hidden="1">
      <c r="A104" s="1510"/>
      <c r="B104" s="1238"/>
      <c r="C104" s="1490"/>
      <c r="D104" s="1490"/>
      <c r="E104" s="1490"/>
      <c r="F104" s="1490"/>
      <c r="G104" s="1490"/>
      <c r="H104" s="1490"/>
      <c r="I104" s="1491"/>
      <c r="J104" s="1483"/>
      <c r="K104" s="536"/>
      <c r="L104" s="536"/>
    </row>
    <row r="105" spans="1:18" hidden="1">
      <c r="A105" s="1510"/>
      <c r="B105" s="1238"/>
      <c r="C105" s="1490"/>
      <c r="D105" s="1490"/>
      <c r="E105" s="1490"/>
      <c r="F105" s="1490"/>
      <c r="G105" s="1490"/>
      <c r="H105" s="1490"/>
      <c r="I105" s="1491"/>
      <c r="J105" s="1483"/>
      <c r="K105" s="536"/>
      <c r="L105" s="536"/>
    </row>
    <row r="106" spans="1:18" ht="31.5">
      <c r="A106" s="1510">
        <f>A105+1</f>
        <v>1</v>
      </c>
      <c r="B106" s="1238" t="s">
        <v>1208</v>
      </c>
      <c r="C106" s="1490">
        <v>98.535543584253617</v>
      </c>
      <c r="D106" s="1490">
        <f>SUM(E106:H106)</f>
        <v>12.373843127368438</v>
      </c>
      <c r="E106" s="1490">
        <v>12.317</v>
      </c>
      <c r="F106" s="1490">
        <v>5.7000000000000002E-2</v>
      </c>
      <c r="G106" s="1490">
        <v>0</v>
      </c>
      <c r="H106" s="1490">
        <v>-1.5687263156178438E-4</v>
      </c>
      <c r="I106" s="1491">
        <v>86.161700456885185</v>
      </c>
      <c r="J106" s="1483"/>
      <c r="K106" s="536"/>
      <c r="L106" s="536"/>
    </row>
    <row r="107" spans="1:18" hidden="1">
      <c r="A107" s="1510"/>
      <c r="B107" s="1238"/>
      <c r="C107" s="1490"/>
      <c r="D107" s="1490"/>
      <c r="E107" s="1490"/>
      <c r="F107" s="1490"/>
      <c r="G107" s="1490"/>
      <c r="H107" s="1490"/>
      <c r="I107" s="1491"/>
      <c r="J107" s="1483"/>
      <c r="K107" s="536"/>
      <c r="L107" s="536"/>
    </row>
    <row r="108" spans="1:18">
      <c r="A108" s="1514" t="s">
        <v>1242</v>
      </c>
      <c r="B108" s="1515" t="s">
        <v>75</v>
      </c>
      <c r="C108" s="1486">
        <f>C109+C110+C112</f>
        <v>111.15720548999997</v>
      </c>
      <c r="D108" s="1486">
        <f t="shared" ref="D108:I108" si="29">D109+D110+D112</f>
        <v>57.491565489999971</v>
      </c>
      <c r="E108" s="1486">
        <f t="shared" si="29"/>
        <v>28.398</v>
      </c>
      <c r="F108" s="1486">
        <f t="shared" si="29"/>
        <v>3.9465165799999999</v>
      </c>
      <c r="G108" s="1486">
        <f t="shared" si="29"/>
        <v>25.146999999999998</v>
      </c>
      <c r="H108" s="1486">
        <f t="shared" si="29"/>
        <v>4.8909999978974383E-5</v>
      </c>
      <c r="I108" s="1487">
        <f t="shared" si="29"/>
        <v>53.665639999999989</v>
      </c>
      <c r="J108" s="1483">
        <f t="shared" si="3"/>
        <v>53.665639999999996</v>
      </c>
      <c r="K108" s="508"/>
      <c r="L108" s="508"/>
      <c r="M108" s="1484"/>
      <c r="N108" s="1484"/>
      <c r="O108" s="1484"/>
      <c r="P108" s="1484"/>
      <c r="Q108" s="1484"/>
      <c r="R108" s="1484"/>
    </row>
    <row r="109" spans="1:18">
      <c r="A109" s="1511"/>
      <c r="B109" s="521" t="s">
        <v>76</v>
      </c>
      <c r="C109" s="1493"/>
      <c r="D109" s="1493"/>
      <c r="E109" s="1493"/>
      <c r="F109" s="1493"/>
      <c r="G109" s="1493"/>
      <c r="H109" s="1493"/>
      <c r="I109" s="1494"/>
      <c r="J109" s="1483">
        <f t="shared" ref="J109:J138" si="30">C109-D109</f>
        <v>0</v>
      </c>
      <c r="K109" s="508"/>
      <c r="L109" s="508"/>
      <c r="M109" s="1484"/>
      <c r="N109" s="1484"/>
      <c r="O109" s="1484"/>
      <c r="P109" s="1484"/>
      <c r="Q109" s="1484"/>
      <c r="R109" s="1484"/>
    </row>
    <row r="110" spans="1:18">
      <c r="A110" s="1511"/>
      <c r="B110" s="521" t="s">
        <v>77</v>
      </c>
      <c r="C110" s="1493">
        <f>C111</f>
        <v>0</v>
      </c>
      <c r="D110" s="1493">
        <f t="shared" ref="D110:I110" si="31">D111</f>
        <v>0</v>
      </c>
      <c r="E110" s="1493">
        <f t="shared" si="31"/>
        <v>0</v>
      </c>
      <c r="F110" s="1493">
        <f t="shared" si="31"/>
        <v>0</v>
      </c>
      <c r="G110" s="1493">
        <f t="shared" si="31"/>
        <v>0</v>
      </c>
      <c r="H110" s="1493">
        <f t="shared" si="31"/>
        <v>0</v>
      </c>
      <c r="I110" s="1494">
        <f t="shared" si="31"/>
        <v>0</v>
      </c>
      <c r="J110" s="1483">
        <f t="shared" si="30"/>
        <v>0</v>
      </c>
      <c r="K110" s="508"/>
      <c r="L110" s="508"/>
      <c r="M110" s="1484"/>
      <c r="N110" s="1484"/>
      <c r="O110" s="1484"/>
      <c r="P110" s="1484"/>
      <c r="Q110" s="1484"/>
      <c r="R110" s="1484"/>
    </row>
    <row r="111" spans="1:18" hidden="1">
      <c r="A111" s="1510"/>
      <c r="B111" s="1492"/>
      <c r="C111" s="1490"/>
      <c r="D111" s="1490"/>
      <c r="E111" s="1490"/>
      <c r="F111" s="1490"/>
      <c r="G111" s="1490"/>
      <c r="H111" s="1490"/>
      <c r="I111" s="1491"/>
      <c r="J111" s="1483">
        <f t="shared" si="30"/>
        <v>0</v>
      </c>
      <c r="K111" s="536"/>
      <c r="L111" s="536"/>
    </row>
    <row r="112" spans="1:18">
      <c r="A112" s="1511"/>
      <c r="B112" s="521" t="s">
        <v>78</v>
      </c>
      <c r="C112" s="1493">
        <f t="shared" ref="C112:I112" si="32">SUM(C113:C113)</f>
        <v>111.15720548999997</v>
      </c>
      <c r="D112" s="1493">
        <f t="shared" si="32"/>
        <v>57.491565489999971</v>
      </c>
      <c r="E112" s="1493">
        <f t="shared" si="32"/>
        <v>28.398</v>
      </c>
      <c r="F112" s="1493">
        <f t="shared" si="32"/>
        <v>3.9465165799999999</v>
      </c>
      <c r="G112" s="1493">
        <f t="shared" si="32"/>
        <v>25.146999999999998</v>
      </c>
      <c r="H112" s="1493">
        <f t="shared" si="32"/>
        <v>4.8909999978974383E-5</v>
      </c>
      <c r="I112" s="1494">
        <f t="shared" si="32"/>
        <v>53.665639999999989</v>
      </c>
      <c r="J112" s="1483">
        <f t="shared" si="30"/>
        <v>53.665639999999996</v>
      </c>
      <c r="K112" s="508"/>
      <c r="L112" s="508"/>
      <c r="M112" s="1484"/>
      <c r="N112" s="1484"/>
      <c r="O112" s="1484"/>
      <c r="P112" s="1484"/>
      <c r="Q112" s="1484"/>
      <c r="R112" s="1484"/>
    </row>
    <row r="113" spans="1:18">
      <c r="A113" s="1510">
        <v>1</v>
      </c>
      <c r="B113" s="1238" t="s">
        <v>1209</v>
      </c>
      <c r="C113" s="1490">
        <v>111.15720548999997</v>
      </c>
      <c r="D113" s="1490">
        <f>SUM(E113:H113)</f>
        <v>57.491565489999971</v>
      </c>
      <c r="E113" s="1490">
        <v>28.398</v>
      </c>
      <c r="F113" s="1490">
        <v>3.9465165799999999</v>
      </c>
      <c r="G113" s="1490">
        <v>25.146999999999998</v>
      </c>
      <c r="H113" s="1490">
        <v>4.8909999978974383E-5</v>
      </c>
      <c r="I113" s="1491">
        <v>53.665639999999989</v>
      </c>
      <c r="J113" s="1483">
        <f t="shared" si="30"/>
        <v>53.665639999999996</v>
      </c>
      <c r="K113" s="536"/>
      <c r="L113" s="536"/>
    </row>
    <row r="114" spans="1:18">
      <c r="A114" s="1514" t="s">
        <v>1243</v>
      </c>
      <c r="B114" s="1515" t="s">
        <v>39</v>
      </c>
      <c r="C114" s="1486">
        <f t="shared" ref="C114:I114" si="33">C115+C118</f>
        <v>0</v>
      </c>
      <c r="D114" s="1486">
        <f t="shared" si="33"/>
        <v>0</v>
      </c>
      <c r="E114" s="1486">
        <f t="shared" si="33"/>
        <v>0</v>
      </c>
      <c r="F114" s="1486">
        <f t="shared" si="33"/>
        <v>0</v>
      </c>
      <c r="G114" s="1486">
        <f t="shared" si="33"/>
        <v>0</v>
      </c>
      <c r="H114" s="1486">
        <f t="shared" si="33"/>
        <v>0</v>
      </c>
      <c r="I114" s="1487">
        <f t="shared" si="33"/>
        <v>0</v>
      </c>
      <c r="J114" s="1483">
        <f t="shared" si="30"/>
        <v>0</v>
      </c>
      <c r="K114" s="508"/>
      <c r="L114" s="508"/>
      <c r="M114" s="1484"/>
      <c r="N114" s="1484"/>
      <c r="O114" s="1484"/>
      <c r="P114" s="1484"/>
      <c r="Q114" s="1484"/>
      <c r="R114" s="1484"/>
    </row>
    <row r="115" spans="1:18">
      <c r="A115" s="1511">
        <v>1</v>
      </c>
      <c r="B115" s="521" t="s">
        <v>89</v>
      </c>
      <c r="C115" s="1493">
        <f t="shared" ref="C115:I115" si="34">SUM(C116:C117)</f>
        <v>0</v>
      </c>
      <c r="D115" s="1493">
        <f t="shared" si="34"/>
        <v>0</v>
      </c>
      <c r="E115" s="1493">
        <f t="shared" si="34"/>
        <v>0</v>
      </c>
      <c r="F115" s="1493">
        <f t="shared" si="34"/>
        <v>0</v>
      </c>
      <c r="G115" s="1493">
        <f t="shared" si="34"/>
        <v>0</v>
      </c>
      <c r="H115" s="1493">
        <f t="shared" si="34"/>
        <v>0</v>
      </c>
      <c r="I115" s="1494">
        <f t="shared" si="34"/>
        <v>0</v>
      </c>
      <c r="J115" s="1483">
        <f t="shared" si="30"/>
        <v>0</v>
      </c>
      <c r="K115" s="508"/>
      <c r="L115" s="508"/>
      <c r="M115" s="1484"/>
      <c r="N115" s="1484"/>
      <c r="O115" s="1484"/>
      <c r="P115" s="1484"/>
      <c r="Q115" s="1484"/>
      <c r="R115" s="1484"/>
    </row>
    <row r="116" spans="1:18" hidden="1">
      <c r="A116" s="1510"/>
      <c r="B116" s="1238"/>
      <c r="C116" s="1490"/>
      <c r="D116" s="1490"/>
      <c r="E116" s="1490"/>
      <c r="F116" s="1490"/>
      <c r="G116" s="1490"/>
      <c r="H116" s="1490"/>
      <c r="I116" s="1491"/>
      <c r="J116" s="1483"/>
      <c r="K116" s="536"/>
      <c r="L116" s="536"/>
    </row>
    <row r="117" spans="1:18" hidden="1">
      <c r="A117" s="1510"/>
      <c r="B117" s="1238"/>
      <c r="C117" s="1490"/>
      <c r="D117" s="1490"/>
      <c r="E117" s="1490"/>
      <c r="F117" s="1490"/>
      <c r="G117" s="1490"/>
      <c r="H117" s="1490"/>
      <c r="I117" s="1491"/>
      <c r="J117" s="1483"/>
      <c r="K117" s="536"/>
      <c r="L117" s="536"/>
    </row>
    <row r="118" spans="1:18">
      <c r="A118" s="1511">
        <v>2</v>
      </c>
      <c r="B118" s="521" t="s">
        <v>88</v>
      </c>
      <c r="C118" s="1493">
        <f>C119</f>
        <v>0</v>
      </c>
      <c r="D118" s="1493">
        <f t="shared" ref="D118:I118" si="35">D119</f>
        <v>0</v>
      </c>
      <c r="E118" s="1493">
        <f t="shared" si="35"/>
        <v>0</v>
      </c>
      <c r="F118" s="1493">
        <f t="shared" si="35"/>
        <v>0</v>
      </c>
      <c r="G118" s="1493">
        <f t="shared" si="35"/>
        <v>0</v>
      </c>
      <c r="H118" s="1493">
        <f t="shared" si="35"/>
        <v>0</v>
      </c>
      <c r="I118" s="1494">
        <f t="shared" si="35"/>
        <v>0</v>
      </c>
      <c r="J118" s="1483">
        <f t="shared" si="30"/>
        <v>0</v>
      </c>
      <c r="K118" s="508"/>
      <c r="L118" s="508"/>
      <c r="M118" s="1484"/>
      <c r="N118" s="1484"/>
      <c r="O118" s="1484"/>
      <c r="P118" s="1484"/>
      <c r="Q118" s="1484"/>
      <c r="R118" s="1484"/>
    </row>
    <row r="119" spans="1:18" hidden="1">
      <c r="A119" s="1510"/>
      <c r="B119" s="1492"/>
      <c r="C119" s="1490"/>
      <c r="D119" s="1490"/>
      <c r="E119" s="1490"/>
      <c r="F119" s="1490"/>
      <c r="G119" s="1490"/>
      <c r="H119" s="1490"/>
      <c r="I119" s="1491"/>
      <c r="J119" s="1483">
        <f t="shared" si="30"/>
        <v>0</v>
      </c>
      <c r="K119" s="536"/>
      <c r="L119" s="536"/>
    </row>
    <row r="120" spans="1:18">
      <c r="A120" s="1514" t="s">
        <v>1244</v>
      </c>
      <c r="B120" s="1515" t="s">
        <v>80</v>
      </c>
      <c r="C120" s="1486">
        <f t="shared" ref="C120:I120" si="36">C121+C123+C125</f>
        <v>4.04300426</v>
      </c>
      <c r="D120" s="1486">
        <f t="shared" si="36"/>
        <v>4.04300426</v>
      </c>
      <c r="E120" s="1486">
        <f t="shared" si="36"/>
        <v>0</v>
      </c>
      <c r="F120" s="1486">
        <f t="shared" si="36"/>
        <v>0</v>
      </c>
      <c r="G120" s="1486">
        <f t="shared" si="36"/>
        <v>0</v>
      </c>
      <c r="H120" s="1486">
        <f t="shared" si="36"/>
        <v>4.04300426</v>
      </c>
      <c r="I120" s="1487">
        <f t="shared" si="36"/>
        <v>0</v>
      </c>
      <c r="J120" s="1483">
        <f t="shared" si="30"/>
        <v>0</v>
      </c>
      <c r="K120" s="508"/>
      <c r="L120" s="508"/>
      <c r="M120" s="1484"/>
      <c r="N120" s="1484"/>
      <c r="O120" s="1484"/>
      <c r="P120" s="1484"/>
      <c r="Q120" s="1484"/>
      <c r="R120" s="1484"/>
    </row>
    <row r="121" spans="1:18">
      <c r="A121" s="1511">
        <v>1</v>
      </c>
      <c r="B121" s="521" t="s">
        <v>82</v>
      </c>
      <c r="C121" s="1493">
        <f t="shared" ref="C121:I121" si="37">SUM(C122:C122)</f>
        <v>1.073</v>
      </c>
      <c r="D121" s="1493">
        <f t="shared" si="37"/>
        <v>1.073</v>
      </c>
      <c r="E121" s="1493">
        <f t="shared" si="37"/>
        <v>0</v>
      </c>
      <c r="F121" s="1493">
        <f t="shared" si="37"/>
        <v>0</v>
      </c>
      <c r="G121" s="1493">
        <f t="shared" si="37"/>
        <v>0</v>
      </c>
      <c r="H121" s="1493">
        <f t="shared" si="37"/>
        <v>1.073</v>
      </c>
      <c r="I121" s="1494">
        <f t="shared" si="37"/>
        <v>0</v>
      </c>
      <c r="J121" s="1483">
        <f t="shared" si="30"/>
        <v>0</v>
      </c>
      <c r="K121" s="508"/>
      <c r="L121" s="508"/>
      <c r="M121" s="1484"/>
      <c r="N121" s="1484"/>
      <c r="O121" s="1484"/>
      <c r="P121" s="1484"/>
      <c r="Q121" s="1484"/>
      <c r="R121" s="1484"/>
    </row>
    <row r="122" spans="1:18" ht="15.75" customHeight="1">
      <c r="A122" s="1510">
        <v>1</v>
      </c>
      <c r="B122" s="1492" t="s">
        <v>1210</v>
      </c>
      <c r="C122" s="1490">
        <v>1.073</v>
      </c>
      <c r="D122" s="1490">
        <f>SUM(E122:H122)</f>
        <v>1.073</v>
      </c>
      <c r="E122" s="1490">
        <v>0</v>
      </c>
      <c r="F122" s="1490">
        <v>0</v>
      </c>
      <c r="G122" s="1490">
        <v>0</v>
      </c>
      <c r="H122" s="1490">
        <v>1.073</v>
      </c>
      <c r="I122" s="1491">
        <v>0</v>
      </c>
      <c r="J122" s="1483">
        <f t="shared" si="30"/>
        <v>0</v>
      </c>
      <c r="K122" s="536"/>
      <c r="L122" s="536"/>
    </row>
    <row r="123" spans="1:18">
      <c r="A123" s="1511">
        <v>2</v>
      </c>
      <c r="B123" s="521" t="s">
        <v>84</v>
      </c>
      <c r="C123" s="1493">
        <f>C124</f>
        <v>1</v>
      </c>
      <c r="D123" s="1493">
        <f t="shared" ref="D123:I123" si="38">D124</f>
        <v>1</v>
      </c>
      <c r="E123" s="1493">
        <f t="shared" si="38"/>
        <v>0</v>
      </c>
      <c r="F123" s="1493">
        <f t="shared" si="38"/>
        <v>0</v>
      </c>
      <c r="G123" s="1493">
        <f t="shared" si="38"/>
        <v>0</v>
      </c>
      <c r="H123" s="1493">
        <f t="shared" si="38"/>
        <v>1</v>
      </c>
      <c r="I123" s="1494">
        <f t="shared" si="38"/>
        <v>0</v>
      </c>
      <c r="J123" s="1483">
        <f t="shared" si="30"/>
        <v>0</v>
      </c>
      <c r="K123" s="508"/>
      <c r="L123" s="508"/>
      <c r="M123" s="1484"/>
      <c r="N123" s="1484"/>
      <c r="O123" s="1484"/>
      <c r="P123" s="1484"/>
      <c r="Q123" s="1484"/>
      <c r="R123" s="1484"/>
    </row>
    <row r="124" spans="1:18">
      <c r="A124" s="1510">
        <v>1</v>
      </c>
      <c r="B124" s="1238" t="s">
        <v>1211</v>
      </c>
      <c r="C124" s="1490">
        <v>1</v>
      </c>
      <c r="D124" s="1490">
        <f>SUM(E124:H124)</f>
        <v>1</v>
      </c>
      <c r="E124" s="1490">
        <v>0</v>
      </c>
      <c r="F124" s="1490">
        <v>0</v>
      </c>
      <c r="G124" s="1490">
        <v>0</v>
      </c>
      <c r="H124" s="1490">
        <v>1</v>
      </c>
      <c r="I124" s="1491">
        <v>0</v>
      </c>
      <c r="J124" s="1483">
        <f t="shared" si="30"/>
        <v>0</v>
      </c>
      <c r="K124" s="536"/>
      <c r="L124" s="536"/>
    </row>
    <row r="125" spans="1:18">
      <c r="A125" s="1511">
        <v>3</v>
      </c>
      <c r="B125" s="521" t="s">
        <v>86</v>
      </c>
      <c r="C125" s="1493">
        <f>C126+C127</f>
        <v>1.9700042600000001</v>
      </c>
      <c r="D125" s="1493">
        <f t="shared" ref="D125:I125" si="39">D126+D127</f>
        <v>1.9700042600000001</v>
      </c>
      <c r="E125" s="1493">
        <f t="shared" si="39"/>
        <v>0</v>
      </c>
      <c r="F125" s="1493">
        <f t="shared" si="39"/>
        <v>0</v>
      </c>
      <c r="G125" s="1493">
        <f t="shared" si="39"/>
        <v>0</v>
      </c>
      <c r="H125" s="1493">
        <f t="shared" si="39"/>
        <v>1.9700042600000001</v>
      </c>
      <c r="I125" s="1493">
        <f t="shared" si="39"/>
        <v>0</v>
      </c>
      <c r="J125" s="1483">
        <f t="shared" si="30"/>
        <v>0</v>
      </c>
      <c r="K125" s="508"/>
      <c r="L125" s="508"/>
      <c r="M125" s="1484"/>
      <c r="N125" s="1484"/>
      <c r="O125" s="1484"/>
      <c r="P125" s="1484"/>
      <c r="Q125" s="1484"/>
      <c r="R125" s="1484"/>
    </row>
    <row r="126" spans="1:18" ht="31.5">
      <c r="A126" s="1510">
        <v>1</v>
      </c>
      <c r="B126" s="1238" t="s">
        <v>1245</v>
      </c>
      <c r="C126" s="1490">
        <v>0.91339999999999999</v>
      </c>
      <c r="D126" s="1490">
        <f t="shared" ref="D126:D127" si="40">SUM(E126:H126)</f>
        <v>0.91339999999999999</v>
      </c>
      <c r="E126" s="1490">
        <v>0</v>
      </c>
      <c r="F126" s="1490">
        <v>0</v>
      </c>
      <c r="G126" s="1490">
        <v>0</v>
      </c>
      <c r="H126" s="1490">
        <v>0.91339999999999999</v>
      </c>
      <c r="I126" s="1491">
        <v>0</v>
      </c>
      <c r="J126" s="1483"/>
      <c r="K126" s="536"/>
      <c r="L126" s="536"/>
    </row>
    <row r="127" spans="1:18" ht="30" customHeight="1">
      <c r="A127" s="1510">
        <v>2</v>
      </c>
      <c r="B127" s="1238" t="s">
        <v>1246</v>
      </c>
      <c r="C127" s="1490">
        <v>1.0566042600000001</v>
      </c>
      <c r="D127" s="1490">
        <f t="shared" si="40"/>
        <v>1.0566042600000001</v>
      </c>
      <c r="E127" s="1490">
        <v>0</v>
      </c>
      <c r="F127" s="1490">
        <v>0</v>
      </c>
      <c r="G127" s="1490">
        <v>0</v>
      </c>
      <c r="H127" s="1490">
        <v>1.0566042600000001</v>
      </c>
      <c r="I127" s="1491">
        <v>0</v>
      </c>
      <c r="J127" s="1483"/>
      <c r="K127" s="536"/>
      <c r="L127" s="536"/>
    </row>
    <row r="128" spans="1:18">
      <c r="A128" s="1514" t="s">
        <v>1247</v>
      </c>
      <c r="B128" s="1515" t="s">
        <v>40</v>
      </c>
      <c r="C128" s="1486" t="e">
        <f t="shared" ref="C128:I128" si="41">C129+C132+C135+C136+C137</f>
        <v>#N/A</v>
      </c>
      <c r="D128" s="1486" t="e">
        <f t="shared" si="41"/>
        <v>#N/A</v>
      </c>
      <c r="E128" s="1486" t="e">
        <f t="shared" si="41"/>
        <v>#N/A</v>
      </c>
      <c r="F128" s="1486" t="e">
        <f t="shared" si="41"/>
        <v>#N/A</v>
      </c>
      <c r="G128" s="1486" t="e">
        <f t="shared" si="41"/>
        <v>#N/A</v>
      </c>
      <c r="H128" s="1486" t="e">
        <f t="shared" si="41"/>
        <v>#N/A</v>
      </c>
      <c r="I128" s="1487" t="e">
        <f t="shared" si="41"/>
        <v>#N/A</v>
      </c>
      <c r="J128" s="1483" t="e">
        <f t="shared" si="30"/>
        <v>#N/A</v>
      </c>
      <c r="K128" s="508"/>
      <c r="L128" s="508"/>
      <c r="M128" s="1484"/>
      <c r="N128" s="1484"/>
      <c r="O128" s="1484"/>
      <c r="P128" s="1484"/>
      <c r="Q128" s="1484"/>
      <c r="R128" s="1484"/>
    </row>
    <row r="129" spans="1:18">
      <c r="A129" s="1511">
        <v>1</v>
      </c>
      <c r="B129" s="521" t="s">
        <v>41</v>
      </c>
      <c r="C129" s="1493" t="e">
        <f t="shared" ref="C129:I129" si="42">SUM(C130:C131)</f>
        <v>#N/A</v>
      </c>
      <c r="D129" s="1493" t="e">
        <f t="shared" si="42"/>
        <v>#N/A</v>
      </c>
      <c r="E129" s="1493" t="e">
        <f t="shared" si="42"/>
        <v>#N/A</v>
      </c>
      <c r="F129" s="1493" t="e">
        <f t="shared" si="42"/>
        <v>#N/A</v>
      </c>
      <c r="G129" s="1493" t="e">
        <f t="shared" si="42"/>
        <v>#N/A</v>
      </c>
      <c r="H129" s="1493" t="e">
        <f t="shared" si="42"/>
        <v>#N/A</v>
      </c>
      <c r="I129" s="1494" t="e">
        <f t="shared" si="42"/>
        <v>#N/A</v>
      </c>
      <c r="J129" s="1483" t="e">
        <f t="shared" si="30"/>
        <v>#N/A</v>
      </c>
      <c r="K129" s="508"/>
      <c r="L129" s="508"/>
      <c r="M129" s="1484"/>
      <c r="N129" s="1484"/>
      <c r="O129" s="1484"/>
      <c r="P129" s="1484"/>
      <c r="Q129" s="1484"/>
      <c r="R129" s="1484"/>
    </row>
    <row r="130" spans="1:18">
      <c r="A130" s="1510">
        <v>1</v>
      </c>
      <c r="B130" s="1238" t="s">
        <v>1248</v>
      </c>
      <c r="C130" s="1490" t="e">
        <v>#N/A</v>
      </c>
      <c r="D130" s="1490" t="e">
        <f>SUM(E130:H130)</f>
        <v>#N/A</v>
      </c>
      <c r="E130" s="1490" t="e">
        <v>#N/A</v>
      </c>
      <c r="F130" s="1490" t="e">
        <v>#N/A</v>
      </c>
      <c r="G130" s="1490" t="e">
        <v>#N/A</v>
      </c>
      <c r="H130" s="1490" t="e">
        <v>#N/A</v>
      </c>
      <c r="I130" s="1491" t="e">
        <v>#N/A</v>
      </c>
      <c r="J130" s="1483"/>
      <c r="K130" s="536"/>
      <c r="L130" s="536"/>
    </row>
    <row r="131" spans="1:18" hidden="1">
      <c r="A131" s="1510"/>
      <c r="B131" s="1238"/>
      <c r="C131" s="1490"/>
      <c r="D131" s="1490"/>
      <c r="E131" s="1490"/>
      <c r="F131" s="1490"/>
      <c r="G131" s="1490"/>
      <c r="H131" s="1490"/>
      <c r="I131" s="1491"/>
      <c r="J131" s="1483"/>
      <c r="K131" s="536"/>
      <c r="L131" s="536"/>
    </row>
    <row r="132" spans="1:18">
      <c r="A132" s="1511">
        <v>2</v>
      </c>
      <c r="B132" s="521" t="s">
        <v>42</v>
      </c>
      <c r="C132" s="1493">
        <f>SUM(C133:C134)</f>
        <v>39.639252432399999</v>
      </c>
      <c r="D132" s="1493">
        <f t="shared" ref="D132:I132" si="43">SUM(D133:D134)</f>
        <v>39.406292432400001</v>
      </c>
      <c r="E132" s="1493">
        <f t="shared" si="43"/>
        <v>2.9510000000000001</v>
      </c>
      <c r="F132" s="1493">
        <f t="shared" si="43"/>
        <v>5.9993779000000007</v>
      </c>
      <c r="G132" s="1493">
        <f t="shared" si="43"/>
        <v>4.4981829999999992</v>
      </c>
      <c r="H132" s="1493">
        <f t="shared" si="43"/>
        <v>25.957731532399997</v>
      </c>
      <c r="I132" s="1494">
        <f t="shared" si="43"/>
        <v>0.23296</v>
      </c>
      <c r="J132" s="1483">
        <f t="shared" si="30"/>
        <v>0.2329599999999985</v>
      </c>
      <c r="K132" s="508"/>
      <c r="L132" s="508"/>
      <c r="M132" s="1484"/>
      <c r="N132" s="1484"/>
      <c r="O132" s="1484"/>
      <c r="P132" s="1484"/>
      <c r="Q132" s="1484"/>
      <c r="R132" s="1484"/>
    </row>
    <row r="133" spans="1:18">
      <c r="A133" s="1488">
        <v>1</v>
      </c>
      <c r="B133" s="1492" t="s">
        <v>1249</v>
      </c>
      <c r="C133" s="1490">
        <v>14.425559999999999</v>
      </c>
      <c r="D133" s="1490">
        <f t="shared" ref="D133:D134" si="44">SUM(E133:H133)</f>
        <v>14.425559999999999</v>
      </c>
      <c r="E133" s="1490">
        <v>0.71899999999999997</v>
      </c>
      <c r="F133" s="1490">
        <v>0</v>
      </c>
      <c r="G133" s="1490">
        <v>0</v>
      </c>
      <c r="H133" s="1490">
        <v>13.70656</v>
      </c>
      <c r="I133" s="1491">
        <v>0</v>
      </c>
      <c r="J133" s="1483">
        <f t="shared" si="30"/>
        <v>0</v>
      </c>
      <c r="K133" s="536"/>
      <c r="L133" s="536"/>
    </row>
    <row r="134" spans="1:18">
      <c r="A134" s="1488">
        <f>A133+1</f>
        <v>2</v>
      </c>
      <c r="B134" s="1492" t="s">
        <v>765</v>
      </c>
      <c r="C134" s="1490">
        <v>25.213692432399998</v>
      </c>
      <c r="D134" s="1490">
        <f t="shared" si="44"/>
        <v>24.9807324324</v>
      </c>
      <c r="E134" s="1490">
        <v>2.2320000000000002</v>
      </c>
      <c r="F134" s="1490">
        <v>5.9993779000000007</v>
      </c>
      <c r="G134" s="1490">
        <v>4.4981829999999992</v>
      </c>
      <c r="H134" s="1490">
        <v>12.251171532399999</v>
      </c>
      <c r="I134" s="1491">
        <v>0.23296</v>
      </c>
      <c r="J134" s="1483">
        <f t="shared" si="30"/>
        <v>0.2329599999999985</v>
      </c>
      <c r="K134" s="536"/>
      <c r="L134" s="536"/>
    </row>
    <row r="135" spans="1:18">
      <c r="A135" s="1511">
        <v>3</v>
      </c>
      <c r="B135" s="521" t="s">
        <v>43</v>
      </c>
      <c r="C135" s="1493"/>
      <c r="D135" s="1493"/>
      <c r="E135" s="1493"/>
      <c r="F135" s="1493"/>
      <c r="G135" s="1493"/>
      <c r="H135" s="1493"/>
      <c r="I135" s="1494"/>
      <c r="J135" s="1483">
        <f t="shared" si="30"/>
        <v>0</v>
      </c>
      <c r="K135" s="508"/>
      <c r="L135" s="508"/>
      <c r="M135" s="1484"/>
      <c r="N135" s="1484"/>
      <c r="O135" s="1484"/>
      <c r="P135" s="1484"/>
      <c r="Q135" s="1484"/>
      <c r="R135" s="1484"/>
    </row>
    <row r="136" spans="1:18">
      <c r="A136" s="1511">
        <v>4</v>
      </c>
      <c r="B136" s="1516" t="s">
        <v>44</v>
      </c>
      <c r="C136" s="1493"/>
      <c r="D136" s="1493"/>
      <c r="E136" s="1493"/>
      <c r="F136" s="1493"/>
      <c r="G136" s="1493"/>
      <c r="H136" s="1493"/>
      <c r="I136" s="1494"/>
      <c r="J136" s="1483">
        <f t="shared" si="30"/>
        <v>0</v>
      </c>
      <c r="K136" s="508"/>
      <c r="L136" s="508"/>
      <c r="M136" s="1484"/>
      <c r="N136" s="1484"/>
      <c r="O136" s="1484"/>
      <c r="P136" s="1484"/>
      <c r="Q136" s="1484"/>
      <c r="R136" s="1484"/>
    </row>
    <row r="137" spans="1:18">
      <c r="A137" s="1511">
        <v>5</v>
      </c>
      <c r="B137" s="1516" t="s">
        <v>45</v>
      </c>
      <c r="C137" s="1493">
        <f>C138</f>
        <v>0</v>
      </c>
      <c r="D137" s="1493">
        <f t="shared" ref="D137:I137" si="45">D138</f>
        <v>0</v>
      </c>
      <c r="E137" s="1493">
        <f t="shared" si="45"/>
        <v>0</v>
      </c>
      <c r="F137" s="1493">
        <f t="shared" si="45"/>
        <v>0</v>
      </c>
      <c r="G137" s="1493">
        <f t="shared" si="45"/>
        <v>0</v>
      </c>
      <c r="H137" s="1493">
        <f t="shared" si="45"/>
        <v>0</v>
      </c>
      <c r="I137" s="1494">
        <f t="shared" si="45"/>
        <v>0</v>
      </c>
      <c r="J137" s="1483">
        <f t="shared" si="30"/>
        <v>0</v>
      </c>
      <c r="K137" s="508"/>
      <c r="L137" s="508"/>
      <c r="M137" s="1484"/>
      <c r="N137" s="1484"/>
      <c r="O137" s="1484"/>
      <c r="P137" s="1484"/>
      <c r="Q137" s="1484"/>
      <c r="R137" s="1484"/>
    </row>
    <row r="138" spans="1:18" ht="14.25" hidden="1" customHeight="1">
      <c r="A138" s="1488"/>
      <c r="B138" s="1517" t="s">
        <v>936</v>
      </c>
      <c r="C138" s="1490">
        <v>0</v>
      </c>
      <c r="D138" s="1490">
        <f>SUM(E138:H138)</f>
        <v>0</v>
      </c>
      <c r="E138" s="1490">
        <v>0</v>
      </c>
      <c r="F138" s="1490">
        <v>0</v>
      </c>
      <c r="G138" s="1490">
        <v>0</v>
      </c>
      <c r="H138" s="1490">
        <v>0</v>
      </c>
      <c r="I138" s="1491">
        <v>0</v>
      </c>
      <c r="J138" s="1483">
        <f t="shared" si="30"/>
        <v>0</v>
      </c>
      <c r="K138" s="536"/>
      <c r="L138" s="536"/>
    </row>
    <row r="139" spans="1:18" ht="14.25" hidden="1" customHeight="1">
      <c r="A139" s="1488"/>
      <c r="B139" s="1517"/>
      <c r="C139" s="1490"/>
      <c r="D139" s="1490"/>
      <c r="E139" s="1490"/>
      <c r="F139" s="1490"/>
      <c r="G139" s="1490"/>
      <c r="H139" s="1490"/>
      <c r="I139" s="1491"/>
      <c r="J139" s="1483"/>
      <c r="K139" s="536"/>
      <c r="L139" s="536"/>
    </row>
    <row r="140" spans="1:18" ht="14.25" hidden="1" customHeight="1">
      <c r="A140" s="1488"/>
      <c r="B140" s="1517" t="s">
        <v>1250</v>
      </c>
      <c r="C140" s="1490">
        <v>0</v>
      </c>
      <c r="D140" s="1490">
        <f>SUM(E140:H140)</f>
        <v>0</v>
      </c>
      <c r="E140" s="1490">
        <v>0</v>
      </c>
      <c r="F140" s="1490">
        <v>0</v>
      </c>
      <c r="G140" s="1490">
        <v>0</v>
      </c>
      <c r="H140" s="1490">
        <v>0</v>
      </c>
      <c r="I140" s="1491">
        <v>0</v>
      </c>
      <c r="J140" s="1483"/>
      <c r="K140" s="536"/>
      <c r="L140" s="536"/>
    </row>
    <row r="141" spans="1:18" hidden="1">
      <c r="A141" s="1518"/>
      <c r="B141" s="1519"/>
      <c r="C141" s="1490"/>
      <c r="D141" s="1490"/>
      <c r="E141" s="1490"/>
      <c r="F141" s="1490"/>
      <c r="G141" s="1490"/>
      <c r="H141" s="1490"/>
      <c r="I141" s="1491"/>
      <c r="J141" s="1483"/>
      <c r="K141" s="536"/>
      <c r="L141" s="536"/>
    </row>
    <row r="142" spans="1:18" ht="16.5" hidden="1" thickBot="1">
      <c r="A142" s="2441" t="s">
        <v>211</v>
      </c>
      <c r="B142" s="2442"/>
      <c r="C142" s="1520"/>
      <c r="D142" s="1520"/>
      <c r="E142" s="1520"/>
      <c r="F142" s="1520"/>
      <c r="G142" s="1520"/>
      <c r="H142" s="1521"/>
      <c r="I142" s="1522"/>
      <c r="J142" s="1483"/>
      <c r="K142" s="536"/>
      <c r="L142" s="536"/>
    </row>
    <row r="143" spans="1:18" ht="16.5" hidden="1" thickBot="1">
      <c r="A143" s="1523"/>
      <c r="B143" s="1524" t="s">
        <v>234</v>
      </c>
      <c r="C143" s="1525"/>
      <c r="D143" s="1526"/>
      <c r="E143" s="1526"/>
      <c r="F143" s="1526"/>
      <c r="G143" s="1526"/>
      <c r="H143" s="1527"/>
      <c r="I143" s="1528"/>
      <c r="J143" s="1529"/>
      <c r="K143" s="536"/>
      <c r="L143" s="536"/>
    </row>
    <row r="144" spans="1:18" hidden="1">
      <c r="A144" s="2443" t="s">
        <v>350</v>
      </c>
      <c r="B144" s="2443"/>
      <c r="C144" s="2443"/>
      <c r="D144" s="2443"/>
      <c r="E144" s="2443"/>
      <c r="F144" s="2443"/>
      <c r="G144" s="2443"/>
      <c r="H144" s="2443"/>
      <c r="I144" s="2443"/>
      <c r="J144" s="1530"/>
      <c r="K144" s="536"/>
      <c r="L144" s="536"/>
    </row>
    <row r="145" spans="1:12" hidden="1">
      <c r="A145" s="2443" t="s">
        <v>351</v>
      </c>
      <c r="B145" s="2443"/>
      <c r="C145" s="2443"/>
      <c r="D145" s="2443"/>
      <c r="E145" s="2443"/>
      <c r="F145" s="2443"/>
      <c r="G145" s="2443"/>
      <c r="H145" s="2443"/>
      <c r="I145" s="2443"/>
      <c r="J145" s="1530"/>
      <c r="K145" s="536"/>
      <c r="L145" s="536"/>
    </row>
    <row r="146" spans="1:12">
      <c r="A146" s="511"/>
      <c r="B146" s="511"/>
      <c r="C146" s="511"/>
      <c r="D146" s="511"/>
      <c r="E146" s="511"/>
      <c r="F146" s="511"/>
      <c r="G146" s="511"/>
      <c r="H146" s="511"/>
      <c r="I146" s="511"/>
      <c r="J146" s="511"/>
      <c r="K146" s="536"/>
      <c r="L146" s="536"/>
    </row>
    <row r="147" spans="1:12">
      <c r="A147" s="2421" t="s">
        <v>1251</v>
      </c>
      <c r="B147" s="2421"/>
      <c r="C147" s="2421"/>
      <c r="D147" s="2421"/>
      <c r="E147" s="2421"/>
      <c r="F147" s="2421"/>
      <c r="G147" s="2421"/>
      <c r="H147" s="2421"/>
      <c r="I147" s="2421"/>
      <c r="J147" s="1469"/>
      <c r="K147" s="536"/>
      <c r="L147" s="536"/>
    </row>
    <row r="148" spans="1:12" ht="16.5" thickBot="1">
      <c r="A148" s="508"/>
      <c r="B148" s="536"/>
      <c r="C148" s="1473" t="e">
        <f>C153-D19</f>
        <v>#N/A</v>
      </c>
      <c r="D148" s="1531" t="e">
        <f>D153-E19</f>
        <v>#N/A</v>
      </c>
      <c r="E148" s="1531" t="e">
        <f>E153-F19</f>
        <v>#N/A</v>
      </c>
      <c r="F148" s="1531" t="e">
        <f>F153-G19</f>
        <v>#N/A</v>
      </c>
      <c r="G148" s="1531" t="e">
        <f>G153-H19</f>
        <v>#N/A</v>
      </c>
      <c r="H148" s="537"/>
      <c r="I148" s="536"/>
      <c r="J148" s="536"/>
      <c r="K148" s="536"/>
      <c r="L148" s="536"/>
    </row>
    <row r="149" spans="1:12">
      <c r="A149" s="2415" t="s">
        <v>123</v>
      </c>
      <c r="B149" s="2446" t="s">
        <v>124</v>
      </c>
      <c r="C149" s="2446" t="s">
        <v>349</v>
      </c>
      <c r="D149" s="2446"/>
      <c r="E149" s="2446"/>
      <c r="F149" s="2446"/>
      <c r="G149" s="2446"/>
      <c r="H149" s="2446" t="s">
        <v>125</v>
      </c>
      <c r="I149" s="2416"/>
      <c r="J149" s="511"/>
      <c r="K149" s="536"/>
      <c r="L149" s="536"/>
    </row>
    <row r="150" spans="1:12">
      <c r="A150" s="2444"/>
      <c r="B150" s="2447"/>
      <c r="C150" s="1477" t="s">
        <v>126</v>
      </c>
      <c r="D150" s="1477" t="s">
        <v>127</v>
      </c>
      <c r="E150" s="1477" t="s">
        <v>128</v>
      </c>
      <c r="F150" s="1477" t="s">
        <v>129</v>
      </c>
      <c r="G150" s="1477" t="s">
        <v>130</v>
      </c>
      <c r="H150" s="2447"/>
      <c r="I150" s="2449"/>
      <c r="J150" s="511"/>
      <c r="K150" s="536"/>
      <c r="L150" s="536"/>
    </row>
    <row r="151" spans="1:12">
      <c r="A151" s="2445"/>
      <c r="B151" s="2448"/>
      <c r="C151" s="1532" t="s">
        <v>131</v>
      </c>
      <c r="D151" s="1532" t="s">
        <v>131</v>
      </c>
      <c r="E151" s="1532" t="s">
        <v>131</v>
      </c>
      <c r="F151" s="1532" t="s">
        <v>131</v>
      </c>
      <c r="G151" s="1532" t="s">
        <v>131</v>
      </c>
      <c r="H151" s="2448"/>
      <c r="I151" s="2450"/>
      <c r="J151" s="511"/>
      <c r="K151" s="536"/>
      <c r="L151" s="536"/>
    </row>
    <row r="152" spans="1:12">
      <c r="A152" s="1533"/>
      <c r="B152" s="1534" t="s">
        <v>791</v>
      </c>
      <c r="C152" s="1493">
        <f>SUM(D152:G152)</f>
        <v>516.84764388163353</v>
      </c>
      <c r="D152" s="1535">
        <f>D153+D164</f>
        <v>96.195727393728816</v>
      </c>
      <c r="E152" s="1535">
        <f>E153+E164</f>
        <v>69.914004009999999</v>
      </c>
      <c r="F152" s="1535">
        <f>F153+F164</f>
        <v>97.901902493801884</v>
      </c>
      <c r="G152" s="1535">
        <f>G153+G164</f>
        <v>252.83600998410287</v>
      </c>
      <c r="H152" s="2451"/>
      <c r="I152" s="2452"/>
      <c r="J152" s="511"/>
      <c r="K152" s="536"/>
      <c r="L152" s="536"/>
    </row>
    <row r="153" spans="1:12">
      <c r="A153" s="1536" t="s">
        <v>110</v>
      </c>
      <c r="B153" s="1537" t="s">
        <v>134</v>
      </c>
      <c r="C153" s="1493">
        <f>C154+C160+C161+C162</f>
        <v>516.84764388163353</v>
      </c>
      <c r="D153" s="1493">
        <f>D154+D160+D161+D162</f>
        <v>96.195727393728816</v>
      </c>
      <c r="E153" s="1493">
        <f>E154+E160+E161+E162</f>
        <v>69.914004009999999</v>
      </c>
      <c r="F153" s="1493">
        <f>F154+F160+F161+F162</f>
        <v>97.901902493801884</v>
      </c>
      <c r="G153" s="1493">
        <f>G154+G160+G161+G162</f>
        <v>252.83600998410287</v>
      </c>
      <c r="H153" s="2453"/>
      <c r="I153" s="2454"/>
      <c r="J153" s="1538"/>
      <c r="K153" s="1539"/>
      <c r="L153" s="536"/>
    </row>
    <row r="154" spans="1:12">
      <c r="A154" s="1540" t="s">
        <v>111</v>
      </c>
      <c r="B154" s="1541" t="s">
        <v>141</v>
      </c>
      <c r="C154" s="1493">
        <f>SUM(C155:C157)</f>
        <v>74.431000000000012</v>
      </c>
      <c r="D154" s="1493">
        <f>SUM(D155:D157)</f>
        <v>0</v>
      </c>
      <c r="E154" s="1493">
        <f>SUM(E155:E157)</f>
        <v>0</v>
      </c>
      <c r="F154" s="1493">
        <f>SUM(F155:F157)</f>
        <v>21.900763325802927</v>
      </c>
      <c r="G154" s="1493">
        <f>SUM(G155:G157)</f>
        <v>52.530236674197084</v>
      </c>
      <c r="H154" s="2437"/>
      <c r="I154" s="2438"/>
      <c r="J154" s="1542"/>
      <c r="K154" s="1539"/>
      <c r="L154" s="536"/>
    </row>
    <row r="155" spans="1:12">
      <c r="A155" s="1540" t="s">
        <v>142</v>
      </c>
      <c r="B155" s="1543" t="s">
        <v>551</v>
      </c>
      <c r="C155" s="1490">
        <f>SUM(D155:G155)</f>
        <v>74.431000000000012</v>
      </c>
      <c r="D155" s="1490">
        <v>0</v>
      </c>
      <c r="E155" s="1490">
        <v>0</v>
      </c>
      <c r="F155" s="1490">
        <v>21.900763325802927</v>
      </c>
      <c r="G155" s="1490">
        <v>52.530236674197084</v>
      </c>
      <c r="H155" s="2437"/>
      <c r="I155" s="2438"/>
      <c r="J155" s="1542"/>
      <c r="K155" s="1539"/>
      <c r="L155" s="536"/>
    </row>
    <row r="156" spans="1:12">
      <c r="A156" s="1540" t="s">
        <v>158</v>
      </c>
      <c r="B156" s="1543" t="s">
        <v>552</v>
      </c>
      <c r="C156" s="1490"/>
      <c r="D156" s="1490"/>
      <c r="E156" s="1490"/>
      <c r="F156" s="1490"/>
      <c r="G156" s="1490"/>
      <c r="H156" s="2437"/>
      <c r="I156" s="2438"/>
      <c r="J156" s="1542"/>
      <c r="K156" s="536"/>
      <c r="L156" s="536"/>
    </row>
    <row r="157" spans="1:12">
      <c r="A157" s="1540" t="s">
        <v>162</v>
      </c>
      <c r="B157" s="1543" t="s">
        <v>553</v>
      </c>
      <c r="C157" s="1493">
        <f>SUM(C158:C159)</f>
        <v>0</v>
      </c>
      <c r="D157" s="1493">
        <f>SUM(D158:D159)</f>
        <v>0</v>
      </c>
      <c r="E157" s="1493">
        <f>SUM(E158:E159)</f>
        <v>0</v>
      </c>
      <c r="F157" s="1493">
        <f>SUM(F158:F159)</f>
        <v>0</v>
      </c>
      <c r="G157" s="1493">
        <f>SUM(G158:G159)</f>
        <v>0</v>
      </c>
      <c r="H157" s="2437"/>
      <c r="I157" s="2438"/>
      <c r="J157" s="1542"/>
      <c r="K157" s="1539"/>
      <c r="L157" s="536"/>
    </row>
    <row r="158" spans="1:12">
      <c r="A158" s="1540" t="s">
        <v>163</v>
      </c>
      <c r="B158" s="1544" t="s">
        <v>554</v>
      </c>
      <c r="C158" s="1493"/>
      <c r="D158" s="1493"/>
      <c r="E158" s="1493"/>
      <c r="F158" s="1493"/>
      <c r="G158" s="1490"/>
      <c r="H158" s="2437"/>
      <c r="I158" s="2438"/>
      <c r="J158" s="1542"/>
      <c r="K158" s="536"/>
      <c r="L158" s="536"/>
    </row>
    <row r="159" spans="1:12">
      <c r="A159" s="1540" t="s">
        <v>164</v>
      </c>
      <c r="B159" s="1544" t="s">
        <v>555</v>
      </c>
      <c r="C159" s="1490">
        <f>SUM(D159:G159)</f>
        <v>0</v>
      </c>
      <c r="D159" s="1490">
        <v>0</v>
      </c>
      <c r="E159" s="1490">
        <v>0</v>
      </c>
      <c r="F159" s="1490">
        <v>0</v>
      </c>
      <c r="G159" s="1490">
        <v>0</v>
      </c>
      <c r="H159" s="2437"/>
      <c r="I159" s="2438"/>
      <c r="J159" s="1542"/>
      <c r="K159" s="1539"/>
      <c r="L159" s="536"/>
    </row>
    <row r="160" spans="1:12">
      <c r="A160" s="1540" t="s">
        <v>112</v>
      </c>
      <c r="B160" s="1545" t="s">
        <v>143</v>
      </c>
      <c r="C160" s="1490">
        <f>SUM(D160:G160)</f>
        <v>342.93471276027628</v>
      </c>
      <c r="D160" s="1490">
        <v>81.061478415932214</v>
      </c>
      <c r="E160" s="1490">
        <v>59.85629037728814</v>
      </c>
      <c r="F160" s="1490">
        <v>60.158500529572386</v>
      </c>
      <c r="G160" s="1490">
        <v>141.85844343748354</v>
      </c>
      <c r="H160" s="2437"/>
      <c r="I160" s="2438"/>
      <c r="J160" s="1542"/>
      <c r="K160" s="1539"/>
      <c r="L160" s="536"/>
    </row>
    <row r="161" spans="1:17">
      <c r="A161" s="1540" t="s">
        <v>122</v>
      </c>
      <c r="B161" s="1545" t="s">
        <v>144</v>
      </c>
      <c r="C161" s="1490">
        <f>SUM(D161:G161)</f>
        <v>99.481931121357263</v>
      </c>
      <c r="D161" s="1490">
        <v>15.134248977796602</v>
      </c>
      <c r="E161" s="1490">
        <v>10.057713632711861</v>
      </c>
      <c r="F161" s="1490">
        <v>15.842638638426564</v>
      </c>
      <c r="G161" s="1490">
        <v>58.447329872422245</v>
      </c>
      <c r="H161" s="2437"/>
      <c r="I161" s="2438"/>
      <c r="J161" s="1542"/>
      <c r="K161" s="1539"/>
      <c r="L161" s="536"/>
    </row>
    <row r="162" spans="1:17">
      <c r="A162" s="1540" t="s">
        <v>145</v>
      </c>
      <c r="B162" s="1545" t="s">
        <v>146</v>
      </c>
      <c r="C162" s="1490">
        <f>SUM(D162:G162)</f>
        <v>0</v>
      </c>
      <c r="D162" s="1490"/>
      <c r="E162" s="1490"/>
      <c r="F162" s="1490"/>
      <c r="G162" s="1490"/>
      <c r="H162" s="2437"/>
      <c r="I162" s="2438"/>
      <c r="J162" s="1542"/>
      <c r="K162" s="536"/>
      <c r="L162" s="536"/>
    </row>
    <row r="163" spans="1:17">
      <c r="A163" s="1540" t="s">
        <v>147</v>
      </c>
      <c r="B163" s="1544" t="s">
        <v>556</v>
      </c>
      <c r="C163" s="1490"/>
      <c r="D163" s="1490"/>
      <c r="E163" s="1490"/>
      <c r="F163" s="1490"/>
      <c r="G163" s="1490"/>
      <c r="H163" s="2437"/>
      <c r="I163" s="2438"/>
      <c r="J163" s="1542"/>
      <c r="K163" s="536"/>
      <c r="L163" s="536"/>
    </row>
    <row r="164" spans="1:17" ht="16.5" thickBot="1">
      <c r="A164" s="1546" t="s">
        <v>113</v>
      </c>
      <c r="B164" s="1547" t="s">
        <v>557</v>
      </c>
      <c r="C164" s="1548">
        <f>SUM(C165:C170)</f>
        <v>0</v>
      </c>
      <c r="D164" s="1548">
        <f>SUM(D165:D170)</f>
        <v>0</v>
      </c>
      <c r="E164" s="1548">
        <f>SUM(E165:E170)</f>
        <v>0</v>
      </c>
      <c r="F164" s="1548">
        <f>SUM(F165:F170)</f>
        <v>0</v>
      </c>
      <c r="G164" s="1548">
        <f>SUM(G165:G170)</f>
        <v>0</v>
      </c>
      <c r="H164" s="2419"/>
      <c r="I164" s="2420"/>
      <c r="J164" s="1542"/>
      <c r="K164" s="1539"/>
      <c r="L164" s="536"/>
    </row>
    <row r="165" spans="1:17">
      <c r="A165" s="1549" t="s">
        <v>114</v>
      </c>
      <c r="B165" s="1550" t="s">
        <v>225</v>
      </c>
      <c r="C165" s="1551">
        <f>SUM(D165:G165)</f>
        <v>0</v>
      </c>
      <c r="D165" s="1551"/>
      <c r="E165" s="1551"/>
      <c r="F165" s="1551"/>
      <c r="G165" s="1551"/>
      <c r="H165" s="2439"/>
      <c r="I165" s="2440"/>
      <c r="J165" s="1542"/>
      <c r="K165" s="536"/>
      <c r="L165" s="536"/>
    </row>
    <row r="166" spans="1:17">
      <c r="A166" s="1540" t="s">
        <v>115</v>
      </c>
      <c r="B166" s="1545" t="s">
        <v>221</v>
      </c>
      <c r="C166" s="1490"/>
      <c r="D166" s="1490"/>
      <c r="E166" s="1490"/>
      <c r="F166" s="1490"/>
      <c r="G166" s="1490"/>
      <c r="H166" s="2437"/>
      <c r="I166" s="2438"/>
      <c r="J166" s="1542"/>
      <c r="K166" s="536"/>
      <c r="L166" s="536"/>
    </row>
    <row r="167" spans="1:17">
      <c r="A167" s="1540" t="s">
        <v>116</v>
      </c>
      <c r="B167" s="1545" t="s">
        <v>222</v>
      </c>
      <c r="C167" s="1490"/>
      <c r="D167" s="1490"/>
      <c r="E167" s="1490"/>
      <c r="F167" s="1490"/>
      <c r="G167" s="1490"/>
      <c r="H167" s="2437"/>
      <c r="I167" s="2438"/>
      <c r="J167" s="1542"/>
      <c r="K167" s="536"/>
      <c r="L167" s="536"/>
    </row>
    <row r="168" spans="1:17">
      <c r="A168" s="1540" t="s">
        <v>117</v>
      </c>
      <c r="B168" s="1545" t="s">
        <v>148</v>
      </c>
      <c r="C168" s="1490"/>
      <c r="D168" s="1490"/>
      <c r="E168" s="1490"/>
      <c r="F168" s="1490"/>
      <c r="G168" s="1490"/>
      <c r="H168" s="2437"/>
      <c r="I168" s="2438"/>
      <c r="J168" s="1542"/>
      <c r="K168" s="536"/>
      <c r="L168" s="536"/>
    </row>
    <row r="169" spans="1:17">
      <c r="A169" s="1540" t="s">
        <v>167</v>
      </c>
      <c r="B169" s="1545" t="s">
        <v>161</v>
      </c>
      <c r="C169" s="1490"/>
      <c r="D169" s="1490"/>
      <c r="E169" s="1490"/>
      <c r="F169" s="1490"/>
      <c r="G169" s="1490"/>
      <c r="H169" s="2437"/>
      <c r="I169" s="2438"/>
      <c r="J169" s="1542"/>
      <c r="K169" s="536"/>
      <c r="L169" s="536"/>
    </row>
    <row r="170" spans="1:17" ht="16.5" thickBot="1">
      <c r="A170" s="1546" t="s">
        <v>214</v>
      </c>
      <c r="B170" s="1552" t="s">
        <v>149</v>
      </c>
      <c r="C170" s="1521"/>
      <c r="D170" s="1521"/>
      <c r="E170" s="1521"/>
      <c r="F170" s="1521"/>
      <c r="G170" s="1521"/>
      <c r="H170" s="2419"/>
      <c r="I170" s="2420"/>
      <c r="J170" s="1542"/>
      <c r="K170" s="536"/>
      <c r="L170" s="536"/>
    </row>
    <row r="171" spans="1:17">
      <c r="A171" s="538"/>
      <c r="B171" s="1553"/>
      <c r="C171" s="511"/>
      <c r="D171" s="511"/>
      <c r="E171" s="511"/>
      <c r="F171" s="511"/>
      <c r="G171" s="511"/>
      <c r="H171" s="538"/>
      <c r="I171" s="536"/>
      <c r="J171" s="536"/>
      <c r="K171" s="536"/>
      <c r="L171" s="536"/>
    </row>
    <row r="172" spans="1:17">
      <c r="A172" s="539" t="s">
        <v>223</v>
      </c>
      <c r="B172" s="536"/>
      <c r="C172" s="511"/>
      <c r="D172" s="511"/>
      <c r="E172" s="511"/>
      <c r="F172" s="511"/>
      <c r="G172" s="511"/>
      <c r="H172" s="536"/>
      <c r="I172" s="536"/>
      <c r="J172" s="536"/>
      <c r="K172" s="536"/>
      <c r="L172" s="536"/>
    </row>
    <row r="173" spans="1:17">
      <c r="A173" s="536"/>
      <c r="B173" s="536"/>
      <c r="C173" s="536"/>
      <c r="D173" s="536"/>
      <c r="E173" s="536"/>
      <c r="F173" s="536"/>
      <c r="G173" s="536"/>
      <c r="H173" s="536"/>
      <c r="I173" s="536"/>
      <c r="J173" s="536"/>
      <c r="K173" s="536"/>
      <c r="L173" s="536"/>
    </row>
    <row r="174" spans="1:17">
      <c r="A174" s="2421" t="s">
        <v>1252</v>
      </c>
      <c r="B174" s="2421"/>
      <c r="C174" s="2421"/>
      <c r="D174" s="2421"/>
      <c r="E174" s="2421"/>
      <c r="F174" s="2421"/>
      <c r="G174" s="2421"/>
      <c r="H174" s="2421"/>
      <c r="I174" s="2421"/>
      <c r="J174" s="2421"/>
      <c r="K174" s="2421"/>
      <c r="L174" s="2421"/>
    </row>
    <row r="175" spans="1:17" ht="16.5" thickBot="1">
      <c r="A175" s="536"/>
      <c r="B175" s="536"/>
      <c r="C175" s="536"/>
      <c r="D175" s="536"/>
      <c r="E175" s="536"/>
      <c r="F175" s="536"/>
      <c r="G175" s="536"/>
      <c r="H175" s="536"/>
      <c r="I175" s="536"/>
      <c r="J175" s="536"/>
      <c r="K175" s="536"/>
      <c r="L175" s="536"/>
    </row>
    <row r="176" spans="1:17">
      <c r="A176" s="2422" t="s">
        <v>109</v>
      </c>
      <c r="B176" s="2422" t="s">
        <v>168</v>
      </c>
      <c r="C176" s="2425" t="s">
        <v>159</v>
      </c>
      <c r="D176" s="2426"/>
      <c r="E176" s="2426"/>
      <c r="F176" s="2426"/>
      <c r="G176" s="2426"/>
      <c r="H176" s="2426"/>
      <c r="I176" s="2426"/>
      <c r="J176" s="2426"/>
      <c r="K176" s="2426"/>
      <c r="L176" s="2427"/>
      <c r="M176" s="2425" t="s">
        <v>227</v>
      </c>
      <c r="N176" s="2426"/>
      <c r="O176" s="2426"/>
      <c r="P176" s="2426"/>
      <c r="Q176" s="2428"/>
    </row>
    <row r="177" spans="1:17">
      <c r="A177" s="2423"/>
      <c r="B177" s="2423"/>
      <c r="C177" s="2429" t="s">
        <v>131</v>
      </c>
      <c r="D177" s="2430"/>
      <c r="E177" s="2430"/>
      <c r="F177" s="2430"/>
      <c r="G177" s="2430"/>
      <c r="H177" s="2430"/>
      <c r="I177" s="2430"/>
      <c r="J177" s="2430"/>
      <c r="K177" s="2430"/>
      <c r="L177" s="2431"/>
      <c r="M177" s="2429" t="s">
        <v>131</v>
      </c>
      <c r="N177" s="2430"/>
      <c r="O177" s="2430"/>
      <c r="P177" s="2430"/>
      <c r="Q177" s="2432"/>
    </row>
    <row r="178" spans="1:17" ht="16.5" thickBot="1">
      <c r="A178" s="2423"/>
      <c r="B178" s="2423"/>
      <c r="C178" s="2433" t="s">
        <v>1253</v>
      </c>
      <c r="D178" s="2434"/>
      <c r="E178" s="2434"/>
      <c r="F178" s="2434"/>
      <c r="G178" s="2434"/>
      <c r="H178" s="2434"/>
      <c r="I178" s="2434"/>
      <c r="J178" s="2434"/>
      <c r="K178" s="2434"/>
      <c r="L178" s="2435"/>
      <c r="M178" s="2433" t="s">
        <v>1253</v>
      </c>
      <c r="N178" s="2434"/>
      <c r="O178" s="2434"/>
      <c r="P178" s="2434"/>
      <c r="Q178" s="2436"/>
    </row>
    <row r="179" spans="1:17">
      <c r="A179" s="2423"/>
      <c r="B179" s="2423"/>
      <c r="C179" s="2415" t="s">
        <v>1254</v>
      </c>
      <c r="D179" s="2416"/>
      <c r="E179" s="2415" t="s">
        <v>1255</v>
      </c>
      <c r="F179" s="2416"/>
      <c r="G179" s="2415" t="s">
        <v>1256</v>
      </c>
      <c r="H179" s="2416"/>
      <c r="I179" s="2415" t="s">
        <v>1257</v>
      </c>
      <c r="J179" s="2416"/>
      <c r="K179" s="2415">
        <v>2015</v>
      </c>
      <c r="L179" s="2416"/>
      <c r="M179" s="2417" t="s">
        <v>1254</v>
      </c>
      <c r="N179" s="2411" t="s">
        <v>1255</v>
      </c>
      <c r="O179" s="2411" t="s">
        <v>1256</v>
      </c>
      <c r="P179" s="2411" t="s">
        <v>1257</v>
      </c>
      <c r="Q179" s="2413">
        <v>2014</v>
      </c>
    </row>
    <row r="180" spans="1:17" ht="16.5" thickBot="1">
      <c r="A180" s="2424"/>
      <c r="B180" s="2424"/>
      <c r="C180" s="1554" t="s">
        <v>19</v>
      </c>
      <c r="D180" s="1555" t="s">
        <v>108</v>
      </c>
      <c r="E180" s="1554" t="s">
        <v>19</v>
      </c>
      <c r="F180" s="1555" t="s">
        <v>108</v>
      </c>
      <c r="G180" s="1554" t="s">
        <v>19</v>
      </c>
      <c r="H180" s="1555" t="s">
        <v>108</v>
      </c>
      <c r="I180" s="1554" t="s">
        <v>19</v>
      </c>
      <c r="J180" s="1555" t="s">
        <v>108</v>
      </c>
      <c r="K180" s="1554" t="s">
        <v>19</v>
      </c>
      <c r="L180" s="1555" t="s">
        <v>108</v>
      </c>
      <c r="M180" s="2418"/>
      <c r="N180" s="2412"/>
      <c r="O180" s="2412"/>
      <c r="P180" s="2412"/>
      <c r="Q180" s="2414"/>
    </row>
    <row r="181" spans="1:17">
      <c r="A181" s="1556">
        <v>1</v>
      </c>
      <c r="B181" s="1557">
        <f t="shared" ref="B181:Q181" si="46">A181+1</f>
        <v>2</v>
      </c>
      <c r="C181" s="1558">
        <f t="shared" si="46"/>
        <v>3</v>
      </c>
      <c r="D181" s="1559">
        <f t="shared" si="46"/>
        <v>4</v>
      </c>
      <c r="E181" s="1558">
        <f t="shared" si="46"/>
        <v>5</v>
      </c>
      <c r="F181" s="1559">
        <f t="shared" si="46"/>
        <v>6</v>
      </c>
      <c r="G181" s="1558">
        <f t="shared" si="46"/>
        <v>7</v>
      </c>
      <c r="H181" s="1559">
        <f t="shared" si="46"/>
        <v>8</v>
      </c>
      <c r="I181" s="1558">
        <f>H181+1</f>
        <v>9</v>
      </c>
      <c r="J181" s="1559">
        <f t="shared" si="46"/>
        <v>10</v>
      </c>
      <c r="K181" s="1558">
        <f t="shared" si="46"/>
        <v>11</v>
      </c>
      <c r="L181" s="1559">
        <f t="shared" si="46"/>
        <v>12</v>
      </c>
      <c r="M181" s="1558">
        <f t="shared" si="46"/>
        <v>13</v>
      </c>
      <c r="N181" s="1560">
        <f t="shared" si="46"/>
        <v>14</v>
      </c>
      <c r="O181" s="1560">
        <f t="shared" si="46"/>
        <v>15</v>
      </c>
      <c r="P181" s="1560">
        <f t="shared" si="46"/>
        <v>16</v>
      </c>
      <c r="Q181" s="1559">
        <f t="shared" si="46"/>
        <v>17</v>
      </c>
    </row>
    <row r="182" spans="1:17">
      <c r="A182" s="1556"/>
      <c r="B182" s="1561" t="s">
        <v>160</v>
      </c>
      <c r="C182" s="1562">
        <f t="shared" ref="C182:L182" si="47">SUM(C183:C189)</f>
        <v>0.5</v>
      </c>
      <c r="D182" s="1563">
        <f t="shared" si="47"/>
        <v>5.3780000000000001</v>
      </c>
      <c r="E182" s="1562">
        <f t="shared" si="47"/>
        <v>0.97000000000000008</v>
      </c>
      <c r="F182" s="1563">
        <f t="shared" si="47"/>
        <v>6.5640000000000001</v>
      </c>
      <c r="G182" s="1562">
        <f t="shared" si="47"/>
        <v>1.06</v>
      </c>
      <c r="H182" s="1563">
        <f t="shared" si="47"/>
        <v>22.477</v>
      </c>
      <c r="I182" s="1562">
        <f t="shared" si="47"/>
        <v>16.96</v>
      </c>
      <c r="J182" s="1563">
        <f t="shared" si="47"/>
        <v>118.06719999999999</v>
      </c>
      <c r="K182" s="1562">
        <f t="shared" si="47"/>
        <v>19.489999999999998</v>
      </c>
      <c r="L182" s="1563">
        <f t="shared" si="47"/>
        <v>152.4862</v>
      </c>
      <c r="M182" s="1564"/>
      <c r="N182" s="1565"/>
      <c r="O182" s="1565"/>
      <c r="P182" s="1565"/>
      <c r="Q182" s="1566"/>
    </row>
    <row r="183" spans="1:17">
      <c r="A183" s="1567">
        <v>1</v>
      </c>
      <c r="B183" s="1568" t="s">
        <v>1232</v>
      </c>
      <c r="C183" s="1569">
        <v>0</v>
      </c>
      <c r="D183" s="1570">
        <v>0</v>
      </c>
      <c r="E183" s="1569">
        <v>0</v>
      </c>
      <c r="F183" s="1570">
        <v>0</v>
      </c>
      <c r="G183" s="1569">
        <v>0.56000000000000005</v>
      </c>
      <c r="H183" s="1570">
        <v>10.6</v>
      </c>
      <c r="I183" s="1569">
        <v>0</v>
      </c>
      <c r="J183" s="1570">
        <v>0</v>
      </c>
      <c r="K183" s="1569">
        <f t="shared" ref="K183:L189" si="48">C183+E183+G183+I183</f>
        <v>0.56000000000000005</v>
      </c>
      <c r="L183" s="1570">
        <f t="shared" si="48"/>
        <v>10.6</v>
      </c>
      <c r="M183" s="1571"/>
      <c r="N183" s="1572"/>
      <c r="O183" s="1572"/>
      <c r="P183" s="1572"/>
      <c r="Q183" s="1573"/>
    </row>
    <row r="184" spans="1:17">
      <c r="A184" s="1567">
        <f>A183+1</f>
        <v>2</v>
      </c>
      <c r="B184" s="1568" t="s">
        <v>916</v>
      </c>
      <c r="C184" s="1569">
        <v>0</v>
      </c>
      <c r="D184" s="1570">
        <v>0</v>
      </c>
      <c r="E184" s="1569">
        <v>0</v>
      </c>
      <c r="F184" s="1570">
        <v>0</v>
      </c>
      <c r="G184" s="1569">
        <v>0</v>
      </c>
      <c r="H184" s="1570">
        <v>0</v>
      </c>
      <c r="I184" s="1569">
        <v>6.8</v>
      </c>
      <c r="J184" s="1570">
        <v>5.46</v>
      </c>
      <c r="K184" s="1569">
        <f t="shared" si="48"/>
        <v>6.8</v>
      </c>
      <c r="L184" s="1570">
        <f t="shared" si="48"/>
        <v>5.46</v>
      </c>
      <c r="M184" s="1571"/>
      <c r="N184" s="1572"/>
      <c r="O184" s="1572"/>
      <c r="P184" s="1572"/>
      <c r="Q184" s="1573"/>
    </row>
    <row r="185" spans="1:17" ht="31.5">
      <c r="A185" s="1567">
        <f>A184+1</f>
        <v>3</v>
      </c>
      <c r="B185" s="1568" t="s">
        <v>1245</v>
      </c>
      <c r="C185" s="1569">
        <v>0</v>
      </c>
      <c r="D185" s="1570">
        <v>0</v>
      </c>
      <c r="E185" s="1569">
        <v>0</v>
      </c>
      <c r="F185" s="1570">
        <v>0</v>
      </c>
      <c r="G185" s="1569">
        <v>0.25</v>
      </c>
      <c r="H185" s="1570">
        <v>0</v>
      </c>
      <c r="I185" s="1569">
        <v>0</v>
      </c>
      <c r="J185" s="1570">
        <v>0</v>
      </c>
      <c r="K185" s="1569">
        <f t="shared" si="48"/>
        <v>0.25</v>
      </c>
      <c r="L185" s="1570">
        <f t="shared" si="48"/>
        <v>0</v>
      </c>
      <c r="M185" s="1571"/>
      <c r="N185" s="1572"/>
      <c r="O185" s="1572"/>
      <c r="P185" s="1572"/>
      <c r="Q185" s="1573"/>
    </row>
    <row r="186" spans="1:17" ht="31.5">
      <c r="A186" s="1567">
        <f>A185+1</f>
        <v>4</v>
      </c>
      <c r="B186" s="1568" t="s">
        <v>1246</v>
      </c>
      <c r="C186" s="1569">
        <v>0</v>
      </c>
      <c r="D186" s="1570">
        <v>0</v>
      </c>
      <c r="E186" s="1569">
        <v>0</v>
      </c>
      <c r="F186" s="1570">
        <v>0</v>
      </c>
      <c r="G186" s="1569">
        <v>0.25</v>
      </c>
      <c r="H186" s="1570">
        <v>0</v>
      </c>
      <c r="I186" s="1569">
        <v>0</v>
      </c>
      <c r="J186" s="1570">
        <v>0</v>
      </c>
      <c r="K186" s="1569">
        <f t="shared" si="48"/>
        <v>0.25</v>
      </c>
      <c r="L186" s="1570">
        <f t="shared" si="48"/>
        <v>0</v>
      </c>
      <c r="M186" s="1571"/>
      <c r="N186" s="1572"/>
      <c r="O186" s="1572"/>
      <c r="P186" s="1572"/>
      <c r="Q186" s="1573"/>
    </row>
    <row r="187" spans="1:17" ht="31.5">
      <c r="A187" s="1567">
        <f>A186+1</f>
        <v>5</v>
      </c>
      <c r="B187" s="1568" t="s">
        <v>977</v>
      </c>
      <c r="C187" s="1569">
        <v>0</v>
      </c>
      <c r="D187" s="1570">
        <v>0</v>
      </c>
      <c r="E187" s="1569">
        <v>0</v>
      </c>
      <c r="F187" s="1570">
        <v>0</v>
      </c>
      <c r="G187" s="1569">
        <v>0</v>
      </c>
      <c r="H187" s="1570">
        <v>0</v>
      </c>
      <c r="I187" s="1569">
        <v>8.43</v>
      </c>
      <c r="J187" s="1570">
        <v>78.851200000000006</v>
      </c>
      <c r="K187" s="1569">
        <f t="shared" si="48"/>
        <v>8.43</v>
      </c>
      <c r="L187" s="1570">
        <f t="shared" si="48"/>
        <v>78.851200000000006</v>
      </c>
      <c r="M187" s="1571"/>
      <c r="N187" s="1572"/>
      <c r="O187" s="1572"/>
      <c r="P187" s="1572"/>
      <c r="Q187" s="1573"/>
    </row>
    <row r="188" spans="1:17">
      <c r="A188" s="1567">
        <v>6</v>
      </c>
      <c r="B188" s="1568" t="s">
        <v>1210</v>
      </c>
      <c r="C188" s="1569">
        <v>0</v>
      </c>
      <c r="D188" s="1570">
        <v>0</v>
      </c>
      <c r="E188" s="1569">
        <v>0</v>
      </c>
      <c r="F188" s="1570">
        <v>0</v>
      </c>
      <c r="G188" s="1569">
        <v>0</v>
      </c>
      <c r="H188" s="1570">
        <v>0</v>
      </c>
      <c r="I188" s="1569">
        <v>0.4</v>
      </c>
      <c r="J188" s="1570">
        <v>0.67500000000000004</v>
      </c>
      <c r="K188" s="1569">
        <f t="shared" si="48"/>
        <v>0.4</v>
      </c>
      <c r="L188" s="1570">
        <f t="shared" si="48"/>
        <v>0.67500000000000004</v>
      </c>
      <c r="M188" s="1571"/>
      <c r="N188" s="1572"/>
      <c r="O188" s="1572"/>
      <c r="P188" s="1572"/>
      <c r="Q188" s="1573"/>
    </row>
    <row r="189" spans="1:17">
      <c r="A189" s="1567">
        <v>7</v>
      </c>
      <c r="B189" s="1568" t="s">
        <v>768</v>
      </c>
      <c r="C189" s="1569">
        <v>0.5</v>
      </c>
      <c r="D189" s="1570">
        <v>5.3780000000000001</v>
      </c>
      <c r="E189" s="1569">
        <v>0.97000000000000008</v>
      </c>
      <c r="F189" s="1570">
        <v>6.5640000000000001</v>
      </c>
      <c r="G189" s="1569">
        <v>0</v>
      </c>
      <c r="H189" s="1570">
        <v>11.877000000000001</v>
      </c>
      <c r="I189" s="1569">
        <v>1.3299999999999996</v>
      </c>
      <c r="J189" s="1570">
        <v>33.080999999999996</v>
      </c>
      <c r="K189" s="1569">
        <f t="shared" si="48"/>
        <v>2.8</v>
      </c>
      <c r="L189" s="1570">
        <f t="shared" si="48"/>
        <v>56.9</v>
      </c>
      <c r="M189" s="1571"/>
      <c r="N189" s="1572"/>
      <c r="O189" s="1572"/>
      <c r="P189" s="1572"/>
      <c r="Q189" s="1573"/>
    </row>
    <row r="190" spans="1:17">
      <c r="A190" s="1574"/>
      <c r="B190" s="1575"/>
      <c r="C190" s="1575"/>
      <c r="D190" s="1575"/>
      <c r="E190" s="1575"/>
      <c r="F190" s="1575"/>
      <c r="G190" s="1575"/>
      <c r="H190" s="1575"/>
      <c r="I190" s="1575"/>
      <c r="J190" s="1575"/>
      <c r="K190" s="1575"/>
      <c r="L190" s="1575"/>
    </row>
    <row r="191" spans="1:17">
      <c r="A191" s="536" t="s">
        <v>223</v>
      </c>
      <c r="B191" s="536"/>
      <c r="C191" s="536"/>
      <c r="D191" s="536"/>
      <c r="E191" s="536"/>
      <c r="F191" s="536"/>
      <c r="G191" s="536"/>
      <c r="H191" s="536"/>
      <c r="I191" s="536"/>
      <c r="J191" s="536"/>
      <c r="K191" s="536"/>
      <c r="L191" s="536"/>
    </row>
    <row r="193" spans="1:56" ht="20.25">
      <c r="A193" s="745"/>
      <c r="B193" s="1576" t="s">
        <v>871</v>
      </c>
      <c r="C193" s="1577"/>
      <c r="D193" s="1578"/>
      <c r="E193" s="1578"/>
      <c r="F193" s="1578"/>
      <c r="G193" s="1578"/>
      <c r="H193" s="1578"/>
      <c r="I193" s="1578"/>
      <c r="J193" s="1579" t="s">
        <v>1258</v>
      </c>
      <c r="K193" s="1578"/>
      <c r="L193" s="745"/>
      <c r="M193" s="1578"/>
      <c r="N193" s="1578"/>
      <c r="O193" s="1578"/>
      <c r="P193" s="1578"/>
      <c r="Q193" s="1578"/>
      <c r="R193" s="1578"/>
    </row>
    <row r="194" spans="1:56" ht="17.25" customHeight="1">
      <c r="A194" s="745"/>
      <c r="B194" s="1580"/>
      <c r="C194" s="1577"/>
      <c r="D194" s="1578"/>
      <c r="E194" s="1578"/>
      <c r="F194" s="1578"/>
      <c r="G194" s="1578"/>
      <c r="H194" s="1578"/>
      <c r="I194" s="1578"/>
      <c r="J194" s="1581"/>
      <c r="K194" s="1578"/>
      <c r="L194" s="745"/>
      <c r="M194" s="1578"/>
      <c r="N194" s="1578"/>
      <c r="O194" s="1578"/>
      <c r="P194" s="1578"/>
      <c r="Q194" s="1578"/>
      <c r="R194" s="1578"/>
    </row>
    <row r="195" spans="1:56" ht="24.75" customHeight="1">
      <c r="A195" s="1582"/>
      <c r="B195" s="1576" t="s">
        <v>1193</v>
      </c>
      <c r="C195" s="1583"/>
      <c r="D195" s="1584"/>
      <c r="E195" s="1585"/>
      <c r="F195" s="1585"/>
      <c r="G195" s="1584"/>
      <c r="H195" s="1585"/>
      <c r="I195" s="1585"/>
      <c r="J195" s="956" t="s">
        <v>1194</v>
      </c>
      <c r="K195" s="1584"/>
      <c r="L195" s="1576"/>
      <c r="M195" s="1585"/>
      <c r="N195" s="1584"/>
      <c r="O195" s="1584"/>
      <c r="P195" s="1584"/>
      <c r="Q195" s="1584"/>
      <c r="R195" s="1584"/>
    </row>
    <row r="196" spans="1:56" ht="24.75" customHeight="1">
      <c r="A196" s="1582"/>
      <c r="B196" s="1576"/>
      <c r="C196" s="1583"/>
      <c r="D196" s="1584"/>
      <c r="E196" s="1585"/>
      <c r="F196" s="1585"/>
      <c r="G196" s="1584"/>
      <c r="H196" s="1585"/>
      <c r="I196" s="1585"/>
      <c r="J196" s="1579"/>
      <c r="K196" s="1584"/>
      <c r="L196" s="1576"/>
      <c r="M196" s="1585"/>
      <c r="N196" s="1584"/>
      <c r="O196" s="1584"/>
      <c r="P196" s="1584"/>
      <c r="Q196" s="1584"/>
      <c r="R196" s="1584"/>
    </row>
    <row r="197" spans="1:56" s="1576" customFormat="1" ht="24.75" hidden="1" customHeight="1">
      <c r="A197" s="1582"/>
      <c r="B197" s="1576" t="s">
        <v>808</v>
      </c>
      <c r="C197" s="1583"/>
      <c r="D197" s="1584"/>
      <c r="E197" s="1585"/>
      <c r="F197" s="1585"/>
      <c r="G197" s="1584"/>
      <c r="H197" s="1585"/>
      <c r="I197" s="1585"/>
      <c r="J197" s="1579" t="s">
        <v>816</v>
      </c>
      <c r="K197" s="1584"/>
      <c r="M197" s="1585"/>
      <c r="N197" s="1584"/>
      <c r="O197" s="1584"/>
      <c r="P197" s="1584"/>
      <c r="Q197" s="1584"/>
      <c r="R197" s="1584"/>
      <c r="S197" s="1584"/>
      <c r="T197" s="1584"/>
      <c r="U197" s="1584"/>
      <c r="V197" s="1584"/>
      <c r="W197" s="1584"/>
      <c r="X197" s="1584"/>
      <c r="Y197" s="1584"/>
      <c r="Z197" s="1584"/>
      <c r="AA197" s="1584"/>
      <c r="AB197" s="1584"/>
      <c r="AC197" s="1584"/>
      <c r="AD197" s="1586"/>
      <c r="AE197" s="1587"/>
      <c r="AF197" s="1584"/>
      <c r="AG197" s="1584"/>
      <c r="AH197" s="1584"/>
      <c r="AI197" s="1584"/>
      <c r="AJ197" s="1584"/>
      <c r="AK197" s="1584"/>
      <c r="AL197" s="1584"/>
      <c r="AM197" s="1584"/>
      <c r="AN197" s="956"/>
      <c r="AO197" s="1588"/>
      <c r="AP197" s="1589"/>
      <c r="AQ197" s="956"/>
      <c r="AR197" s="956"/>
      <c r="AS197" s="956"/>
      <c r="AT197" s="956"/>
      <c r="AU197" s="956"/>
      <c r="AV197" s="956"/>
      <c r="BD197" s="956"/>
    </row>
    <row r="198" spans="1:56" s="745" customFormat="1" ht="20.25" hidden="1">
      <c r="B198" s="1590"/>
      <c r="C198" s="1577"/>
      <c r="D198" s="1578"/>
      <c r="E198" s="1578"/>
      <c r="F198" s="1578"/>
      <c r="G198" s="1578"/>
      <c r="H198" s="1578"/>
      <c r="I198" s="1578"/>
      <c r="J198" s="1579"/>
      <c r="K198" s="1578"/>
      <c r="M198" s="1578"/>
      <c r="N198" s="1578"/>
      <c r="O198" s="1578"/>
      <c r="P198" s="1578"/>
      <c r="Q198" s="1578"/>
      <c r="R198" s="1578"/>
      <c r="S198" s="1578"/>
      <c r="T198" s="1578"/>
      <c r="U198" s="1578"/>
      <c r="V198" s="1578"/>
      <c r="W198" s="1578"/>
      <c r="X198" s="1578"/>
      <c r="Y198" s="1578"/>
      <c r="Z198" s="1578"/>
      <c r="AA198" s="1578"/>
      <c r="AB198" s="1578"/>
      <c r="AC198" s="1578"/>
      <c r="AD198" s="1591"/>
      <c r="AE198" s="1471"/>
      <c r="AF198" s="1578"/>
      <c r="AG198" s="1578"/>
      <c r="AH198" s="1578"/>
      <c r="AI198" s="1578"/>
      <c r="AJ198" s="1578"/>
      <c r="AK198" s="1578"/>
      <c r="AL198" s="1592"/>
      <c r="AM198" s="1578"/>
      <c r="AO198" s="1577"/>
      <c r="AP198" s="1593"/>
    </row>
    <row r="199" spans="1:56" ht="26.25" customHeight="1">
      <c r="A199" s="745"/>
      <c r="B199" s="1576" t="s">
        <v>1259</v>
      </c>
      <c r="C199" s="1577"/>
      <c r="D199" s="1578"/>
      <c r="E199" s="1578"/>
      <c r="F199" s="1578"/>
      <c r="G199" s="1578"/>
      <c r="H199" s="1578"/>
      <c r="I199" s="1578"/>
      <c r="J199" s="1579" t="s">
        <v>815</v>
      </c>
      <c r="K199" s="1578"/>
      <c r="L199" s="745"/>
      <c r="M199" s="1578"/>
      <c r="N199" s="1578"/>
      <c r="O199" s="1578"/>
      <c r="P199" s="1578"/>
      <c r="Q199" s="1578"/>
      <c r="R199" s="1578"/>
    </row>
  </sheetData>
  <autoFilter ref="A19:BD145">
    <filterColumn colId="1">
      <customFilters>
        <customFilter operator="notEqual" val=" "/>
      </customFilters>
    </filterColumn>
  </autoFilter>
  <mergeCells count="53">
    <mergeCell ref="A5:I5"/>
    <mergeCell ref="A14:I14"/>
    <mergeCell ref="A16:A18"/>
    <mergeCell ref="B16:B18"/>
    <mergeCell ref="C16:C18"/>
    <mergeCell ref="D16:H16"/>
    <mergeCell ref="I16:I18"/>
    <mergeCell ref="H157:I157"/>
    <mergeCell ref="A142:B142"/>
    <mergeCell ref="A144:I144"/>
    <mergeCell ref="A145:I145"/>
    <mergeCell ref="A147:I147"/>
    <mergeCell ref="A149:A151"/>
    <mergeCell ref="B149:B151"/>
    <mergeCell ref="C149:G149"/>
    <mergeCell ref="H149:I151"/>
    <mergeCell ref="H152:I152"/>
    <mergeCell ref="H153:I153"/>
    <mergeCell ref="H154:I154"/>
    <mergeCell ref="H155:I155"/>
    <mergeCell ref="H156:I156"/>
    <mergeCell ref="H169:I169"/>
    <mergeCell ref="H158:I158"/>
    <mergeCell ref="H159:I159"/>
    <mergeCell ref="H160:I160"/>
    <mergeCell ref="H161:I161"/>
    <mergeCell ref="H162:I162"/>
    <mergeCell ref="H163:I163"/>
    <mergeCell ref="H164:I164"/>
    <mergeCell ref="H165:I165"/>
    <mergeCell ref="H166:I166"/>
    <mergeCell ref="H167:I167"/>
    <mergeCell ref="H168:I168"/>
    <mergeCell ref="M176:Q176"/>
    <mergeCell ref="C177:L177"/>
    <mergeCell ref="M177:Q177"/>
    <mergeCell ref="C178:L178"/>
    <mergeCell ref="M178:Q178"/>
    <mergeCell ref="H170:I170"/>
    <mergeCell ref="A174:L174"/>
    <mergeCell ref="A176:A180"/>
    <mergeCell ref="B176:B180"/>
    <mergeCell ref="C176:L176"/>
    <mergeCell ref="N179:N180"/>
    <mergeCell ref="O179:O180"/>
    <mergeCell ref="P179:P180"/>
    <mergeCell ref="Q179:Q180"/>
    <mergeCell ref="C179:D179"/>
    <mergeCell ref="E179:F179"/>
    <mergeCell ref="G179:H179"/>
    <mergeCell ref="I179:J179"/>
    <mergeCell ref="K179:L179"/>
    <mergeCell ref="M179:M180"/>
  </mergeCells>
  <pageMargins left="0.43307086614173229" right="0.43307086614173229" top="0.47244094488188981" bottom="0.74803149606299213" header="0.31496062992125984" footer="0.31496062992125984"/>
  <pageSetup paperSize="8" scale="54" fitToHeight="30" orientation="portrait" r:id="rId1"/>
  <rowBreaks count="1" manualBreakCount="1">
    <brk id="143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4">
    <tabColor rgb="FFFF0000"/>
    <pageSetUpPr fitToPage="1"/>
  </sheetPr>
  <dimension ref="A1:AK69"/>
  <sheetViews>
    <sheetView workbookViewId="0">
      <selection sqref="A1:A2"/>
    </sheetView>
  </sheetViews>
  <sheetFormatPr defaultRowHeight="18.75"/>
  <cols>
    <col min="1" max="1" width="24.25" style="1303" customWidth="1"/>
    <col min="2" max="2" width="9.375" style="612" bestFit="1" customWidth="1"/>
    <col min="3" max="5" width="9" style="612"/>
    <col min="6" max="6" width="9.375" style="612" bestFit="1" customWidth="1"/>
    <col min="7" max="10" width="9" style="612"/>
    <col min="11" max="11" width="11" style="612" customWidth="1"/>
    <col min="12" max="12" width="10.125" style="1332" bestFit="1" customWidth="1"/>
    <col min="13" max="14" width="9.375" style="1332" bestFit="1" customWidth="1"/>
    <col min="15" max="15" width="9.375" style="1332" customWidth="1"/>
    <col min="16" max="16" width="9.375" style="1332" bestFit="1" customWidth="1"/>
    <col min="17" max="17" width="9.375" style="1332" customWidth="1"/>
    <col min="18" max="18" width="9.375" style="1332" bestFit="1" customWidth="1"/>
    <col min="19" max="19" width="8.875" style="710" hidden="1" customWidth="1"/>
    <col min="20" max="21" width="0" style="710" hidden="1" customWidth="1"/>
    <col min="22" max="22" width="11.125" style="710" hidden="1" customWidth="1"/>
    <col min="23" max="23" width="0" style="710" hidden="1" customWidth="1"/>
    <col min="24" max="24" width="14.375" style="679" customWidth="1"/>
    <col min="25" max="28" width="11.125" style="679" bestFit="1" customWidth="1"/>
    <col min="29" max="29" width="10.25" style="612" customWidth="1"/>
    <col min="30" max="33" width="11.625" style="612" bestFit="1" customWidth="1"/>
    <col min="34" max="34" width="12.125" style="612" bestFit="1" customWidth="1"/>
    <col min="35" max="35" width="11.25" style="612" bestFit="1" customWidth="1"/>
    <col min="36" max="36" width="11" style="612" customWidth="1"/>
    <col min="37" max="37" width="11.25" style="612" customWidth="1"/>
    <col min="38" max="16384" width="9" style="612"/>
  </cols>
  <sheetData>
    <row r="1" spans="1:37" ht="36" customHeight="1">
      <c r="A1" s="2469"/>
      <c r="B1" s="2468" t="s">
        <v>792</v>
      </c>
      <c r="C1" s="2468"/>
      <c r="D1" s="2468"/>
      <c r="E1" s="2468"/>
      <c r="F1" s="2468"/>
      <c r="G1" s="2471" t="s">
        <v>793</v>
      </c>
      <c r="H1" s="2471"/>
      <c r="I1" s="2471"/>
      <c r="J1" s="2471"/>
      <c r="K1" s="2471"/>
      <c r="L1" s="2465" t="s">
        <v>1185</v>
      </c>
      <c r="M1" s="2465"/>
      <c r="N1" s="2465"/>
      <c r="O1" s="2465"/>
      <c r="P1" s="2465"/>
      <c r="Q1" s="2465"/>
      <c r="R1" s="2465"/>
      <c r="S1" s="2473" t="s">
        <v>1024</v>
      </c>
      <c r="T1" s="2473"/>
      <c r="U1" s="2473"/>
      <c r="V1" s="2473"/>
      <c r="W1" s="2474"/>
      <c r="X1" s="2472" t="s">
        <v>1023</v>
      </c>
      <c r="Y1" s="2472"/>
      <c r="Z1" s="2472"/>
      <c r="AA1" s="2472"/>
      <c r="AB1" s="2472"/>
      <c r="AC1" s="2466" t="s">
        <v>1024</v>
      </c>
      <c r="AD1" s="2466"/>
      <c r="AE1" s="2466"/>
      <c r="AF1" s="2466"/>
      <c r="AG1" s="2467"/>
      <c r="AH1" s="656" t="s">
        <v>1179</v>
      </c>
      <c r="AI1" s="656" t="s">
        <v>1180</v>
      </c>
      <c r="AJ1" s="656" t="s">
        <v>1182</v>
      </c>
      <c r="AK1" s="656" t="s">
        <v>1181</v>
      </c>
    </row>
    <row r="2" spans="1:37" ht="31.5">
      <c r="A2" s="2470"/>
      <c r="B2" s="656" t="s">
        <v>961</v>
      </c>
      <c r="C2" s="653" t="s">
        <v>127</v>
      </c>
      <c r="D2" s="653" t="s">
        <v>128</v>
      </c>
      <c r="E2" s="653" t="s">
        <v>129</v>
      </c>
      <c r="F2" s="653" t="s">
        <v>130</v>
      </c>
      <c r="G2" s="656" t="s">
        <v>961</v>
      </c>
      <c r="H2" s="653" t="s">
        <v>127</v>
      </c>
      <c r="I2" s="653" t="s">
        <v>128</v>
      </c>
      <c r="J2" s="653" t="s">
        <v>129</v>
      </c>
      <c r="K2" s="653" t="s">
        <v>130</v>
      </c>
      <c r="L2" s="1327" t="s">
        <v>961</v>
      </c>
      <c r="M2" s="1327" t="s">
        <v>127</v>
      </c>
      <c r="N2" s="1327" t="s">
        <v>128</v>
      </c>
      <c r="O2" s="1327"/>
      <c r="P2" s="1327" t="s">
        <v>129</v>
      </c>
      <c r="Q2" s="1327"/>
      <c r="R2" s="1327" t="s">
        <v>130</v>
      </c>
      <c r="S2" s="714" t="s">
        <v>961</v>
      </c>
      <c r="T2" s="715" t="s">
        <v>127</v>
      </c>
      <c r="U2" s="715" t="s">
        <v>128</v>
      </c>
      <c r="V2" s="715" t="s">
        <v>129</v>
      </c>
      <c r="W2" s="715" t="s">
        <v>130</v>
      </c>
      <c r="X2" s="656" t="s">
        <v>961</v>
      </c>
      <c r="Y2" s="656" t="s">
        <v>127</v>
      </c>
      <c r="Z2" s="656" t="s">
        <v>128</v>
      </c>
      <c r="AA2" s="656" t="s">
        <v>129</v>
      </c>
      <c r="AB2" s="656" t="s">
        <v>130</v>
      </c>
      <c r="AC2" s="656" t="s">
        <v>1183</v>
      </c>
      <c r="AD2" s="1325" t="s">
        <v>127</v>
      </c>
      <c r="AE2" s="1325" t="s">
        <v>128</v>
      </c>
      <c r="AF2" s="1325" t="s">
        <v>129</v>
      </c>
      <c r="AG2" s="1325" t="s">
        <v>130</v>
      </c>
      <c r="AH2" s="651"/>
      <c r="AI2" s="651"/>
      <c r="AJ2" s="651"/>
      <c r="AK2" s="651"/>
    </row>
    <row r="3" spans="1:37" ht="37.5">
      <c r="A3" s="1300" t="s">
        <v>789</v>
      </c>
      <c r="B3" s="654">
        <f>SUM(C3:F3)</f>
        <v>0</v>
      </c>
      <c r="C3" s="649">
        <f>SUMIF('прил 14'!$AF$20:$AF$221,"НС",'прил 14'!N20:N221)</f>
        <v>0</v>
      </c>
      <c r="D3" s="649">
        <f>SUMIF('прил 14'!$AF$20:$AF$221,"НС",'прил 14'!O20:O221)</f>
        <v>0</v>
      </c>
      <c r="E3" s="649">
        <f>SUMIF('прил 14'!$AF$20:$AF$221,"НС",'прил 14'!P20:P221)</f>
        <v>0</v>
      </c>
      <c r="F3" s="649">
        <f>SUMIF('прил 14'!$AF$20:$AF$221,"НС",'прил 14'!Q20:Q221)</f>
        <v>0</v>
      </c>
      <c r="G3" s="654">
        <f>SUM(H3:K3)</f>
        <v>0</v>
      </c>
      <c r="H3" s="649">
        <f>SUMIF('прил 14'!$AF$20:$AF$221,"НС",'прил 14'!H20:H221)</f>
        <v>0</v>
      </c>
      <c r="I3" s="649">
        <f>SUMIF('прил 14'!$AF$20:$AF$221,"НС",'прил 14'!I20:I221)</f>
        <v>0</v>
      </c>
      <c r="J3" s="649">
        <f>SUMIF('прил 14'!$AF$20:$AF$221,"НС",'прил 14'!J20:J221)</f>
        <v>0</v>
      </c>
      <c r="K3" s="649">
        <f>SUMIF('прил 14'!$AF$20:$AF$221,"НС",'прил 14'!K20:K221)</f>
        <v>0</v>
      </c>
      <c r="L3" s="1328">
        <f>SUM(M3:R3)</f>
        <v>0</v>
      </c>
      <c r="M3" s="1311">
        <f>SUMIF('прил 14'!$AF$20:$AF$221,"НС",'прил 14'!W20:W221)</f>
        <v>0</v>
      </c>
      <c r="N3" s="1311">
        <f>SUMIF('прил 14'!$AF$20:$AF$221,"НС",'прил 14'!X20:X221)</f>
        <v>0</v>
      </c>
      <c r="O3" s="1311"/>
      <c r="P3" s="1311">
        <f>SUMIF('прил 14'!$AF$20:$AF$221,"НС",'прил 14'!Y20:Y221)</f>
        <v>0</v>
      </c>
      <c r="Q3" s="1311"/>
      <c r="R3" s="1311">
        <f>SUMIF('прил 14'!$AF$20:$AF$221,"НС",'прил 14'!Z20:Z221)</f>
        <v>0</v>
      </c>
      <c r="S3" s="716"/>
      <c r="T3" s="711"/>
      <c r="U3" s="711"/>
      <c r="V3" s="711"/>
      <c r="W3" s="711"/>
      <c r="X3" s="1313">
        <f t="shared" ref="X3:X10" si="0">SUM(Y3:AB3)</f>
        <v>0</v>
      </c>
      <c r="Y3" s="1314">
        <f>SUMIF('прил 14'!$AF$20:$AF$217,"НС",'прил 14'!AR20:AR217)</f>
        <v>0</v>
      </c>
      <c r="Z3" s="1314">
        <f>SUMIF('прил 14'!$AF$20:$AF$217,"НС",'прил 14'!AS20:AS217)</f>
        <v>0</v>
      </c>
      <c r="AA3" s="1314">
        <f>SUMIF('прил 14'!$AF$20:$AF$217,"НС",'прил 14'!AT20:AT217)</f>
        <v>0</v>
      </c>
      <c r="AB3" s="1314">
        <f>SUMIF('прил 14'!$AF$20:$AF$217,"НС",'прил 14'!AU20:AU217)</f>
        <v>0</v>
      </c>
      <c r="AC3" s="1313">
        <f>SUM(AD3:AG3)</f>
        <v>0</v>
      </c>
      <c r="AD3" s="1314">
        <f>SUMIF('прил 14'!$AF$20:$AF$217,"НС",'прил 14'!AW20:AW217)</f>
        <v>0</v>
      </c>
      <c r="AE3" s="1314">
        <f>SUMIF('прил 14'!$AF$20:$AF$217,"НС",'прил 14'!AX20:AX217)</f>
        <v>0</v>
      </c>
      <c r="AF3" s="1314">
        <f>SUMIF('прил 14'!$AF$20:$AF$217,"НС",'прил 14'!AY20:AY217)</f>
        <v>0</v>
      </c>
      <c r="AG3" s="1314">
        <f>SUMIF('прил 14'!$AF$20:$AF$217,"НС",'прил 14'!AZ20:AZ217)</f>
        <v>0</v>
      </c>
      <c r="AH3" s="649">
        <f>SUMIF('прил 14'!$AF$20:$AF$221,"НС",'прил 14'!T20:T221)</f>
        <v>0</v>
      </c>
      <c r="AI3" s="649">
        <f>SUMIF('прил 14'!$AF$20:$AF$221,"НС",'прил 14'!U20:U221)</f>
        <v>0</v>
      </c>
      <c r="AJ3" s="649">
        <f>SUMIF('прил 14'!$AF$20:$AF$221,"НС",'прил 14'!AB20:AB221)</f>
        <v>0</v>
      </c>
      <c r="AK3" s="649">
        <f>SUMIF('прил 14'!$AF$20:$AF$221,"НС",'прил 14'!AC20:AC221)</f>
        <v>0</v>
      </c>
    </row>
    <row r="4" spans="1:37" s="1299" customFormat="1" ht="39.75" customHeight="1">
      <c r="A4" s="1309" t="s">
        <v>1178</v>
      </c>
      <c r="B4" s="1310">
        <f>SUM(C4:F4)</f>
        <v>0</v>
      </c>
      <c r="C4" s="649">
        <f>SUMIF('прил 14'!$AF$79:$AF$95,"НС",'прил 14'!N79:N95)</f>
        <v>0</v>
      </c>
      <c r="D4" s="649">
        <f>SUMIF('прил 14'!$AF$79:$AF$95,"НС",'прил 14'!O79:O95)</f>
        <v>0</v>
      </c>
      <c r="E4" s="649">
        <f>SUMIF('прил 14'!$AF$79:$AF$95,"НС",'прил 14'!P79:P95)</f>
        <v>0</v>
      </c>
      <c r="F4" s="649">
        <f>SUMIF('прил 14'!$AF$79:$AF$95,"НС",'прил 14'!Q79:Q95)</f>
        <v>0</v>
      </c>
      <c r="G4" s="1310"/>
      <c r="H4" s="649"/>
      <c r="I4" s="649"/>
      <c r="J4" s="649"/>
      <c r="K4" s="649"/>
      <c r="L4" s="1329">
        <f>SUM(M4:R4)</f>
        <v>0</v>
      </c>
      <c r="M4" s="1311">
        <f>SUMIF('прил 14'!$AF$79:$AF$95,"НС",'прил 14'!W79:W95)</f>
        <v>0</v>
      </c>
      <c r="N4" s="1311">
        <f>SUMIF('прил 14'!$AF$79:$AF$95,"НС",'прил 14'!X79:X95)</f>
        <v>0</v>
      </c>
      <c r="O4" s="1311"/>
      <c r="P4" s="1311">
        <f>SUMIF('прил 14'!$AF$79:$AF$95,"НС",'прил 14'!Y79:Y95)</f>
        <v>0</v>
      </c>
      <c r="Q4" s="1311"/>
      <c r="R4" s="1311">
        <f>SUMIF('прил 14'!$AF$79:$AF$95,"НС",'прил 14'!Z79:Z95)</f>
        <v>0</v>
      </c>
      <c r="S4" s="649"/>
      <c r="T4" s="649"/>
      <c r="U4" s="649"/>
      <c r="V4" s="649"/>
      <c r="W4" s="649"/>
      <c r="X4" s="1315">
        <f t="shared" si="0"/>
        <v>0</v>
      </c>
      <c r="Y4" s="1324"/>
      <c r="Z4" s="1324"/>
      <c r="AA4" s="1324"/>
      <c r="AB4" s="1324"/>
      <c r="AC4" s="1313">
        <f t="shared" ref="AC4:AC10" si="1">SUM(AD4:AG4)</f>
        <v>0</v>
      </c>
      <c r="AD4" s="1324"/>
      <c r="AE4" s="1324"/>
      <c r="AF4" s="1324"/>
      <c r="AG4" s="1324"/>
      <c r="AH4" s="1298"/>
      <c r="AI4" s="1298"/>
      <c r="AJ4" s="1298"/>
      <c r="AK4" s="1298"/>
    </row>
    <row r="5" spans="1:37" ht="45" customHeight="1">
      <c r="A5" s="1300" t="s">
        <v>788</v>
      </c>
      <c r="B5" s="654">
        <f t="shared" ref="B5:B9" si="2">SUM(C5:F5)</f>
        <v>0</v>
      </c>
      <c r="C5" s="649">
        <f>SUMIF('прил 14'!$AF$20:$AF$221,"ТПиР",'прил 14'!N20:N221)</f>
        <v>0</v>
      </c>
      <c r="D5" s="649">
        <f>SUMIF('прил 14'!$AF$20:$AF$221,"ТПиР",'прил 14'!O20:O221)</f>
        <v>0</v>
      </c>
      <c r="E5" s="649">
        <f>SUMIF('прил 14'!$AF$20:$AF$221,"ТПиР",'прил 14'!P20:P221)</f>
        <v>0</v>
      </c>
      <c r="F5" s="649">
        <f>SUMIF('прил 14'!$AF$20:$AF$221,"ТПиР",'прил 14'!Q20:Q221)</f>
        <v>0</v>
      </c>
      <c r="G5" s="654">
        <f>SUM(H5:K5)</f>
        <v>0</v>
      </c>
      <c r="H5" s="649">
        <f>SUMIF('прил 14'!$AF$20:$AF$221,"ТПиР",'прил 14'!H20:H221)</f>
        <v>0</v>
      </c>
      <c r="I5" s="649">
        <f>SUMIF('прил 14'!$AF$20:$AF$221,"ТПиР",'прил 14'!I20:I221)</f>
        <v>0</v>
      </c>
      <c r="J5" s="649">
        <f>SUMIF('прил 14'!$AF$20:$AF$221,"ТПиР",'прил 14'!J20:J221)</f>
        <v>0</v>
      </c>
      <c r="K5" s="649">
        <f>SUMIF('прил 14'!$AF$20:$AF$221,"ТПиР",'прил 14'!K20:K221)</f>
        <v>0</v>
      </c>
      <c r="L5" s="1328">
        <f t="shared" ref="L5:L9" si="3">SUM(M5:R5)</f>
        <v>229.22829145331451</v>
      </c>
      <c r="M5" s="1311">
        <f>SUMIF('прил 14'!$AF$20:$AF$221,"ТПиР",'прил 14'!W20:W221)</f>
        <v>0</v>
      </c>
      <c r="N5" s="1311">
        <f>SUMIF('прил 14'!$AF$20:$AF$221,"ТПиР",'прил 14'!X20:X221)</f>
        <v>0</v>
      </c>
      <c r="O5" s="1311"/>
      <c r="P5" s="1311">
        <f>SUMIF('прил 14'!$AF$20:$AF$221,"ТПиР",'прил 14'!Y20:Y221)</f>
        <v>0</v>
      </c>
      <c r="Q5" s="1311"/>
      <c r="R5" s="1311">
        <v>229.22829145331451</v>
      </c>
      <c r="S5" s="649"/>
      <c r="T5" s="649"/>
      <c r="U5" s="649"/>
      <c r="V5" s="649"/>
      <c r="W5" s="649"/>
      <c r="X5" s="1313">
        <f t="shared" ca="1" si="0"/>
        <v>0</v>
      </c>
      <c r="Y5" s="1314">
        <f ca="1">SUMIF('прил 14'!$AF$20:$AF$221,"ТПиР",'прил 14'!AR20:AR217)</f>
        <v>0</v>
      </c>
      <c r="Z5" s="1314">
        <f ca="1">SUMIF('прил 14'!$AF$20:$AF$221,"ТПиР",'прил 14'!AS20:AS217)</f>
        <v>0</v>
      </c>
      <c r="AA5" s="1314">
        <f ca="1">SUMIF('прил 14'!$AF$20:$AF$221,"ТПиР",'прил 14'!AT20:AT217)</f>
        <v>0</v>
      </c>
      <c r="AB5" s="1314">
        <f ca="1">SUMIF('прил 14'!$AF$20:$AF$221,"ТПиР",'прил 14'!AU20:AU217)</f>
        <v>0</v>
      </c>
      <c r="AC5" s="1313">
        <f t="shared" ca="1" si="1"/>
        <v>0</v>
      </c>
      <c r="AD5" s="1314">
        <f ca="1">SUMIF('прил 14'!$AF$20:$AF$221,"ТПиР",'прил 14'!AW20:AW217)</f>
        <v>0</v>
      </c>
      <c r="AE5" s="1314">
        <f ca="1">SUMIF('прил 14'!$AF$20:$AF$221,"ТПиР",'прил 14'!AX20:AX217)</f>
        <v>0</v>
      </c>
      <c r="AF5" s="1314">
        <f ca="1">SUMIF('прил 14'!$AF$20:$AF$221,"ТПиР",'прил 14'!AY20:AY217)</f>
        <v>0</v>
      </c>
      <c r="AG5" s="1314">
        <f ca="1">SUMIF('прил 14'!$AF$20:$AF$221,"ТПиР",'прил 14'!AZ20:AZ217)</f>
        <v>0</v>
      </c>
      <c r="AH5" s="649">
        <f>SUMIF('прил 14'!$AF$20:$AF$221,"ТПиР",'прил 14'!T20:T221)</f>
        <v>0</v>
      </c>
      <c r="AI5" s="649">
        <f>SUMIF('прил 14'!$AF$20:$AF$221,"ТПиР",'прил 14'!U20:U221)</f>
        <v>0</v>
      </c>
      <c r="AJ5" s="649">
        <f>SUMIF('прил 14'!$AF$20:$AF$221,"ТПиР",'прил 14'!AB20:AB221)</f>
        <v>0</v>
      </c>
      <c r="AK5" s="649">
        <f>SUMIF('прил 14'!$AF$20:$AF$221,"ТПиР",'прил 14'!AC20:AC221)</f>
        <v>0</v>
      </c>
    </row>
    <row r="6" spans="1:37" s="1299" customFormat="1" ht="39.75" customHeight="1">
      <c r="A6" s="1309" t="s">
        <v>1178</v>
      </c>
      <c r="B6" s="1310">
        <f t="shared" si="2"/>
        <v>0</v>
      </c>
      <c r="C6" s="649">
        <f>SUMIF('прил 14'!$AF$79:$AF$95,"ТПиР",'прил 14'!N79:N95)</f>
        <v>0</v>
      </c>
      <c r="D6" s="649">
        <f>SUMIF('прил 14'!$AF$79:$AF$95,"ТПиР",'прил 14'!O79:O95)</f>
        <v>0</v>
      </c>
      <c r="E6" s="649">
        <f>SUMIF('прил 14'!$AF$79:$AF$95,"ТПиР",'прил 14'!P79:P95)</f>
        <v>0</v>
      </c>
      <c r="F6" s="649">
        <f>SUMIF('прил 14'!$AF$79:$AF$95,"ТПиР",'прил 14'!Q79:Q95)</f>
        <v>0</v>
      </c>
      <c r="G6" s="1310"/>
      <c r="H6" s="649"/>
      <c r="I6" s="649"/>
      <c r="J6" s="649"/>
      <c r="K6" s="649"/>
      <c r="L6" s="1329">
        <f t="shared" si="3"/>
        <v>0</v>
      </c>
      <c r="M6" s="1311">
        <f>SUMIF('прил 14'!$AF$79:$AF$95,"ТПиР",'прил 14'!W79:W95)</f>
        <v>0</v>
      </c>
      <c r="N6" s="1311">
        <f>SUMIF('прил 14'!$AF$79:$AF$95,"ТПиР",'прил 14'!X79:X95)</f>
        <v>0</v>
      </c>
      <c r="O6" s="1311"/>
      <c r="P6" s="1311">
        <f>SUMIF('прил 14'!$AF$79:$AF$95,"ТПиР",'прил 14'!Y79:Y95)</f>
        <v>0</v>
      </c>
      <c r="Q6" s="1311"/>
      <c r="R6" s="1311">
        <f>SUMIF('прил 14'!$AF$79:$AF$95,"ТПиР",'прил 14'!Z79:Z95)</f>
        <v>0</v>
      </c>
      <c r="S6" s="649"/>
      <c r="T6" s="649"/>
      <c r="U6" s="649"/>
      <c r="V6" s="649"/>
      <c r="W6" s="649"/>
      <c r="X6" s="1315">
        <f t="shared" si="0"/>
        <v>0</v>
      </c>
      <c r="Y6" s="1324"/>
      <c r="Z6" s="1324"/>
      <c r="AA6" s="1324"/>
      <c r="AB6" s="1324"/>
      <c r="AC6" s="1313">
        <f t="shared" si="1"/>
        <v>0</v>
      </c>
      <c r="AD6" s="1324"/>
      <c r="AE6" s="1324"/>
      <c r="AF6" s="1324"/>
      <c r="AG6" s="1324"/>
      <c r="AH6" s="1298"/>
      <c r="AI6" s="1298"/>
      <c r="AJ6" s="1298"/>
      <c r="AK6" s="1298"/>
    </row>
    <row r="7" spans="1:37">
      <c r="A7" s="1300" t="s">
        <v>790</v>
      </c>
      <c r="B7" s="654">
        <f t="shared" si="2"/>
        <v>0</v>
      </c>
      <c r="C7" s="649">
        <f>SUMIF('прил 14'!$AF$20:$AF$221,"ОС",'прил 14'!N20:N222)</f>
        <v>0</v>
      </c>
      <c r="D7" s="649">
        <f>SUMIF('прил 14'!$AF$20:$AF$221,"ОС",'прил 14'!O20:O222)</f>
        <v>0</v>
      </c>
      <c r="E7" s="649">
        <f>SUMIF('прил 14'!$AF$20:$AF$221,"ОС",'прил 14'!P20:P222)</f>
        <v>0</v>
      </c>
      <c r="F7" s="649">
        <f>SUMIF('прил 14'!$AF$20:$AF$221,"ОС",'прил 14'!Q20:Q222)</f>
        <v>0</v>
      </c>
      <c r="G7" s="654">
        <f>SUM(H7:K7)</f>
        <v>0</v>
      </c>
      <c r="H7" s="649">
        <f>SUMIF('прил 14'!$AF$20:$AF$221,"ОС",'прил 14'!H20:H222)</f>
        <v>0</v>
      </c>
      <c r="I7" s="649">
        <f>SUMIF('прил 14'!$AF$20:$AF$221,"ОС",'прил 14'!I20:I222)</f>
        <v>0</v>
      </c>
      <c r="J7" s="649">
        <f>SUMIF('прил 14'!$AF$20:$AF$221,"ОС",'прил 14'!J20:J222)</f>
        <v>0</v>
      </c>
      <c r="K7" s="649">
        <f>SUMIF('прил 14'!$AF$20:$AF$221,"ОС",'прил 14'!K20:K222)</f>
        <v>0</v>
      </c>
      <c r="L7" s="1328">
        <f t="shared" si="3"/>
        <v>0</v>
      </c>
      <c r="M7" s="1311">
        <f>SUMIF('прил 14'!$AF$20:$AF$221,"ОС",'прил 14'!W20:W222)</f>
        <v>0</v>
      </c>
      <c r="N7" s="1311">
        <f>SUMIF('прил 14'!$AF$20:$AF$221,"ОС",'прил 14'!X20:X222)</f>
        <v>0</v>
      </c>
      <c r="O7" s="1311"/>
      <c r="P7" s="1311">
        <f>SUMIF('прил 14'!$AF$20:$AF$221,"ОС",'прил 14'!Y20:Y222)</f>
        <v>0</v>
      </c>
      <c r="Q7" s="1311"/>
      <c r="R7" s="1311">
        <f>SUMIF('прил 14'!$AF$20:$AF$221,"ОС",'прил 14'!Z20:Z222)</f>
        <v>0</v>
      </c>
      <c r="S7" s="716"/>
      <c r="T7" s="711"/>
      <c r="U7" s="711"/>
      <c r="V7" s="711"/>
      <c r="W7" s="711"/>
      <c r="X7" s="1313">
        <f t="shared" ca="1" si="0"/>
        <v>0</v>
      </c>
      <c r="Y7" s="1314">
        <f ca="1">SUMIF('прил 14'!$AF$20:$AF$221,"ОС",'прил 14'!AR20:AR217)</f>
        <v>0</v>
      </c>
      <c r="Z7" s="1314">
        <f ca="1">SUMIF('прил 14'!$AF$20:$AF$221,"ОС",'прил 14'!AS20:AS217)</f>
        <v>0</v>
      </c>
      <c r="AA7" s="1314">
        <f ca="1">SUMIF('прил 14'!$AF$20:$AF$221,"ОС",'прил 14'!AT20:AT217)</f>
        <v>0</v>
      </c>
      <c r="AB7" s="1314">
        <f ca="1">SUMIF('прил 14'!$AF$20:$AF$221,"ОС",'прил 14'!AU20:AU217)</f>
        <v>0</v>
      </c>
      <c r="AC7" s="1313">
        <f t="shared" ca="1" si="1"/>
        <v>0</v>
      </c>
      <c r="AD7" s="1314">
        <f ca="1">SUMIF('прил 14'!$AF$20:$AF$221,"ОС",'прил 14'!AW20:AW217)</f>
        <v>0</v>
      </c>
      <c r="AE7" s="1314">
        <f ca="1">SUMIF('прил 14'!$AF$20:$AF$221,"ОС",'прил 14'!AX20:AX217)</f>
        <v>0</v>
      </c>
      <c r="AF7" s="1314">
        <f ca="1">SUMIF('прил 14'!$AF$20:$AF$221,"ОС",'прил 14'!AY20:AY217)</f>
        <v>0</v>
      </c>
      <c r="AG7" s="1314">
        <f ca="1">SUMIF('прил 14'!$AF$20:$AF$221,"ОС",'прил 14'!AZ20:AZ217)</f>
        <v>0</v>
      </c>
      <c r="AH7" s="649">
        <f>SUMIF('прил 14'!$AF$20:$AF$221,"ОС",'прил 14'!T20:T262)</f>
        <v>0</v>
      </c>
      <c r="AI7" s="649">
        <f>SUMIF('прил 14'!$AF$20:$AF$221,"ОС",'прил 14'!U20:U222)</f>
        <v>0</v>
      </c>
      <c r="AJ7" s="649">
        <f>SUMIF('прил 14'!$AF$20:$AF$221,"ОС",'прил 14'!AB20:AB222)</f>
        <v>0</v>
      </c>
      <c r="AK7" s="649">
        <f>SUMIF('прил 14'!$AF$20:$AF$221,"ОС",'прил 14'!AC20:AC222)</f>
        <v>0</v>
      </c>
    </row>
    <row r="8" spans="1:37" s="1294" customFormat="1">
      <c r="A8" s="1300" t="s">
        <v>1184</v>
      </c>
      <c r="B8" s="654">
        <f t="shared" si="2"/>
        <v>0</v>
      </c>
      <c r="C8" s="649">
        <f>SUMIF('прил 14'!$AF$20:$AF$221,"НИОКР",'прил 14'!N20:N221)</f>
        <v>0</v>
      </c>
      <c r="D8" s="649">
        <f>SUMIF('прил 14'!$AF$20:$AF$221,"НИОКР",'прил 14'!O20:O221)</f>
        <v>0</v>
      </c>
      <c r="E8" s="649">
        <f>SUMIF('прил 14'!$AF$20:$AF$221,"НИОКР",'прил 14'!P20:P221)</f>
        <v>0</v>
      </c>
      <c r="F8" s="649">
        <f>SUMIF('прил 14'!$AF$20:$AF$221,"НИОКР",'прил 14'!Q20:Q221)</f>
        <v>0</v>
      </c>
      <c r="G8" s="654">
        <f ca="1">SUM(H8:K8)</f>
        <v>0</v>
      </c>
      <c r="H8" s="649">
        <f ca="1">SUMIF('прил 14'!$AF$20:$AF$416,"НИОКР",'прил 14'!H20:H416)</f>
        <v>0</v>
      </c>
      <c r="I8" s="649">
        <f ca="1">SUMIF('прил 14'!$AF$20:$AF$416,"НИОКР",'прил 14'!I20:I416)</f>
        <v>0</v>
      </c>
      <c r="J8" s="649">
        <f>SUMIF('прил 14'!$AF$20:$AF$221,"ОС",'прил 14'!J21:J223)</f>
        <v>0</v>
      </c>
      <c r="K8" s="649">
        <f ca="1">SUMIF('прил 14'!$AF$10:$AF$416,"НИОКР",'прил 14'!K10:K416)</f>
        <v>0</v>
      </c>
      <c r="L8" s="1328">
        <f t="shared" si="3"/>
        <v>0.7</v>
      </c>
      <c r="M8" s="1311">
        <f>SUMIF('прил 14'!$AF$20:$AF$221,"НИОКР",'прил 14'!W20:W221)</f>
        <v>0</v>
      </c>
      <c r="N8" s="1311">
        <f>SUMIF('прил 14'!$AF$20:$AF$221,"НИОКР",'прил 14'!X20:X221)</f>
        <v>0</v>
      </c>
      <c r="O8" s="1311"/>
      <c r="P8" s="1311">
        <f>SUMIF('прил 14'!$AF$20:$AF$221,"НИОКР",'прил 14'!Y20:Y221)</f>
        <v>0</v>
      </c>
      <c r="Q8" s="1311"/>
      <c r="R8" s="1311">
        <v>0.7</v>
      </c>
      <c r="S8" s="716"/>
      <c r="T8" s="711"/>
      <c r="U8" s="711"/>
      <c r="V8" s="711"/>
      <c r="W8" s="711"/>
      <c r="X8" s="1313">
        <f t="shared" ca="1" si="0"/>
        <v>0</v>
      </c>
      <c r="Y8" s="1314">
        <f ca="1">SUMIF('прил 14'!$AF$20:$AF$221,"НИОКР",'прил 14'!AR20:AR217)</f>
        <v>0</v>
      </c>
      <c r="Z8" s="1314">
        <f ca="1">SUMIF('прил 14'!$AF$20:$AF$221,"НИОКР",'прил 14'!AS20:AS217)</f>
        <v>0</v>
      </c>
      <c r="AA8" s="1314">
        <f ca="1">SUMIF('прил 14'!$AF$20:$AF$221,"НИОКР",'прил 14'!AT20:AT217)</f>
        <v>0</v>
      </c>
      <c r="AB8" s="1314">
        <f ca="1">SUMIF('прил 14'!$AF$20:$AF$221,"НИОКР",'прил 14'!AU20:AU217)</f>
        <v>0</v>
      </c>
      <c r="AC8" s="1313">
        <f t="shared" ca="1" si="1"/>
        <v>0</v>
      </c>
      <c r="AD8" s="1314">
        <f ca="1">SUMIF('прил 14'!$AF$20:$AF$221,"НИОКР",'прил 14'!AW20:AW217)</f>
        <v>0</v>
      </c>
      <c r="AE8" s="1314">
        <f ca="1">SUMIF('прил 14'!$AF$20:$AF$221,"НИОКР",'прил 14'!AX20:AX217)</f>
        <v>0</v>
      </c>
      <c r="AF8" s="1314">
        <f ca="1">SUMIF('прил 14'!$AF$20:$AF$221,"НИОКР",'прил 14'!AY20:AY217)</f>
        <v>0</v>
      </c>
      <c r="AG8" s="1314">
        <f ca="1">SUMIF('прил 14'!$AF$20:$AF$221,"НИОКР",'прил 14'!AZ20:AZ217)</f>
        <v>0</v>
      </c>
      <c r="AH8" s="649">
        <f>SUMIF('прил 14'!$AF$20:$AF$221,"ОС",'прил 14'!T20:T221)</f>
        <v>0</v>
      </c>
      <c r="AI8" s="649">
        <f>SUMIF('прил 14'!$AF$20:$AF$221,"ОС",'прил 14'!U21:U223)</f>
        <v>0</v>
      </c>
      <c r="AJ8" s="649">
        <f>SUMIF('прил 14'!$AF$20:$AF$221,"ОС",'прил 14'!AB21:AB223)</f>
        <v>0</v>
      </c>
      <c r="AK8" s="649">
        <f>SUMIF('прил 14'!$AF$20:$AF$221,"ОС",'прил 14'!AC21:AC223)</f>
        <v>0</v>
      </c>
    </row>
    <row r="9" spans="1:37" s="1299" customFormat="1">
      <c r="A9" s="1300" t="s">
        <v>43</v>
      </c>
      <c r="B9" s="654">
        <f t="shared" si="2"/>
        <v>0</v>
      </c>
      <c r="C9" s="649">
        <f>SUMIF('прил 14'!$AF$20:$AF$221,"НМА",'прил 14'!N20:N221)</f>
        <v>0</v>
      </c>
      <c r="D9" s="649">
        <f>SUMIF('прил 14'!$AF$20:$AF$221,"НМА",'прил 14'!O20:O221)</f>
        <v>0</v>
      </c>
      <c r="E9" s="649">
        <f>SUMIF('прил 14'!$AF$20:$AF$221,"НМА",'прил 14'!P20:P221)</f>
        <v>0</v>
      </c>
      <c r="F9" s="649">
        <f>SUMIF('прил 14'!$AF$20:$AF$221,"НМА",'прил 14'!Q20:Q221)</f>
        <v>0</v>
      </c>
      <c r="G9" s="654">
        <f>SUM(H9:K9)</f>
        <v>0</v>
      </c>
      <c r="H9" s="649">
        <f>SUMIF('прил 14'!$AF$20:$AF$221,"НМА",'прил 14'!H20:H221)</f>
        <v>0</v>
      </c>
      <c r="I9" s="649">
        <f>SUMIF('прил 14'!$AF$20:$AF$221,"НМА",'прил 14'!I20:I221)</f>
        <v>0</v>
      </c>
      <c r="J9" s="649">
        <f>SUMIF('прил 14'!$AF$20:$AF$221,"НМА",'прил 14'!J20:J221)</f>
        <v>0</v>
      </c>
      <c r="K9" s="649">
        <f>SUMIF('прил 14'!$AF$20:$AF$221,"НМА",'прил 14'!K20:K221)</f>
        <v>0</v>
      </c>
      <c r="L9" s="1328">
        <f t="shared" si="3"/>
        <v>0</v>
      </c>
      <c r="M9" s="1311">
        <f>SUMIF('прил 14'!$AF$20:$AF$221,"НМА",'прил 14'!W20:W221)</f>
        <v>0</v>
      </c>
      <c r="N9" s="1311">
        <f>SUMIF('прил 14'!$AF$20:$AF$221,"НМА",'прил 14'!X20:X221)</f>
        <v>0</v>
      </c>
      <c r="O9" s="1311"/>
      <c r="P9" s="1311">
        <f>SUMIF('прил 14'!$AF$20:$AF$221,"НМА",'прил 14'!Y20:Y221)</f>
        <v>0</v>
      </c>
      <c r="Q9" s="1311"/>
      <c r="R9" s="1311">
        <f>SUMIF('прил 14'!$AF$20:$AF$221,"НМА",'прил 14'!Z20:Z221)</f>
        <v>0</v>
      </c>
      <c r="S9" s="716"/>
      <c r="T9" s="711"/>
      <c r="U9" s="711"/>
      <c r="V9" s="711"/>
      <c r="W9" s="711"/>
      <c r="X9" s="1313">
        <f t="shared" ca="1" si="0"/>
        <v>0</v>
      </c>
      <c r="Y9" s="1314">
        <f ca="1">SUMIF('прил 14'!$AF$20:$AF$221,"НМА",'прил 14'!AR20:AR217)</f>
        <v>0</v>
      </c>
      <c r="Z9" s="1314">
        <f ca="1">SUMIF('прил 14'!$AF$20:$AF$221,"НМА",'прил 14'!AS20:AS217)</f>
        <v>0</v>
      </c>
      <c r="AA9" s="1314">
        <f ca="1">SUMIF('прил 14'!$AF$20:$AF$221,"НМА",'прил 14'!AT20:AT217)</f>
        <v>0</v>
      </c>
      <c r="AB9" s="1314">
        <f ca="1">SUMIF('прил 14'!$AF$20:$AF$221,"НМА",'прил 14'!AU20:AU217)</f>
        <v>0</v>
      </c>
      <c r="AC9" s="1313">
        <f t="shared" ca="1" si="1"/>
        <v>0</v>
      </c>
      <c r="AD9" s="1314">
        <f ca="1">SUMIF('прил 14'!$AF$20:$AF$221,"НМА",'прил 14'!AW20:AW217)</f>
        <v>0</v>
      </c>
      <c r="AE9" s="1314">
        <f ca="1">SUMIF('прил 14'!$AF$20:$AF$221,"НМА",'прил 14'!AX20:AX217)</f>
        <v>0</v>
      </c>
      <c r="AF9" s="1314">
        <f ca="1">SUMIF('прил 14'!$AF$20:$AF$221,"НМА",'прил 14'!AY20:AY217)</f>
        <v>0</v>
      </c>
      <c r="AG9" s="1314">
        <f ca="1">SUMIF('прил 14'!$AF$20:$AF$221,"НМА",'прил 14'!AZ20:AZ217)</f>
        <v>0</v>
      </c>
      <c r="AH9" s="649">
        <f>SUMIF('прил 14'!$AF$20:$AF$221,"НМА",'прил 14'!T20:T221)</f>
        <v>0</v>
      </c>
      <c r="AI9" s="649">
        <f>SUMIF('прил 14'!$AF$20:$AF$221,"НМА",'прил 14'!U20:U221)</f>
        <v>0</v>
      </c>
      <c r="AJ9" s="649">
        <f>SUMIF('прил 14'!$AF$20:$AF$221,"НМА",'прил 14'!AB20:AB221)</f>
        <v>0</v>
      </c>
      <c r="AK9" s="649">
        <f>SUMIF('прил 14'!$AF$20:$AF$221,"НМА",'прил 14'!AC20:AC221)</f>
        <v>0</v>
      </c>
    </row>
    <row r="10" spans="1:37" s="1299" customFormat="1">
      <c r="A10" s="1300" t="s">
        <v>767</v>
      </c>
      <c r="B10" s="654"/>
      <c r="C10" s="649"/>
      <c r="D10" s="649"/>
      <c r="E10" s="649"/>
      <c r="F10" s="649"/>
      <c r="G10" s="654"/>
      <c r="H10" s="649"/>
      <c r="I10" s="649"/>
      <c r="J10" s="649"/>
      <c r="K10" s="649"/>
      <c r="L10" s="1328"/>
      <c r="M10" s="1311"/>
      <c r="N10" s="1311"/>
      <c r="O10" s="1311"/>
      <c r="P10" s="1311"/>
      <c r="Q10" s="1311"/>
      <c r="R10" s="1311"/>
      <c r="S10" s="716"/>
      <c r="T10" s="711"/>
      <c r="U10" s="711"/>
      <c r="V10" s="711"/>
      <c r="W10" s="711"/>
      <c r="X10" s="1317">
        <f t="shared" si="0"/>
        <v>0</v>
      </c>
      <c r="Y10" s="1324"/>
      <c r="Z10" s="1324"/>
      <c r="AA10" s="1324"/>
      <c r="AB10" s="1324"/>
      <c r="AC10" s="1313">
        <f t="shared" si="1"/>
        <v>0</v>
      </c>
      <c r="AD10" s="1324"/>
      <c r="AE10" s="1324"/>
      <c r="AF10" s="1324"/>
      <c r="AG10" s="1324"/>
      <c r="AH10" s="1298"/>
      <c r="AI10" s="1298"/>
      <c r="AJ10" s="1298"/>
      <c r="AK10" s="1298"/>
    </row>
    <row r="11" spans="1:37" s="712" customFormat="1" ht="24" customHeight="1">
      <c r="A11" s="1300" t="s">
        <v>791</v>
      </c>
      <c r="B11" s="713">
        <f t="shared" ref="B11:N11" si="4">SUM(B5,B3,B7:B9)</f>
        <v>0</v>
      </c>
      <c r="C11" s="713">
        <f t="shared" si="4"/>
        <v>0</v>
      </c>
      <c r="D11" s="713">
        <f t="shared" si="4"/>
        <v>0</v>
      </c>
      <c r="E11" s="713">
        <f t="shared" si="4"/>
        <v>0</v>
      </c>
      <c r="F11" s="713">
        <f t="shared" si="4"/>
        <v>0</v>
      </c>
      <c r="G11" s="713">
        <f ca="1">SUM(G5,G3,G7:G9)</f>
        <v>0</v>
      </c>
      <c r="H11" s="713">
        <f t="shared" ca="1" si="4"/>
        <v>0</v>
      </c>
      <c r="I11" s="713">
        <f t="shared" ca="1" si="4"/>
        <v>0</v>
      </c>
      <c r="J11" s="713">
        <f t="shared" si="4"/>
        <v>0</v>
      </c>
      <c r="K11" s="713">
        <f t="shared" ca="1" si="4"/>
        <v>0</v>
      </c>
      <c r="L11" s="1328">
        <f>SUM(L5,L3,L7:L9)</f>
        <v>229.9282914533145</v>
      </c>
      <c r="M11" s="1328">
        <f t="shared" si="4"/>
        <v>0</v>
      </c>
      <c r="N11" s="1328">
        <f t="shared" si="4"/>
        <v>0</v>
      </c>
      <c r="O11" s="1328"/>
      <c r="P11" s="1328">
        <f>SUM(P5,P3,P7:P9)</f>
        <v>0</v>
      </c>
      <c r="Q11" s="1328"/>
      <c r="R11" s="1328">
        <f t="shared" ref="R11:W11" si="5">SUM(R5,R3,R7:R9)</f>
        <v>229.9282914533145</v>
      </c>
      <c r="S11" s="713">
        <f t="shared" si="5"/>
        <v>0</v>
      </c>
      <c r="T11" s="713">
        <f t="shared" si="5"/>
        <v>0</v>
      </c>
      <c r="U11" s="713">
        <f t="shared" si="5"/>
        <v>0</v>
      </c>
      <c r="V11" s="713">
        <f t="shared" si="5"/>
        <v>0</v>
      </c>
      <c r="W11" s="713">
        <f t="shared" si="5"/>
        <v>0</v>
      </c>
      <c r="X11" s="1317">
        <f ca="1">SUM(X5,X3,X7:X10)</f>
        <v>0</v>
      </c>
      <c r="Y11" s="1317">
        <f ca="1">SUM(Y5,Y3,Y7:Y10)</f>
        <v>0</v>
      </c>
      <c r="Z11" s="1317">
        <f ca="1">SUM(Z5,Z3,Z7:Z10)</f>
        <v>0</v>
      </c>
      <c r="AA11" s="1317">
        <f ca="1">SUM(AA5,AA3,AA7:AA10)</f>
        <v>0</v>
      </c>
      <c r="AB11" s="1317">
        <f ca="1">SUM(AB5,AB3,AB7:AB10)</f>
        <v>0</v>
      </c>
      <c r="AC11" s="1317">
        <f t="shared" ref="AC11:AG11" ca="1" si="6">SUM(AC5,AC3,AC7:AC10)</f>
        <v>0</v>
      </c>
      <c r="AD11" s="1317">
        <f t="shared" ca="1" si="6"/>
        <v>0</v>
      </c>
      <c r="AE11" s="1317">
        <f t="shared" ca="1" si="6"/>
        <v>0</v>
      </c>
      <c r="AF11" s="1317">
        <f t="shared" ca="1" si="6"/>
        <v>0</v>
      </c>
      <c r="AG11" s="1317">
        <f t="shared" ca="1" si="6"/>
        <v>0</v>
      </c>
      <c r="AH11" s="1317">
        <f>SUM(AH5,AH3,AH7:AH9)</f>
        <v>0</v>
      </c>
      <c r="AI11" s="1317">
        <f t="shared" ref="AI11:AK11" si="7">SUM(AI5,AI3,AI7:AI9)</f>
        <v>0</v>
      </c>
      <c r="AJ11" s="1317">
        <f t="shared" si="7"/>
        <v>0</v>
      </c>
      <c r="AK11" s="1317">
        <f t="shared" si="7"/>
        <v>0</v>
      </c>
    </row>
    <row r="12" spans="1:37" s="712" customFormat="1">
      <c r="A12" s="1301"/>
      <c r="B12" s="1295"/>
      <c r="C12" s="1295"/>
      <c r="D12" s="1295"/>
      <c r="E12" s="1295"/>
      <c r="F12" s="1295"/>
      <c r="G12" s="1295" t="e">
        <f ca="1">G11-'прил 1.1'!#REF!</f>
        <v>#REF!</v>
      </c>
      <c r="H12" s="1295"/>
      <c r="I12" s="1295"/>
      <c r="J12" s="1295"/>
      <c r="K12" s="1295"/>
      <c r="L12" s="1330"/>
      <c r="M12" s="1330"/>
      <c r="N12" s="1330"/>
      <c r="O12" s="1330"/>
      <c r="P12" s="1330"/>
      <c r="Q12" s="1330"/>
      <c r="R12" s="1330"/>
      <c r="S12" s="1297"/>
      <c r="T12" s="1297"/>
      <c r="U12" s="1297"/>
      <c r="V12" s="1297"/>
      <c r="W12" s="1297"/>
      <c r="X12" s="1316"/>
      <c r="Y12" s="1316"/>
      <c r="Z12" s="1316"/>
      <c r="AA12" s="1316"/>
      <c r="AB12" s="1316"/>
      <c r="AH12" s="1295"/>
      <c r="AI12" s="1295"/>
      <c r="AJ12" s="1295"/>
      <c r="AK12" s="1295"/>
    </row>
    <row r="13" spans="1:37" s="712" customFormat="1">
      <c r="A13" s="1301"/>
      <c r="B13" s="1295"/>
      <c r="C13" s="1295"/>
      <c r="D13" s="1295"/>
      <c r="E13" s="1295"/>
      <c r="F13" s="1295"/>
      <c r="G13" s="1295"/>
      <c r="H13" s="1295"/>
      <c r="I13" s="1295"/>
      <c r="J13" s="1295"/>
      <c r="K13" s="1295"/>
      <c r="L13" s="1330" t="e">
        <f>'прил 14'!V20</f>
        <v>#REF!</v>
      </c>
      <c r="M13" s="1330"/>
      <c r="N13" s="1330"/>
      <c r="O13" s="1330"/>
      <c r="P13" s="1330"/>
      <c r="Q13" s="1330"/>
      <c r="R13" s="1330"/>
      <c r="S13" s="1297"/>
      <c r="T13" s="1297"/>
      <c r="U13" s="1297"/>
      <c r="V13" s="1297"/>
      <c r="W13" s="1297"/>
      <c r="X13" s="1316"/>
      <c r="Y13" s="1316"/>
      <c r="Z13" s="1316"/>
      <c r="AA13" s="1316"/>
      <c r="AB13" s="1316"/>
      <c r="AC13" s="1326">
        <f ca="1">AC11+X10</f>
        <v>0</v>
      </c>
      <c r="AH13" s="1295"/>
      <c r="AI13" s="1295"/>
      <c r="AJ13" s="1295"/>
      <c r="AK13" s="1295"/>
    </row>
    <row r="14" spans="1:37" s="712" customFormat="1">
      <c r="A14" s="1302"/>
      <c r="B14" s="1295"/>
      <c r="C14" s="1295"/>
      <c r="D14" s="1295"/>
      <c r="E14" s="1295"/>
      <c r="F14" s="1295"/>
      <c r="G14" s="1295"/>
      <c r="H14" s="1295"/>
      <c r="I14" s="1295"/>
      <c r="J14" s="1295"/>
      <c r="K14" s="1295"/>
      <c r="L14" s="1330"/>
      <c r="M14" s="1330"/>
      <c r="N14" s="1330"/>
      <c r="O14" s="1330"/>
      <c r="P14" s="1330"/>
      <c r="Q14" s="1330"/>
      <c r="R14" s="1330"/>
      <c r="S14" s="1297"/>
      <c r="T14" s="1297"/>
      <c r="U14" s="1297"/>
      <c r="V14" s="1297"/>
      <c r="W14" s="1297"/>
      <c r="X14" s="1316"/>
      <c r="Y14" s="1316"/>
      <c r="Z14" s="1316"/>
      <c r="AA14" s="1316"/>
      <c r="AB14" s="1316"/>
      <c r="AH14" s="1295"/>
      <c r="AI14" s="1295"/>
      <c r="AJ14" s="1295"/>
      <c r="AK14" s="1295"/>
    </row>
    <row r="15" spans="1:37" s="712" customFormat="1">
      <c r="A15" s="1302"/>
      <c r="B15" s="1295"/>
      <c r="C15" s="1295"/>
      <c r="D15" s="1295"/>
      <c r="E15" s="1295"/>
      <c r="F15" s="1295"/>
      <c r="G15" s="1295"/>
      <c r="H15" s="1295"/>
      <c r="I15" s="1295"/>
      <c r="J15" s="1295"/>
      <c r="K15" s="1295"/>
      <c r="L15" s="1330" t="e">
        <f>L13-L11</f>
        <v>#REF!</v>
      </c>
      <c r="M15" s="1330"/>
      <c r="N15" s="1330"/>
      <c r="O15" s="1330"/>
      <c r="P15" s="1330"/>
      <c r="Q15" s="1330"/>
      <c r="R15" s="1330"/>
      <c r="S15" s="1297"/>
      <c r="T15" s="1297"/>
      <c r="U15" s="1297"/>
      <c r="V15" s="1297"/>
      <c r="W15" s="1297"/>
      <c r="X15" s="1296">
        <f ca="1">X11+'прил 14'!AJ19</f>
        <v>17.629000000000001</v>
      </c>
      <c r="Y15" s="1296"/>
      <c r="Z15" s="1296"/>
      <c r="AA15" s="1296"/>
      <c r="AB15" s="1296"/>
      <c r="AC15" s="1326">
        <f ca="1">AC13+17.629</f>
        <v>17.629000000000001</v>
      </c>
      <c r="AH15" s="1295"/>
      <c r="AI15" s="1295"/>
      <c r="AJ15" s="1295"/>
      <c r="AK15" s="1295"/>
    </row>
    <row r="16" spans="1:37" s="712" customFormat="1">
      <c r="A16" s="1302"/>
      <c r="B16" s="1295"/>
      <c r="C16" s="1295"/>
      <c r="D16" s="1295"/>
      <c r="E16" s="1295"/>
      <c r="F16" s="1295"/>
      <c r="G16" s="1295"/>
      <c r="H16" s="1295"/>
      <c r="I16" s="1295"/>
      <c r="J16" s="1295"/>
      <c r="K16" s="1295"/>
      <c r="L16" s="1330"/>
      <c r="M16" s="1330"/>
      <c r="N16" s="1330"/>
      <c r="O16" s="1330"/>
      <c r="P16" s="1330"/>
      <c r="Q16" s="1330"/>
      <c r="R16" s="1330"/>
      <c r="S16" s="1297"/>
      <c r="T16" s="1297"/>
      <c r="U16" s="1297"/>
      <c r="V16" s="1297"/>
      <c r="W16" s="1297"/>
      <c r="X16" s="1296"/>
      <c r="Y16" s="1296"/>
      <c r="Z16" s="1296"/>
      <c r="AA16" s="1296"/>
      <c r="AB16" s="1296"/>
      <c r="AH16" s="1295"/>
      <c r="AI16" s="1295"/>
      <c r="AJ16" s="1295"/>
      <c r="AK16" s="1295"/>
    </row>
    <row r="17" spans="1:37" s="712" customFormat="1">
      <c r="A17" s="1301"/>
      <c r="B17" s="1295"/>
      <c r="C17" s="1295"/>
      <c r="D17" s="1295"/>
      <c r="E17" s="1295"/>
      <c r="F17" s="1295"/>
      <c r="G17" s="1295"/>
      <c r="H17" s="1295"/>
      <c r="I17" s="1295"/>
      <c r="J17" s="1295"/>
      <c r="K17" s="1295"/>
      <c r="L17" s="1330"/>
      <c r="M17" s="1330"/>
      <c r="N17" s="1330"/>
      <c r="O17" s="1330"/>
      <c r="P17" s="1330"/>
      <c r="Q17" s="1330"/>
      <c r="R17" s="1330"/>
      <c r="S17" s="1297"/>
      <c r="T17" s="1297"/>
      <c r="U17" s="1297"/>
      <c r="V17" s="1297"/>
      <c r="W17" s="1297"/>
      <c r="X17" s="1296"/>
      <c r="Y17" s="1296"/>
      <c r="Z17" s="1296"/>
      <c r="AA17" s="1296"/>
      <c r="AB17" s="1296"/>
      <c r="AH17" s="1295"/>
      <c r="AI17" s="1295"/>
      <c r="AJ17" s="1295"/>
      <c r="AK17" s="1295"/>
    </row>
    <row r="18" spans="1:37" s="712" customFormat="1">
      <c r="A18" s="1301"/>
      <c r="B18" s="1295"/>
      <c r="C18" s="1295"/>
      <c r="D18" s="1295"/>
      <c r="E18" s="1295"/>
      <c r="F18" s="1295"/>
      <c r="G18" s="1295"/>
      <c r="H18" s="1295"/>
      <c r="I18" s="1295"/>
      <c r="J18" s="1295"/>
      <c r="K18" s="1295"/>
      <c r="L18" s="1330"/>
      <c r="M18" s="1330"/>
      <c r="N18" s="1330"/>
      <c r="O18" s="1330"/>
      <c r="P18" s="1330"/>
      <c r="Q18" s="1330"/>
      <c r="R18" s="1330"/>
      <c r="S18" s="1297"/>
      <c r="T18" s="1297"/>
      <c r="U18" s="1297"/>
      <c r="V18" s="1297"/>
      <c r="W18" s="1297"/>
      <c r="X18" s="1296"/>
      <c r="Y18" s="1296"/>
      <c r="Z18" s="1296"/>
      <c r="AA18" s="1296"/>
      <c r="AB18" s="1296"/>
      <c r="AH18" s="1295"/>
      <c r="AI18" s="1295"/>
      <c r="AJ18" s="1295"/>
      <c r="AK18" s="1295"/>
    </row>
    <row r="19" spans="1:37">
      <c r="K19" s="655"/>
      <c r="L19" s="1331"/>
      <c r="S19" s="655"/>
      <c r="X19" s="655"/>
    </row>
    <row r="20" spans="1:37">
      <c r="L20" s="1331"/>
      <c r="W20" s="718"/>
      <c r="X20" s="655"/>
    </row>
    <row r="21" spans="1:37" ht="15.75">
      <c r="A21" s="2463"/>
      <c r="B21" s="2460" t="s">
        <v>792</v>
      </c>
      <c r="C21" s="2461"/>
      <c r="D21" s="2461"/>
      <c r="E21" s="2461"/>
      <c r="F21" s="2462"/>
      <c r="G21" s="2460" t="s">
        <v>793</v>
      </c>
      <c r="H21" s="2461"/>
      <c r="I21" s="2461"/>
      <c r="J21" s="2461"/>
      <c r="K21" s="2462"/>
      <c r="M21" s="1332">
        <f>L11+L33+L34+L39+L40+1.017*1.072*1.18</f>
        <v>246.5671157733145</v>
      </c>
      <c r="S21" s="655"/>
      <c r="X21" s="655"/>
      <c r="AC21" s="655">
        <f ca="1">AC11+L33+L34+L39+L40+1.072*1.017*1.18</f>
        <v>16.638824319999998</v>
      </c>
    </row>
    <row r="22" spans="1:37" ht="31.5">
      <c r="A22" s="2464"/>
      <c r="B22" s="653" t="s">
        <v>806</v>
      </c>
      <c r="C22" s="653" t="s">
        <v>127</v>
      </c>
      <c r="D22" s="653" t="s">
        <v>128</v>
      </c>
      <c r="E22" s="653" t="s">
        <v>129</v>
      </c>
      <c r="F22" s="653" t="s">
        <v>130</v>
      </c>
      <c r="G22" s="653" t="s">
        <v>806</v>
      </c>
      <c r="H22" s="653" t="s">
        <v>127</v>
      </c>
      <c r="I22" s="653" t="s">
        <v>128</v>
      </c>
      <c r="J22" s="653" t="s">
        <v>129</v>
      </c>
      <c r="K22" s="653" t="s">
        <v>130</v>
      </c>
      <c r="M22" s="1333">
        <f>1.072*1.017</f>
        <v>1.0902239999999999</v>
      </c>
    </row>
    <row r="23" spans="1:37" ht="37.5">
      <c r="A23" s="1304" t="s">
        <v>794</v>
      </c>
      <c r="B23" s="654" t="e">
        <f t="shared" ref="B23:B29" si="8">SUM(C23:F23)</f>
        <v>#REF!</v>
      </c>
      <c r="C23" s="650" t="e">
        <f>SUM(C24:C25)</f>
        <v>#REF!</v>
      </c>
      <c r="D23" s="650" t="e">
        <f>SUM(D24:D25)</f>
        <v>#REF!</v>
      </c>
      <c r="E23" s="650" t="e">
        <f>SUM(E24:E25)</f>
        <v>#REF!</v>
      </c>
      <c r="F23" s="650" t="e">
        <f>SUM(F24:F25)</f>
        <v>#REF!</v>
      </c>
      <c r="G23" s="654" t="e">
        <f t="shared" ref="G23:G29" si="9">SUM(H23:K23)</f>
        <v>#REF!</v>
      </c>
      <c r="H23" s="650" t="e">
        <f>SUM(H24:H25)</f>
        <v>#REF!</v>
      </c>
      <c r="I23" s="650" t="e">
        <f>SUM(I24:I25)</f>
        <v>#REF!</v>
      </c>
      <c r="J23" s="650" t="e">
        <f>SUM(J24:J25)</f>
        <v>#REF!</v>
      </c>
      <c r="K23" s="650" t="e">
        <f>SUM(K24:K25)</f>
        <v>#REF!</v>
      </c>
      <c r="P23" s="1334" t="e">
        <f ca="1">AC11-#REF!</f>
        <v>#REF!</v>
      </c>
      <c r="Q23" s="1334"/>
      <c r="S23" s="655"/>
      <c r="X23" s="655"/>
      <c r="AC23" s="655" t="e">
        <v>#REF!</v>
      </c>
    </row>
    <row r="24" spans="1:37" ht="37.5">
      <c r="A24" s="1305" t="s">
        <v>795</v>
      </c>
      <c r="B24" s="654" t="e">
        <f t="shared" si="8"/>
        <v>#REF!</v>
      </c>
      <c r="C24" s="649" t="e">
        <f>SUMIF(#REF!,#REF!,#REF!)</f>
        <v>#REF!</v>
      </c>
      <c r="D24" s="649" t="e">
        <f>SUMIF(#REF!,#REF!,#REF!)</f>
        <v>#REF!</v>
      </c>
      <c r="E24" s="649" t="e">
        <f>SUMIF(#REF!,#REF!,#REF!)</f>
        <v>#REF!</v>
      </c>
      <c r="F24" s="649" t="e">
        <f>SUMIF(#REF!,#REF!,#REF!)</f>
        <v>#REF!</v>
      </c>
      <c r="G24" s="654" t="e">
        <f t="shared" si="9"/>
        <v>#REF!</v>
      </c>
      <c r="H24" s="649" t="e">
        <f>SUMIF(#REF!,#REF!,#REF!)</f>
        <v>#REF!</v>
      </c>
      <c r="I24" s="649" t="e">
        <f>SUMIF(#REF!,#REF!,#REF!)</f>
        <v>#REF!</v>
      </c>
      <c r="J24" s="649" t="e">
        <f>SUMIF(#REF!,#REF!,#REF!)</f>
        <v>#REF!</v>
      </c>
      <c r="K24" s="649" t="e">
        <f>SUMIF(#REF!,#REF!,#REF!)</f>
        <v>#REF!</v>
      </c>
    </row>
    <row r="25" spans="1:37" ht="56.25">
      <c r="A25" s="1306" t="s">
        <v>796</v>
      </c>
      <c r="B25" s="654" t="e">
        <f t="shared" si="8"/>
        <v>#REF!</v>
      </c>
      <c r="C25" s="649" t="e">
        <f>SUMIF(#REF!,#REF!,#REF!)</f>
        <v>#REF!</v>
      </c>
      <c r="D25" s="649" t="e">
        <f>SUMIF(#REF!,#REF!,#REF!)</f>
        <v>#REF!</v>
      </c>
      <c r="E25" s="649" t="e">
        <f>SUMIF(#REF!,#REF!,#REF!)</f>
        <v>#REF!</v>
      </c>
      <c r="F25" s="649" t="e">
        <f>SUMIF(#REF!,#REF!,#REF!)</f>
        <v>#REF!</v>
      </c>
      <c r="G25" s="654" t="e">
        <f t="shared" si="9"/>
        <v>#REF!</v>
      </c>
      <c r="H25" s="649" t="e">
        <f>SUMIF(#REF!,#REF!,#REF!)</f>
        <v>#REF!</v>
      </c>
      <c r="I25" s="649" t="e">
        <f>SUMIF(#REF!,#REF!,#REF!)</f>
        <v>#REF!</v>
      </c>
      <c r="J25" s="649" t="e">
        <f>SUMIF(#REF!,#REF!,#REF!)</f>
        <v>#REF!</v>
      </c>
      <c r="K25" s="649" t="e">
        <f>SUMIF(#REF!,#REF!,#REF!)</f>
        <v>#REF!</v>
      </c>
      <c r="S25" s="655"/>
      <c r="T25" s="680" t="e">
        <f>(#REF!-#REF!-0.475*1.04*1.04-#REF!)*1.18+#REF!+0.475*1.04*1.04+#REF!</f>
        <v>#REF!</v>
      </c>
      <c r="X25" s="655"/>
      <c r="Y25" s="680"/>
      <c r="AC25" s="655"/>
    </row>
    <row r="26" spans="1:37">
      <c r="A26" s="1300" t="s">
        <v>797</v>
      </c>
      <c r="B26" s="654" t="e">
        <f t="shared" si="8"/>
        <v>#REF!</v>
      </c>
      <c r="C26" s="649" t="e">
        <f>SUMIF(#REF!,#REF!,#REF!)</f>
        <v>#REF!</v>
      </c>
      <c r="D26" s="649" t="e">
        <f>SUMIF(#REF!,#REF!,#REF!)</f>
        <v>#REF!</v>
      </c>
      <c r="E26" s="649" t="e">
        <f>SUMIF(#REF!,#REF!,#REF!)</f>
        <v>#REF!</v>
      </c>
      <c r="F26" s="649" t="e">
        <f>SUMIF(#REF!,#REF!,#REF!)</f>
        <v>#REF!</v>
      </c>
      <c r="G26" s="654" t="e">
        <f t="shared" si="9"/>
        <v>#REF!</v>
      </c>
      <c r="H26" s="649" t="e">
        <f>SUMIF(#REF!,#REF!,#REF!)</f>
        <v>#REF!</v>
      </c>
      <c r="I26" s="649" t="e">
        <f>SUMIF(#REF!,#REF!,#REF!)</f>
        <v>#REF!</v>
      </c>
      <c r="J26" s="649" t="e">
        <f>SUMIF(#REF!,#REF!,#REF!)</f>
        <v>#REF!</v>
      </c>
      <c r="K26" s="649" t="e">
        <f>SUMIF(#REF!,#REF!,#REF!)</f>
        <v>#REF!</v>
      </c>
    </row>
    <row r="27" spans="1:37" ht="56.25">
      <c r="A27" s="1300" t="s">
        <v>798</v>
      </c>
      <c r="B27" s="654" t="e">
        <f t="shared" si="8"/>
        <v>#REF!</v>
      </c>
      <c r="C27" s="649" t="e">
        <f>SUMIF(#REF!,#REF!,#REF!)</f>
        <v>#REF!</v>
      </c>
      <c r="D27" s="649" t="e">
        <f>SUMIF(#REF!,#REF!,#REF!)</f>
        <v>#REF!</v>
      </c>
      <c r="E27" s="649" t="e">
        <f>SUMIF(#REF!,#REF!,#REF!)</f>
        <v>#REF!</v>
      </c>
      <c r="F27" s="649" t="e">
        <f>SUMIF(#REF!,#REF!,#REF!)</f>
        <v>#REF!</v>
      </c>
      <c r="G27" s="654" t="e">
        <f t="shared" si="9"/>
        <v>#REF!</v>
      </c>
      <c r="H27" s="649" t="e">
        <f>SUMIF(#REF!,#REF!,#REF!)</f>
        <v>#REF!</v>
      </c>
      <c r="I27" s="649" t="e">
        <f>SUMIF(#REF!,#REF!,#REF!)</f>
        <v>#REF!</v>
      </c>
      <c r="J27" s="649" t="e">
        <f>SUMIF(#REF!,#REF!,#REF!)</f>
        <v>#REF!</v>
      </c>
      <c r="K27" s="649" t="e">
        <f>SUMIF(#REF!,#REF!,#REF!)</f>
        <v>#REF!</v>
      </c>
    </row>
    <row r="28" spans="1:37" ht="75">
      <c r="A28" s="1300" t="s">
        <v>799</v>
      </c>
      <c r="B28" s="654" t="e">
        <f t="shared" si="8"/>
        <v>#REF!</v>
      </c>
      <c r="C28" s="649" t="e">
        <f>SUMIF(#REF!,#REF!,#REF!)</f>
        <v>#REF!</v>
      </c>
      <c r="D28" s="649" t="e">
        <f>SUMIF(#REF!,#REF!,#REF!)</f>
        <v>#REF!</v>
      </c>
      <c r="E28" s="649" t="e">
        <f>SUMIF(#REF!,#REF!,#REF!)</f>
        <v>#REF!</v>
      </c>
      <c r="F28" s="649" t="e">
        <f>SUMIF(#REF!,#REF!,#REF!)</f>
        <v>#REF!</v>
      </c>
      <c r="G28" s="654" t="e">
        <f t="shared" si="9"/>
        <v>#REF!</v>
      </c>
      <c r="H28" s="649" t="e">
        <f>SUMIF(#REF!,#REF!,#REF!)</f>
        <v>#REF!</v>
      </c>
      <c r="I28" s="649" t="e">
        <f>SUMIF(#REF!,#REF!,#REF!)</f>
        <v>#REF!</v>
      </c>
      <c r="J28" s="649" t="e">
        <f>SUMIF(#REF!,#REF!,#REF!)</f>
        <v>#REF!</v>
      </c>
      <c r="K28" s="649" t="e">
        <f>SUMIF(#REF!,#REF!,#REF!)</f>
        <v>#REF!</v>
      </c>
    </row>
    <row r="29" spans="1:37" ht="56.25">
      <c r="A29" s="1300" t="s">
        <v>800</v>
      </c>
      <c r="B29" s="654" t="e">
        <f t="shared" si="8"/>
        <v>#REF!</v>
      </c>
      <c r="C29" s="649" t="e">
        <f>SUMIF(#REF!,#REF!,#REF!)</f>
        <v>#REF!</v>
      </c>
      <c r="D29" s="649" t="e">
        <f>SUMIF(#REF!,#REF!,#REF!)</f>
        <v>#REF!</v>
      </c>
      <c r="E29" s="649" t="e">
        <f>SUMIF(#REF!,#REF!,#REF!)</f>
        <v>#REF!</v>
      </c>
      <c r="F29" s="649" t="e">
        <f>SUMIF(#REF!,#REF!,#REF!)</f>
        <v>#REF!</v>
      </c>
      <c r="G29" s="654" t="e">
        <f t="shared" si="9"/>
        <v>#REF!</v>
      </c>
      <c r="H29" s="649" t="e">
        <f>SUMIF(#REF!,#REF!,#REF!)</f>
        <v>#REF!</v>
      </c>
      <c r="I29" s="649" t="e">
        <f>SUMIF(#REF!,#REF!,#REF!)</f>
        <v>#REF!</v>
      </c>
      <c r="J29" s="649" t="e">
        <f>SUMIF(#REF!,#REF!,#REF!)</f>
        <v>#REF!</v>
      </c>
      <c r="K29" s="649" t="e">
        <f>SUMIF(#REF!,#REF!,#REF!)</f>
        <v>#REF!</v>
      </c>
    </row>
    <row r="30" spans="1:37">
      <c r="A30" s="1307" t="s">
        <v>791</v>
      </c>
      <c r="B30" s="654" t="e">
        <f t="shared" ref="B30:K30" si="10">SUM(B26:B29)+B23</f>
        <v>#REF!</v>
      </c>
      <c r="C30" s="654" t="e">
        <f t="shared" si="10"/>
        <v>#REF!</v>
      </c>
      <c r="D30" s="654" t="e">
        <f t="shared" si="10"/>
        <v>#REF!</v>
      </c>
      <c r="E30" s="654" t="e">
        <f t="shared" si="10"/>
        <v>#REF!</v>
      </c>
      <c r="F30" s="654" t="e">
        <f t="shared" si="10"/>
        <v>#REF!</v>
      </c>
      <c r="G30" s="654" t="e">
        <f t="shared" si="10"/>
        <v>#REF!</v>
      </c>
      <c r="H30" s="654" t="e">
        <f t="shared" si="10"/>
        <v>#REF!</v>
      </c>
      <c r="I30" s="654" t="e">
        <f t="shared" si="10"/>
        <v>#REF!</v>
      </c>
      <c r="J30" s="654" t="e">
        <f t="shared" si="10"/>
        <v>#REF!</v>
      </c>
      <c r="K30" s="654" t="e">
        <f t="shared" si="10"/>
        <v>#REF!</v>
      </c>
    </row>
    <row r="31" spans="1:37">
      <c r="A31" s="1308"/>
      <c r="Y31" s="721" t="s">
        <v>127</v>
      </c>
      <c r="Z31" s="721" t="s">
        <v>128</v>
      </c>
      <c r="AA31" s="721" t="s">
        <v>129</v>
      </c>
      <c r="AB31" s="721" t="s">
        <v>130</v>
      </c>
    </row>
    <row r="32" spans="1:37" ht="31.5">
      <c r="A32" s="1308"/>
      <c r="L32" s="1335" t="s">
        <v>961</v>
      </c>
      <c r="M32" s="1335" t="s">
        <v>127</v>
      </c>
      <c r="N32" s="1335" t="s">
        <v>128</v>
      </c>
      <c r="O32" s="1335"/>
      <c r="P32" s="1335" t="s">
        <v>129</v>
      </c>
      <c r="Q32" s="1335"/>
      <c r="R32" s="1335" t="s">
        <v>130</v>
      </c>
      <c r="V32" s="655"/>
      <c r="X32" s="651" t="s">
        <v>786</v>
      </c>
      <c r="Y32" s="719" t="e">
        <f>Y54-Y33-Y34-Y35-Y36-Y37-Y50</f>
        <v>#REF!</v>
      </c>
      <c r="Z32" s="719" t="e">
        <f ca="1">Z54-Z33-Z34-Z35-Z36-Z37-Z50</f>
        <v>#REF!</v>
      </c>
      <c r="AA32" s="719" t="e">
        <f ca="1">AA54-AA33-AA34-AA35-AA36-AA37-AA50</f>
        <v>#REF!</v>
      </c>
      <c r="AB32" s="719" t="e">
        <f ca="1">AB54-AB33-AB34-AB35-AB36-AB37-AB50</f>
        <v>#REF!</v>
      </c>
      <c r="AC32" s="651">
        <f ca="1">(AC5-S37-S38)*1000</f>
        <v>0</v>
      </c>
      <c r="AD32" s="651">
        <f ca="1">(AD5-T37-T38)*1000</f>
        <v>0</v>
      </c>
      <c r="AE32" s="651">
        <f ca="1">(AE5-U37-U38)*1000</f>
        <v>0</v>
      </c>
      <c r="AF32" s="651" t="e">
        <f ca="1">(AF5-#REF!-#REF!)*1000</f>
        <v>#REF!</v>
      </c>
      <c r="AG32" s="651">
        <f ca="1">(AG5-V37-V38)*1000</f>
        <v>0</v>
      </c>
      <c r="AH32" s="720"/>
      <c r="AI32" s="655"/>
      <c r="AJ32" s="655"/>
    </row>
    <row r="33" spans="10:36">
      <c r="K33" s="601" t="s">
        <v>929</v>
      </c>
      <c r="L33" s="1336">
        <f t="shared" ref="L33:L40" si="11">SUM(M33:R33)</f>
        <v>11.667999999999999</v>
      </c>
      <c r="M33" s="1336">
        <v>2.79</v>
      </c>
      <c r="N33" s="1336">
        <v>2.37</v>
      </c>
      <c r="O33" s="1336"/>
      <c r="P33" s="1336">
        <v>3.13</v>
      </c>
      <c r="Q33" s="1336"/>
      <c r="R33" s="1336">
        <v>3.3780000000000001</v>
      </c>
      <c r="X33" s="651" t="s">
        <v>787</v>
      </c>
      <c r="Y33" s="719" t="e">
        <f>(#REF!-M35-M36)*1000</f>
        <v>#REF!</v>
      </c>
      <c r="Z33" s="719" t="e">
        <f>(Y3-N35-N36)*1000</f>
        <v>#REF!</v>
      </c>
      <c r="AA33" s="719" t="e">
        <f>(AA3-P35-P36)*1000</f>
        <v>#REF!</v>
      </c>
      <c r="AB33" s="719" t="e">
        <f>(AB3-R35-R36)*1000</f>
        <v>#REF!</v>
      </c>
      <c r="AC33" s="651">
        <f>(AC3-S35-S36)*1000</f>
        <v>0</v>
      </c>
      <c r="AD33" s="651">
        <f>(AD3-T35-T36)*1000</f>
        <v>0</v>
      </c>
      <c r="AE33" s="651">
        <f>(AE3-U35-U36)*1000</f>
        <v>0</v>
      </c>
      <c r="AF33" s="651" t="e">
        <f>(AF3-#REF!-#REF!)*1000</f>
        <v>#REF!</v>
      </c>
      <c r="AG33" s="651">
        <f>(AG3-V35-V36)*1000</f>
        <v>0</v>
      </c>
      <c r="AH33" s="720"/>
      <c r="AI33" s="655"/>
    </row>
    <row r="34" spans="10:36">
      <c r="K34" s="601" t="s">
        <v>928</v>
      </c>
      <c r="L34" s="1336">
        <f t="shared" si="11"/>
        <v>3.15036</v>
      </c>
      <c r="M34" s="1336">
        <f>M33*0.27</f>
        <v>0.75330000000000008</v>
      </c>
      <c r="N34" s="1336">
        <f>N33*0.27</f>
        <v>0.63990000000000002</v>
      </c>
      <c r="O34" s="1336"/>
      <c r="P34" s="1336">
        <f>P33*0.27</f>
        <v>0.84510000000000007</v>
      </c>
      <c r="Q34" s="1336"/>
      <c r="R34" s="1336">
        <f>R33*0.27</f>
        <v>0.91206000000000009</v>
      </c>
      <c r="X34" s="651" t="s">
        <v>963</v>
      </c>
      <c r="Y34" s="719" t="e">
        <f>#REF!*1000</f>
        <v>#REF!</v>
      </c>
      <c r="Z34" s="719">
        <f ca="1">Y7*1000</f>
        <v>0</v>
      </c>
      <c r="AA34" s="719">
        <f t="shared" ref="AA34:AG34" ca="1" si="12">AA7*1000</f>
        <v>0</v>
      </c>
      <c r="AB34" s="719">
        <f t="shared" ca="1" si="12"/>
        <v>0</v>
      </c>
      <c r="AC34" s="650">
        <f t="shared" ca="1" si="12"/>
        <v>0</v>
      </c>
      <c r="AD34" s="650">
        <f t="shared" ca="1" si="12"/>
        <v>0</v>
      </c>
      <c r="AE34" s="650">
        <f t="shared" ca="1" si="12"/>
        <v>0</v>
      </c>
      <c r="AF34" s="650">
        <f t="shared" ca="1" si="12"/>
        <v>0</v>
      </c>
      <c r="AG34" s="650">
        <f t="shared" ca="1" si="12"/>
        <v>0</v>
      </c>
      <c r="AH34" s="720"/>
    </row>
    <row r="35" spans="10:36">
      <c r="K35" s="601" t="s">
        <v>927</v>
      </c>
      <c r="L35" s="1336" t="e">
        <f t="shared" si="11"/>
        <v>#REF!</v>
      </c>
      <c r="M35" s="1311" t="e">
        <f>SUMIF('прил 14'!#REF!,'прил 14'!#REF!,'прил 14'!#REF!)/1.27</f>
        <v>#REF!</v>
      </c>
      <c r="N35" s="1311" t="e">
        <f>SUMIF('прил 14'!#REF!,'прил 14'!#REF!,'прил 14'!#REF!)/1.27</f>
        <v>#REF!</v>
      </c>
      <c r="O35" s="1311"/>
      <c r="P35" s="1311" t="e">
        <f>SUMIF('прил 14'!#REF!,'прил 14'!#REF!,'прил 14'!#REF!)/1.27</f>
        <v>#REF!</v>
      </c>
      <c r="Q35" s="1311"/>
      <c r="R35" s="1311" t="e">
        <f>SUMIF('прил 14'!#REF!,'прил 14'!#REF!,'прил 14'!#REF!)/1.27</f>
        <v>#REF!</v>
      </c>
      <c r="X35" s="651" t="s">
        <v>964</v>
      </c>
      <c r="Y35" s="719">
        <v>2790</v>
      </c>
      <c r="Z35" s="719">
        <v>2790</v>
      </c>
      <c r="AA35" s="719">
        <v>3130</v>
      </c>
      <c r="AB35" s="719">
        <v>3378</v>
      </c>
      <c r="AH35" s="720"/>
    </row>
    <row r="36" spans="10:36">
      <c r="J36" s="612" t="e">
        <f>L36/L35</f>
        <v>#REF!</v>
      </c>
      <c r="K36" s="652" t="s">
        <v>926</v>
      </c>
      <c r="L36" s="1336" t="e">
        <f t="shared" si="11"/>
        <v>#REF!</v>
      </c>
      <c r="M36" s="1336" t="e">
        <f>M35*0.27</f>
        <v>#REF!</v>
      </c>
      <c r="N36" s="1336" t="e">
        <f>N35*0.27</f>
        <v>#REF!</v>
      </c>
      <c r="O36" s="1336"/>
      <c r="P36" s="1336" t="e">
        <f>P35*0.27</f>
        <v>#REF!</v>
      </c>
      <c r="Q36" s="1336"/>
      <c r="R36" s="1336" t="e">
        <f>R35*0.27</f>
        <v>#REF!</v>
      </c>
      <c r="X36" s="651" t="s">
        <v>965</v>
      </c>
      <c r="Y36" s="719">
        <f>Y35*0.27</f>
        <v>753.30000000000007</v>
      </c>
      <c r="Z36" s="719">
        <f>Z35*0.27</f>
        <v>753.30000000000007</v>
      </c>
      <c r="AA36" s="719">
        <f>AA35*0.27</f>
        <v>845.1</v>
      </c>
      <c r="AB36" s="719">
        <f>AB35*0.27</f>
        <v>912.06000000000006</v>
      </c>
      <c r="AH36" s="720"/>
    </row>
    <row r="37" spans="10:36">
      <c r="K37" s="601" t="s">
        <v>925</v>
      </c>
      <c r="L37" s="1336" t="e">
        <f t="shared" si="11"/>
        <v>#REF!</v>
      </c>
      <c r="M37" s="1336" t="e">
        <f t="shared" ref="M37:R38" si="13">M33-M35</f>
        <v>#REF!</v>
      </c>
      <c r="N37" s="1336" t="e">
        <f t="shared" si="13"/>
        <v>#REF!</v>
      </c>
      <c r="O37" s="1336"/>
      <c r="P37" s="1336" t="e">
        <f t="shared" si="13"/>
        <v>#REF!</v>
      </c>
      <c r="Q37" s="1336"/>
      <c r="R37" s="1336" t="e">
        <f t="shared" si="13"/>
        <v>#REF!</v>
      </c>
      <c r="V37" s="720"/>
      <c r="X37" s="651" t="s">
        <v>966</v>
      </c>
      <c r="Y37" s="719"/>
      <c r="Z37" s="719">
        <f>$AI$37/3*1000</f>
        <v>0</v>
      </c>
      <c r="AA37" s="719">
        <f>$AI$37/3*1000</f>
        <v>0</v>
      </c>
      <c r="AB37" s="719">
        <f>$AI$37/3*1000</f>
        <v>0</v>
      </c>
      <c r="AH37" s="720"/>
      <c r="AI37" s="655"/>
    </row>
    <row r="38" spans="10:36">
      <c r="J38" s="612" t="e">
        <f>L38/L37</f>
        <v>#REF!</v>
      </c>
      <c r="K38" s="601" t="s">
        <v>924</v>
      </c>
      <c r="L38" s="1336" t="e">
        <f t="shared" si="11"/>
        <v>#REF!</v>
      </c>
      <c r="M38" s="1336" t="e">
        <f t="shared" si="13"/>
        <v>#REF!</v>
      </c>
      <c r="N38" s="1336" t="e">
        <f t="shared" si="13"/>
        <v>#REF!</v>
      </c>
      <c r="O38" s="1336"/>
      <c r="P38" s="1336" t="e">
        <f t="shared" si="13"/>
        <v>#REF!</v>
      </c>
      <c r="Q38" s="1336"/>
      <c r="R38" s="1336" t="e">
        <f t="shared" si="13"/>
        <v>#REF!</v>
      </c>
      <c r="Y38" s="720" t="e">
        <f>SUM(Y32:Y37)</f>
        <v>#REF!</v>
      </c>
      <c r="Z38" s="720" t="e">
        <f ca="1">SUM(Z32:Z37)</f>
        <v>#REF!</v>
      </c>
      <c r="AA38" s="720" t="e">
        <f ca="1">SUM(AA32:AA37)</f>
        <v>#REF!</v>
      </c>
      <c r="AB38" s="720" t="e">
        <f ca="1">SUM(AB32:AB37)</f>
        <v>#REF!</v>
      </c>
      <c r="AH38" s="720"/>
      <c r="AJ38" s="655"/>
    </row>
    <row r="39" spans="10:36">
      <c r="K39" s="652" t="s">
        <v>923</v>
      </c>
      <c r="L39" s="1336">
        <f t="shared" si="11"/>
        <v>0.4204724409448819</v>
      </c>
      <c r="M39" s="1336"/>
      <c r="N39" s="1336">
        <f>0.534/1.27/2</f>
        <v>0.21023622047244095</v>
      </c>
      <c r="O39" s="1336"/>
      <c r="P39" s="1336">
        <f>0.534/1.27/2</f>
        <v>0.21023622047244095</v>
      </c>
      <c r="Q39" s="1336"/>
      <c r="R39" s="1336"/>
    </row>
    <row r="40" spans="10:36">
      <c r="K40" s="652" t="s">
        <v>922</v>
      </c>
      <c r="L40" s="1336">
        <f t="shared" si="11"/>
        <v>0.11352755905511812</v>
      </c>
      <c r="M40" s="1336"/>
      <c r="N40" s="1336">
        <f>N39*0.27</f>
        <v>5.6763779527559059E-2</v>
      </c>
      <c r="O40" s="1336"/>
      <c r="P40" s="1336">
        <f>P39*0.27</f>
        <v>5.6763779527559059E-2</v>
      </c>
      <c r="Q40" s="1336"/>
      <c r="R40" s="1336"/>
      <c r="AH40" s="720"/>
    </row>
    <row r="41" spans="10:36">
      <c r="X41" s="651"/>
      <c r="Y41" s="721" t="s">
        <v>127</v>
      </c>
      <c r="Z41" s="721" t="s">
        <v>128</v>
      </c>
      <c r="AA41" s="721" t="s">
        <v>129</v>
      </c>
      <c r="AB41" s="721" t="s">
        <v>130</v>
      </c>
    </row>
    <row r="42" spans="10:36">
      <c r="X42" s="651" t="s">
        <v>967</v>
      </c>
      <c r="Y42" s="719"/>
      <c r="Z42" s="719"/>
      <c r="AA42" s="719"/>
      <c r="AB42" s="719"/>
      <c r="AH42" s="720">
        <f>SUM(Y42:AB42)</f>
        <v>0</v>
      </c>
    </row>
    <row r="43" spans="10:36">
      <c r="L43" s="1337"/>
      <c r="M43" s="1338">
        <v>3803.6172809103282</v>
      </c>
      <c r="N43" s="1338"/>
      <c r="O43" s="1338"/>
      <c r="P43" s="1338"/>
      <c r="Q43" s="1338"/>
      <c r="R43" s="1338"/>
      <c r="X43" s="651" t="s">
        <v>968</v>
      </c>
      <c r="Y43" s="651"/>
      <c r="Z43" s="719"/>
      <c r="AA43" s="719"/>
      <c r="AB43" s="719"/>
      <c r="AH43" s="720">
        <f>SUM(Y43:AB43)</f>
        <v>0</v>
      </c>
    </row>
    <row r="44" spans="10:36">
      <c r="L44" s="1339"/>
      <c r="M44" s="1339"/>
      <c r="N44" s="1339"/>
      <c r="O44" s="1339"/>
      <c r="P44" s="1339"/>
      <c r="Q44" s="1339"/>
      <c r="R44" s="1339"/>
      <c r="X44" s="651" t="s">
        <v>767</v>
      </c>
      <c r="Y44" s="719"/>
      <c r="Z44" s="719"/>
      <c r="AA44" s="719"/>
      <c r="AB44" s="719"/>
      <c r="AH44" s="720">
        <f>SUM(Y44:AB44)</f>
        <v>0</v>
      </c>
    </row>
    <row r="45" spans="10:36">
      <c r="L45" s="1339"/>
      <c r="M45" s="1339"/>
      <c r="N45" s="1339"/>
      <c r="O45" s="1339"/>
      <c r="P45" s="1339"/>
      <c r="Q45" s="1339"/>
      <c r="R45" s="1339"/>
      <c r="X45" s="718" t="s">
        <v>964</v>
      </c>
      <c r="Y45" s="655"/>
      <c r="Z45" s="655"/>
      <c r="AA45" s="655"/>
      <c r="AB45" s="655"/>
      <c r="AC45" s="655">
        <f t="shared" ref="AC45:AG45" si="14">AC44/1.27/1000</f>
        <v>0</v>
      </c>
      <c r="AD45" s="655">
        <f t="shared" si="14"/>
        <v>0</v>
      </c>
      <c r="AE45" s="655">
        <f t="shared" si="14"/>
        <v>0</v>
      </c>
      <c r="AF45" s="655">
        <f t="shared" si="14"/>
        <v>0</v>
      </c>
      <c r="AG45" s="655">
        <f t="shared" si="14"/>
        <v>0</v>
      </c>
    </row>
    <row r="46" spans="10:36">
      <c r="L46" s="1339"/>
      <c r="M46" s="1339"/>
      <c r="N46" s="1339"/>
      <c r="O46" s="1339"/>
      <c r="P46" s="1339"/>
      <c r="Q46" s="1339"/>
      <c r="R46" s="1339"/>
      <c r="X46" s="718" t="s">
        <v>965</v>
      </c>
      <c r="Y46" s="655">
        <f>Y45*0.27</f>
        <v>0</v>
      </c>
      <c r="Z46" s="655">
        <f>Z45*0.27</f>
        <v>0</v>
      </c>
      <c r="AA46" s="655">
        <f t="shared" ref="AA46:AG46" si="15">AA45*0.27</f>
        <v>0</v>
      </c>
      <c r="AB46" s="655">
        <f t="shared" si="15"/>
        <v>0</v>
      </c>
      <c r="AC46" s="655">
        <f t="shared" si="15"/>
        <v>0</v>
      </c>
      <c r="AD46" s="655">
        <f t="shared" si="15"/>
        <v>0</v>
      </c>
      <c r="AE46" s="655">
        <f t="shared" si="15"/>
        <v>0</v>
      </c>
      <c r="AF46" s="655">
        <f t="shared" si="15"/>
        <v>0</v>
      </c>
      <c r="AG46" s="655">
        <f t="shared" si="15"/>
        <v>0</v>
      </c>
    </row>
    <row r="47" spans="10:36">
      <c r="L47" s="1339"/>
      <c r="M47" s="1339"/>
      <c r="N47" s="1339"/>
      <c r="O47" s="1339"/>
      <c r="P47" s="1339"/>
      <c r="Q47" s="1339"/>
      <c r="R47" s="1339"/>
    </row>
    <row r="48" spans="10:36">
      <c r="AB48" s="655"/>
    </row>
    <row r="50" spans="24:34">
      <c r="X50" s="718" t="s">
        <v>969</v>
      </c>
      <c r="Y50" s="720">
        <v>260.31728091032807</v>
      </c>
      <c r="Z50" s="720">
        <v>309.8750544236978</v>
      </c>
      <c r="AA50" s="720">
        <v>359.44259113395481</v>
      </c>
      <c r="AB50" s="720">
        <v>329.84880655552581</v>
      </c>
      <c r="AC50" s="720"/>
      <c r="AD50" s="720"/>
      <c r="AE50" s="720"/>
      <c r="AF50" s="720"/>
      <c r="AG50" s="720"/>
      <c r="AH50" s="720">
        <f>SUM(Y50:AB50)</f>
        <v>1259.4837330235064</v>
      </c>
    </row>
    <row r="51" spans="24:34">
      <c r="X51" s="655"/>
      <c r="Y51" s="655">
        <f>Y50/1000</f>
        <v>0.26031728091032807</v>
      </c>
      <c r="Z51" s="655">
        <f>Z50/1000</f>
        <v>0.30987505442369778</v>
      </c>
      <c r="AA51" s="655">
        <f>AA50/1000</f>
        <v>0.35944259113395483</v>
      </c>
      <c r="AB51" s="655">
        <f>AB50/1000</f>
        <v>0.32984880655552579</v>
      </c>
      <c r="AC51" s="655"/>
      <c r="AD51" s="655"/>
      <c r="AE51" s="655"/>
      <c r="AF51" s="655"/>
      <c r="AG51" s="655"/>
      <c r="AH51" s="655">
        <f>SUM(Y51:AB51)</f>
        <v>1.2594837330235065</v>
      </c>
    </row>
    <row r="54" spans="24:34">
      <c r="Y54" s="679">
        <v>11553.63710224452</v>
      </c>
      <c r="Z54" s="720">
        <v>87726.94008963136</v>
      </c>
      <c r="AA54" s="720">
        <v>163643.59993124777</v>
      </c>
      <c r="AB54" s="720">
        <v>455180.69778509228</v>
      </c>
    </row>
    <row r="57" spans="24:34">
      <c r="Y57" s="720" t="e">
        <f>Y54-Y38</f>
        <v>#REF!</v>
      </c>
      <c r="Z57" s="720" t="e">
        <f ca="1">Z54-Z38</f>
        <v>#REF!</v>
      </c>
      <c r="AA57" s="720" t="e">
        <f ca="1">AA54-AA38</f>
        <v>#REF!</v>
      </c>
      <c r="AB57" s="720" t="e">
        <f ca="1">AB54-AB38</f>
        <v>#REF!</v>
      </c>
    </row>
    <row r="59" spans="24:34">
      <c r="X59" s="722"/>
      <c r="Y59" s="721" t="s">
        <v>127</v>
      </c>
      <c r="Z59" s="721" t="s">
        <v>128</v>
      </c>
      <c r="AA59" s="721" t="s">
        <v>129</v>
      </c>
      <c r="AB59" s="721" t="s">
        <v>130</v>
      </c>
      <c r="AC59" s="722"/>
      <c r="AD59" s="722"/>
      <c r="AE59" s="722"/>
      <c r="AF59" s="722"/>
      <c r="AG59" s="722"/>
      <c r="AH59" s="722"/>
    </row>
    <row r="60" spans="24:34">
      <c r="X60" s="651" t="s">
        <v>786</v>
      </c>
      <c r="Y60" s="719" t="e">
        <f>Y69-Y50-Y61-Y62-Y63-Y64-Y65</f>
        <v>#REF!</v>
      </c>
      <c r="Z60" s="719" t="e">
        <f ca="1">Z69-Z50-Z61-Z62-Z63-Z64-Z65</f>
        <v>#REF!</v>
      </c>
      <c r="AA60" s="719" t="e">
        <f ca="1">AA69-AA50-AA61-AA62-AA63-AA64-AA65</f>
        <v>#REF!</v>
      </c>
      <c r="AB60" s="719" t="e">
        <f ca="1">AB69-AB50-AB61-AB62-AB63-AB64-AB65</f>
        <v>#REF!</v>
      </c>
      <c r="AC60" s="651">
        <f>(AC42-S65-S66)*1000</f>
        <v>0</v>
      </c>
      <c r="AD60" s="651">
        <f>(AD42-T65-T66)*1000</f>
        <v>0</v>
      </c>
      <c r="AE60" s="651">
        <f>(AE42-U65-U66)*1000</f>
        <v>0</v>
      </c>
      <c r="AF60" s="651" t="e">
        <f>(AF42-#REF!-#REF!)*1000</f>
        <v>#REF!</v>
      </c>
      <c r="AG60" s="651">
        <f>(AG42-V65-V66)*1000</f>
        <v>0</v>
      </c>
      <c r="AH60" s="720" t="e">
        <f t="shared" ref="AH60:AH66" si="16">SUM(Y60:AB60)</f>
        <v>#REF!</v>
      </c>
    </row>
    <row r="61" spans="24:34">
      <c r="X61" s="651" t="s">
        <v>787</v>
      </c>
      <c r="Y61" s="719" t="e">
        <f>(M3-M35-M36)*1000</f>
        <v>#REF!</v>
      </c>
      <c r="Z61" s="719" t="e">
        <f>(N3-N35-N36)*1000</f>
        <v>#REF!</v>
      </c>
      <c r="AA61" s="719" t="e">
        <f>(P3-P35-P36)*1000</f>
        <v>#REF!</v>
      </c>
      <c r="AB61" s="719" t="e">
        <f>(R3-R35-R36)*1000</f>
        <v>#REF!</v>
      </c>
      <c r="AC61" s="651">
        <f>(AC43-S63-S64)*1000</f>
        <v>0</v>
      </c>
      <c r="AD61" s="651">
        <f>(AD43-T63-T64)*1000</f>
        <v>0</v>
      </c>
      <c r="AE61" s="651">
        <f>(AE43-U63-U64)*1000</f>
        <v>0</v>
      </c>
      <c r="AF61" s="651" t="e">
        <f>(AF43-#REF!-#REF!)*1000</f>
        <v>#REF!</v>
      </c>
      <c r="AG61" s="651">
        <f>(AG43-V63-V64)*1000</f>
        <v>0</v>
      </c>
      <c r="AH61" s="720" t="e">
        <f t="shared" si="16"/>
        <v>#REF!</v>
      </c>
    </row>
    <row r="62" spans="24:34">
      <c r="X62" s="651" t="s">
        <v>963</v>
      </c>
      <c r="Y62" s="719" t="e">
        <f t="shared" ref="Y62:AB64" si="17">Y34</f>
        <v>#REF!</v>
      </c>
      <c r="Z62" s="719">
        <f t="shared" ca="1" si="17"/>
        <v>0</v>
      </c>
      <c r="AA62" s="719">
        <f t="shared" ca="1" si="17"/>
        <v>0</v>
      </c>
      <c r="AB62" s="719">
        <f t="shared" ca="1" si="17"/>
        <v>0</v>
      </c>
      <c r="AC62" s="650">
        <f>AC44*1000</f>
        <v>0</v>
      </c>
      <c r="AD62" s="650">
        <f>AD44*1000</f>
        <v>0</v>
      </c>
      <c r="AE62" s="650">
        <f>AE44*1000</f>
        <v>0</v>
      </c>
      <c r="AF62" s="650">
        <f>AF44*1000</f>
        <v>0</v>
      </c>
      <c r="AG62" s="650">
        <f>AG44*1000</f>
        <v>0</v>
      </c>
      <c r="AH62" s="720" t="e">
        <f t="shared" si="16"/>
        <v>#REF!</v>
      </c>
    </row>
    <row r="63" spans="24:34">
      <c r="X63" s="651" t="s">
        <v>964</v>
      </c>
      <c r="Y63" s="719">
        <f t="shared" si="17"/>
        <v>2790</v>
      </c>
      <c r="Z63" s="719">
        <f t="shared" si="17"/>
        <v>2790</v>
      </c>
      <c r="AA63" s="719">
        <f t="shared" si="17"/>
        <v>3130</v>
      </c>
      <c r="AB63" s="719">
        <f t="shared" si="17"/>
        <v>3378</v>
      </c>
      <c r="AC63" s="722"/>
      <c r="AD63" s="722"/>
      <c r="AE63" s="722"/>
      <c r="AF63" s="722"/>
      <c r="AG63" s="722"/>
      <c r="AH63" s="720">
        <f t="shared" si="16"/>
        <v>12088</v>
      </c>
    </row>
    <row r="64" spans="24:34">
      <c r="X64" s="651" t="s">
        <v>965</v>
      </c>
      <c r="Y64" s="719">
        <f t="shared" si="17"/>
        <v>753.30000000000007</v>
      </c>
      <c r="Z64" s="719">
        <f t="shared" si="17"/>
        <v>753.30000000000007</v>
      </c>
      <c r="AA64" s="719">
        <f t="shared" si="17"/>
        <v>845.1</v>
      </c>
      <c r="AB64" s="719">
        <f t="shared" si="17"/>
        <v>912.06000000000006</v>
      </c>
      <c r="AC64" s="722"/>
      <c r="AD64" s="722"/>
      <c r="AE64" s="722"/>
      <c r="AF64" s="722"/>
      <c r="AG64" s="722"/>
      <c r="AH64" s="720">
        <f t="shared" si="16"/>
        <v>3263.76</v>
      </c>
    </row>
    <row r="65" spans="24:34">
      <c r="X65" s="651" t="s">
        <v>966</v>
      </c>
      <c r="Y65" s="719">
        <f>Z37</f>
        <v>0</v>
      </c>
      <c r="Z65" s="719">
        <f>AA37</f>
        <v>0</v>
      </c>
      <c r="AA65" s="719">
        <f>AB37</f>
        <v>0</v>
      </c>
      <c r="AB65" s="719"/>
      <c r="AC65" s="722"/>
      <c r="AD65" s="722"/>
      <c r="AE65" s="722"/>
      <c r="AF65" s="722"/>
      <c r="AG65" s="722"/>
      <c r="AH65" s="720">
        <f t="shared" si="16"/>
        <v>0</v>
      </c>
    </row>
    <row r="66" spans="24:34">
      <c r="X66" s="722"/>
      <c r="Y66" s="720" t="e">
        <f>SUM(Y60:Y65)</f>
        <v>#REF!</v>
      </c>
      <c r="Z66" s="720" t="e">
        <f ca="1">SUM(Z60:Z65)</f>
        <v>#REF!</v>
      </c>
      <c r="AA66" s="720" t="e">
        <f ca="1">SUM(AA60:AA65)</f>
        <v>#REF!</v>
      </c>
      <c r="AB66" s="720" t="e">
        <f ca="1">SUM(AB60:AB65)</f>
        <v>#REF!</v>
      </c>
      <c r="AC66" s="722"/>
      <c r="AD66" s="722"/>
      <c r="AE66" s="722"/>
      <c r="AF66" s="722"/>
      <c r="AG66" s="722"/>
      <c r="AH66" s="720" t="e">
        <f t="shared" si="16"/>
        <v>#REF!</v>
      </c>
    </row>
    <row r="69" spans="24:34">
      <c r="Y69" s="732">
        <v>139073.39576351314</v>
      </c>
      <c r="Z69" s="732">
        <v>103140.14288537847</v>
      </c>
      <c r="AA69" s="732">
        <v>151439.45168426636</v>
      </c>
      <c r="AB69" s="732">
        <v>310741.00868379441</v>
      </c>
    </row>
  </sheetData>
  <customSheetViews>
    <customSheetView guid="{EB98465D-0289-4BA5-A6BA-5AC3EB1A071C}" fitToPage="1" hiddenRows="1" hiddenColumns="1" state="hidden">
      <selection sqref="A1:A2"/>
      <pageMargins left="0.70866141732283472" right="0.70866141732283472" top="0.74803149606299213" bottom="0.74803149606299213" header="0.31496062992125984" footer="0.31496062992125984"/>
      <printOptions horizontalCentered="1" verticalCentered="1"/>
      <pageSetup paperSize="9" scale="26" orientation="portrait" r:id="rId1"/>
    </customSheetView>
    <customSheetView guid="{5D763BBE-552C-48CC-8411-7FA3A9432025}" fitToPage="1" hiddenRows="1" hiddenColumns="1" state="hidden">
      <selection sqref="A1:A2"/>
      <pageMargins left="0.70866141732283472" right="0.70866141732283472" top="0.74803149606299213" bottom="0.74803149606299213" header="0.31496062992125984" footer="0.31496062992125984"/>
      <printOptions horizontalCentered="1" verticalCentered="1"/>
      <pageSetup paperSize="9" scale="26" orientation="portrait" r:id="rId2"/>
    </customSheetView>
  </customSheetViews>
  <mergeCells count="10">
    <mergeCell ref="G21:K21"/>
    <mergeCell ref="B21:F21"/>
    <mergeCell ref="A21:A22"/>
    <mergeCell ref="L1:R1"/>
    <mergeCell ref="AC1:AG1"/>
    <mergeCell ref="B1:F1"/>
    <mergeCell ref="A1:A2"/>
    <mergeCell ref="G1:K1"/>
    <mergeCell ref="X1:AB1"/>
    <mergeCell ref="S1:W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26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1">
    <tabColor rgb="FFFF0000"/>
  </sheetPr>
  <dimension ref="A1:CG146"/>
  <sheetViews>
    <sheetView workbookViewId="0">
      <selection activeCell="P123" sqref="P123"/>
    </sheetView>
  </sheetViews>
  <sheetFormatPr defaultColWidth="9" defaultRowHeight="15.75" outlineLevelCol="1"/>
  <cols>
    <col min="1" max="1" width="34.375" style="637" customWidth="1"/>
    <col min="2" max="2" width="9.375" style="637" bestFit="1" customWidth="1"/>
    <col min="3" max="3" width="8.375" style="637" bestFit="1" customWidth="1"/>
    <col min="4" max="4" width="4.5" style="637" hidden="1" customWidth="1"/>
    <col min="5" max="5" width="8.375" style="637" bestFit="1" customWidth="1"/>
    <col min="6" max="6" width="4.5" style="637" hidden="1" customWidth="1"/>
    <col min="7" max="8" width="9.375" style="637" bestFit="1" customWidth="1"/>
    <col min="9" max="10" width="11.625" style="637" hidden="1" customWidth="1" outlineLevel="1"/>
    <col min="11" max="11" width="10.625" style="637" customWidth="1" collapsed="1"/>
    <col min="12" max="15" width="10.625" style="637" customWidth="1" outlineLevel="1"/>
    <col min="16" max="16" width="9.625" style="637" customWidth="1"/>
    <col min="17" max="20" width="9.625" style="637" customWidth="1" outlineLevel="1"/>
    <col min="21" max="21" width="7.5" style="637" customWidth="1"/>
    <col min="22" max="25" width="7.5" style="637" customWidth="1" outlineLevel="1"/>
    <col min="26" max="26" width="9.125" style="637" customWidth="1"/>
    <col min="27" max="30" width="11.625" style="637" hidden="1" customWidth="1" outlineLevel="1"/>
    <col min="31" max="31" width="10.25" style="637" customWidth="1" collapsed="1"/>
    <col min="32" max="35" width="11.625" style="637" hidden="1" customWidth="1" outlineLevel="1"/>
    <col min="36" max="36" width="13" style="637" customWidth="1" collapsed="1"/>
    <col min="37" max="40" width="11.625" style="637" hidden="1" customWidth="1" outlineLevel="1"/>
    <col min="41" max="41" width="11.625" style="637" customWidth="1" collapsed="1"/>
    <col min="42" max="45" width="11.625" style="637" customWidth="1" outlineLevel="1"/>
    <col min="46" max="46" width="11.625" style="637" customWidth="1"/>
    <col min="47" max="51" width="11.625" style="637" customWidth="1" outlineLevel="1"/>
    <col min="52" max="52" width="11.625" style="637" customWidth="1"/>
    <col min="53" max="57" width="11.625" style="637" customWidth="1" outlineLevel="1"/>
    <col min="58" max="58" width="12.875" style="637" customWidth="1"/>
    <col min="59" max="62" width="11.625" style="637" customWidth="1" outlineLevel="1"/>
    <col min="63" max="63" width="11.625" style="637" customWidth="1"/>
    <col min="64" max="67" width="11.625" style="637" customWidth="1" outlineLevel="1"/>
    <col min="68" max="68" width="9.625" style="637" customWidth="1"/>
    <col min="69" max="72" width="9.625" style="637" customWidth="1" outlineLevel="1"/>
    <col min="73" max="73" width="11.625" style="637" customWidth="1"/>
    <col min="74" max="77" width="11.625" style="637" hidden="1" customWidth="1" outlineLevel="1"/>
    <col min="78" max="78" width="11.625" style="637" customWidth="1" collapsed="1"/>
    <col min="79" max="82" width="11.625" style="637" hidden="1" customWidth="1" outlineLevel="1"/>
    <col min="83" max="83" width="11.625" style="637" customWidth="1" collapsed="1"/>
    <col min="84" max="84" width="34.75" style="637" customWidth="1"/>
    <col min="85" max="16384" width="9" style="637"/>
  </cols>
  <sheetData>
    <row r="1" spans="1:85">
      <c r="A1" s="2477" t="s">
        <v>252</v>
      </c>
      <c r="B1" s="2479" t="s">
        <v>1168</v>
      </c>
      <c r="C1" s="2480"/>
      <c r="D1" s="2480"/>
      <c r="E1" s="2480"/>
      <c r="F1" s="2480"/>
      <c r="G1" s="2480"/>
      <c r="H1" s="2481"/>
      <c r="I1" s="1341"/>
      <c r="J1" s="1341"/>
      <c r="K1" s="2492" t="s">
        <v>778</v>
      </c>
      <c r="L1" s="2493"/>
      <c r="M1" s="2493"/>
      <c r="N1" s="2493"/>
      <c r="O1" s="2493"/>
      <c r="P1" s="2493"/>
      <c r="Q1" s="2493"/>
      <c r="R1" s="2493"/>
      <c r="S1" s="2493"/>
      <c r="T1" s="2493"/>
      <c r="U1" s="2493"/>
      <c r="V1" s="2493"/>
      <c r="W1" s="2493"/>
      <c r="X1" s="2493"/>
      <c r="Y1" s="2493"/>
      <c r="Z1" s="2493"/>
      <c r="AA1" s="2493"/>
      <c r="AB1" s="2493"/>
      <c r="AC1" s="2493"/>
      <c r="AD1" s="2493"/>
      <c r="AE1" s="2493"/>
      <c r="AF1" s="1341"/>
      <c r="AG1" s="1341"/>
      <c r="AH1" s="1341"/>
      <c r="AI1" s="1341"/>
      <c r="AJ1" s="2486" t="s">
        <v>780</v>
      </c>
      <c r="AK1" s="2487"/>
      <c r="AL1" s="2487"/>
      <c r="AM1" s="2487"/>
      <c r="AN1" s="2488"/>
      <c r="AO1" s="2486" t="s">
        <v>782</v>
      </c>
      <c r="AP1" s="2487"/>
      <c r="AQ1" s="2487"/>
      <c r="AR1" s="2487"/>
      <c r="AS1" s="2488"/>
      <c r="AT1" s="2486" t="s">
        <v>781</v>
      </c>
      <c r="AU1" s="2487"/>
      <c r="AV1" s="2487"/>
      <c r="AW1" s="2487"/>
      <c r="AX1" s="2488"/>
      <c r="AY1" s="1343"/>
      <c r="AZ1" s="2486" t="s">
        <v>627</v>
      </c>
      <c r="BA1" s="2487"/>
      <c r="BB1" s="2487"/>
      <c r="BC1" s="2487"/>
      <c r="BD1" s="2488"/>
      <c r="BE1" s="639"/>
      <c r="BF1" s="2494" t="s">
        <v>779</v>
      </c>
      <c r="BG1" s="2495"/>
      <c r="BH1" s="2495"/>
      <c r="BI1" s="2495"/>
      <c r="BJ1" s="2495"/>
      <c r="BK1" s="2495"/>
      <c r="BL1" s="2495"/>
      <c r="BM1" s="2495"/>
      <c r="BN1" s="2495"/>
      <c r="BO1" s="2495"/>
      <c r="BP1" s="2495"/>
      <c r="BQ1" s="2495"/>
      <c r="BR1" s="2495"/>
      <c r="BS1" s="2495"/>
      <c r="BT1" s="2495"/>
      <c r="BU1" s="2495"/>
      <c r="BV1" s="2495"/>
      <c r="BW1" s="2495"/>
      <c r="BX1" s="2495"/>
      <c r="BY1" s="2495"/>
      <c r="BZ1" s="2495"/>
      <c r="CA1" s="638"/>
      <c r="CB1" s="638"/>
      <c r="CC1" s="638"/>
      <c r="CD1" s="638"/>
    </row>
    <row r="2" spans="1:85" ht="52.5" customHeight="1">
      <c r="A2" s="2477"/>
      <c r="B2" s="2482"/>
      <c r="C2" s="2483"/>
      <c r="D2" s="2483"/>
      <c r="E2" s="2483"/>
      <c r="F2" s="2483"/>
      <c r="G2" s="2483"/>
      <c r="H2" s="2484"/>
      <c r="I2" s="1342"/>
      <c r="J2" s="1342"/>
      <c r="K2" s="2476" t="s">
        <v>143</v>
      </c>
      <c r="L2" s="2476"/>
      <c r="M2" s="2476"/>
      <c r="N2" s="2476"/>
      <c r="O2" s="2476"/>
      <c r="P2" s="2476" t="s">
        <v>776</v>
      </c>
      <c r="Q2" s="2476"/>
      <c r="R2" s="2476"/>
      <c r="S2" s="2476"/>
      <c r="T2" s="2476"/>
      <c r="U2" s="2476" t="s">
        <v>867</v>
      </c>
      <c r="V2" s="2476"/>
      <c r="W2" s="2476"/>
      <c r="X2" s="2476"/>
      <c r="Y2" s="2476"/>
      <c r="Z2" s="2476" t="s">
        <v>978</v>
      </c>
      <c r="AA2" s="2476"/>
      <c r="AB2" s="2476"/>
      <c r="AC2" s="2476"/>
      <c r="AD2" s="2476"/>
      <c r="AE2" s="2476" t="s">
        <v>225</v>
      </c>
      <c r="AF2" s="2476"/>
      <c r="AG2" s="2476"/>
      <c r="AH2" s="2476"/>
      <c r="AI2" s="2476"/>
      <c r="AJ2" s="2489"/>
      <c r="AK2" s="2490"/>
      <c r="AL2" s="2490"/>
      <c r="AM2" s="2490"/>
      <c r="AN2" s="2491"/>
      <c r="AO2" s="2489"/>
      <c r="AP2" s="2490"/>
      <c r="AQ2" s="2490"/>
      <c r="AR2" s="2490"/>
      <c r="AS2" s="2491"/>
      <c r="AT2" s="2489"/>
      <c r="AU2" s="2490"/>
      <c r="AV2" s="2490"/>
      <c r="AW2" s="2490"/>
      <c r="AX2" s="2491"/>
      <c r="AY2" s="1344"/>
      <c r="AZ2" s="2489"/>
      <c r="BA2" s="2490"/>
      <c r="BB2" s="2490"/>
      <c r="BC2" s="2490"/>
      <c r="BD2" s="2491"/>
      <c r="BE2" s="1345"/>
      <c r="BF2" s="2476" t="s">
        <v>143</v>
      </c>
      <c r="BG2" s="2476"/>
      <c r="BH2" s="2476"/>
      <c r="BI2" s="2476"/>
      <c r="BJ2" s="2476"/>
      <c r="BK2" s="2476" t="s">
        <v>776</v>
      </c>
      <c r="BL2" s="2476"/>
      <c r="BM2" s="2476"/>
      <c r="BN2" s="2476"/>
      <c r="BO2" s="2476"/>
      <c r="BP2" s="2476" t="s">
        <v>867</v>
      </c>
      <c r="BQ2" s="2476"/>
      <c r="BR2" s="2476"/>
      <c r="BS2" s="2476"/>
      <c r="BT2" s="2476"/>
      <c r="BU2" s="2476" t="s">
        <v>978</v>
      </c>
      <c r="BV2" s="2476"/>
      <c r="BW2" s="2476"/>
      <c r="BX2" s="2476"/>
      <c r="BY2" s="2476"/>
      <c r="BZ2" s="2476" t="s">
        <v>225</v>
      </c>
      <c r="CA2" s="2476"/>
      <c r="CB2" s="2476"/>
      <c r="CC2" s="2476"/>
      <c r="CD2" s="2476"/>
    </row>
    <row r="3" spans="1:85">
      <c r="A3" s="2477"/>
      <c r="B3" s="2485" t="s">
        <v>775</v>
      </c>
      <c r="C3" s="2485" t="s">
        <v>127</v>
      </c>
      <c r="D3" s="1096"/>
      <c r="E3" s="2485" t="s">
        <v>128</v>
      </c>
      <c r="F3" s="1096"/>
      <c r="G3" s="2485" t="s">
        <v>129</v>
      </c>
      <c r="H3" s="2485" t="s">
        <v>130</v>
      </c>
      <c r="I3" s="1340"/>
      <c r="J3" s="1340"/>
      <c r="K3" s="2475" t="s">
        <v>775</v>
      </c>
      <c r="L3" s="2475" t="s">
        <v>127</v>
      </c>
      <c r="M3" s="2475" t="s">
        <v>128</v>
      </c>
      <c r="N3" s="2475" t="s">
        <v>129</v>
      </c>
      <c r="O3" s="2475" t="s">
        <v>130</v>
      </c>
      <c r="P3" s="2475" t="s">
        <v>775</v>
      </c>
      <c r="Q3" s="2475" t="s">
        <v>127</v>
      </c>
      <c r="R3" s="2475" t="s">
        <v>128</v>
      </c>
      <c r="S3" s="2475" t="s">
        <v>129</v>
      </c>
      <c r="T3" s="2475" t="s">
        <v>130</v>
      </c>
      <c r="U3" s="2475" t="s">
        <v>775</v>
      </c>
      <c r="V3" s="2475" t="s">
        <v>127</v>
      </c>
      <c r="W3" s="2475" t="s">
        <v>128</v>
      </c>
      <c r="X3" s="2475" t="s">
        <v>129</v>
      </c>
      <c r="Y3" s="2475" t="s">
        <v>130</v>
      </c>
      <c r="Z3" s="2475" t="s">
        <v>775</v>
      </c>
      <c r="AA3" s="2475" t="s">
        <v>127</v>
      </c>
      <c r="AB3" s="2475" t="s">
        <v>128</v>
      </c>
      <c r="AC3" s="2475" t="s">
        <v>129</v>
      </c>
      <c r="AD3" s="2475" t="s">
        <v>130</v>
      </c>
      <c r="AE3" s="2475" t="s">
        <v>775</v>
      </c>
      <c r="AF3" s="2475" t="s">
        <v>127</v>
      </c>
      <c r="AG3" s="2475" t="s">
        <v>128</v>
      </c>
      <c r="AH3" s="2475" t="s">
        <v>129</v>
      </c>
      <c r="AI3" s="2475" t="s">
        <v>130</v>
      </c>
      <c r="AJ3" s="2475" t="s">
        <v>775</v>
      </c>
      <c r="AK3" s="2475" t="s">
        <v>127</v>
      </c>
      <c r="AL3" s="2475" t="s">
        <v>128</v>
      </c>
      <c r="AM3" s="2475" t="s">
        <v>129</v>
      </c>
      <c r="AN3" s="2475" t="s">
        <v>130</v>
      </c>
      <c r="AO3" s="2475" t="s">
        <v>775</v>
      </c>
      <c r="AP3" s="2475" t="s">
        <v>127</v>
      </c>
      <c r="AQ3" s="2475" t="s">
        <v>128</v>
      </c>
      <c r="AR3" s="2475" t="s">
        <v>129</v>
      </c>
      <c r="AS3" s="2475" t="s">
        <v>130</v>
      </c>
      <c r="AT3" s="2475" t="s">
        <v>775</v>
      </c>
      <c r="AU3" s="2475" t="s">
        <v>127</v>
      </c>
      <c r="AV3" s="2475" t="s">
        <v>128</v>
      </c>
      <c r="AW3" s="2475" t="s">
        <v>129</v>
      </c>
      <c r="AX3" s="2475" t="s">
        <v>130</v>
      </c>
      <c r="AY3" s="1340"/>
      <c r="AZ3" s="2475" t="s">
        <v>775</v>
      </c>
      <c r="BA3" s="2475" t="s">
        <v>127</v>
      </c>
      <c r="BB3" s="2475" t="s">
        <v>128</v>
      </c>
      <c r="BC3" s="2475" t="s">
        <v>129</v>
      </c>
      <c r="BD3" s="2475" t="s">
        <v>130</v>
      </c>
      <c r="BE3" s="1340"/>
      <c r="BF3" s="2475" t="s">
        <v>775</v>
      </c>
      <c r="BG3" s="2475" t="s">
        <v>127</v>
      </c>
      <c r="BH3" s="2475" t="s">
        <v>128</v>
      </c>
      <c r="BI3" s="2475" t="s">
        <v>129</v>
      </c>
      <c r="BJ3" s="2475" t="s">
        <v>130</v>
      </c>
      <c r="BK3" s="2475" t="s">
        <v>775</v>
      </c>
      <c r="BL3" s="2475" t="s">
        <v>127</v>
      </c>
      <c r="BM3" s="2475" t="s">
        <v>128</v>
      </c>
      <c r="BN3" s="2475" t="s">
        <v>129</v>
      </c>
      <c r="BO3" s="2475" t="s">
        <v>130</v>
      </c>
      <c r="BP3" s="2475" t="s">
        <v>775</v>
      </c>
      <c r="BQ3" s="2475" t="s">
        <v>127</v>
      </c>
      <c r="BR3" s="2475" t="s">
        <v>128</v>
      </c>
      <c r="BS3" s="2475" t="s">
        <v>129</v>
      </c>
      <c r="BT3" s="2475" t="s">
        <v>130</v>
      </c>
      <c r="BU3" s="2475" t="s">
        <v>775</v>
      </c>
      <c r="BV3" s="2475" t="s">
        <v>127</v>
      </c>
      <c r="BW3" s="2475" t="s">
        <v>128</v>
      </c>
      <c r="BX3" s="2475" t="s">
        <v>129</v>
      </c>
      <c r="BY3" s="2475" t="s">
        <v>130</v>
      </c>
      <c r="BZ3" s="2475" t="s">
        <v>775</v>
      </c>
      <c r="CA3" s="2475" t="s">
        <v>127</v>
      </c>
      <c r="CB3" s="2475" t="s">
        <v>128</v>
      </c>
      <c r="CC3" s="2475" t="s">
        <v>129</v>
      </c>
      <c r="CD3" s="2475" t="s">
        <v>130</v>
      </c>
    </row>
    <row r="4" spans="1:85">
      <c r="A4" s="2477"/>
      <c r="B4" s="2485"/>
      <c r="C4" s="2485"/>
      <c r="D4" s="1096"/>
      <c r="E4" s="2485"/>
      <c r="F4" s="1096"/>
      <c r="G4" s="2485"/>
      <c r="H4" s="2485"/>
      <c r="I4" s="1340"/>
      <c r="J4" s="1340"/>
      <c r="K4" s="2475"/>
      <c r="L4" s="2475"/>
      <c r="M4" s="2475"/>
      <c r="N4" s="2475"/>
      <c r="O4" s="2475"/>
      <c r="P4" s="2475"/>
      <c r="Q4" s="2475"/>
      <c r="R4" s="2475"/>
      <c r="S4" s="2475"/>
      <c r="T4" s="2475"/>
      <c r="U4" s="2475"/>
      <c r="V4" s="2475"/>
      <c r="W4" s="2475"/>
      <c r="X4" s="2475"/>
      <c r="Y4" s="2475"/>
      <c r="Z4" s="2475"/>
      <c r="AA4" s="2475"/>
      <c r="AB4" s="2475"/>
      <c r="AC4" s="2475"/>
      <c r="AD4" s="2475"/>
      <c r="AE4" s="2475"/>
      <c r="AF4" s="2475"/>
      <c r="AG4" s="2475"/>
      <c r="AH4" s="2475"/>
      <c r="AI4" s="2475"/>
      <c r="AJ4" s="2475"/>
      <c r="AK4" s="2475"/>
      <c r="AL4" s="2475"/>
      <c r="AM4" s="2475"/>
      <c r="AN4" s="2475"/>
      <c r="AO4" s="2475"/>
      <c r="AP4" s="2475"/>
      <c r="AQ4" s="2475"/>
      <c r="AR4" s="2475"/>
      <c r="AS4" s="2475"/>
      <c r="AT4" s="2475"/>
      <c r="AU4" s="2475"/>
      <c r="AV4" s="2475"/>
      <c r="AW4" s="2475"/>
      <c r="AX4" s="2475"/>
      <c r="AY4" s="1340"/>
      <c r="AZ4" s="2475"/>
      <c r="BA4" s="2475"/>
      <c r="BB4" s="2475"/>
      <c r="BC4" s="2475"/>
      <c r="BD4" s="2475"/>
      <c r="BE4" s="1340"/>
      <c r="BF4" s="2475"/>
      <c r="BG4" s="2475"/>
      <c r="BH4" s="2475"/>
      <c r="BI4" s="2475"/>
      <c r="BJ4" s="2475"/>
      <c r="BK4" s="2475"/>
      <c r="BL4" s="2475"/>
      <c r="BM4" s="2475"/>
      <c r="BN4" s="2475"/>
      <c r="BO4" s="2475"/>
      <c r="BP4" s="2475"/>
      <c r="BQ4" s="2475"/>
      <c r="BR4" s="2475"/>
      <c r="BS4" s="2475"/>
      <c r="BT4" s="2475"/>
      <c r="BU4" s="2475"/>
      <c r="BV4" s="2475"/>
      <c r="BW4" s="2475"/>
      <c r="BX4" s="2475"/>
      <c r="BY4" s="2475"/>
      <c r="BZ4" s="2475"/>
      <c r="CA4" s="2475"/>
      <c r="CB4" s="2475"/>
      <c r="CC4" s="2475"/>
      <c r="CD4" s="2475"/>
    </row>
    <row r="5" spans="1:85">
      <c r="A5" s="2478"/>
      <c r="B5" s="2485"/>
      <c r="C5" s="2485"/>
      <c r="D5" s="1096"/>
      <c r="E5" s="2485"/>
      <c r="F5" s="1096"/>
      <c r="G5" s="2485"/>
      <c r="H5" s="2485"/>
      <c r="I5" s="1340"/>
      <c r="J5" s="1340"/>
      <c r="K5" s="2475"/>
      <c r="L5" s="2475"/>
      <c r="M5" s="2475"/>
      <c r="N5" s="2475"/>
      <c r="O5" s="2475"/>
      <c r="P5" s="2475"/>
      <c r="Q5" s="2475"/>
      <c r="R5" s="2475"/>
      <c r="S5" s="2475"/>
      <c r="T5" s="2475"/>
      <c r="U5" s="2475"/>
      <c r="V5" s="2475"/>
      <c r="W5" s="2475"/>
      <c r="X5" s="2475"/>
      <c r="Y5" s="2475"/>
      <c r="Z5" s="2475"/>
      <c r="AA5" s="2475"/>
      <c r="AB5" s="2475"/>
      <c r="AC5" s="2475"/>
      <c r="AD5" s="2475"/>
      <c r="AE5" s="2475"/>
      <c r="AF5" s="2475"/>
      <c r="AG5" s="2475"/>
      <c r="AH5" s="2475"/>
      <c r="AI5" s="2475"/>
      <c r="AJ5" s="2475"/>
      <c r="AK5" s="2475"/>
      <c r="AL5" s="2475"/>
      <c r="AM5" s="2475"/>
      <c r="AN5" s="2475"/>
      <c r="AO5" s="2475"/>
      <c r="AP5" s="2475"/>
      <c r="AQ5" s="2475"/>
      <c r="AR5" s="2475"/>
      <c r="AS5" s="2475"/>
      <c r="AT5" s="2475"/>
      <c r="AU5" s="2475"/>
      <c r="AV5" s="2475"/>
      <c r="AW5" s="2475"/>
      <c r="AX5" s="2475"/>
      <c r="AY5" s="1340"/>
      <c r="AZ5" s="2475"/>
      <c r="BA5" s="2475"/>
      <c r="BB5" s="2475"/>
      <c r="BC5" s="2475"/>
      <c r="BD5" s="2475"/>
      <c r="BE5" s="1340"/>
      <c r="BF5" s="2475"/>
      <c r="BG5" s="2475"/>
      <c r="BH5" s="2475"/>
      <c r="BI5" s="2475"/>
      <c r="BJ5" s="2475"/>
      <c r="BK5" s="2475"/>
      <c r="BL5" s="2475"/>
      <c r="BM5" s="2475"/>
      <c r="BN5" s="2475"/>
      <c r="BO5" s="2475"/>
      <c r="BP5" s="2475"/>
      <c r="BQ5" s="2475"/>
      <c r="BR5" s="2475"/>
      <c r="BS5" s="2475"/>
      <c r="BT5" s="2475"/>
      <c r="BU5" s="2475"/>
      <c r="BV5" s="2475"/>
      <c r="BW5" s="2475"/>
      <c r="BX5" s="2475"/>
      <c r="BY5" s="2475"/>
      <c r="BZ5" s="2475"/>
      <c r="CA5" s="2475"/>
      <c r="CB5" s="2475"/>
      <c r="CC5" s="2475"/>
      <c r="CD5" s="2475"/>
    </row>
    <row r="6" spans="1:85" hidden="1">
      <c r="A6" s="582" t="s">
        <v>153</v>
      </c>
      <c r="B6" s="975" t="e">
        <f t="shared" ref="B6:H6" si="0">SUM(B7:B113)</f>
        <v>#REF!</v>
      </c>
      <c r="C6" s="975" t="e">
        <f t="shared" si="0"/>
        <v>#REF!</v>
      </c>
      <c r="D6" s="975">
        <f t="shared" si="0"/>
        <v>0</v>
      </c>
      <c r="E6" s="975" t="e">
        <f t="shared" si="0"/>
        <v>#REF!</v>
      </c>
      <c r="F6" s="975">
        <f t="shared" si="0"/>
        <v>0</v>
      </c>
      <c r="G6" s="975" t="e">
        <f t="shared" si="0"/>
        <v>#REF!</v>
      </c>
      <c r="H6" s="975" t="e">
        <f t="shared" si="0"/>
        <v>#REF!</v>
      </c>
      <c r="I6" s="635"/>
      <c r="J6" s="635"/>
      <c r="K6" s="635" t="e">
        <f t="shared" ref="K6:BD6" si="1">SUM(K7:K113)</f>
        <v>#REF!</v>
      </c>
      <c r="L6" s="636" t="e">
        <f t="shared" si="1"/>
        <v>#REF!</v>
      </c>
      <c r="M6" s="636" t="e">
        <f t="shared" si="1"/>
        <v>#REF!</v>
      </c>
      <c r="N6" s="636" t="e">
        <f t="shared" si="1"/>
        <v>#REF!</v>
      </c>
      <c r="O6" s="636" t="e">
        <f t="shared" si="1"/>
        <v>#REF!</v>
      </c>
      <c r="P6" s="635" t="e">
        <f t="shared" si="1"/>
        <v>#REF!</v>
      </c>
      <c r="Q6" s="636" t="e">
        <f t="shared" si="1"/>
        <v>#REF!</v>
      </c>
      <c r="R6" s="636" t="e">
        <f t="shared" si="1"/>
        <v>#REF!</v>
      </c>
      <c r="S6" s="635" t="e">
        <f t="shared" si="1"/>
        <v>#REF!</v>
      </c>
      <c r="T6" s="635" t="e">
        <f t="shared" si="1"/>
        <v>#REF!</v>
      </c>
      <c r="U6" s="635" t="e">
        <f t="shared" si="1"/>
        <v>#REF!</v>
      </c>
      <c r="V6" s="635" t="e">
        <f t="shared" si="1"/>
        <v>#REF!</v>
      </c>
      <c r="W6" s="635" t="e">
        <f t="shared" si="1"/>
        <v>#REF!</v>
      </c>
      <c r="X6" s="635" t="e">
        <f t="shared" si="1"/>
        <v>#REF!</v>
      </c>
      <c r="Y6" s="635" t="e">
        <f t="shared" si="1"/>
        <v>#REF!</v>
      </c>
      <c r="Z6" s="635">
        <f t="shared" si="1"/>
        <v>0</v>
      </c>
      <c r="AA6" s="635">
        <f t="shared" si="1"/>
        <v>0</v>
      </c>
      <c r="AB6" s="635">
        <f t="shared" si="1"/>
        <v>0</v>
      </c>
      <c r="AC6" s="635">
        <f t="shared" si="1"/>
        <v>0</v>
      </c>
      <c r="AD6" s="635">
        <f t="shared" si="1"/>
        <v>0</v>
      </c>
      <c r="AE6" s="635">
        <f t="shared" si="1"/>
        <v>0</v>
      </c>
      <c r="AF6" s="635">
        <f t="shared" si="1"/>
        <v>0</v>
      </c>
      <c r="AG6" s="635">
        <f t="shared" si="1"/>
        <v>0</v>
      </c>
      <c r="AH6" s="635">
        <f t="shared" si="1"/>
        <v>0</v>
      </c>
      <c r="AI6" s="635">
        <f t="shared" si="1"/>
        <v>0</v>
      </c>
      <c r="AJ6" s="635" t="e">
        <f t="shared" si="1"/>
        <v>#REF!</v>
      </c>
      <c r="AK6" s="635" t="e">
        <f t="shared" si="1"/>
        <v>#REF!</v>
      </c>
      <c r="AL6" s="635" t="e">
        <f t="shared" si="1"/>
        <v>#REF!</v>
      </c>
      <c r="AM6" s="635" t="e">
        <f t="shared" si="1"/>
        <v>#REF!</v>
      </c>
      <c r="AN6" s="635" t="e">
        <f t="shared" si="1"/>
        <v>#REF!</v>
      </c>
      <c r="AO6" s="635" t="e">
        <f t="shared" si="1"/>
        <v>#REF!</v>
      </c>
      <c r="AP6" s="635" t="e">
        <f t="shared" si="1"/>
        <v>#REF!</v>
      </c>
      <c r="AQ6" s="635" t="e">
        <f t="shared" si="1"/>
        <v>#REF!</v>
      </c>
      <c r="AR6" s="635" t="e">
        <f t="shared" si="1"/>
        <v>#REF!</v>
      </c>
      <c r="AS6" s="635" t="e">
        <f t="shared" si="1"/>
        <v>#REF!</v>
      </c>
      <c r="AT6" s="635" t="e">
        <f t="shared" si="1"/>
        <v>#REF!</v>
      </c>
      <c r="AU6" s="635" t="e">
        <f t="shared" si="1"/>
        <v>#REF!</v>
      </c>
      <c r="AV6" s="635" t="e">
        <f t="shared" si="1"/>
        <v>#REF!</v>
      </c>
      <c r="AW6" s="635" t="e">
        <f t="shared" si="1"/>
        <v>#REF!</v>
      </c>
      <c r="AX6" s="635" t="e">
        <f t="shared" si="1"/>
        <v>#REF!</v>
      </c>
      <c r="AY6" s="635" t="e">
        <f t="shared" si="1"/>
        <v>#REF!</v>
      </c>
      <c r="AZ6" s="635" t="e">
        <f t="shared" si="1"/>
        <v>#REF!</v>
      </c>
      <c r="BA6" s="635" t="e">
        <f t="shared" si="1"/>
        <v>#REF!</v>
      </c>
      <c r="BB6" s="635" t="e">
        <f t="shared" si="1"/>
        <v>#REF!</v>
      </c>
      <c r="BC6" s="635" t="e">
        <f t="shared" si="1"/>
        <v>#REF!</v>
      </c>
      <c r="BD6" s="635" t="e">
        <f t="shared" si="1"/>
        <v>#REF!</v>
      </c>
      <c r="BE6" s="635" t="e">
        <f>AU6-BG6-BL6</f>
        <v>#REF!</v>
      </c>
      <c r="BF6" s="635" t="e">
        <f t="shared" ref="BF6:CD6" si="2">SUM(BF7:BF113)</f>
        <v>#REF!</v>
      </c>
      <c r="BG6" s="635" t="e">
        <f t="shared" si="2"/>
        <v>#REF!</v>
      </c>
      <c r="BH6" s="635" t="e">
        <f t="shared" si="2"/>
        <v>#REF!</v>
      </c>
      <c r="BI6" s="635" t="e">
        <f t="shared" si="2"/>
        <v>#REF!</v>
      </c>
      <c r="BJ6" s="635" t="e">
        <f t="shared" si="2"/>
        <v>#REF!</v>
      </c>
      <c r="BK6" s="635" t="e">
        <f t="shared" si="2"/>
        <v>#REF!</v>
      </c>
      <c r="BL6" s="635" t="e">
        <f t="shared" si="2"/>
        <v>#REF!</v>
      </c>
      <c r="BM6" s="635" t="e">
        <f t="shared" si="2"/>
        <v>#REF!</v>
      </c>
      <c r="BN6" s="635" t="e">
        <f t="shared" si="2"/>
        <v>#REF!</v>
      </c>
      <c r="BO6" s="635" t="e">
        <f t="shared" si="2"/>
        <v>#REF!</v>
      </c>
      <c r="BP6" s="635" t="e">
        <f t="shared" si="2"/>
        <v>#REF!</v>
      </c>
      <c r="BQ6" s="635" t="e">
        <f t="shared" si="2"/>
        <v>#REF!</v>
      </c>
      <c r="BR6" s="635" t="e">
        <f t="shared" si="2"/>
        <v>#REF!</v>
      </c>
      <c r="BS6" s="635" t="e">
        <f t="shared" si="2"/>
        <v>#REF!</v>
      </c>
      <c r="BT6" s="635" t="e">
        <f t="shared" si="2"/>
        <v>#REF!</v>
      </c>
      <c r="BU6" s="635">
        <f t="shared" si="2"/>
        <v>0</v>
      </c>
      <c r="BV6" s="635">
        <f t="shared" si="2"/>
        <v>0</v>
      </c>
      <c r="BW6" s="635">
        <f t="shared" si="2"/>
        <v>0</v>
      </c>
      <c r="BX6" s="635">
        <f t="shared" si="2"/>
        <v>0</v>
      </c>
      <c r="BY6" s="635">
        <f t="shared" si="2"/>
        <v>0</v>
      </c>
      <c r="BZ6" s="635">
        <f t="shared" si="2"/>
        <v>0</v>
      </c>
      <c r="CA6" s="635">
        <f t="shared" si="2"/>
        <v>0</v>
      </c>
      <c r="CB6" s="635">
        <f t="shared" si="2"/>
        <v>0</v>
      </c>
      <c r="CC6" s="635">
        <f t="shared" si="2"/>
        <v>0</v>
      </c>
      <c r="CD6" s="635">
        <f t="shared" si="2"/>
        <v>0</v>
      </c>
      <c r="CE6" s="635"/>
      <c r="CF6" s="635"/>
    </row>
    <row r="7" spans="1:85" hidden="1">
      <c r="A7" s="1347" t="e">
        <f>'прил 1.1'!#REF!</f>
        <v>#REF!</v>
      </c>
      <c r="B7" s="1191" t="e">
        <f>INDEX('прил 1.1'!#REF!,MATCH('источники по объектам 2016'!A7,'прил 1.1'!B:B,0))</f>
        <v>#REF!</v>
      </c>
      <c r="C7" s="1191" t="e">
        <f>INDEX('прил 14'!N:N,MATCH('источники по объектам 2016'!$A7,'прил 14'!$B:$B,0))</f>
        <v>#REF!</v>
      </c>
      <c r="D7" s="1348"/>
      <c r="E7" s="1191" t="e">
        <f>INDEX('прил 14'!O:O,MATCH('источники по объектам 2016'!$A7,'прил 14'!$B:$B,0))</f>
        <v>#REF!</v>
      </c>
      <c r="F7" s="1348"/>
      <c r="G7" s="1191" t="e">
        <f>INDEX('прил 14'!P:P,MATCH('источники по объектам 2016'!$A7,'прил 14'!$B:$B,0))</f>
        <v>#REF!</v>
      </c>
      <c r="H7" s="1191" t="e">
        <f>INDEX('прил 14'!Q:Q,MATCH('источники по объектам 2016'!$A7,'прил 14'!$B:$B,0))</f>
        <v>#REF!</v>
      </c>
      <c r="I7" s="580"/>
      <c r="J7" s="635"/>
      <c r="K7" s="1319" t="e">
        <f t="shared" ref="K7:K8" si="3">SUM(L7:O7)</f>
        <v>#REF!</v>
      </c>
      <c r="L7" s="1319" t="e">
        <f t="shared" ref="L7:L8" si="4">C7-Q7-V7</f>
        <v>#REF!</v>
      </c>
      <c r="M7" s="1319" t="e">
        <f t="shared" ref="M7:M8" si="5">E7-R7-W7</f>
        <v>#REF!</v>
      </c>
      <c r="N7" s="1319" t="e">
        <f t="shared" ref="N7:N8" si="6">G7-S7-X7</f>
        <v>#REF!</v>
      </c>
      <c r="O7" s="1319" t="e">
        <f t="shared" ref="O7:O8" si="7">H7-T7-Y7</f>
        <v>#REF!</v>
      </c>
      <c r="P7" s="580">
        <f>SUM(Q7:T7)</f>
        <v>0</v>
      </c>
      <c r="Q7" s="580"/>
      <c r="R7" s="580"/>
      <c r="S7" s="580"/>
      <c r="T7" s="580"/>
      <c r="U7" s="580">
        <f t="shared" ref="U7:U18" si="8">SUM(V7:Y7)</f>
        <v>0</v>
      </c>
      <c r="V7" s="580"/>
      <c r="W7" s="580"/>
      <c r="X7" s="580"/>
      <c r="Y7" s="580"/>
      <c r="Z7" s="580">
        <f t="shared" ref="Z7:Z18" si="9">SUM(AA7:AD7)</f>
        <v>0</v>
      </c>
      <c r="AA7" s="580"/>
      <c r="AB7" s="580"/>
      <c r="AC7" s="580"/>
      <c r="AD7" s="580"/>
      <c r="AE7" s="580">
        <f>SUM(AF7:AI7)</f>
        <v>0</v>
      </c>
      <c r="AF7" s="580"/>
      <c r="AG7" s="580"/>
      <c r="AH7" s="580"/>
      <c r="AI7" s="580"/>
      <c r="AJ7" s="580" t="e">
        <f>SUM(AK7:AN7)</f>
        <v>#REF!</v>
      </c>
      <c r="AK7" s="580" t="e">
        <f>INDEX('прил 14'!AL:AL,MATCH('источники по объектам 2016'!$A7,'прил 14'!$B:$B,0))</f>
        <v>#REF!</v>
      </c>
      <c r="AL7" s="580" t="e">
        <f>INDEX('прил 14'!AM:AM,MATCH('источники по объектам 2016'!$A7,'прил 14'!$B:$B,0))</f>
        <v>#REF!</v>
      </c>
      <c r="AM7" s="580" t="e">
        <f>INDEX('прил 14'!AN:AN,MATCH('источники по объектам 2016'!$A7,'прил 14'!$B:$B,0))</f>
        <v>#REF!</v>
      </c>
      <c r="AN7" s="580" t="e">
        <f>INDEX('прил 14'!AO:AO,MATCH('источники по объектам 2016'!$A7,'прил 14'!$B:$B,0))</f>
        <v>#REF!</v>
      </c>
      <c r="AO7" s="580" t="e">
        <f>INDEX('прил 1.1'!#REF!,MATCH('источники по объектам 2016'!A7,'прил 1.1'!B:B,0))</f>
        <v>#REF!</v>
      </c>
      <c r="AP7" s="580" t="e">
        <f>INDEX('прил 14'!W:W,MATCH($A7,'прил 14'!$B:$B,0))</f>
        <v>#REF!</v>
      </c>
      <c r="AQ7" s="580" t="e">
        <f>INDEX('прил 14'!X:X,MATCH($A7,'прил 14'!$B:$B,0))</f>
        <v>#REF!</v>
      </c>
      <c r="AR7" s="580" t="e">
        <f>INDEX('прил 14'!Y:Y,MATCH($A7,'прил 14'!$B:$B,0))</f>
        <v>#REF!</v>
      </c>
      <c r="AS7" s="580" t="e">
        <f>INDEX('прил 14'!Z:Z,MATCH($A7,'прил 14'!$B:$B,0))</f>
        <v>#REF!</v>
      </c>
      <c r="AT7" s="580" t="e">
        <f>SUM(AU7:AX7)</f>
        <v>#REF!</v>
      </c>
      <c r="AU7" s="580" t="e">
        <f>(AP7-AK7)/1.18+AK7</f>
        <v>#REF!</v>
      </c>
      <c r="AV7" s="580" t="e">
        <f t="shared" ref="AV7" si="10">(AQ7-AL7)/1.18+AL7</f>
        <v>#REF!</v>
      </c>
      <c r="AW7" s="580" t="e">
        <f t="shared" ref="AW7" si="11">(AR7-AM7)/1.18+AM7</f>
        <v>#REF!</v>
      </c>
      <c r="AX7" s="580" t="e">
        <f t="shared" ref="AX7" si="12">(AS7-AN7)/1.18+AN7</f>
        <v>#REF!</v>
      </c>
      <c r="AY7" s="580" t="e">
        <f>BF7+BK7+BP7+BU7+BZ7-AT7</f>
        <v>#REF!</v>
      </c>
      <c r="AZ7" s="580" t="e">
        <f>SUM(BA7:BD7)</f>
        <v>#REF!</v>
      </c>
      <c r="BA7" s="580" t="e">
        <f t="shared" ref="BA7:BD8" si="13">AP7-AU7</f>
        <v>#REF!</v>
      </c>
      <c r="BB7" s="580" t="e">
        <f t="shared" si="13"/>
        <v>#REF!</v>
      </c>
      <c r="BC7" s="580" t="e">
        <f t="shared" si="13"/>
        <v>#REF!</v>
      </c>
      <c r="BD7" s="580" t="e">
        <f t="shared" si="13"/>
        <v>#REF!</v>
      </c>
      <c r="BE7" s="635" t="e">
        <f>AU7-BG7-BL7-BU7</f>
        <v>#REF!</v>
      </c>
      <c r="BF7" s="1319" t="e">
        <f t="shared" ref="BF7:BF30" si="14">SUM(BG7:BJ7)</f>
        <v>#REF!</v>
      </c>
      <c r="BG7" s="1319" t="e">
        <f t="shared" ref="BG7:BG30" si="15">AU7-BL7-BQ7</f>
        <v>#REF!</v>
      </c>
      <c r="BH7" s="1319" t="e">
        <f t="shared" ref="BH7:BH30" si="16">AV7-BM7-BR7</f>
        <v>#REF!</v>
      </c>
      <c r="BI7" s="1319" t="e">
        <f t="shared" ref="BI7:BI30" si="17">AW7-BN7-BS7</f>
        <v>#REF!</v>
      </c>
      <c r="BJ7" s="1319" t="e">
        <f t="shared" ref="BJ7:BJ30" si="18">AX7-BO7-BT7</f>
        <v>#REF!</v>
      </c>
      <c r="BK7" s="580">
        <f>SUM(BL7:BO7)</f>
        <v>0</v>
      </c>
      <c r="BL7" s="580"/>
      <c r="BM7" s="580"/>
      <c r="BN7" s="580"/>
      <c r="BO7" s="580"/>
      <c r="BP7" s="580">
        <f>SUM(BQ7:BT7)</f>
        <v>0</v>
      </c>
      <c r="BQ7" s="580"/>
      <c r="BR7" s="580"/>
      <c r="BS7" s="580"/>
      <c r="BT7" s="580"/>
      <c r="BU7" s="580">
        <f t="shared" ref="BU7" si="19">SUM(BV7:BY7)</f>
        <v>0</v>
      </c>
      <c r="BV7" s="580"/>
      <c r="BW7" s="580"/>
      <c r="BX7" s="580"/>
      <c r="BY7" s="580"/>
      <c r="BZ7" s="580">
        <f>SUM(CA7:CD7)</f>
        <v>0</v>
      </c>
      <c r="CA7" s="580"/>
      <c r="CB7" s="580"/>
      <c r="CC7" s="580"/>
      <c r="CD7" s="580"/>
      <c r="CE7" s="1349"/>
      <c r="CF7" s="1349"/>
      <c r="CG7" s="1350" t="e">
        <f>BG7+BL7+BQ7+BV7-AU7</f>
        <v>#REF!</v>
      </c>
    </row>
    <row r="8" spans="1:85" ht="40.5" hidden="1" customHeight="1">
      <c r="A8" s="1347" t="e">
        <f>'прил 1.1'!#REF!</f>
        <v>#REF!</v>
      </c>
      <c r="B8" s="1191" t="e">
        <f>INDEX('прил 1.1'!#REF!,MATCH('источники по объектам 2016'!A8,'прил 1.1'!B:B,0))</f>
        <v>#REF!</v>
      </c>
      <c r="C8" s="1191" t="e">
        <f>INDEX('прил 14'!N:N,MATCH('источники по объектам 2016'!$A8,'прил 14'!$B:$B,0))</f>
        <v>#REF!</v>
      </c>
      <c r="D8" s="1348"/>
      <c r="E8" s="1191" t="e">
        <f>INDEX('прил 14'!O:O,MATCH('источники по объектам 2016'!$A8,'прил 14'!$B:$B,0))</f>
        <v>#REF!</v>
      </c>
      <c r="F8" s="1348"/>
      <c r="G8" s="1191" t="e">
        <f>INDEX('прил 14'!P:P,MATCH('источники по объектам 2016'!$A8,'прил 14'!$B:$B,0))</f>
        <v>#REF!</v>
      </c>
      <c r="H8" s="1191" t="e">
        <f>INDEX('прил 14'!Q:Q,MATCH('источники по объектам 2016'!$A8,'прил 14'!$B:$B,0))</f>
        <v>#REF!</v>
      </c>
      <c r="I8" s="580"/>
      <c r="J8" s="635"/>
      <c r="K8" s="1319" t="e">
        <f t="shared" si="3"/>
        <v>#REF!</v>
      </c>
      <c r="L8" s="1319" t="e">
        <f t="shared" si="4"/>
        <v>#REF!</v>
      </c>
      <c r="M8" s="1319" t="e">
        <f t="shared" si="5"/>
        <v>#REF!</v>
      </c>
      <c r="N8" s="1319" t="e">
        <f t="shared" si="6"/>
        <v>#REF!</v>
      </c>
      <c r="O8" s="1319" t="e">
        <f t="shared" si="7"/>
        <v>#REF!</v>
      </c>
      <c r="P8" s="580">
        <f>SUM(Q8:T8)</f>
        <v>0</v>
      </c>
      <c r="Q8" s="580"/>
      <c r="R8" s="580"/>
      <c r="S8" s="580"/>
      <c r="T8" s="580"/>
      <c r="U8" s="580">
        <f t="shared" ref="U8" si="20">SUM(V8:Y8)</f>
        <v>0</v>
      </c>
      <c r="V8" s="580"/>
      <c r="W8" s="580"/>
      <c r="X8" s="580"/>
      <c r="Y8" s="580"/>
      <c r="Z8" s="580">
        <f t="shared" ref="Z8" si="21">SUM(AA8:AD8)</f>
        <v>0</v>
      </c>
      <c r="AA8" s="580"/>
      <c r="AB8" s="580"/>
      <c r="AC8" s="580"/>
      <c r="AD8" s="580"/>
      <c r="AE8" s="580">
        <f>SUM(AF8:AI8)</f>
        <v>0</v>
      </c>
      <c r="AF8" s="580"/>
      <c r="AG8" s="580"/>
      <c r="AH8" s="580"/>
      <c r="AI8" s="580"/>
      <c r="AJ8" s="580" t="e">
        <f t="shared" ref="AJ8:AJ20" si="22">SUM(AK8:AN8)</f>
        <v>#REF!</v>
      </c>
      <c r="AK8" s="580" t="e">
        <f>INDEX('прил 14'!AL:AL,MATCH('источники по объектам 2016'!$A8,'прил 14'!$B:$B,0))</f>
        <v>#REF!</v>
      </c>
      <c r="AL8" s="580" t="e">
        <f>INDEX('прил 14'!AM:AM,MATCH('источники по объектам 2016'!$A8,'прил 14'!$B:$B,0))</f>
        <v>#REF!</v>
      </c>
      <c r="AM8" s="580" t="e">
        <f>INDEX('прил 14'!AN:AN,MATCH('источники по объектам 2016'!$A8,'прил 14'!$B:$B,0))</f>
        <v>#REF!</v>
      </c>
      <c r="AN8" s="580" t="e">
        <f>INDEX('прил 14'!AO:AO,MATCH('источники по объектам 2016'!$A8,'прил 14'!$B:$B,0))</f>
        <v>#REF!</v>
      </c>
      <c r="AO8" s="580" t="e">
        <f>INDEX('прил 1.1'!#REF!,MATCH('источники по объектам 2016'!A8,'прил 1.1'!B:B,0))</f>
        <v>#REF!</v>
      </c>
      <c r="AP8" s="580" t="e">
        <f>INDEX('прил 14'!W:W,MATCH($A8,'прил 14'!$B:$B,0))</f>
        <v>#REF!</v>
      </c>
      <c r="AQ8" s="580" t="e">
        <f>INDEX('прил 14'!X:X,MATCH($A8,'прил 14'!$B:$B,0))</f>
        <v>#REF!</v>
      </c>
      <c r="AR8" s="580" t="e">
        <f>INDEX('прил 14'!Y:Y,MATCH($A8,'прил 14'!$B:$B,0))</f>
        <v>#REF!</v>
      </c>
      <c r="AS8" s="580" t="e">
        <f>INDEX('прил 14'!Z:Z,MATCH($A8,'прил 14'!$B:$B,0))</f>
        <v>#REF!</v>
      </c>
      <c r="AT8" s="580" t="e">
        <f t="shared" ref="AT8:AT80" si="23">SUM(AU8:AX8)</f>
        <v>#REF!</v>
      </c>
      <c r="AU8" s="580" t="e">
        <f>(AP8-AK8)/1.18+AK8</f>
        <v>#REF!</v>
      </c>
      <c r="AV8" s="580" t="e">
        <f t="shared" ref="AV8:AV80" si="24">(AQ8-AL8)/1.18+AL8</f>
        <v>#REF!</v>
      </c>
      <c r="AW8" s="580" t="e">
        <f t="shared" ref="AW8:AW80" si="25">(AR8-AM8)/1.18+AM8</f>
        <v>#REF!</v>
      </c>
      <c r="AX8" s="580" t="e">
        <f t="shared" ref="AX8:AX80" si="26">(AS8-AN8)/1.18+AN8</f>
        <v>#REF!</v>
      </c>
      <c r="AY8" s="580" t="e">
        <f>BF8+BK8+BP8+BU8+BZ8-AT8</f>
        <v>#REF!</v>
      </c>
      <c r="AZ8" s="580" t="e">
        <f>SUM(BA8:BD8)</f>
        <v>#REF!</v>
      </c>
      <c r="BA8" s="580" t="e">
        <f t="shared" si="13"/>
        <v>#REF!</v>
      </c>
      <c r="BB8" s="580" t="e">
        <f t="shared" si="13"/>
        <v>#REF!</v>
      </c>
      <c r="BC8" s="580" t="e">
        <f t="shared" si="13"/>
        <v>#REF!</v>
      </c>
      <c r="BD8" s="580" t="e">
        <f t="shared" si="13"/>
        <v>#REF!</v>
      </c>
      <c r="BE8" s="635" t="e">
        <f>AU8-BG8-BL8-BU8</f>
        <v>#REF!</v>
      </c>
      <c r="BF8" s="1319" t="e">
        <f t="shared" si="14"/>
        <v>#REF!</v>
      </c>
      <c r="BG8" s="1319" t="e">
        <f t="shared" si="15"/>
        <v>#REF!</v>
      </c>
      <c r="BH8" s="1319" t="e">
        <f t="shared" si="16"/>
        <v>#REF!</v>
      </c>
      <c r="BI8" s="1319" t="e">
        <f t="shared" si="17"/>
        <v>#REF!</v>
      </c>
      <c r="BJ8" s="1319" t="e">
        <f t="shared" si="18"/>
        <v>#REF!</v>
      </c>
      <c r="BK8" s="580">
        <f>SUM(BL8:BO8)</f>
        <v>0</v>
      </c>
      <c r="BL8" s="580"/>
      <c r="BM8" s="580"/>
      <c r="BN8" s="580"/>
      <c r="BO8" s="580"/>
      <c r="BP8" s="580">
        <f>SUM(BQ8:BT8)</f>
        <v>0</v>
      </c>
      <c r="BQ8" s="580"/>
      <c r="BR8" s="580"/>
      <c r="BS8" s="580"/>
      <c r="BT8" s="580"/>
      <c r="BU8" s="580">
        <f t="shared" ref="BU8" si="27">SUM(BV8:BY8)</f>
        <v>0</v>
      </c>
      <c r="BV8" s="580"/>
      <c r="BW8" s="580"/>
      <c r="BX8" s="580"/>
      <c r="BY8" s="580"/>
      <c r="BZ8" s="580">
        <f>SUM(CA8:CD8)</f>
        <v>0</v>
      </c>
      <c r="CA8" s="580"/>
      <c r="CB8" s="580"/>
      <c r="CC8" s="580"/>
      <c r="CD8" s="580"/>
      <c r="CE8" s="1349"/>
      <c r="CF8" s="1349"/>
      <c r="CG8" s="1350" t="e">
        <f>BG8+BL8+BQ8+BV8-AU8</f>
        <v>#REF!</v>
      </c>
    </row>
    <row r="9" spans="1:85" ht="36" hidden="1" customHeight="1">
      <c r="A9" s="1347" t="e">
        <f>'прил 1.1'!#REF!</f>
        <v>#REF!</v>
      </c>
      <c r="B9" s="1191" t="e">
        <f>INDEX('прил 1.1'!#REF!,MATCH('источники по объектам 2016'!A9,'прил 1.1'!B:B,0))</f>
        <v>#REF!</v>
      </c>
      <c r="C9" s="1191" t="e">
        <f>INDEX('прил 14'!N:N,MATCH('источники по объектам 2016'!$A9,'прил 14'!$B:$B,0))</f>
        <v>#REF!</v>
      </c>
      <c r="D9" s="1348"/>
      <c r="E9" s="1191" t="e">
        <f>INDEX('прил 14'!O:O,MATCH('источники по объектам 2016'!$A9,'прил 14'!$B:$B,0))</f>
        <v>#REF!</v>
      </c>
      <c r="F9" s="1348"/>
      <c r="G9" s="1191" t="e">
        <f>INDEX('прил 14'!P:P,MATCH('источники по объектам 2016'!$A9,'прил 14'!$B:$B,0))</f>
        <v>#REF!</v>
      </c>
      <c r="H9" s="1191" t="e">
        <f>INDEX('прил 14'!Q:Q,MATCH('источники по объектам 2016'!$A9,'прил 14'!$B:$B,0))</f>
        <v>#REF!</v>
      </c>
      <c r="I9" s="580"/>
      <c r="J9" s="635"/>
      <c r="K9" s="1319" t="e">
        <f t="shared" ref="K9" si="28">SUM(L9:O9)</f>
        <v>#REF!</v>
      </c>
      <c r="L9" s="1319" t="e">
        <f>C9-Q9-V9</f>
        <v>#REF!</v>
      </c>
      <c r="M9" s="1319" t="e">
        <f>E9-R9-W9</f>
        <v>#REF!</v>
      </c>
      <c r="N9" s="1319" t="e">
        <f>G9-S9-X9</f>
        <v>#REF!</v>
      </c>
      <c r="O9" s="1319" t="e">
        <f>H9-T9-Y9</f>
        <v>#REF!</v>
      </c>
      <c r="P9" s="1318" t="e">
        <f t="shared" ref="P9:P19" si="29">SUM(Q9:T9)</f>
        <v>#REF!</v>
      </c>
      <c r="Q9" s="1318" t="e">
        <f>C9</f>
        <v>#REF!</v>
      </c>
      <c r="R9" s="1318" t="e">
        <f>E9</f>
        <v>#REF!</v>
      </c>
      <c r="S9" s="1318" t="e">
        <f>G9</f>
        <v>#REF!</v>
      </c>
      <c r="T9" s="1318" t="e">
        <f>H9</f>
        <v>#REF!</v>
      </c>
      <c r="U9" s="580">
        <f t="shared" si="8"/>
        <v>0</v>
      </c>
      <c r="V9" s="580"/>
      <c r="W9" s="580"/>
      <c r="X9" s="580"/>
      <c r="Y9" s="580"/>
      <c r="Z9" s="580">
        <f t="shared" si="9"/>
        <v>0</v>
      </c>
      <c r="AA9" s="580"/>
      <c r="AB9" s="580"/>
      <c r="AC9" s="580"/>
      <c r="AD9" s="580"/>
      <c r="AE9" s="580"/>
      <c r="AF9" s="580"/>
      <c r="AG9" s="580"/>
      <c r="AH9" s="580"/>
      <c r="AI9" s="580"/>
      <c r="AJ9" s="580" t="e">
        <f t="shared" si="22"/>
        <v>#REF!</v>
      </c>
      <c r="AK9" s="580" t="e">
        <f>INDEX('прил 14'!AL:AL,MATCH('источники по объектам 2016'!$A9,'прил 14'!$B:$B,0))</f>
        <v>#REF!</v>
      </c>
      <c r="AL9" s="580" t="e">
        <f>INDEX('прил 14'!AM:AM,MATCH('источники по объектам 2016'!$A9,'прил 14'!$B:$B,0))</f>
        <v>#REF!</v>
      </c>
      <c r="AM9" s="580" t="e">
        <f>INDEX('прил 14'!AN:AN,MATCH('источники по объектам 2016'!$A9,'прил 14'!$B:$B,0))</f>
        <v>#REF!</v>
      </c>
      <c r="AN9" s="580" t="e">
        <f>INDEX('прил 14'!AO:AO,MATCH('источники по объектам 2016'!$A9,'прил 14'!$B:$B,0))</f>
        <v>#REF!</v>
      </c>
      <c r="AO9" s="580" t="e">
        <f>INDEX('прил 1.1'!#REF!,MATCH('источники по объектам 2016'!A9,'прил 1.1'!B:B,0))</f>
        <v>#REF!</v>
      </c>
      <c r="AP9" s="580" t="e">
        <f>INDEX('прил 14'!W:W,MATCH($A9,'прил 14'!$B:$B,0))</f>
        <v>#REF!</v>
      </c>
      <c r="AQ9" s="580" t="e">
        <f>INDEX('прил 14'!X:X,MATCH($A9,'прил 14'!$B:$B,0))</f>
        <v>#REF!</v>
      </c>
      <c r="AR9" s="580" t="e">
        <f>INDEX('прил 14'!Y:Y,MATCH($A9,'прил 14'!$B:$B,0))</f>
        <v>#REF!</v>
      </c>
      <c r="AS9" s="580" t="e">
        <f>INDEX('прил 14'!Z:Z,MATCH($A9,'прил 14'!$B:$B,0))</f>
        <v>#REF!</v>
      </c>
      <c r="AT9" s="580" t="e">
        <f t="shared" si="23"/>
        <v>#REF!</v>
      </c>
      <c r="AU9" s="580" t="e">
        <f t="shared" ref="AU9:AU80" si="30">(AP9-AK9)/1.18+AK9</f>
        <v>#REF!</v>
      </c>
      <c r="AV9" s="580" t="e">
        <f t="shared" si="24"/>
        <v>#REF!</v>
      </c>
      <c r="AW9" s="580" t="e">
        <f t="shared" si="25"/>
        <v>#REF!</v>
      </c>
      <c r="AX9" s="580" t="e">
        <f t="shared" si="26"/>
        <v>#REF!</v>
      </c>
      <c r="AY9" s="580" t="e">
        <f t="shared" ref="AY9:AY19" si="31">BF9+BK9+BP9+BU9+BZ9-AT9</f>
        <v>#REF!</v>
      </c>
      <c r="AZ9" s="580" t="e">
        <f t="shared" ref="AZ9:AZ18" si="32">SUM(BA9:BD9)</f>
        <v>#REF!</v>
      </c>
      <c r="BA9" s="580" t="e">
        <f t="shared" ref="BA9:BA18" si="33">AP9-AU9</f>
        <v>#REF!</v>
      </c>
      <c r="BB9" s="580" t="e">
        <f t="shared" ref="BB9:BB18" si="34">AQ9-AV9</f>
        <v>#REF!</v>
      </c>
      <c r="BC9" s="580" t="e">
        <f t="shared" ref="BC9:BC18" si="35">AR9-AW9</f>
        <v>#REF!</v>
      </c>
      <c r="BD9" s="580" t="e">
        <f t="shared" ref="BD9:BD18" si="36">AS9-AX9</f>
        <v>#REF!</v>
      </c>
      <c r="BE9" s="635"/>
      <c r="BF9" s="1319" t="e">
        <f t="shared" si="14"/>
        <v>#REF!</v>
      </c>
      <c r="BG9" s="1319" t="e">
        <f t="shared" si="15"/>
        <v>#REF!</v>
      </c>
      <c r="BH9" s="1319"/>
      <c r="BI9" s="1319" t="e">
        <f t="shared" si="17"/>
        <v>#REF!</v>
      </c>
      <c r="BJ9" s="1319" t="e">
        <f t="shared" si="18"/>
        <v>#REF!</v>
      </c>
      <c r="BK9" s="1318" t="e">
        <f t="shared" ref="BK9:BK20" si="37">SUM(BL9:BO9)</f>
        <v>#REF!</v>
      </c>
      <c r="BL9" s="1318" t="e">
        <f>AU9</f>
        <v>#REF!</v>
      </c>
      <c r="BM9" s="1318" t="e">
        <f t="shared" ref="BM9:BO9" si="38">AV9</f>
        <v>#REF!</v>
      </c>
      <c r="BN9" s="1318" t="e">
        <f t="shared" si="38"/>
        <v>#REF!</v>
      </c>
      <c r="BO9" s="1318" t="e">
        <f t="shared" si="38"/>
        <v>#REF!</v>
      </c>
      <c r="BP9" s="580">
        <f t="shared" ref="BP9:BP20" si="39">SUM(BQ9:BT9)</f>
        <v>0</v>
      </c>
      <c r="BQ9" s="580"/>
      <c r="BR9" s="580"/>
      <c r="BS9" s="580"/>
      <c r="BT9" s="580"/>
      <c r="BU9" s="580">
        <f t="shared" ref="BU9:BU21" si="40">SUM(BV9:BY9)</f>
        <v>0</v>
      </c>
      <c r="BV9" s="580"/>
      <c r="BW9" s="580"/>
      <c r="BX9" s="580"/>
      <c r="BY9" s="580"/>
      <c r="BZ9" s="580">
        <f t="shared" ref="BZ9:BZ20" si="41">SUM(CA9:CD9)</f>
        <v>0</v>
      </c>
      <c r="CA9" s="580"/>
      <c r="CB9" s="580"/>
      <c r="CC9" s="580"/>
      <c r="CD9" s="580"/>
      <c r="CE9" s="1349"/>
      <c r="CF9" s="1349"/>
      <c r="CG9" s="1350"/>
    </row>
    <row r="10" spans="1:85" ht="36" hidden="1" customHeight="1">
      <c r="A10" s="1347" t="e">
        <f>'прил 1.1'!#REF!</f>
        <v>#REF!</v>
      </c>
      <c r="B10" s="1191" t="e">
        <f>INDEX('прил 1.1'!#REF!,MATCH('источники по объектам 2016'!A10,'прил 1.1'!B:B,0))</f>
        <v>#REF!</v>
      </c>
      <c r="C10" s="1191" t="e">
        <f>INDEX('прил 14'!N:N,MATCH('источники по объектам 2016'!$A10,'прил 14'!$B:$B,0))</f>
        <v>#REF!</v>
      </c>
      <c r="D10" s="1348"/>
      <c r="E10" s="1191" t="e">
        <f>INDEX('прил 14'!O:O,MATCH('источники по объектам 2016'!$A10,'прил 14'!$B:$B,0))</f>
        <v>#REF!</v>
      </c>
      <c r="F10" s="1348"/>
      <c r="G10" s="1191" t="e">
        <f>INDEX('прил 14'!P:P,MATCH('источники по объектам 2016'!$A10,'прил 14'!$B:$B,0))</f>
        <v>#REF!</v>
      </c>
      <c r="H10" s="1191" t="e">
        <f>INDEX('прил 14'!Q:Q,MATCH('источники по объектам 2016'!$A10,'прил 14'!$B:$B,0))</f>
        <v>#REF!</v>
      </c>
      <c r="I10" s="580"/>
      <c r="J10" s="635"/>
      <c r="K10" s="1319" t="e">
        <f t="shared" ref="K10:K21" si="42">SUM(L10:O10)</f>
        <v>#REF!</v>
      </c>
      <c r="L10" s="1319" t="e">
        <f t="shared" ref="L10:L20" si="43">C10-Q10-V10</f>
        <v>#REF!</v>
      </c>
      <c r="M10" s="1319" t="e">
        <f t="shared" ref="M10:M20" si="44">E10-R10-W10</f>
        <v>#REF!</v>
      </c>
      <c r="N10" s="1319" t="e">
        <f t="shared" ref="N10:N20" si="45">G10-S10-X10</f>
        <v>#REF!</v>
      </c>
      <c r="O10" s="1319" t="e">
        <f t="shared" ref="O10:O20" si="46">H10-T10-Y10</f>
        <v>#REF!</v>
      </c>
      <c r="P10" s="580">
        <f t="shared" si="29"/>
        <v>0</v>
      </c>
      <c r="Q10" s="580"/>
      <c r="R10" s="580"/>
      <c r="S10" s="580"/>
      <c r="T10" s="580"/>
      <c r="U10" s="580">
        <f t="shared" si="8"/>
        <v>0</v>
      </c>
      <c r="V10" s="580"/>
      <c r="W10" s="580"/>
      <c r="X10" s="580"/>
      <c r="Y10" s="580"/>
      <c r="Z10" s="580">
        <f t="shared" si="9"/>
        <v>0</v>
      </c>
      <c r="AA10" s="580"/>
      <c r="AB10" s="580"/>
      <c r="AC10" s="580"/>
      <c r="AD10" s="580"/>
      <c r="AE10" s="580"/>
      <c r="AF10" s="580"/>
      <c r="AG10" s="580"/>
      <c r="AH10" s="580"/>
      <c r="AI10" s="580"/>
      <c r="AJ10" s="580" t="e">
        <f t="shared" si="22"/>
        <v>#REF!</v>
      </c>
      <c r="AK10" s="580" t="e">
        <f>INDEX('прил 14'!AL:AL,MATCH('источники по объектам 2016'!$A10,'прил 14'!$B:$B,0))</f>
        <v>#REF!</v>
      </c>
      <c r="AL10" s="580" t="e">
        <f>INDEX('прил 14'!AM:AM,MATCH('источники по объектам 2016'!$A10,'прил 14'!$B:$B,0))</f>
        <v>#REF!</v>
      </c>
      <c r="AM10" s="580" t="e">
        <f>INDEX('прил 14'!AN:AN,MATCH('источники по объектам 2016'!$A10,'прил 14'!$B:$B,0))</f>
        <v>#REF!</v>
      </c>
      <c r="AN10" s="580" t="e">
        <f>INDEX('прил 14'!AO:AO,MATCH('источники по объектам 2016'!$A10,'прил 14'!$B:$B,0))</f>
        <v>#REF!</v>
      </c>
      <c r="AO10" s="580" t="e">
        <f>INDEX('прил 1.1'!#REF!,MATCH('источники по объектам 2016'!A10,'прил 1.1'!B:B,0))</f>
        <v>#REF!</v>
      </c>
      <c r="AP10" s="580" t="e">
        <f>INDEX('прил 14'!W:W,MATCH($A10,'прил 14'!$B:$B,0))</f>
        <v>#REF!</v>
      </c>
      <c r="AQ10" s="580" t="e">
        <f>INDEX('прил 14'!X:X,MATCH($A10,'прил 14'!$B:$B,0))</f>
        <v>#REF!</v>
      </c>
      <c r="AR10" s="580" t="e">
        <f>INDEX('прил 14'!Y:Y,MATCH($A10,'прил 14'!$B:$B,0))</f>
        <v>#REF!</v>
      </c>
      <c r="AS10" s="580" t="e">
        <f>INDEX('прил 14'!Z:Z,MATCH($A10,'прил 14'!$B:$B,0))</f>
        <v>#REF!</v>
      </c>
      <c r="AT10" s="580" t="e">
        <f t="shared" si="23"/>
        <v>#REF!</v>
      </c>
      <c r="AU10" s="580" t="e">
        <f t="shared" si="30"/>
        <v>#REF!</v>
      </c>
      <c r="AV10" s="580" t="e">
        <f t="shared" si="24"/>
        <v>#REF!</v>
      </c>
      <c r="AW10" s="580" t="e">
        <f t="shared" si="25"/>
        <v>#REF!</v>
      </c>
      <c r="AX10" s="580" t="e">
        <f t="shared" si="26"/>
        <v>#REF!</v>
      </c>
      <c r="AY10" s="580" t="e">
        <f t="shared" si="31"/>
        <v>#REF!</v>
      </c>
      <c r="AZ10" s="580" t="e">
        <f t="shared" si="32"/>
        <v>#REF!</v>
      </c>
      <c r="BA10" s="580" t="e">
        <f t="shared" si="33"/>
        <v>#REF!</v>
      </c>
      <c r="BB10" s="580" t="e">
        <f t="shared" si="34"/>
        <v>#REF!</v>
      </c>
      <c r="BC10" s="580" t="e">
        <f t="shared" si="35"/>
        <v>#REF!</v>
      </c>
      <c r="BD10" s="580" t="e">
        <f t="shared" si="36"/>
        <v>#REF!</v>
      </c>
      <c r="BE10" s="635"/>
      <c r="BF10" s="1319" t="e">
        <f t="shared" si="14"/>
        <v>#REF!</v>
      </c>
      <c r="BG10" s="1319" t="e">
        <f t="shared" si="15"/>
        <v>#REF!</v>
      </c>
      <c r="BH10" s="1319" t="e">
        <f t="shared" si="16"/>
        <v>#REF!</v>
      </c>
      <c r="BI10" s="1319" t="e">
        <f t="shared" si="17"/>
        <v>#REF!</v>
      </c>
      <c r="BJ10" s="1319" t="e">
        <f t="shared" si="18"/>
        <v>#REF!</v>
      </c>
      <c r="BK10" s="580">
        <f t="shared" si="37"/>
        <v>0</v>
      </c>
      <c r="BL10" s="580"/>
      <c r="BM10" s="580"/>
      <c r="BN10" s="580"/>
      <c r="BO10" s="580"/>
      <c r="BP10" s="580">
        <f t="shared" si="39"/>
        <v>0</v>
      </c>
      <c r="BQ10" s="580"/>
      <c r="BR10" s="580"/>
      <c r="BS10" s="580"/>
      <c r="BT10" s="580"/>
      <c r="BU10" s="580">
        <f t="shared" si="40"/>
        <v>0</v>
      </c>
      <c r="BV10" s="580"/>
      <c r="BW10" s="580"/>
      <c r="BX10" s="580"/>
      <c r="BY10" s="580"/>
      <c r="BZ10" s="580">
        <f t="shared" si="41"/>
        <v>0</v>
      </c>
      <c r="CA10" s="580"/>
      <c r="CB10" s="580"/>
      <c r="CC10" s="580"/>
      <c r="CD10" s="580"/>
      <c r="CE10" s="1349"/>
      <c r="CF10" s="1349"/>
      <c r="CG10" s="1350"/>
    </row>
    <row r="11" spans="1:85" ht="36" hidden="1" customHeight="1">
      <c r="A11" s="1347" t="e">
        <f>'прил 1.1'!#REF!</f>
        <v>#REF!</v>
      </c>
      <c r="B11" s="1191" t="e">
        <f>INDEX('прил 1.1'!#REF!,MATCH('источники по объектам 2016'!A11,'прил 1.1'!B:B,0))</f>
        <v>#REF!</v>
      </c>
      <c r="C11" s="1191" t="e">
        <f>INDEX('прил 14'!N:N,MATCH('источники по объектам 2016'!$A11,'прил 14'!$B:$B,0))</f>
        <v>#REF!</v>
      </c>
      <c r="D11" s="1348"/>
      <c r="E11" s="1191" t="e">
        <f>INDEX('прил 14'!O:O,MATCH('источники по объектам 2016'!$A11,'прил 14'!$B:$B,0))</f>
        <v>#REF!</v>
      </c>
      <c r="F11" s="1348"/>
      <c r="G11" s="1191" t="e">
        <f>INDEX('прил 14'!P:P,MATCH('источники по объектам 2016'!$A11,'прил 14'!$B:$B,0))</f>
        <v>#REF!</v>
      </c>
      <c r="H11" s="1191" t="e">
        <f>INDEX('прил 14'!Q:Q,MATCH('источники по объектам 2016'!$A11,'прил 14'!$B:$B,0))</f>
        <v>#REF!</v>
      </c>
      <c r="I11" s="580"/>
      <c r="J11" s="635"/>
      <c r="K11" s="1319" t="e">
        <f t="shared" si="42"/>
        <v>#REF!</v>
      </c>
      <c r="L11" s="1319" t="e">
        <f t="shared" si="43"/>
        <v>#REF!</v>
      </c>
      <c r="M11" s="1319" t="e">
        <f t="shared" si="44"/>
        <v>#REF!</v>
      </c>
      <c r="N11" s="1319" t="e">
        <f t="shared" si="45"/>
        <v>#REF!</v>
      </c>
      <c r="O11" s="1319" t="e">
        <f t="shared" si="46"/>
        <v>#REF!</v>
      </c>
      <c r="P11" s="580">
        <f t="shared" si="29"/>
        <v>0</v>
      </c>
      <c r="Q11" s="580"/>
      <c r="R11" s="580"/>
      <c r="S11" s="580"/>
      <c r="T11" s="580"/>
      <c r="U11" s="580">
        <f t="shared" si="8"/>
        <v>0</v>
      </c>
      <c r="V11" s="580"/>
      <c r="W11" s="580"/>
      <c r="X11" s="580"/>
      <c r="Y11" s="580"/>
      <c r="Z11" s="580">
        <f t="shared" si="9"/>
        <v>0</v>
      </c>
      <c r="AA11" s="580"/>
      <c r="AB11" s="580"/>
      <c r="AC11" s="580"/>
      <c r="AD11" s="580"/>
      <c r="AE11" s="580"/>
      <c r="AF11" s="580"/>
      <c r="AG11" s="580"/>
      <c r="AH11" s="580"/>
      <c r="AI11" s="580"/>
      <c r="AJ11" s="580" t="e">
        <f t="shared" si="22"/>
        <v>#REF!</v>
      </c>
      <c r="AK11" s="580" t="e">
        <f>INDEX('прил 14'!AL:AL,MATCH('источники по объектам 2016'!$A11,'прил 14'!$B:$B,0))</f>
        <v>#REF!</v>
      </c>
      <c r="AL11" s="580" t="e">
        <f>INDEX('прил 14'!AM:AM,MATCH('источники по объектам 2016'!$A11,'прил 14'!$B:$B,0))</f>
        <v>#REF!</v>
      </c>
      <c r="AM11" s="580" t="e">
        <f>INDEX('прил 14'!AN:AN,MATCH('источники по объектам 2016'!$A11,'прил 14'!$B:$B,0))</f>
        <v>#REF!</v>
      </c>
      <c r="AN11" s="580" t="e">
        <f>INDEX('прил 14'!AO:AO,MATCH('источники по объектам 2016'!$A11,'прил 14'!$B:$B,0))</f>
        <v>#REF!</v>
      </c>
      <c r="AO11" s="580" t="e">
        <f>INDEX('прил 1.1'!#REF!,MATCH('источники по объектам 2016'!A11,'прил 1.1'!B:B,0))</f>
        <v>#REF!</v>
      </c>
      <c r="AP11" s="580" t="e">
        <f>INDEX('прил 14'!W:W,MATCH($A11,'прил 14'!$B:$B,0))</f>
        <v>#REF!</v>
      </c>
      <c r="AQ11" s="580" t="e">
        <f>INDEX('прил 14'!X:X,MATCH($A11,'прил 14'!$B:$B,0))</f>
        <v>#REF!</v>
      </c>
      <c r="AR11" s="580" t="e">
        <f>INDEX('прил 14'!Y:Y,MATCH($A11,'прил 14'!$B:$B,0))</f>
        <v>#REF!</v>
      </c>
      <c r="AS11" s="580" t="e">
        <f>INDEX('прил 14'!Z:Z,MATCH($A11,'прил 14'!$B:$B,0))</f>
        <v>#REF!</v>
      </c>
      <c r="AT11" s="580" t="e">
        <f t="shared" si="23"/>
        <v>#REF!</v>
      </c>
      <c r="AU11" s="580" t="e">
        <f t="shared" si="30"/>
        <v>#REF!</v>
      </c>
      <c r="AV11" s="580" t="e">
        <f t="shared" si="24"/>
        <v>#REF!</v>
      </c>
      <c r="AW11" s="580" t="e">
        <f t="shared" si="25"/>
        <v>#REF!</v>
      </c>
      <c r="AX11" s="580" t="e">
        <f t="shared" si="26"/>
        <v>#REF!</v>
      </c>
      <c r="AY11" s="580" t="e">
        <f t="shared" si="31"/>
        <v>#REF!</v>
      </c>
      <c r="AZ11" s="580" t="e">
        <f t="shared" si="32"/>
        <v>#REF!</v>
      </c>
      <c r="BA11" s="580" t="e">
        <f t="shared" si="33"/>
        <v>#REF!</v>
      </c>
      <c r="BB11" s="580" t="e">
        <f t="shared" si="34"/>
        <v>#REF!</v>
      </c>
      <c r="BC11" s="580" t="e">
        <f t="shared" si="35"/>
        <v>#REF!</v>
      </c>
      <c r="BD11" s="580" t="e">
        <f t="shared" si="36"/>
        <v>#REF!</v>
      </c>
      <c r="BE11" s="635"/>
      <c r="BF11" s="1319" t="e">
        <f t="shared" si="14"/>
        <v>#REF!</v>
      </c>
      <c r="BG11" s="1319" t="e">
        <f t="shared" si="15"/>
        <v>#REF!</v>
      </c>
      <c r="BH11" s="1319" t="e">
        <f t="shared" si="16"/>
        <v>#REF!</v>
      </c>
      <c r="BI11" s="1319" t="e">
        <f t="shared" si="17"/>
        <v>#REF!</v>
      </c>
      <c r="BJ11" s="1319" t="e">
        <f t="shared" si="18"/>
        <v>#REF!</v>
      </c>
      <c r="BK11" s="580">
        <f t="shared" si="37"/>
        <v>0</v>
      </c>
      <c r="BL11" s="580"/>
      <c r="BM11" s="580"/>
      <c r="BN11" s="580"/>
      <c r="BO11" s="580"/>
      <c r="BP11" s="580">
        <f t="shared" si="39"/>
        <v>0</v>
      </c>
      <c r="BQ11" s="580"/>
      <c r="BR11" s="580"/>
      <c r="BS11" s="580"/>
      <c r="BT11" s="580"/>
      <c r="BU11" s="580">
        <f t="shared" si="40"/>
        <v>0</v>
      </c>
      <c r="BV11" s="580"/>
      <c r="BW11" s="580"/>
      <c r="BX11" s="580"/>
      <c r="BY11" s="580"/>
      <c r="BZ11" s="580">
        <f t="shared" si="41"/>
        <v>0</v>
      </c>
      <c r="CA11" s="580"/>
      <c r="CB11" s="580"/>
      <c r="CC11" s="580"/>
      <c r="CD11" s="580"/>
      <c r="CE11" s="1349"/>
      <c r="CF11" s="1349"/>
      <c r="CG11" s="1350"/>
    </row>
    <row r="12" spans="1:85" ht="36" hidden="1" customHeight="1">
      <c r="A12" s="1347" t="e">
        <f>'прил 1.1'!#REF!</f>
        <v>#REF!</v>
      </c>
      <c r="B12" s="1191" t="e">
        <f>INDEX('прил 1.1'!#REF!,MATCH('источники по объектам 2016'!A12,'прил 1.1'!B:B,0))</f>
        <v>#REF!</v>
      </c>
      <c r="C12" s="1191" t="e">
        <f>INDEX('прил 14'!N:N,MATCH('источники по объектам 2016'!$A12,'прил 14'!$B:$B,0))</f>
        <v>#REF!</v>
      </c>
      <c r="D12" s="1348"/>
      <c r="E12" s="1191" t="e">
        <f>INDEX('прил 14'!O:O,MATCH('источники по объектам 2016'!$A12,'прил 14'!$B:$B,0))</f>
        <v>#REF!</v>
      </c>
      <c r="F12" s="1348"/>
      <c r="G12" s="1191" t="e">
        <f>INDEX('прил 14'!P:P,MATCH('источники по объектам 2016'!$A12,'прил 14'!$B:$B,0))</f>
        <v>#REF!</v>
      </c>
      <c r="H12" s="1191" t="e">
        <f>INDEX('прил 14'!Q:Q,MATCH('источники по объектам 2016'!$A12,'прил 14'!$B:$B,0))</f>
        <v>#REF!</v>
      </c>
      <c r="I12" s="580"/>
      <c r="J12" s="635"/>
      <c r="K12" s="1319" t="e">
        <f t="shared" si="42"/>
        <v>#REF!</v>
      </c>
      <c r="L12" s="1319" t="e">
        <f t="shared" si="43"/>
        <v>#REF!</v>
      </c>
      <c r="M12" s="1319" t="e">
        <f t="shared" si="44"/>
        <v>#REF!</v>
      </c>
      <c r="N12" s="1319" t="e">
        <f t="shared" si="45"/>
        <v>#REF!</v>
      </c>
      <c r="O12" s="1319" t="e">
        <f t="shared" si="46"/>
        <v>#REF!</v>
      </c>
      <c r="P12" s="580">
        <f t="shared" si="29"/>
        <v>0</v>
      </c>
      <c r="Q12" s="580"/>
      <c r="R12" s="580"/>
      <c r="S12" s="580"/>
      <c r="T12" s="580"/>
      <c r="U12" s="580">
        <f t="shared" si="8"/>
        <v>0</v>
      </c>
      <c r="V12" s="580"/>
      <c r="W12" s="580"/>
      <c r="X12" s="580"/>
      <c r="Y12" s="580"/>
      <c r="Z12" s="580">
        <f t="shared" si="9"/>
        <v>0</v>
      </c>
      <c r="AA12" s="580"/>
      <c r="AB12" s="580"/>
      <c r="AC12" s="580"/>
      <c r="AD12" s="580"/>
      <c r="AE12" s="580"/>
      <c r="AF12" s="580"/>
      <c r="AG12" s="580"/>
      <c r="AH12" s="580"/>
      <c r="AI12" s="580"/>
      <c r="AJ12" s="580" t="e">
        <f t="shared" si="22"/>
        <v>#REF!</v>
      </c>
      <c r="AK12" s="580" t="e">
        <f>INDEX('прил 14'!AL:AL,MATCH('источники по объектам 2016'!$A12,'прил 14'!$B:$B,0))</f>
        <v>#REF!</v>
      </c>
      <c r="AL12" s="580" t="e">
        <f>INDEX('прил 14'!AM:AM,MATCH('источники по объектам 2016'!$A12,'прил 14'!$B:$B,0))</f>
        <v>#REF!</v>
      </c>
      <c r="AM12" s="580" t="e">
        <f>INDEX('прил 14'!AN:AN,MATCH('источники по объектам 2016'!$A12,'прил 14'!$B:$B,0))</f>
        <v>#REF!</v>
      </c>
      <c r="AN12" s="580" t="e">
        <f>INDEX('прил 14'!AO:AO,MATCH('источники по объектам 2016'!$A12,'прил 14'!$B:$B,0))</f>
        <v>#REF!</v>
      </c>
      <c r="AO12" s="580" t="e">
        <f>INDEX('прил 1.1'!#REF!,MATCH('источники по объектам 2016'!A12,'прил 1.1'!B:B,0))</f>
        <v>#REF!</v>
      </c>
      <c r="AP12" s="580" t="e">
        <f>INDEX('прил 14'!W:W,MATCH($A12,'прил 14'!$B:$B,0))</f>
        <v>#REF!</v>
      </c>
      <c r="AQ12" s="580" t="e">
        <f>INDEX('прил 14'!X:X,MATCH($A12,'прил 14'!$B:$B,0))</f>
        <v>#REF!</v>
      </c>
      <c r="AR12" s="580" t="e">
        <f>INDEX('прил 14'!Y:Y,MATCH($A12,'прил 14'!$B:$B,0))</f>
        <v>#REF!</v>
      </c>
      <c r="AS12" s="580" t="e">
        <f>INDEX('прил 14'!Z:Z,MATCH($A12,'прил 14'!$B:$B,0))</f>
        <v>#REF!</v>
      </c>
      <c r="AT12" s="580" t="e">
        <f t="shared" si="23"/>
        <v>#REF!</v>
      </c>
      <c r="AU12" s="580" t="e">
        <f t="shared" si="30"/>
        <v>#REF!</v>
      </c>
      <c r="AV12" s="580" t="e">
        <f t="shared" si="24"/>
        <v>#REF!</v>
      </c>
      <c r="AW12" s="580" t="e">
        <f t="shared" si="25"/>
        <v>#REF!</v>
      </c>
      <c r="AX12" s="580" t="e">
        <f t="shared" si="26"/>
        <v>#REF!</v>
      </c>
      <c r="AY12" s="580" t="e">
        <f t="shared" si="31"/>
        <v>#REF!</v>
      </c>
      <c r="AZ12" s="580" t="e">
        <f t="shared" si="32"/>
        <v>#REF!</v>
      </c>
      <c r="BA12" s="580" t="e">
        <f t="shared" si="33"/>
        <v>#REF!</v>
      </c>
      <c r="BB12" s="580" t="e">
        <f t="shared" si="34"/>
        <v>#REF!</v>
      </c>
      <c r="BC12" s="580" t="e">
        <f t="shared" si="35"/>
        <v>#REF!</v>
      </c>
      <c r="BD12" s="580" t="e">
        <f t="shared" si="36"/>
        <v>#REF!</v>
      </c>
      <c r="BE12" s="635"/>
      <c r="BF12" s="1319" t="e">
        <f t="shared" si="14"/>
        <v>#REF!</v>
      </c>
      <c r="BG12" s="1319" t="e">
        <f t="shared" si="15"/>
        <v>#REF!</v>
      </c>
      <c r="BH12" s="1319" t="e">
        <f t="shared" si="16"/>
        <v>#REF!</v>
      </c>
      <c r="BI12" s="1319" t="e">
        <f t="shared" si="17"/>
        <v>#REF!</v>
      </c>
      <c r="BJ12" s="1319" t="e">
        <f t="shared" si="18"/>
        <v>#REF!</v>
      </c>
      <c r="BK12" s="580">
        <f t="shared" si="37"/>
        <v>0</v>
      </c>
      <c r="BL12" s="580"/>
      <c r="BM12" s="580"/>
      <c r="BN12" s="580"/>
      <c r="BO12" s="580"/>
      <c r="BP12" s="580">
        <f t="shared" si="39"/>
        <v>0</v>
      </c>
      <c r="BQ12" s="580"/>
      <c r="BR12" s="580"/>
      <c r="BS12" s="580"/>
      <c r="BT12" s="580"/>
      <c r="BU12" s="580">
        <f t="shared" si="40"/>
        <v>0</v>
      </c>
      <c r="BV12" s="580"/>
      <c r="BW12" s="580"/>
      <c r="BX12" s="580"/>
      <c r="BY12" s="580"/>
      <c r="BZ12" s="580">
        <f t="shared" si="41"/>
        <v>0</v>
      </c>
      <c r="CA12" s="580"/>
      <c r="CB12" s="580"/>
      <c r="CC12" s="580"/>
      <c r="CD12" s="580"/>
      <c r="CE12" s="1349"/>
      <c r="CF12" s="1349"/>
      <c r="CG12" s="1350"/>
    </row>
    <row r="13" spans="1:85" ht="36" hidden="1" customHeight="1">
      <c r="A13" s="1347" t="e">
        <f>'прил 1.1'!#REF!</f>
        <v>#REF!</v>
      </c>
      <c r="B13" s="1191" t="e">
        <f>INDEX('прил 1.1'!#REF!,MATCH('источники по объектам 2016'!A13,'прил 1.1'!B:B,0))</f>
        <v>#REF!</v>
      </c>
      <c r="C13" s="1191" t="e">
        <f>INDEX('прил 14'!N:N,MATCH('источники по объектам 2016'!$A13,'прил 14'!$B:$B,0))</f>
        <v>#REF!</v>
      </c>
      <c r="D13" s="1348"/>
      <c r="E13" s="1191" t="e">
        <f>INDEX('прил 14'!O:O,MATCH('источники по объектам 2016'!$A13,'прил 14'!$B:$B,0))</f>
        <v>#REF!</v>
      </c>
      <c r="F13" s="1348"/>
      <c r="G13" s="1191" t="e">
        <f>INDEX('прил 14'!P:P,MATCH('источники по объектам 2016'!$A13,'прил 14'!$B:$B,0))</f>
        <v>#REF!</v>
      </c>
      <c r="H13" s="1191" t="e">
        <f>INDEX('прил 14'!Q:Q,MATCH('источники по объектам 2016'!$A13,'прил 14'!$B:$B,0))</f>
        <v>#REF!</v>
      </c>
      <c r="I13" s="580"/>
      <c r="J13" s="635"/>
      <c r="K13" s="1319" t="e">
        <f t="shared" si="42"/>
        <v>#REF!</v>
      </c>
      <c r="L13" s="1319" t="e">
        <f t="shared" si="43"/>
        <v>#REF!</v>
      </c>
      <c r="M13" s="1319" t="e">
        <f t="shared" si="44"/>
        <v>#REF!</v>
      </c>
      <c r="N13" s="1319" t="e">
        <f t="shared" si="45"/>
        <v>#REF!</v>
      </c>
      <c r="O13" s="1319" t="e">
        <f t="shared" si="46"/>
        <v>#REF!</v>
      </c>
      <c r="P13" s="580">
        <f t="shared" si="29"/>
        <v>0</v>
      </c>
      <c r="Q13" s="580"/>
      <c r="R13" s="580"/>
      <c r="S13" s="580"/>
      <c r="T13" s="580"/>
      <c r="U13" s="580">
        <f t="shared" si="8"/>
        <v>0</v>
      </c>
      <c r="V13" s="580"/>
      <c r="W13" s="580"/>
      <c r="X13" s="580"/>
      <c r="Y13" s="580"/>
      <c r="Z13" s="580">
        <f t="shared" si="9"/>
        <v>0</v>
      </c>
      <c r="AA13" s="580"/>
      <c r="AB13" s="580"/>
      <c r="AC13" s="580"/>
      <c r="AD13" s="580"/>
      <c r="AE13" s="580"/>
      <c r="AF13" s="580"/>
      <c r="AG13" s="580"/>
      <c r="AH13" s="580"/>
      <c r="AI13" s="580"/>
      <c r="AJ13" s="580" t="e">
        <f t="shared" si="22"/>
        <v>#REF!</v>
      </c>
      <c r="AK13" s="580" t="e">
        <f>INDEX('прил 14'!AL:AL,MATCH('источники по объектам 2016'!$A13,'прил 14'!$B:$B,0))</f>
        <v>#REF!</v>
      </c>
      <c r="AL13" s="580" t="e">
        <f>INDEX('прил 14'!AM:AM,MATCH('источники по объектам 2016'!$A13,'прил 14'!$B:$B,0))</f>
        <v>#REF!</v>
      </c>
      <c r="AM13" s="580" t="e">
        <f>INDEX('прил 14'!AN:AN,MATCH('источники по объектам 2016'!$A13,'прил 14'!$B:$B,0))</f>
        <v>#REF!</v>
      </c>
      <c r="AN13" s="580" t="e">
        <f>INDEX('прил 14'!AO:AO,MATCH('источники по объектам 2016'!$A13,'прил 14'!$B:$B,0))</f>
        <v>#REF!</v>
      </c>
      <c r="AO13" s="580" t="e">
        <f>INDEX('прил 1.1'!#REF!,MATCH('источники по объектам 2016'!A13,'прил 1.1'!B:B,0))</f>
        <v>#REF!</v>
      </c>
      <c r="AP13" s="580" t="e">
        <f>INDEX('прил 14'!W:W,MATCH($A13,'прил 14'!$B:$B,0))</f>
        <v>#REF!</v>
      </c>
      <c r="AQ13" s="580" t="e">
        <f>INDEX('прил 14'!X:X,MATCH($A13,'прил 14'!$B:$B,0))</f>
        <v>#REF!</v>
      </c>
      <c r="AR13" s="580" t="e">
        <f>INDEX('прил 14'!Y:Y,MATCH($A13,'прил 14'!$B:$B,0))</f>
        <v>#REF!</v>
      </c>
      <c r="AS13" s="580" t="e">
        <f>INDEX('прил 14'!Z:Z,MATCH($A13,'прил 14'!$B:$B,0))</f>
        <v>#REF!</v>
      </c>
      <c r="AT13" s="580" t="e">
        <f t="shared" si="23"/>
        <v>#REF!</v>
      </c>
      <c r="AU13" s="580" t="e">
        <f t="shared" si="30"/>
        <v>#REF!</v>
      </c>
      <c r="AV13" s="580" t="e">
        <f t="shared" si="24"/>
        <v>#REF!</v>
      </c>
      <c r="AW13" s="580" t="e">
        <f t="shared" si="25"/>
        <v>#REF!</v>
      </c>
      <c r="AX13" s="580" t="e">
        <f t="shared" si="26"/>
        <v>#REF!</v>
      </c>
      <c r="AY13" s="580" t="e">
        <f t="shared" si="31"/>
        <v>#REF!</v>
      </c>
      <c r="AZ13" s="580" t="e">
        <f t="shared" si="32"/>
        <v>#REF!</v>
      </c>
      <c r="BA13" s="580" t="e">
        <f t="shared" si="33"/>
        <v>#REF!</v>
      </c>
      <c r="BB13" s="580" t="e">
        <f t="shared" si="34"/>
        <v>#REF!</v>
      </c>
      <c r="BC13" s="580" t="e">
        <f t="shared" si="35"/>
        <v>#REF!</v>
      </c>
      <c r="BD13" s="580" t="e">
        <f t="shared" si="36"/>
        <v>#REF!</v>
      </c>
      <c r="BE13" s="635"/>
      <c r="BF13" s="1319" t="e">
        <f t="shared" si="14"/>
        <v>#REF!</v>
      </c>
      <c r="BG13" s="1319" t="e">
        <f t="shared" si="15"/>
        <v>#REF!</v>
      </c>
      <c r="BH13" s="1319" t="e">
        <f t="shared" si="16"/>
        <v>#REF!</v>
      </c>
      <c r="BI13" s="1319" t="e">
        <f t="shared" si="17"/>
        <v>#REF!</v>
      </c>
      <c r="BJ13" s="1319" t="e">
        <f t="shared" si="18"/>
        <v>#REF!</v>
      </c>
      <c r="BK13" s="580">
        <f t="shared" si="37"/>
        <v>0</v>
      </c>
      <c r="BL13" s="580"/>
      <c r="BM13" s="580"/>
      <c r="BN13" s="580"/>
      <c r="BO13" s="580"/>
      <c r="BP13" s="580">
        <f t="shared" si="39"/>
        <v>0</v>
      </c>
      <c r="BQ13" s="580"/>
      <c r="BR13" s="580"/>
      <c r="BS13" s="580"/>
      <c r="BT13" s="580"/>
      <c r="BU13" s="580">
        <f t="shared" si="40"/>
        <v>0</v>
      </c>
      <c r="BV13" s="580"/>
      <c r="BW13" s="580"/>
      <c r="BX13" s="580"/>
      <c r="BY13" s="580"/>
      <c r="BZ13" s="580">
        <f t="shared" si="41"/>
        <v>0</v>
      </c>
      <c r="CA13" s="580"/>
      <c r="CB13" s="580"/>
      <c r="CC13" s="580"/>
      <c r="CD13" s="580"/>
      <c r="CE13" s="1349"/>
      <c r="CF13" s="1349"/>
      <c r="CG13" s="1350"/>
    </row>
    <row r="14" spans="1:85" ht="36" hidden="1" customHeight="1">
      <c r="A14" s="1347" t="e">
        <f>'прил 1.1'!#REF!</f>
        <v>#REF!</v>
      </c>
      <c r="B14" s="1191" t="e">
        <f>INDEX('прил 1.1'!#REF!,MATCH('источники по объектам 2016'!A14,'прил 1.1'!B:B,0))</f>
        <v>#REF!</v>
      </c>
      <c r="C14" s="1191" t="e">
        <f>INDEX('прил 14'!N:N,MATCH('источники по объектам 2016'!$A14,'прил 14'!$B:$B,0))</f>
        <v>#REF!</v>
      </c>
      <c r="D14" s="1348"/>
      <c r="E14" s="1191" t="e">
        <f>INDEX('прил 14'!O:O,MATCH('источники по объектам 2016'!$A14,'прил 14'!$B:$B,0))</f>
        <v>#REF!</v>
      </c>
      <c r="F14" s="1348"/>
      <c r="G14" s="1191" t="e">
        <f>INDEX('прил 14'!P:P,MATCH('источники по объектам 2016'!$A14,'прил 14'!$B:$B,0))</f>
        <v>#REF!</v>
      </c>
      <c r="H14" s="1191" t="e">
        <f>INDEX('прил 14'!Q:Q,MATCH('источники по объектам 2016'!$A14,'прил 14'!$B:$B,0))</f>
        <v>#REF!</v>
      </c>
      <c r="I14" s="580"/>
      <c r="J14" s="635"/>
      <c r="K14" s="1319" t="e">
        <f t="shared" si="42"/>
        <v>#REF!</v>
      </c>
      <c r="L14" s="1319" t="e">
        <f t="shared" si="43"/>
        <v>#REF!</v>
      </c>
      <c r="M14" s="1319" t="e">
        <f t="shared" si="44"/>
        <v>#REF!</v>
      </c>
      <c r="N14" s="1319" t="e">
        <f t="shared" si="45"/>
        <v>#REF!</v>
      </c>
      <c r="O14" s="1319" t="e">
        <f t="shared" si="46"/>
        <v>#REF!</v>
      </c>
      <c r="P14" s="580">
        <f t="shared" ref="P14" si="47">SUM(Q14:T14)</f>
        <v>0</v>
      </c>
      <c r="Q14" s="580"/>
      <c r="R14" s="580"/>
      <c r="S14" s="580"/>
      <c r="T14" s="580"/>
      <c r="U14" s="580">
        <f t="shared" ref="U14" si="48">SUM(V14:Y14)</f>
        <v>0</v>
      </c>
      <c r="V14" s="580"/>
      <c r="W14" s="580"/>
      <c r="X14" s="580"/>
      <c r="Y14" s="580"/>
      <c r="Z14" s="580">
        <f t="shared" ref="Z14" si="49">SUM(AA14:AD14)</f>
        <v>0</v>
      </c>
      <c r="AA14" s="580"/>
      <c r="AB14" s="580"/>
      <c r="AC14" s="580"/>
      <c r="AD14" s="580"/>
      <c r="AE14" s="580"/>
      <c r="AF14" s="580"/>
      <c r="AG14" s="580"/>
      <c r="AH14" s="580"/>
      <c r="AI14" s="580"/>
      <c r="AJ14" s="580" t="e">
        <f t="shared" si="22"/>
        <v>#REF!</v>
      </c>
      <c r="AK14" s="580" t="e">
        <f>INDEX('прил 14'!AL:AL,MATCH('источники по объектам 2016'!$A14,'прил 14'!$B:$B,0))</f>
        <v>#REF!</v>
      </c>
      <c r="AL14" s="580" t="e">
        <f>INDEX('прил 14'!AM:AM,MATCH('источники по объектам 2016'!$A14,'прил 14'!$B:$B,0))</f>
        <v>#REF!</v>
      </c>
      <c r="AM14" s="580" t="e">
        <f>INDEX('прил 14'!AN:AN,MATCH('источники по объектам 2016'!$A14,'прил 14'!$B:$B,0))</f>
        <v>#REF!</v>
      </c>
      <c r="AN14" s="580" t="e">
        <f>INDEX('прил 14'!AO:AO,MATCH('источники по объектам 2016'!$A14,'прил 14'!$B:$B,0))</f>
        <v>#REF!</v>
      </c>
      <c r="AO14" s="580" t="e">
        <f>INDEX('прил 1.1'!#REF!,MATCH('источники по объектам 2016'!A14,'прил 1.1'!B:B,0))</f>
        <v>#REF!</v>
      </c>
      <c r="AP14" s="580" t="e">
        <f>INDEX('прил 14'!W:W,MATCH($A14,'прил 14'!$B:$B,0))</f>
        <v>#REF!</v>
      </c>
      <c r="AQ14" s="580" t="e">
        <f>INDEX('прил 14'!X:X,MATCH($A14,'прил 14'!$B:$B,0))</f>
        <v>#REF!</v>
      </c>
      <c r="AR14" s="580" t="e">
        <f>INDEX('прил 14'!Y:Y,MATCH($A14,'прил 14'!$B:$B,0))</f>
        <v>#REF!</v>
      </c>
      <c r="AS14" s="580" t="e">
        <f>INDEX('прил 14'!Z:Z,MATCH($A14,'прил 14'!$B:$B,0))</f>
        <v>#REF!</v>
      </c>
      <c r="AT14" s="580" t="e">
        <f t="shared" si="23"/>
        <v>#REF!</v>
      </c>
      <c r="AU14" s="580" t="e">
        <f t="shared" si="30"/>
        <v>#REF!</v>
      </c>
      <c r="AV14" s="580" t="e">
        <f t="shared" si="24"/>
        <v>#REF!</v>
      </c>
      <c r="AW14" s="580" t="e">
        <f t="shared" si="25"/>
        <v>#REF!</v>
      </c>
      <c r="AX14" s="580" t="e">
        <f t="shared" si="26"/>
        <v>#REF!</v>
      </c>
      <c r="AY14" s="580" t="e">
        <f t="shared" si="31"/>
        <v>#REF!</v>
      </c>
      <c r="AZ14" s="580" t="e">
        <f t="shared" si="32"/>
        <v>#REF!</v>
      </c>
      <c r="BA14" s="580" t="e">
        <f t="shared" si="33"/>
        <v>#REF!</v>
      </c>
      <c r="BB14" s="580" t="e">
        <f t="shared" si="34"/>
        <v>#REF!</v>
      </c>
      <c r="BC14" s="580" t="e">
        <f t="shared" si="35"/>
        <v>#REF!</v>
      </c>
      <c r="BD14" s="580" t="e">
        <f t="shared" si="36"/>
        <v>#REF!</v>
      </c>
      <c r="BE14" s="635"/>
      <c r="BF14" s="1319" t="e">
        <f t="shared" si="14"/>
        <v>#REF!</v>
      </c>
      <c r="BG14" s="1319" t="e">
        <f t="shared" si="15"/>
        <v>#REF!</v>
      </c>
      <c r="BH14" s="1319" t="e">
        <f t="shared" si="16"/>
        <v>#REF!</v>
      </c>
      <c r="BI14" s="1319" t="e">
        <f t="shared" si="17"/>
        <v>#REF!</v>
      </c>
      <c r="BJ14" s="1319" t="e">
        <f t="shared" si="18"/>
        <v>#REF!</v>
      </c>
      <c r="BK14" s="580">
        <f t="shared" si="37"/>
        <v>0</v>
      </c>
      <c r="BL14" s="580"/>
      <c r="BM14" s="580"/>
      <c r="BN14" s="580"/>
      <c r="BO14" s="580"/>
      <c r="BP14" s="580">
        <f t="shared" si="39"/>
        <v>0</v>
      </c>
      <c r="BQ14" s="580"/>
      <c r="BR14" s="580"/>
      <c r="BS14" s="580"/>
      <c r="BT14" s="580"/>
      <c r="BU14" s="580">
        <f t="shared" si="40"/>
        <v>0</v>
      </c>
      <c r="BV14" s="580"/>
      <c r="BW14" s="580"/>
      <c r="BX14" s="580"/>
      <c r="BY14" s="580"/>
      <c r="BZ14" s="580">
        <f t="shared" si="41"/>
        <v>0</v>
      </c>
      <c r="CA14" s="580"/>
      <c r="CB14" s="580"/>
      <c r="CC14" s="580"/>
      <c r="CD14" s="580"/>
      <c r="CE14" s="1349"/>
      <c r="CF14" s="1349"/>
      <c r="CG14" s="1350"/>
    </row>
    <row r="15" spans="1:85" ht="36" hidden="1" customHeight="1">
      <c r="A15" s="1347" t="e">
        <f>'прил 1.1'!#REF!</f>
        <v>#REF!</v>
      </c>
      <c r="B15" s="1191" t="e">
        <f>INDEX('прил 1.1'!#REF!,MATCH('источники по объектам 2016'!A15,'прил 1.1'!B:B,0))</f>
        <v>#REF!</v>
      </c>
      <c r="C15" s="1191" t="e">
        <f>INDEX('прил 14'!N:N,MATCH('источники по объектам 2016'!$A15,'прил 14'!$B:$B,0))</f>
        <v>#REF!</v>
      </c>
      <c r="D15" s="1348"/>
      <c r="E15" s="1191" t="e">
        <f>INDEX('прил 14'!O:O,MATCH('источники по объектам 2016'!$A15,'прил 14'!$B:$B,0))</f>
        <v>#REF!</v>
      </c>
      <c r="F15" s="1348"/>
      <c r="G15" s="1191" t="e">
        <f>INDEX('прил 14'!P:P,MATCH('источники по объектам 2016'!$A15,'прил 14'!$B:$B,0))</f>
        <v>#REF!</v>
      </c>
      <c r="H15" s="1191" t="e">
        <f>INDEX('прил 14'!Q:Q,MATCH('источники по объектам 2016'!$A15,'прил 14'!$B:$B,0))</f>
        <v>#REF!</v>
      </c>
      <c r="I15" s="580"/>
      <c r="J15" s="635"/>
      <c r="K15" s="1319" t="e">
        <f t="shared" si="42"/>
        <v>#REF!</v>
      </c>
      <c r="L15" s="1319" t="e">
        <f t="shared" si="43"/>
        <v>#REF!</v>
      </c>
      <c r="M15" s="1319" t="e">
        <f t="shared" si="44"/>
        <v>#REF!</v>
      </c>
      <c r="N15" s="1319" t="e">
        <f t="shared" si="45"/>
        <v>#REF!</v>
      </c>
      <c r="O15" s="1319" t="e">
        <f t="shared" si="46"/>
        <v>#REF!</v>
      </c>
      <c r="P15" s="580">
        <f t="shared" si="29"/>
        <v>0</v>
      </c>
      <c r="Q15" s="580"/>
      <c r="R15" s="580"/>
      <c r="S15" s="580"/>
      <c r="T15" s="580"/>
      <c r="U15" s="580">
        <f t="shared" si="8"/>
        <v>0</v>
      </c>
      <c r="V15" s="580"/>
      <c r="W15" s="580"/>
      <c r="X15" s="580"/>
      <c r="Y15" s="580"/>
      <c r="Z15" s="580">
        <f t="shared" si="9"/>
        <v>0</v>
      </c>
      <c r="AA15" s="580"/>
      <c r="AB15" s="580"/>
      <c r="AC15" s="580"/>
      <c r="AD15" s="580"/>
      <c r="AE15" s="580"/>
      <c r="AF15" s="580"/>
      <c r="AG15" s="580"/>
      <c r="AH15" s="580"/>
      <c r="AI15" s="580"/>
      <c r="AJ15" s="580" t="e">
        <f t="shared" si="22"/>
        <v>#REF!</v>
      </c>
      <c r="AK15" s="580" t="e">
        <f>INDEX('прил 14'!AL:AL,MATCH('источники по объектам 2016'!$A15,'прил 14'!$B:$B,0))</f>
        <v>#REF!</v>
      </c>
      <c r="AL15" s="580" t="e">
        <f>INDEX('прил 14'!AM:AM,MATCH('источники по объектам 2016'!$A15,'прил 14'!$B:$B,0))</f>
        <v>#REF!</v>
      </c>
      <c r="AM15" s="580" t="e">
        <f>INDEX('прил 14'!AN:AN,MATCH('источники по объектам 2016'!$A15,'прил 14'!$B:$B,0))</f>
        <v>#REF!</v>
      </c>
      <c r="AN15" s="580" t="e">
        <f>INDEX('прил 14'!AO:AO,MATCH('источники по объектам 2016'!$A15,'прил 14'!$B:$B,0))</f>
        <v>#REF!</v>
      </c>
      <c r="AO15" s="580" t="e">
        <f>INDEX('прил 1.1'!#REF!,MATCH('источники по объектам 2016'!A15,'прил 1.1'!B:B,0))</f>
        <v>#REF!</v>
      </c>
      <c r="AP15" s="580" t="e">
        <f>INDEX('прил 14'!W:W,MATCH($A15,'прил 14'!$B:$B,0))</f>
        <v>#REF!</v>
      </c>
      <c r="AQ15" s="580" t="e">
        <f>INDEX('прил 14'!X:X,MATCH($A15,'прил 14'!$B:$B,0))</f>
        <v>#REF!</v>
      </c>
      <c r="AR15" s="580" t="e">
        <f>INDEX('прил 14'!Y:Y,MATCH($A15,'прил 14'!$B:$B,0))</f>
        <v>#REF!</v>
      </c>
      <c r="AS15" s="580" t="e">
        <f>INDEX('прил 14'!Z:Z,MATCH($A15,'прил 14'!$B:$B,0))</f>
        <v>#REF!</v>
      </c>
      <c r="AT15" s="580" t="e">
        <f t="shared" si="23"/>
        <v>#REF!</v>
      </c>
      <c r="AU15" s="580" t="e">
        <f t="shared" si="30"/>
        <v>#REF!</v>
      </c>
      <c r="AV15" s="580" t="e">
        <f t="shared" si="24"/>
        <v>#REF!</v>
      </c>
      <c r="AW15" s="580" t="e">
        <f t="shared" si="25"/>
        <v>#REF!</v>
      </c>
      <c r="AX15" s="580" t="e">
        <f t="shared" si="26"/>
        <v>#REF!</v>
      </c>
      <c r="AY15" s="580" t="e">
        <f t="shared" si="31"/>
        <v>#REF!</v>
      </c>
      <c r="AZ15" s="580" t="e">
        <f t="shared" si="32"/>
        <v>#REF!</v>
      </c>
      <c r="BA15" s="580" t="e">
        <f t="shared" si="33"/>
        <v>#REF!</v>
      </c>
      <c r="BB15" s="580" t="e">
        <f t="shared" si="34"/>
        <v>#REF!</v>
      </c>
      <c r="BC15" s="580" t="e">
        <f t="shared" si="35"/>
        <v>#REF!</v>
      </c>
      <c r="BD15" s="580" t="e">
        <f t="shared" si="36"/>
        <v>#REF!</v>
      </c>
      <c r="BE15" s="635"/>
      <c r="BF15" s="1319" t="e">
        <f t="shared" si="14"/>
        <v>#REF!</v>
      </c>
      <c r="BG15" s="1319" t="e">
        <f t="shared" si="15"/>
        <v>#REF!</v>
      </c>
      <c r="BH15" s="1319" t="e">
        <f t="shared" si="16"/>
        <v>#REF!</v>
      </c>
      <c r="BI15" s="1319" t="e">
        <f t="shared" si="17"/>
        <v>#REF!</v>
      </c>
      <c r="BJ15" s="1319" t="e">
        <f t="shared" si="18"/>
        <v>#REF!</v>
      </c>
      <c r="BK15" s="580">
        <f t="shared" si="37"/>
        <v>0</v>
      </c>
      <c r="BL15" s="580"/>
      <c r="BM15" s="580"/>
      <c r="BN15" s="580"/>
      <c r="BO15" s="580"/>
      <c r="BP15" s="580">
        <f t="shared" si="39"/>
        <v>0</v>
      </c>
      <c r="BQ15" s="580"/>
      <c r="BR15" s="580"/>
      <c r="BS15" s="580"/>
      <c r="BT15" s="580"/>
      <c r="BU15" s="580">
        <f t="shared" si="40"/>
        <v>0</v>
      </c>
      <c r="BV15" s="580"/>
      <c r="BW15" s="580"/>
      <c r="BX15" s="580"/>
      <c r="BY15" s="580"/>
      <c r="BZ15" s="580">
        <f t="shared" si="41"/>
        <v>0</v>
      </c>
      <c r="CA15" s="580"/>
      <c r="CB15" s="580"/>
      <c r="CC15" s="580"/>
      <c r="CD15" s="580"/>
      <c r="CE15" s="1349"/>
      <c r="CF15" s="1349"/>
      <c r="CG15" s="1350"/>
    </row>
    <row r="16" spans="1:85" ht="36" hidden="1" customHeight="1">
      <c r="A16" s="1347" t="e">
        <f>'прил 1.1'!#REF!</f>
        <v>#REF!</v>
      </c>
      <c r="B16" s="1191" t="e">
        <f>INDEX('прил 1.1'!#REF!,MATCH('источники по объектам 2016'!A16,'прил 1.1'!B:B,0))</f>
        <v>#REF!</v>
      </c>
      <c r="C16" s="1191" t="e">
        <f>INDEX('прил 14'!N:N,MATCH('источники по объектам 2016'!$A16,'прил 14'!$B:$B,0))</f>
        <v>#REF!</v>
      </c>
      <c r="D16" s="1348"/>
      <c r="E16" s="1191" t="e">
        <f>INDEX('прил 14'!O:O,MATCH('источники по объектам 2016'!$A16,'прил 14'!$B:$B,0))</f>
        <v>#REF!</v>
      </c>
      <c r="F16" s="1348"/>
      <c r="G16" s="1191" t="e">
        <f>INDEX('прил 14'!P:P,MATCH('источники по объектам 2016'!$A16,'прил 14'!$B:$B,0))</f>
        <v>#REF!</v>
      </c>
      <c r="H16" s="1191" t="e">
        <f>INDEX('прил 14'!Q:Q,MATCH('источники по объектам 2016'!$A16,'прил 14'!$B:$B,0))</f>
        <v>#REF!</v>
      </c>
      <c r="I16" s="580"/>
      <c r="J16" s="635"/>
      <c r="K16" s="1319" t="e">
        <f t="shared" si="42"/>
        <v>#REF!</v>
      </c>
      <c r="L16" s="1319" t="e">
        <f t="shared" si="43"/>
        <v>#REF!</v>
      </c>
      <c r="M16" s="1319" t="e">
        <f t="shared" si="44"/>
        <v>#REF!</v>
      </c>
      <c r="N16" s="1319" t="e">
        <f t="shared" si="45"/>
        <v>#REF!</v>
      </c>
      <c r="O16" s="1319" t="e">
        <f t="shared" si="46"/>
        <v>#REF!</v>
      </c>
      <c r="P16" s="580">
        <f t="shared" si="29"/>
        <v>0</v>
      </c>
      <c r="Q16" s="580"/>
      <c r="R16" s="580"/>
      <c r="S16" s="580"/>
      <c r="T16" s="580"/>
      <c r="U16" s="580">
        <f t="shared" si="8"/>
        <v>0</v>
      </c>
      <c r="V16" s="580"/>
      <c r="W16" s="580"/>
      <c r="X16" s="580"/>
      <c r="Y16" s="580"/>
      <c r="Z16" s="580">
        <f t="shared" si="9"/>
        <v>0</v>
      </c>
      <c r="AA16" s="580"/>
      <c r="AB16" s="580"/>
      <c r="AC16" s="580"/>
      <c r="AD16" s="580"/>
      <c r="AE16" s="580"/>
      <c r="AF16" s="580"/>
      <c r="AG16" s="580"/>
      <c r="AH16" s="580"/>
      <c r="AI16" s="580"/>
      <c r="AJ16" s="580" t="e">
        <f t="shared" si="22"/>
        <v>#REF!</v>
      </c>
      <c r="AK16" s="580" t="e">
        <f>INDEX('прил 14'!AL:AL,MATCH('источники по объектам 2016'!$A16,'прил 14'!$B:$B,0))</f>
        <v>#REF!</v>
      </c>
      <c r="AL16" s="580" t="e">
        <f>INDEX('прил 14'!AM:AM,MATCH('источники по объектам 2016'!$A16,'прил 14'!$B:$B,0))</f>
        <v>#REF!</v>
      </c>
      <c r="AM16" s="580" t="e">
        <f>INDEX('прил 14'!AN:AN,MATCH('источники по объектам 2016'!$A16,'прил 14'!$B:$B,0))</f>
        <v>#REF!</v>
      </c>
      <c r="AN16" s="580" t="e">
        <f>INDEX('прил 14'!AO:AO,MATCH('источники по объектам 2016'!$A16,'прил 14'!$B:$B,0))</f>
        <v>#REF!</v>
      </c>
      <c r="AO16" s="580" t="e">
        <f>INDEX('прил 1.1'!#REF!,MATCH('источники по объектам 2016'!A16,'прил 1.1'!B:B,0))</f>
        <v>#REF!</v>
      </c>
      <c r="AP16" s="580" t="e">
        <f>INDEX('прил 14'!W:W,MATCH($A16,'прил 14'!$B:$B,0))</f>
        <v>#REF!</v>
      </c>
      <c r="AQ16" s="580" t="e">
        <f>INDEX('прил 14'!X:X,MATCH($A16,'прил 14'!$B:$B,0))</f>
        <v>#REF!</v>
      </c>
      <c r="AR16" s="580" t="e">
        <f>INDEX('прил 14'!Y:Y,MATCH($A16,'прил 14'!$B:$B,0))</f>
        <v>#REF!</v>
      </c>
      <c r="AS16" s="580" t="e">
        <f>INDEX('прил 14'!Z:Z,MATCH($A16,'прил 14'!$B:$B,0))</f>
        <v>#REF!</v>
      </c>
      <c r="AT16" s="580" t="e">
        <f t="shared" si="23"/>
        <v>#REF!</v>
      </c>
      <c r="AU16" s="580" t="e">
        <f t="shared" si="30"/>
        <v>#REF!</v>
      </c>
      <c r="AV16" s="580" t="e">
        <f t="shared" si="24"/>
        <v>#REF!</v>
      </c>
      <c r="AW16" s="580" t="e">
        <f t="shared" si="25"/>
        <v>#REF!</v>
      </c>
      <c r="AX16" s="580" t="e">
        <f t="shared" si="26"/>
        <v>#REF!</v>
      </c>
      <c r="AY16" s="580" t="e">
        <f t="shared" si="31"/>
        <v>#REF!</v>
      </c>
      <c r="AZ16" s="580" t="e">
        <f t="shared" si="32"/>
        <v>#REF!</v>
      </c>
      <c r="BA16" s="580" t="e">
        <f t="shared" si="33"/>
        <v>#REF!</v>
      </c>
      <c r="BB16" s="580" t="e">
        <f t="shared" si="34"/>
        <v>#REF!</v>
      </c>
      <c r="BC16" s="580" t="e">
        <f t="shared" si="35"/>
        <v>#REF!</v>
      </c>
      <c r="BD16" s="580" t="e">
        <f t="shared" si="36"/>
        <v>#REF!</v>
      </c>
      <c r="BE16" s="635"/>
      <c r="BF16" s="1319" t="e">
        <f t="shared" si="14"/>
        <v>#REF!</v>
      </c>
      <c r="BG16" s="1319" t="e">
        <f t="shared" si="15"/>
        <v>#REF!</v>
      </c>
      <c r="BH16" s="1319" t="e">
        <f t="shared" si="16"/>
        <v>#REF!</v>
      </c>
      <c r="BI16" s="1319" t="e">
        <f t="shared" si="17"/>
        <v>#REF!</v>
      </c>
      <c r="BJ16" s="1319" t="e">
        <f t="shared" si="18"/>
        <v>#REF!</v>
      </c>
      <c r="BK16" s="580">
        <f t="shared" si="37"/>
        <v>0</v>
      </c>
      <c r="BL16" s="580"/>
      <c r="BM16" s="580"/>
      <c r="BN16" s="580"/>
      <c r="BO16" s="580"/>
      <c r="BP16" s="580">
        <f t="shared" si="39"/>
        <v>0</v>
      </c>
      <c r="BQ16" s="580"/>
      <c r="BR16" s="580"/>
      <c r="BS16" s="580"/>
      <c r="BT16" s="580"/>
      <c r="BU16" s="580">
        <f t="shared" si="40"/>
        <v>0</v>
      </c>
      <c r="BV16" s="580"/>
      <c r="BW16" s="580"/>
      <c r="BX16" s="580"/>
      <c r="BY16" s="580"/>
      <c r="BZ16" s="580">
        <f t="shared" si="41"/>
        <v>0</v>
      </c>
      <c r="CA16" s="580"/>
      <c r="CB16" s="580"/>
      <c r="CC16" s="580"/>
      <c r="CD16" s="580"/>
      <c r="CE16" s="1349"/>
      <c r="CF16" s="1349"/>
      <c r="CG16" s="1350"/>
    </row>
    <row r="17" spans="1:85" ht="36" hidden="1" customHeight="1">
      <c r="A17" s="1347" t="e">
        <f>'прил 1.1'!#REF!</f>
        <v>#REF!</v>
      </c>
      <c r="B17" s="1191" t="e">
        <f>INDEX('прил 1.1'!#REF!,MATCH('источники по объектам 2016'!A17,'прил 1.1'!B:B,0))</f>
        <v>#REF!</v>
      </c>
      <c r="C17" s="1191" t="e">
        <f>INDEX('прил 14'!N:N,MATCH('источники по объектам 2016'!$A17,'прил 14'!$B:$B,0))</f>
        <v>#REF!</v>
      </c>
      <c r="D17" s="1348"/>
      <c r="E17" s="1191" t="e">
        <f>INDEX('прил 14'!O:O,MATCH('источники по объектам 2016'!$A17,'прил 14'!$B:$B,0))</f>
        <v>#REF!</v>
      </c>
      <c r="F17" s="1348"/>
      <c r="G17" s="1191" t="e">
        <f>INDEX('прил 14'!P:P,MATCH('источники по объектам 2016'!$A17,'прил 14'!$B:$B,0))</f>
        <v>#REF!</v>
      </c>
      <c r="H17" s="1191" t="e">
        <f>INDEX('прил 14'!Q:Q,MATCH('источники по объектам 2016'!$A17,'прил 14'!$B:$B,0))</f>
        <v>#REF!</v>
      </c>
      <c r="I17" s="580"/>
      <c r="J17" s="635"/>
      <c r="K17" s="1319" t="e">
        <f t="shared" si="42"/>
        <v>#REF!</v>
      </c>
      <c r="L17" s="1319" t="e">
        <f t="shared" si="43"/>
        <v>#REF!</v>
      </c>
      <c r="M17" s="1319" t="e">
        <f t="shared" si="44"/>
        <v>#REF!</v>
      </c>
      <c r="N17" s="1319" t="e">
        <f t="shared" si="45"/>
        <v>#REF!</v>
      </c>
      <c r="O17" s="1319" t="e">
        <f t="shared" si="46"/>
        <v>#REF!</v>
      </c>
      <c r="P17" s="580">
        <f t="shared" si="29"/>
        <v>0</v>
      </c>
      <c r="Q17" s="580"/>
      <c r="R17" s="580"/>
      <c r="S17" s="580"/>
      <c r="T17" s="580"/>
      <c r="U17" s="580">
        <f t="shared" si="8"/>
        <v>0</v>
      </c>
      <c r="V17" s="580"/>
      <c r="W17" s="580"/>
      <c r="X17" s="580"/>
      <c r="Y17" s="580"/>
      <c r="Z17" s="580">
        <f t="shared" si="9"/>
        <v>0</v>
      </c>
      <c r="AA17" s="580"/>
      <c r="AB17" s="580"/>
      <c r="AC17" s="580"/>
      <c r="AD17" s="580"/>
      <c r="AE17" s="580"/>
      <c r="AF17" s="580"/>
      <c r="AG17" s="580"/>
      <c r="AH17" s="580"/>
      <c r="AI17" s="580"/>
      <c r="AJ17" s="580" t="e">
        <f t="shared" si="22"/>
        <v>#REF!</v>
      </c>
      <c r="AK17" s="580" t="e">
        <f>INDEX('прил 14'!AL:AL,MATCH('источники по объектам 2016'!$A17,'прил 14'!$B:$B,0))</f>
        <v>#REF!</v>
      </c>
      <c r="AL17" s="580" t="e">
        <f>INDEX('прил 14'!AM:AM,MATCH('источники по объектам 2016'!$A17,'прил 14'!$B:$B,0))</f>
        <v>#REF!</v>
      </c>
      <c r="AM17" s="580" t="e">
        <f>INDEX('прил 14'!AN:AN,MATCH('источники по объектам 2016'!$A17,'прил 14'!$B:$B,0))</f>
        <v>#REF!</v>
      </c>
      <c r="AN17" s="580" t="e">
        <f>INDEX('прил 14'!AO:AO,MATCH('источники по объектам 2016'!$A17,'прил 14'!$B:$B,0))</f>
        <v>#REF!</v>
      </c>
      <c r="AO17" s="580" t="e">
        <f>INDEX('прил 1.1'!#REF!,MATCH('источники по объектам 2016'!A17,'прил 1.1'!B:B,0))</f>
        <v>#REF!</v>
      </c>
      <c r="AP17" s="580" t="e">
        <f>INDEX('прил 14'!W:W,MATCH($A17,'прил 14'!$B:$B,0))</f>
        <v>#REF!</v>
      </c>
      <c r="AQ17" s="580" t="e">
        <f>INDEX('прил 14'!X:X,MATCH($A17,'прил 14'!$B:$B,0))</f>
        <v>#REF!</v>
      </c>
      <c r="AR17" s="580" t="e">
        <f>INDEX('прил 14'!Y:Y,MATCH($A17,'прил 14'!$B:$B,0))</f>
        <v>#REF!</v>
      </c>
      <c r="AS17" s="580" t="e">
        <f>INDEX('прил 14'!Z:Z,MATCH($A17,'прил 14'!$B:$B,0))</f>
        <v>#REF!</v>
      </c>
      <c r="AT17" s="580" t="e">
        <f t="shared" si="23"/>
        <v>#REF!</v>
      </c>
      <c r="AU17" s="580" t="e">
        <f t="shared" si="30"/>
        <v>#REF!</v>
      </c>
      <c r="AV17" s="580" t="e">
        <f t="shared" si="24"/>
        <v>#REF!</v>
      </c>
      <c r="AW17" s="580" t="e">
        <f t="shared" si="25"/>
        <v>#REF!</v>
      </c>
      <c r="AX17" s="580" t="e">
        <f t="shared" si="26"/>
        <v>#REF!</v>
      </c>
      <c r="AY17" s="580" t="e">
        <f t="shared" si="31"/>
        <v>#REF!</v>
      </c>
      <c r="AZ17" s="580" t="e">
        <f t="shared" si="32"/>
        <v>#REF!</v>
      </c>
      <c r="BA17" s="580" t="e">
        <f t="shared" si="33"/>
        <v>#REF!</v>
      </c>
      <c r="BB17" s="580" t="e">
        <f t="shared" si="34"/>
        <v>#REF!</v>
      </c>
      <c r="BC17" s="580" t="e">
        <f t="shared" si="35"/>
        <v>#REF!</v>
      </c>
      <c r="BD17" s="580" t="e">
        <f t="shared" si="36"/>
        <v>#REF!</v>
      </c>
      <c r="BE17" s="635"/>
      <c r="BF17" s="1319" t="e">
        <f t="shared" si="14"/>
        <v>#REF!</v>
      </c>
      <c r="BG17" s="1319" t="e">
        <f t="shared" si="15"/>
        <v>#REF!</v>
      </c>
      <c r="BH17" s="1319" t="e">
        <f t="shared" si="16"/>
        <v>#REF!</v>
      </c>
      <c r="BI17" s="1319" t="e">
        <f t="shared" si="17"/>
        <v>#REF!</v>
      </c>
      <c r="BJ17" s="1319" t="e">
        <f t="shared" si="18"/>
        <v>#REF!</v>
      </c>
      <c r="BK17" s="580">
        <f t="shared" si="37"/>
        <v>0</v>
      </c>
      <c r="BL17" s="580"/>
      <c r="BM17" s="580"/>
      <c r="BN17" s="580"/>
      <c r="BO17" s="580"/>
      <c r="BP17" s="580">
        <f t="shared" si="39"/>
        <v>0</v>
      </c>
      <c r="BQ17" s="580"/>
      <c r="BR17" s="580"/>
      <c r="BS17" s="580"/>
      <c r="BT17" s="580"/>
      <c r="BU17" s="580">
        <f t="shared" si="40"/>
        <v>0</v>
      </c>
      <c r="BV17" s="580"/>
      <c r="BW17" s="580"/>
      <c r="BX17" s="580"/>
      <c r="BY17" s="580"/>
      <c r="BZ17" s="580">
        <f t="shared" si="41"/>
        <v>0</v>
      </c>
      <c r="CA17" s="580"/>
      <c r="CB17" s="580"/>
      <c r="CC17" s="580"/>
      <c r="CD17" s="580"/>
      <c r="CE17" s="1349"/>
      <c r="CF17" s="1349"/>
      <c r="CG17" s="1350"/>
    </row>
    <row r="18" spans="1:85" hidden="1">
      <c r="A18" s="1347" t="e">
        <f>'прил 1.1'!#REF!</f>
        <v>#REF!</v>
      </c>
      <c r="B18" s="1191" t="e">
        <f>INDEX('прил 1.1'!#REF!,MATCH('источники по объектам 2016'!A18,'прил 1.1'!B:B,0))</f>
        <v>#REF!</v>
      </c>
      <c r="C18" s="1191" t="e">
        <f>INDEX('прил 14'!N:N,MATCH('источники по объектам 2016'!$A18,'прил 14'!$B:$B,0))</f>
        <v>#REF!</v>
      </c>
      <c r="D18" s="1348"/>
      <c r="E18" s="1191" t="e">
        <f>INDEX('прил 14'!O:O,MATCH('источники по объектам 2016'!$A18,'прил 14'!$B:$B,0))</f>
        <v>#REF!</v>
      </c>
      <c r="F18" s="1348"/>
      <c r="G18" s="1191" t="e">
        <f>INDEX('прил 14'!P:P,MATCH('источники по объектам 2016'!$A18,'прил 14'!$B:$B,0))</f>
        <v>#REF!</v>
      </c>
      <c r="H18" s="1191" t="e">
        <f>INDEX('прил 14'!Q:Q,MATCH('источники по объектам 2016'!$A18,'прил 14'!$B:$B,0))</f>
        <v>#REF!</v>
      </c>
      <c r="I18" s="580"/>
      <c r="J18" s="635"/>
      <c r="K18" s="1319" t="e">
        <f t="shared" si="42"/>
        <v>#REF!</v>
      </c>
      <c r="L18" s="1319" t="e">
        <f t="shared" si="43"/>
        <v>#REF!</v>
      </c>
      <c r="M18" s="1319" t="e">
        <f t="shared" si="44"/>
        <v>#REF!</v>
      </c>
      <c r="N18" s="1319" t="e">
        <f t="shared" si="45"/>
        <v>#REF!</v>
      </c>
      <c r="O18" s="1319" t="e">
        <f t="shared" si="46"/>
        <v>#REF!</v>
      </c>
      <c r="P18" s="580">
        <f t="shared" si="29"/>
        <v>0</v>
      </c>
      <c r="Q18" s="580"/>
      <c r="R18" s="580"/>
      <c r="S18" s="580"/>
      <c r="T18" s="580"/>
      <c r="U18" s="580">
        <f t="shared" si="8"/>
        <v>0</v>
      </c>
      <c r="V18" s="580"/>
      <c r="W18" s="580"/>
      <c r="X18" s="580"/>
      <c r="Y18" s="580"/>
      <c r="Z18" s="580">
        <f t="shared" si="9"/>
        <v>0</v>
      </c>
      <c r="AA18" s="580"/>
      <c r="AB18" s="580"/>
      <c r="AC18" s="580"/>
      <c r="AD18" s="580"/>
      <c r="AE18" s="580"/>
      <c r="AF18" s="580"/>
      <c r="AG18" s="580"/>
      <c r="AH18" s="580"/>
      <c r="AI18" s="580"/>
      <c r="AJ18" s="580" t="e">
        <f t="shared" si="22"/>
        <v>#REF!</v>
      </c>
      <c r="AK18" s="580" t="e">
        <f>INDEX('прил 14'!AL:AL,MATCH('источники по объектам 2016'!$A18,'прил 14'!$B:$B,0))</f>
        <v>#REF!</v>
      </c>
      <c r="AL18" s="580" t="e">
        <f>INDEX('прил 14'!AM:AM,MATCH('источники по объектам 2016'!$A18,'прил 14'!$B:$B,0))</f>
        <v>#REF!</v>
      </c>
      <c r="AM18" s="580" t="e">
        <f>INDEX('прил 14'!AN:AN,MATCH('источники по объектам 2016'!$A18,'прил 14'!$B:$B,0))</f>
        <v>#REF!</v>
      </c>
      <c r="AN18" s="580" t="e">
        <f>INDEX('прил 14'!AO:AO,MATCH('источники по объектам 2016'!$A18,'прил 14'!$B:$B,0))</f>
        <v>#REF!</v>
      </c>
      <c r="AO18" s="580" t="e">
        <f>INDEX('прил 1.1'!#REF!,MATCH('источники по объектам 2016'!A18,'прил 1.1'!B:B,0))</f>
        <v>#REF!</v>
      </c>
      <c r="AP18" s="580" t="e">
        <f>INDEX('прил 14'!W:W,MATCH($A18,'прил 14'!$B:$B,0))</f>
        <v>#REF!</v>
      </c>
      <c r="AQ18" s="580" t="e">
        <f>INDEX('прил 14'!X:X,MATCH($A18,'прил 14'!$B:$B,0))</f>
        <v>#REF!</v>
      </c>
      <c r="AR18" s="580" t="e">
        <f>INDEX('прил 14'!Y:Y,MATCH($A18,'прил 14'!$B:$B,0))</f>
        <v>#REF!</v>
      </c>
      <c r="AS18" s="580" t="e">
        <f>INDEX('прил 14'!Z:Z,MATCH($A18,'прил 14'!$B:$B,0))</f>
        <v>#REF!</v>
      </c>
      <c r="AT18" s="580" t="e">
        <f t="shared" si="23"/>
        <v>#REF!</v>
      </c>
      <c r="AU18" s="580" t="e">
        <f t="shared" si="30"/>
        <v>#REF!</v>
      </c>
      <c r="AV18" s="580" t="e">
        <f t="shared" si="24"/>
        <v>#REF!</v>
      </c>
      <c r="AW18" s="580" t="e">
        <f t="shared" si="25"/>
        <v>#REF!</v>
      </c>
      <c r="AX18" s="580" t="e">
        <f t="shared" si="26"/>
        <v>#REF!</v>
      </c>
      <c r="AY18" s="580" t="e">
        <f t="shared" si="31"/>
        <v>#REF!</v>
      </c>
      <c r="AZ18" s="580" t="e">
        <f t="shared" si="32"/>
        <v>#REF!</v>
      </c>
      <c r="BA18" s="580" t="e">
        <f t="shared" si="33"/>
        <v>#REF!</v>
      </c>
      <c r="BB18" s="580" t="e">
        <f t="shared" si="34"/>
        <v>#REF!</v>
      </c>
      <c r="BC18" s="580" t="e">
        <f t="shared" si="35"/>
        <v>#REF!</v>
      </c>
      <c r="BD18" s="580" t="e">
        <f t="shared" si="36"/>
        <v>#REF!</v>
      </c>
      <c r="BE18" s="635"/>
      <c r="BF18" s="1319" t="e">
        <f t="shared" si="14"/>
        <v>#REF!</v>
      </c>
      <c r="BG18" s="1319" t="e">
        <f t="shared" si="15"/>
        <v>#REF!</v>
      </c>
      <c r="BH18" s="1319" t="e">
        <f t="shared" si="16"/>
        <v>#REF!</v>
      </c>
      <c r="BI18" s="1319" t="e">
        <f t="shared" si="17"/>
        <v>#REF!</v>
      </c>
      <c r="BJ18" s="1319" t="e">
        <f t="shared" si="18"/>
        <v>#REF!</v>
      </c>
      <c r="BK18" s="580">
        <f t="shared" si="37"/>
        <v>0</v>
      </c>
      <c r="BL18" s="580"/>
      <c r="BM18" s="580"/>
      <c r="BN18" s="580"/>
      <c r="BO18" s="580"/>
      <c r="BP18" s="580">
        <f t="shared" si="39"/>
        <v>0</v>
      </c>
      <c r="BQ18" s="580"/>
      <c r="BR18" s="580"/>
      <c r="BS18" s="580"/>
      <c r="BT18" s="580"/>
      <c r="BU18" s="580">
        <f t="shared" si="40"/>
        <v>0</v>
      </c>
      <c r="BV18" s="580"/>
      <c r="BW18" s="580"/>
      <c r="BX18" s="580"/>
      <c r="BY18" s="580"/>
      <c r="BZ18" s="580">
        <f t="shared" si="41"/>
        <v>0</v>
      </c>
      <c r="CA18" s="580"/>
      <c r="CB18" s="580"/>
      <c r="CC18" s="580"/>
      <c r="CD18" s="580"/>
      <c r="CE18" s="1349"/>
      <c r="CF18" s="1349"/>
      <c r="CG18" s="1350"/>
    </row>
    <row r="19" spans="1:85" s="586" customFormat="1" hidden="1">
      <c r="A19" s="1347" t="e">
        <f>'прил 1.1'!#REF!</f>
        <v>#REF!</v>
      </c>
      <c r="B19" s="1191" t="e">
        <f>INDEX('прил 1.1'!#REF!,MATCH('источники по объектам 2016'!A19,'прил 1.1'!B:B,0))</f>
        <v>#REF!</v>
      </c>
      <c r="C19" s="1191" t="e">
        <f>INDEX('прил 14'!N:N,MATCH('источники по объектам 2016'!$A19,'прил 14'!$B:$B,0))</f>
        <v>#REF!</v>
      </c>
      <c r="D19" s="1348"/>
      <c r="E19" s="1191" t="e">
        <f>INDEX('прил 14'!O:O,MATCH('источники по объектам 2016'!$A19,'прил 14'!$B:$B,0))</f>
        <v>#REF!</v>
      </c>
      <c r="F19" s="1348"/>
      <c r="G19" s="1191" t="e">
        <f>INDEX('прил 14'!P:P,MATCH('источники по объектам 2016'!$A19,'прил 14'!$B:$B,0))</f>
        <v>#REF!</v>
      </c>
      <c r="H19" s="1191" t="e">
        <f>INDEX('прил 14'!Q:Q,MATCH('источники по объектам 2016'!$A19,'прил 14'!$B:$B,0))</f>
        <v>#REF!</v>
      </c>
      <c r="I19" s="580"/>
      <c r="J19" s="635"/>
      <c r="K19" s="1319" t="e">
        <f t="shared" si="42"/>
        <v>#REF!</v>
      </c>
      <c r="L19" s="1319" t="e">
        <f t="shared" si="43"/>
        <v>#REF!</v>
      </c>
      <c r="M19" s="1319" t="e">
        <f t="shared" si="44"/>
        <v>#REF!</v>
      </c>
      <c r="N19" s="1319" t="e">
        <f t="shared" si="45"/>
        <v>#REF!</v>
      </c>
      <c r="O19" s="1319" t="e">
        <f t="shared" si="46"/>
        <v>#REF!</v>
      </c>
      <c r="P19" s="580">
        <f t="shared" si="29"/>
        <v>0</v>
      </c>
      <c r="Q19" s="580"/>
      <c r="R19" s="580"/>
      <c r="S19" s="580"/>
      <c r="T19" s="580"/>
      <c r="U19" s="580">
        <f>SUM(V19:Y19)</f>
        <v>0</v>
      </c>
      <c r="V19" s="580"/>
      <c r="W19" s="580"/>
      <c r="X19" s="580"/>
      <c r="Y19" s="580"/>
      <c r="Z19" s="580">
        <f>SUM(AA19:AD19)</f>
        <v>0</v>
      </c>
      <c r="AA19" s="580"/>
      <c r="AB19" s="580"/>
      <c r="AC19" s="580"/>
      <c r="AD19" s="580"/>
      <c r="AE19" s="580">
        <f t="shared" ref="AE19" si="50">SUM(AF19:AI19)</f>
        <v>0</v>
      </c>
      <c r="AF19" s="580"/>
      <c r="AG19" s="580"/>
      <c r="AH19" s="580"/>
      <c r="AI19" s="580"/>
      <c r="AJ19" s="580" t="e">
        <f t="shared" si="22"/>
        <v>#REF!</v>
      </c>
      <c r="AK19" s="580" t="e">
        <f>INDEX('прил 14'!AL:AL,MATCH('источники по объектам 2016'!$A19,'прил 14'!$B:$B,0))</f>
        <v>#REF!</v>
      </c>
      <c r="AL19" s="580" t="e">
        <f>INDEX('прил 14'!AM:AM,MATCH('источники по объектам 2016'!$A19,'прил 14'!$B:$B,0))</f>
        <v>#REF!</v>
      </c>
      <c r="AM19" s="580" t="e">
        <f>INDEX('прил 14'!AN:AN,MATCH('источники по объектам 2016'!$A19,'прил 14'!$B:$B,0))</f>
        <v>#REF!</v>
      </c>
      <c r="AN19" s="580" t="e">
        <f>INDEX('прил 14'!AO:AO,MATCH('источники по объектам 2016'!$A19,'прил 14'!$B:$B,0))</f>
        <v>#REF!</v>
      </c>
      <c r="AO19" s="580" t="e">
        <f>INDEX('прил 1.1'!#REF!,MATCH('источники по объектам 2016'!A19,'прил 1.1'!B:B,0))</f>
        <v>#REF!</v>
      </c>
      <c r="AP19" s="580" t="e">
        <f>INDEX('прил 14'!W:W,MATCH($A19,'прил 14'!$B:$B,0))</f>
        <v>#REF!</v>
      </c>
      <c r="AQ19" s="580" t="e">
        <f>INDEX('прил 14'!X:X,MATCH($A19,'прил 14'!$B:$B,0))</f>
        <v>#REF!</v>
      </c>
      <c r="AR19" s="580" t="e">
        <f>INDEX('прил 14'!Y:Y,MATCH($A19,'прил 14'!$B:$B,0))</f>
        <v>#REF!</v>
      </c>
      <c r="AS19" s="580" t="e">
        <f>INDEX('прил 14'!Z:Z,MATCH($A19,'прил 14'!$B:$B,0))</f>
        <v>#REF!</v>
      </c>
      <c r="AT19" s="580" t="e">
        <f t="shared" si="23"/>
        <v>#REF!</v>
      </c>
      <c r="AU19" s="580" t="e">
        <f t="shared" si="30"/>
        <v>#REF!</v>
      </c>
      <c r="AV19" s="580" t="e">
        <f>(AQ19-AL19)/1.18+AL19</f>
        <v>#REF!</v>
      </c>
      <c r="AW19" s="580" t="e">
        <f t="shared" si="25"/>
        <v>#REF!</v>
      </c>
      <c r="AX19" s="580" t="e">
        <f t="shared" si="26"/>
        <v>#REF!</v>
      </c>
      <c r="AY19" s="580" t="e">
        <f t="shared" si="31"/>
        <v>#REF!</v>
      </c>
      <c r="AZ19" s="580" t="e">
        <f t="shared" ref="AZ19" si="51">SUM(BA19:BD19)</f>
        <v>#REF!</v>
      </c>
      <c r="BA19" s="580" t="e">
        <f t="shared" ref="BA19" si="52">AP19-AU19</f>
        <v>#REF!</v>
      </c>
      <c r="BB19" s="580" t="e">
        <f t="shared" ref="BB19" si="53">AQ19-AV19</f>
        <v>#REF!</v>
      </c>
      <c r="BC19" s="580" t="e">
        <f t="shared" ref="BC19" si="54">AR19-AW19</f>
        <v>#REF!</v>
      </c>
      <c r="BD19" s="580" t="e">
        <f t="shared" ref="BD19" si="55">AS19-AX19</f>
        <v>#REF!</v>
      </c>
      <c r="BE19" s="635" t="e">
        <f t="shared" ref="BE19" si="56">AU19-BG19-BL19</f>
        <v>#REF!</v>
      </c>
      <c r="BF19" s="1319" t="e">
        <f t="shared" si="14"/>
        <v>#REF!</v>
      </c>
      <c r="BG19" s="1319" t="e">
        <f t="shared" si="15"/>
        <v>#REF!</v>
      </c>
      <c r="BH19" s="1319" t="e">
        <f t="shared" si="16"/>
        <v>#REF!</v>
      </c>
      <c r="BI19" s="1319" t="e">
        <f t="shared" si="17"/>
        <v>#REF!</v>
      </c>
      <c r="BJ19" s="1319" t="e">
        <f t="shared" si="18"/>
        <v>#REF!</v>
      </c>
      <c r="BK19" s="580">
        <f t="shared" si="37"/>
        <v>0</v>
      </c>
      <c r="BL19" s="580"/>
      <c r="BM19" s="580"/>
      <c r="BN19" s="580"/>
      <c r="BO19" s="580"/>
      <c r="BP19" s="580">
        <f t="shared" si="39"/>
        <v>0</v>
      </c>
      <c r="BQ19" s="580"/>
      <c r="BR19" s="580"/>
      <c r="BS19" s="580"/>
      <c r="BT19" s="580"/>
      <c r="BU19" s="580">
        <f t="shared" si="40"/>
        <v>0</v>
      </c>
      <c r="BV19" s="580"/>
      <c r="BW19" s="580"/>
      <c r="BX19" s="580"/>
      <c r="BY19" s="580"/>
      <c r="BZ19" s="580">
        <f t="shared" si="41"/>
        <v>0</v>
      </c>
      <c r="CA19" s="580"/>
      <c r="CB19" s="580"/>
      <c r="CC19" s="580"/>
      <c r="CD19" s="580"/>
      <c r="CG19" s="586" t="e">
        <f t="shared" ref="CG19" si="57">BG19+BL19+BQ19+BV19-AU19</f>
        <v>#REF!</v>
      </c>
    </row>
    <row r="20" spans="1:85" hidden="1">
      <c r="A20" s="1347" t="e">
        <f>'прил 1.1'!#REF!</f>
        <v>#REF!</v>
      </c>
      <c r="B20" s="1191" t="e">
        <f>INDEX('прил 1.1'!#REF!,MATCH('источники по объектам 2016'!A20,'прил 1.1'!B:B,0))</f>
        <v>#REF!</v>
      </c>
      <c r="C20" s="1191" t="e">
        <f>INDEX('прил 14'!N:N,MATCH('источники по объектам 2016'!$A20,'прил 14'!$B:$B,0))</f>
        <v>#REF!</v>
      </c>
      <c r="D20" s="1348"/>
      <c r="E20" s="1191" t="e">
        <f>INDEX('прил 14'!O:O,MATCH('источники по объектам 2016'!$A20,'прил 14'!$B:$B,0))</f>
        <v>#REF!</v>
      </c>
      <c r="F20" s="1348"/>
      <c r="G20" s="1191" t="e">
        <f>INDEX('прил 14'!P:P,MATCH('источники по объектам 2016'!$A20,'прил 14'!$B:$B,0))</f>
        <v>#REF!</v>
      </c>
      <c r="H20" s="1191" t="e">
        <f>INDEX('прил 14'!Q:Q,MATCH('источники по объектам 2016'!$A20,'прил 14'!$B:$B,0))</f>
        <v>#REF!</v>
      </c>
      <c r="I20" s="580"/>
      <c r="J20" s="635"/>
      <c r="K20" s="1319" t="e">
        <f t="shared" si="42"/>
        <v>#REF!</v>
      </c>
      <c r="L20" s="1319" t="e">
        <f t="shared" si="43"/>
        <v>#REF!</v>
      </c>
      <c r="M20" s="1319" t="e">
        <f t="shared" si="44"/>
        <v>#REF!</v>
      </c>
      <c r="N20" s="1319" t="e">
        <f t="shared" si="45"/>
        <v>#REF!</v>
      </c>
      <c r="O20" s="1319" t="e">
        <f t="shared" si="46"/>
        <v>#REF!</v>
      </c>
      <c r="P20" s="580">
        <f t="shared" ref="P20:P96" si="58">SUM(Q20:T20)</f>
        <v>0</v>
      </c>
      <c r="Q20" s="580"/>
      <c r="R20" s="580"/>
      <c r="S20" s="580"/>
      <c r="T20" s="580"/>
      <c r="U20" s="580">
        <f t="shared" ref="U20:U99" si="59">SUM(V20:Y20)</f>
        <v>0</v>
      </c>
      <c r="V20" s="580"/>
      <c r="W20" s="580"/>
      <c r="X20" s="580"/>
      <c r="Y20" s="580"/>
      <c r="Z20" s="580">
        <f t="shared" ref="Z20:Z99" si="60">SUM(AA20:AD20)</f>
        <v>0</v>
      </c>
      <c r="AA20" s="580"/>
      <c r="AB20" s="580"/>
      <c r="AC20" s="580"/>
      <c r="AD20" s="580"/>
      <c r="AE20" s="580"/>
      <c r="AF20" s="580"/>
      <c r="AG20" s="580"/>
      <c r="AH20" s="580"/>
      <c r="AI20" s="580"/>
      <c r="AJ20" s="580" t="e">
        <f t="shared" si="22"/>
        <v>#REF!</v>
      </c>
      <c r="AK20" s="580" t="e">
        <f>INDEX('прил 14'!AL:AL,MATCH('источники по объектам 2016'!$A20,'прил 14'!$B:$B,0))</f>
        <v>#REF!</v>
      </c>
      <c r="AL20" s="580" t="e">
        <f>INDEX('прил 14'!AM:AM,MATCH('источники по объектам 2016'!$A20,'прил 14'!$B:$B,0))</f>
        <v>#REF!</v>
      </c>
      <c r="AM20" s="580" t="e">
        <f>INDEX('прил 14'!AN:AN,MATCH('источники по объектам 2016'!$A20,'прил 14'!$B:$B,0))</f>
        <v>#REF!</v>
      </c>
      <c r="AN20" s="580" t="e">
        <f>INDEX('прил 14'!AO:AO,MATCH('источники по объектам 2016'!$A20,'прил 14'!$B:$B,0))</f>
        <v>#REF!</v>
      </c>
      <c r="AO20" s="580" t="e">
        <f>INDEX('прил 1.1'!#REF!,MATCH('источники по объектам 2016'!A20,'прил 1.1'!B:B,0))</f>
        <v>#REF!</v>
      </c>
      <c r="AP20" s="580" t="e">
        <f>INDEX('прил 14'!W:W,MATCH($A20,'прил 14'!$B:$B,0))</f>
        <v>#REF!</v>
      </c>
      <c r="AQ20" s="580" t="e">
        <f>INDEX('прил 14'!X:X,MATCH($A20,'прил 14'!$B:$B,0))</f>
        <v>#REF!</v>
      </c>
      <c r="AR20" s="580" t="e">
        <f>INDEX('прил 14'!Y:Y,MATCH($A20,'прил 14'!$B:$B,0))</f>
        <v>#REF!</v>
      </c>
      <c r="AS20" s="580" t="e">
        <f>INDEX('прил 14'!Z:Z,MATCH($A20,'прил 14'!$B:$B,0))</f>
        <v>#REF!</v>
      </c>
      <c r="AT20" s="580" t="e">
        <f t="shared" si="23"/>
        <v>#REF!</v>
      </c>
      <c r="AU20" s="580" t="e">
        <f t="shared" si="30"/>
        <v>#REF!</v>
      </c>
      <c r="AV20" s="580" t="e">
        <f t="shared" si="24"/>
        <v>#REF!</v>
      </c>
      <c r="AW20" s="580" t="e">
        <f t="shared" si="25"/>
        <v>#REF!</v>
      </c>
      <c r="AX20" s="580" t="e">
        <f t="shared" si="26"/>
        <v>#REF!</v>
      </c>
      <c r="AY20" s="580"/>
      <c r="AZ20" s="580" t="e">
        <f t="shared" ref="AZ20" si="61">SUM(BA20:BD20)</f>
        <v>#REF!</v>
      </c>
      <c r="BA20" s="580" t="e">
        <f>AP20-AU20</f>
        <v>#REF!</v>
      </c>
      <c r="BB20" s="580" t="e">
        <f t="shared" ref="BB20" si="62">AQ20-AV20</f>
        <v>#REF!</v>
      </c>
      <c r="BC20" s="580" t="e">
        <f t="shared" ref="BC20" si="63">AR20-AW20</f>
        <v>#REF!</v>
      </c>
      <c r="BD20" s="580" t="e">
        <f t="shared" ref="BD20" si="64">AS20-AX20</f>
        <v>#REF!</v>
      </c>
      <c r="BE20" s="635"/>
      <c r="BF20" s="1319" t="e">
        <f t="shared" si="14"/>
        <v>#REF!</v>
      </c>
      <c r="BG20" s="1319" t="e">
        <f t="shared" si="15"/>
        <v>#REF!</v>
      </c>
      <c r="BH20" s="1319" t="e">
        <f t="shared" si="16"/>
        <v>#REF!</v>
      </c>
      <c r="BI20" s="1319" t="e">
        <f t="shared" si="17"/>
        <v>#REF!</v>
      </c>
      <c r="BJ20" s="1319" t="e">
        <f t="shared" si="18"/>
        <v>#REF!</v>
      </c>
      <c r="BK20" s="580">
        <f t="shared" si="37"/>
        <v>0</v>
      </c>
      <c r="BL20" s="580"/>
      <c r="BM20" s="580"/>
      <c r="BN20" s="580"/>
      <c r="BO20" s="580"/>
      <c r="BP20" s="580">
        <f t="shared" si="39"/>
        <v>0</v>
      </c>
      <c r="BQ20" s="580"/>
      <c r="BR20" s="580"/>
      <c r="BS20" s="580"/>
      <c r="BT20" s="580"/>
      <c r="BU20" s="580">
        <f t="shared" si="40"/>
        <v>0</v>
      </c>
      <c r="BV20" s="580"/>
      <c r="BW20" s="580"/>
      <c r="BX20" s="580"/>
      <c r="BY20" s="580"/>
      <c r="BZ20" s="580">
        <f t="shared" si="41"/>
        <v>0</v>
      </c>
      <c r="CA20" s="580"/>
      <c r="CB20" s="580"/>
      <c r="CC20" s="580"/>
      <c r="CD20" s="580"/>
      <c r="CE20" s="1349"/>
      <c r="CF20" s="1349"/>
      <c r="CG20" s="1350"/>
    </row>
    <row r="21" spans="1:85" hidden="1">
      <c r="A21" s="1347" t="e">
        <f>'прил 1.1'!#REF!</f>
        <v>#REF!</v>
      </c>
      <c r="B21" s="1191" t="e">
        <f>INDEX('прил 1.1'!#REF!,MATCH('источники по объектам 2016'!A21,'прил 1.1'!B:B,0))</f>
        <v>#REF!</v>
      </c>
      <c r="C21" s="1191" t="e">
        <f>INDEX('прил 14'!N:N,MATCH('источники по объектам 2016'!$A21,'прил 14'!$B:$B,0))</f>
        <v>#REF!</v>
      </c>
      <c r="D21" s="1348"/>
      <c r="E21" s="1191" t="e">
        <f>INDEX('прил 14'!O:O,MATCH('источники по объектам 2016'!$A21,'прил 14'!$B:$B,0))</f>
        <v>#REF!</v>
      </c>
      <c r="F21" s="1348"/>
      <c r="G21" s="1191" t="e">
        <f>INDEX('прил 14'!P:P,MATCH('источники по объектам 2016'!$A21,'прил 14'!$B:$B,0))</f>
        <v>#REF!</v>
      </c>
      <c r="H21" s="1191" t="e">
        <f>INDEX('прил 14'!Q:Q,MATCH('источники по объектам 2016'!$A21,'прил 14'!$B:$B,0))</f>
        <v>#REF!</v>
      </c>
      <c r="I21" s="580"/>
      <c r="J21" s="635"/>
      <c r="K21" s="1319" t="e">
        <f t="shared" si="42"/>
        <v>#REF!</v>
      </c>
      <c r="L21" s="1319" t="e">
        <f>C21-Q21-V21</f>
        <v>#REF!</v>
      </c>
      <c r="M21" s="1319" t="e">
        <f>E21-R21-W21</f>
        <v>#REF!</v>
      </c>
      <c r="N21" s="1319" t="e">
        <f>G21-S21-X21</f>
        <v>#REF!</v>
      </c>
      <c r="O21" s="1319" t="e">
        <f>H21-T21-Y21</f>
        <v>#REF!</v>
      </c>
      <c r="P21" s="580">
        <f t="shared" si="58"/>
        <v>0</v>
      </c>
      <c r="Q21" s="580"/>
      <c r="R21" s="580"/>
      <c r="S21" s="580"/>
      <c r="T21" s="580"/>
      <c r="U21" s="580">
        <f t="shared" si="59"/>
        <v>0</v>
      </c>
      <c r="V21" s="580"/>
      <c r="W21" s="580"/>
      <c r="X21" s="580"/>
      <c r="Y21" s="580"/>
      <c r="Z21" s="580">
        <f t="shared" si="60"/>
        <v>0</v>
      </c>
      <c r="AA21" s="580"/>
      <c r="AB21" s="580"/>
      <c r="AC21" s="580"/>
      <c r="AD21" s="580"/>
      <c r="AE21" s="580"/>
      <c r="AF21" s="580"/>
      <c r="AG21" s="580"/>
      <c r="AH21" s="580"/>
      <c r="AI21" s="580"/>
      <c r="AJ21" s="580" t="e">
        <f t="shared" ref="AJ21:AJ97" si="65">SUM(AK21:AN21)</f>
        <v>#REF!</v>
      </c>
      <c r="AK21" s="580" t="e">
        <f>INDEX('прил 14'!AL:AL,MATCH('источники по объектам 2016'!$A21,'прил 14'!$B:$B,0))</f>
        <v>#REF!</v>
      </c>
      <c r="AL21" s="580" t="e">
        <f>INDEX('прил 14'!AM:AM,MATCH('источники по объектам 2016'!$A21,'прил 14'!$B:$B,0))</f>
        <v>#REF!</v>
      </c>
      <c r="AM21" s="580" t="e">
        <f>INDEX('прил 14'!AN:AN,MATCH('источники по объектам 2016'!$A21,'прил 14'!$B:$B,0))</f>
        <v>#REF!</v>
      </c>
      <c r="AN21" s="580" t="e">
        <f>INDEX('прил 14'!AO:AO,MATCH('источники по объектам 2016'!$A21,'прил 14'!$B:$B,0))</f>
        <v>#REF!</v>
      </c>
      <c r="AO21" s="580" t="e">
        <f>INDEX('прил 1.1'!#REF!,MATCH('источники по объектам 2016'!A21,'прил 1.1'!B:B,0))</f>
        <v>#REF!</v>
      </c>
      <c r="AP21" s="580" t="e">
        <f>INDEX('прил 14'!W:W,MATCH($A21,'прил 14'!$B:$B,0))</f>
        <v>#REF!</v>
      </c>
      <c r="AQ21" s="580" t="e">
        <f>INDEX('прил 14'!X:X,MATCH($A21,'прил 14'!$B:$B,0))</f>
        <v>#REF!</v>
      </c>
      <c r="AR21" s="580" t="e">
        <f>INDEX('прил 14'!Y:Y,MATCH($A21,'прил 14'!$B:$B,0))</f>
        <v>#REF!</v>
      </c>
      <c r="AS21" s="580" t="e">
        <f>INDEX('прил 14'!Z:Z,MATCH($A21,'прил 14'!$B:$B,0))</f>
        <v>#REF!</v>
      </c>
      <c r="AT21" s="580" t="e">
        <f t="shared" si="23"/>
        <v>#REF!</v>
      </c>
      <c r="AU21" s="580" t="e">
        <f t="shared" si="30"/>
        <v>#REF!</v>
      </c>
      <c r="AV21" s="580" t="e">
        <f t="shared" si="24"/>
        <v>#REF!</v>
      </c>
      <c r="AW21" s="580" t="e">
        <f t="shared" si="25"/>
        <v>#REF!</v>
      </c>
      <c r="AX21" s="580" t="e">
        <f t="shared" si="26"/>
        <v>#REF!</v>
      </c>
      <c r="AY21" s="580"/>
      <c r="AZ21" s="580" t="e">
        <f t="shared" ref="AZ21:AZ97" si="66">SUM(BA21:BD21)</f>
        <v>#REF!</v>
      </c>
      <c r="BA21" s="580" t="e">
        <f t="shared" ref="BA21:BA97" si="67">AP21-AU21</f>
        <v>#REF!</v>
      </c>
      <c r="BB21" s="580" t="e">
        <f t="shared" ref="BB21:BB97" si="68">AQ21-AV21</f>
        <v>#REF!</v>
      </c>
      <c r="BC21" s="580" t="e">
        <f t="shared" ref="BC21:BC97" si="69">AR21-AW21</f>
        <v>#REF!</v>
      </c>
      <c r="BD21" s="580" t="e">
        <f t="shared" ref="BD21:BD97" si="70">AS21-AX21</f>
        <v>#REF!</v>
      </c>
      <c r="BE21" s="635"/>
      <c r="BF21" s="1319" t="e">
        <f t="shared" si="14"/>
        <v>#REF!</v>
      </c>
      <c r="BG21" s="1319" t="e">
        <f t="shared" si="15"/>
        <v>#REF!</v>
      </c>
      <c r="BH21" s="1319" t="e">
        <f t="shared" si="16"/>
        <v>#REF!</v>
      </c>
      <c r="BI21" s="1319" t="e">
        <f t="shared" si="17"/>
        <v>#REF!</v>
      </c>
      <c r="BJ21" s="1319" t="e">
        <f t="shared" si="18"/>
        <v>#REF!</v>
      </c>
      <c r="BK21" s="580">
        <f>SUM(BL21:BO21)</f>
        <v>0</v>
      </c>
      <c r="BL21" s="580"/>
      <c r="BM21" s="580"/>
      <c r="BN21" s="580"/>
      <c r="BO21" s="580"/>
      <c r="BP21" s="580">
        <f>SUM(BQ21:BT21)</f>
        <v>0</v>
      </c>
      <c r="BQ21" s="580"/>
      <c r="BR21" s="580"/>
      <c r="BS21" s="580"/>
      <c r="BT21" s="580"/>
      <c r="BU21" s="580">
        <f t="shared" si="40"/>
        <v>0</v>
      </c>
      <c r="BV21" s="580"/>
      <c r="BW21" s="580"/>
      <c r="BX21" s="580"/>
      <c r="BY21" s="580"/>
      <c r="BZ21" s="580">
        <f>SUM(CA21:CD21)</f>
        <v>0</v>
      </c>
      <c r="CA21" s="580"/>
      <c r="CB21" s="580"/>
      <c r="CC21" s="580"/>
      <c r="CD21" s="580"/>
      <c r="CE21" s="1349"/>
      <c r="CF21" s="1349"/>
      <c r="CG21" s="1350"/>
    </row>
    <row r="22" spans="1:85" hidden="1">
      <c r="A22" s="1347" t="e">
        <f>'прил 1.1'!#REF!</f>
        <v>#REF!</v>
      </c>
      <c r="B22" s="1191" t="e">
        <f>INDEX('прил 1.1'!#REF!,MATCH('источники по объектам 2016'!A22,'прил 1.1'!B:B,0))</f>
        <v>#REF!</v>
      </c>
      <c r="C22" s="1191" t="e">
        <f>INDEX('прил 14'!N:N,MATCH('источники по объектам 2016'!$A22,'прил 14'!$B:$B,0))</f>
        <v>#REF!</v>
      </c>
      <c r="D22" s="1348"/>
      <c r="E22" s="1191" t="e">
        <f>INDEX('прил 14'!O:O,MATCH('источники по объектам 2016'!$A22,'прил 14'!$B:$B,0))</f>
        <v>#REF!</v>
      </c>
      <c r="F22" s="1348"/>
      <c r="G22" s="1191" t="e">
        <f>INDEX('прил 14'!P:P,MATCH('источники по объектам 2016'!$A22,'прил 14'!$B:$B,0))</f>
        <v>#REF!</v>
      </c>
      <c r="H22" s="1191" t="e">
        <f>INDEX('прил 14'!Q:Q,MATCH('источники по объектам 2016'!$A22,'прил 14'!$B:$B,0))</f>
        <v>#REF!</v>
      </c>
      <c r="I22" s="580"/>
      <c r="J22" s="635"/>
      <c r="K22" s="1319" t="e">
        <f t="shared" ref="K22:K86" si="71">SUM(L22:O22)</f>
        <v>#REF!</v>
      </c>
      <c r="L22" s="1319" t="e">
        <f t="shared" ref="L22:L27" si="72">C22-Q22-V22</f>
        <v>#REF!</v>
      </c>
      <c r="M22" s="1319" t="e">
        <f t="shared" ref="M22:M27" si="73">E22-R22-W22</f>
        <v>#REF!</v>
      </c>
      <c r="N22" s="1319" t="e">
        <f t="shared" ref="N22:N27" si="74">G22-S22-X22</f>
        <v>#REF!</v>
      </c>
      <c r="O22" s="1319" t="e">
        <f t="shared" ref="O22:O27" si="75">H22-T22-Y22</f>
        <v>#REF!</v>
      </c>
      <c r="P22" s="580">
        <f t="shared" si="58"/>
        <v>0</v>
      </c>
      <c r="Q22" s="580"/>
      <c r="R22" s="580"/>
      <c r="S22" s="580"/>
      <c r="T22" s="580"/>
      <c r="U22" s="580">
        <f t="shared" si="59"/>
        <v>0</v>
      </c>
      <c r="V22" s="580"/>
      <c r="W22" s="580"/>
      <c r="X22" s="580"/>
      <c r="Y22" s="580"/>
      <c r="Z22" s="580">
        <f t="shared" si="60"/>
        <v>0</v>
      </c>
      <c r="AA22" s="580"/>
      <c r="AB22" s="580"/>
      <c r="AC22" s="580"/>
      <c r="AD22" s="580"/>
      <c r="AE22" s="580"/>
      <c r="AF22" s="580"/>
      <c r="AG22" s="580"/>
      <c r="AH22" s="580"/>
      <c r="AI22" s="580"/>
      <c r="AJ22" s="580" t="e">
        <f t="shared" si="65"/>
        <v>#REF!</v>
      </c>
      <c r="AK22" s="580" t="e">
        <f>INDEX('прил 14'!AL:AL,MATCH('источники по объектам 2016'!$A22,'прил 14'!$B:$B,0))</f>
        <v>#REF!</v>
      </c>
      <c r="AL22" s="580" t="e">
        <f>INDEX('прил 14'!AM:AM,MATCH('источники по объектам 2016'!$A22,'прил 14'!$B:$B,0))</f>
        <v>#REF!</v>
      </c>
      <c r="AM22" s="580" t="e">
        <f>INDEX('прил 14'!AN:AN,MATCH('источники по объектам 2016'!$A22,'прил 14'!$B:$B,0))</f>
        <v>#REF!</v>
      </c>
      <c r="AN22" s="580" t="e">
        <f>INDEX('прил 14'!AO:AO,MATCH('источники по объектам 2016'!$A22,'прил 14'!$B:$B,0))</f>
        <v>#REF!</v>
      </c>
      <c r="AO22" s="580" t="e">
        <f>INDEX('прил 1.1'!#REF!,MATCH('источники по объектам 2016'!A22,'прил 1.1'!B:B,0))</f>
        <v>#REF!</v>
      </c>
      <c r="AP22" s="580" t="e">
        <f>INDEX('прил 14'!W:W,MATCH($A22,'прил 14'!$B:$B,0))</f>
        <v>#REF!</v>
      </c>
      <c r="AQ22" s="580" t="e">
        <f>INDEX('прил 14'!X:X,MATCH($A22,'прил 14'!$B:$B,0))</f>
        <v>#REF!</v>
      </c>
      <c r="AR22" s="580" t="e">
        <f>INDEX('прил 14'!Y:Y,MATCH($A22,'прил 14'!$B:$B,0))</f>
        <v>#REF!</v>
      </c>
      <c r="AS22" s="580" t="e">
        <f>INDEX('прил 14'!Z:Z,MATCH($A22,'прил 14'!$B:$B,0))</f>
        <v>#REF!</v>
      </c>
      <c r="AT22" s="580" t="e">
        <f t="shared" si="23"/>
        <v>#REF!</v>
      </c>
      <c r="AU22" s="580" t="e">
        <f t="shared" si="30"/>
        <v>#REF!</v>
      </c>
      <c r="AV22" s="580" t="e">
        <f t="shared" si="24"/>
        <v>#REF!</v>
      </c>
      <c r="AW22" s="580" t="e">
        <f t="shared" si="25"/>
        <v>#REF!</v>
      </c>
      <c r="AX22" s="580" t="e">
        <f t="shared" si="26"/>
        <v>#REF!</v>
      </c>
      <c r="AY22" s="580"/>
      <c r="AZ22" s="580" t="e">
        <f t="shared" si="66"/>
        <v>#REF!</v>
      </c>
      <c r="BA22" s="580" t="e">
        <f t="shared" si="67"/>
        <v>#REF!</v>
      </c>
      <c r="BB22" s="580" t="e">
        <f t="shared" si="68"/>
        <v>#REF!</v>
      </c>
      <c r="BC22" s="580" t="e">
        <f t="shared" si="69"/>
        <v>#REF!</v>
      </c>
      <c r="BD22" s="580" t="e">
        <f t="shared" si="70"/>
        <v>#REF!</v>
      </c>
      <c r="BE22" s="635"/>
      <c r="BF22" s="1319" t="e">
        <f t="shared" si="14"/>
        <v>#REF!</v>
      </c>
      <c r="BG22" s="1319" t="e">
        <f t="shared" si="15"/>
        <v>#REF!</v>
      </c>
      <c r="BH22" s="1319" t="e">
        <f t="shared" si="16"/>
        <v>#REF!</v>
      </c>
      <c r="BI22" s="1319" t="e">
        <f t="shared" si="17"/>
        <v>#REF!</v>
      </c>
      <c r="BJ22" s="1319" t="e">
        <f t="shared" si="18"/>
        <v>#REF!</v>
      </c>
      <c r="BK22" s="580">
        <f t="shared" ref="BK22:BK29" si="76">SUM(BL22:BO22)</f>
        <v>0</v>
      </c>
      <c r="BL22" s="580"/>
      <c r="BM22" s="580"/>
      <c r="BN22" s="580"/>
      <c r="BO22" s="580"/>
      <c r="BP22" s="580">
        <f t="shared" ref="BP22:BP29" si="77">SUM(BQ22:BT22)</f>
        <v>0</v>
      </c>
      <c r="BQ22" s="580"/>
      <c r="BR22" s="580"/>
      <c r="BS22" s="580"/>
      <c r="BT22" s="580"/>
      <c r="BU22" s="580">
        <f t="shared" ref="BU22:BU80" si="78">SUM(BV22:BY22)</f>
        <v>0</v>
      </c>
      <c r="BV22" s="580"/>
      <c r="BW22" s="580"/>
      <c r="BX22" s="580"/>
      <c r="BY22" s="580"/>
      <c r="BZ22" s="580">
        <f t="shared" ref="BZ22:BZ29" si="79">SUM(CA22:CD22)</f>
        <v>0</v>
      </c>
      <c r="CA22" s="580"/>
      <c r="CB22" s="580"/>
      <c r="CC22" s="580"/>
      <c r="CD22" s="580"/>
      <c r="CE22" s="1349"/>
      <c r="CF22" s="1349"/>
      <c r="CG22" s="1350"/>
    </row>
    <row r="23" spans="1:85" hidden="1">
      <c r="A23" s="1347" t="e">
        <f>'прил 1.1'!#REF!</f>
        <v>#REF!</v>
      </c>
      <c r="B23" s="1191" t="e">
        <f>INDEX('прил 1.1'!#REF!,MATCH('источники по объектам 2016'!A23,'прил 1.1'!B:B,0))</f>
        <v>#REF!</v>
      </c>
      <c r="C23" s="1191" t="e">
        <f>INDEX('прил 14'!N:N,MATCH('источники по объектам 2016'!$A23,'прил 14'!$B:$B,0))</f>
        <v>#REF!</v>
      </c>
      <c r="D23" s="1348"/>
      <c r="E23" s="1191" t="e">
        <f>INDEX('прил 14'!O:O,MATCH('источники по объектам 2016'!$A23,'прил 14'!$B:$B,0))</f>
        <v>#REF!</v>
      </c>
      <c r="F23" s="1348"/>
      <c r="G23" s="1191" t="e">
        <f>INDEX('прил 14'!P:P,MATCH('источники по объектам 2016'!$A23,'прил 14'!$B:$B,0))</f>
        <v>#REF!</v>
      </c>
      <c r="H23" s="1191" t="e">
        <f>INDEX('прил 14'!Q:Q,MATCH('источники по объектам 2016'!$A23,'прил 14'!$B:$B,0))</f>
        <v>#REF!</v>
      </c>
      <c r="I23" s="580"/>
      <c r="J23" s="635"/>
      <c r="K23" s="1319" t="e">
        <f t="shared" si="71"/>
        <v>#REF!</v>
      </c>
      <c r="L23" s="1319" t="e">
        <f t="shared" si="72"/>
        <v>#REF!</v>
      </c>
      <c r="M23" s="1319" t="e">
        <f t="shared" si="73"/>
        <v>#REF!</v>
      </c>
      <c r="N23" s="1319" t="e">
        <f t="shared" si="74"/>
        <v>#REF!</v>
      </c>
      <c r="O23" s="1319" t="e">
        <f t="shared" si="75"/>
        <v>#REF!</v>
      </c>
      <c r="P23" s="580">
        <f t="shared" si="58"/>
        <v>0</v>
      </c>
      <c r="Q23" s="580"/>
      <c r="R23" s="580"/>
      <c r="S23" s="580"/>
      <c r="T23" s="580"/>
      <c r="U23" s="580">
        <f t="shared" si="59"/>
        <v>0</v>
      </c>
      <c r="V23" s="580"/>
      <c r="W23" s="580"/>
      <c r="X23" s="580"/>
      <c r="Y23" s="580"/>
      <c r="Z23" s="580">
        <f t="shared" si="60"/>
        <v>0</v>
      </c>
      <c r="AA23" s="580"/>
      <c r="AB23" s="580"/>
      <c r="AC23" s="580"/>
      <c r="AD23" s="580"/>
      <c r="AE23" s="580"/>
      <c r="AF23" s="580"/>
      <c r="AG23" s="580"/>
      <c r="AH23" s="580"/>
      <c r="AI23" s="580"/>
      <c r="AJ23" s="580" t="e">
        <f t="shared" si="65"/>
        <v>#REF!</v>
      </c>
      <c r="AK23" s="580" t="e">
        <f>INDEX('прил 14'!AL:AL,MATCH('источники по объектам 2016'!$A23,'прил 14'!$B:$B,0))</f>
        <v>#REF!</v>
      </c>
      <c r="AL23" s="580" t="e">
        <f>INDEX('прил 14'!AM:AM,MATCH('источники по объектам 2016'!$A23,'прил 14'!$B:$B,0))</f>
        <v>#REF!</v>
      </c>
      <c r="AM23" s="580" t="e">
        <f>INDEX('прил 14'!AN:AN,MATCH('источники по объектам 2016'!$A23,'прил 14'!$B:$B,0))</f>
        <v>#REF!</v>
      </c>
      <c r="AN23" s="580" t="e">
        <f>INDEX('прил 14'!AO:AO,MATCH('источники по объектам 2016'!$A23,'прил 14'!$B:$B,0))</f>
        <v>#REF!</v>
      </c>
      <c r="AO23" s="580" t="e">
        <f>INDEX('прил 1.1'!#REF!,MATCH('источники по объектам 2016'!A23,'прил 1.1'!B:B,0))</f>
        <v>#REF!</v>
      </c>
      <c r="AP23" s="580" t="e">
        <f>INDEX('прил 14'!W:W,MATCH($A23,'прил 14'!$B:$B,0))</f>
        <v>#REF!</v>
      </c>
      <c r="AQ23" s="580" t="e">
        <f>INDEX('прил 14'!X:X,MATCH($A23,'прил 14'!$B:$B,0))</f>
        <v>#REF!</v>
      </c>
      <c r="AR23" s="580" t="e">
        <f>INDEX('прил 14'!Y:Y,MATCH($A23,'прил 14'!$B:$B,0))</f>
        <v>#REF!</v>
      </c>
      <c r="AS23" s="580" t="e">
        <f>INDEX('прил 14'!Z:Z,MATCH($A23,'прил 14'!$B:$B,0))</f>
        <v>#REF!</v>
      </c>
      <c r="AT23" s="580" t="e">
        <f t="shared" si="23"/>
        <v>#REF!</v>
      </c>
      <c r="AU23" s="580" t="e">
        <f t="shared" si="30"/>
        <v>#REF!</v>
      </c>
      <c r="AV23" s="580" t="e">
        <f t="shared" si="24"/>
        <v>#REF!</v>
      </c>
      <c r="AW23" s="580" t="e">
        <f t="shared" si="25"/>
        <v>#REF!</v>
      </c>
      <c r="AX23" s="580" t="e">
        <f t="shared" si="26"/>
        <v>#REF!</v>
      </c>
      <c r="AY23" s="580"/>
      <c r="AZ23" s="580" t="e">
        <f t="shared" si="66"/>
        <v>#REF!</v>
      </c>
      <c r="BA23" s="580" t="e">
        <f t="shared" si="67"/>
        <v>#REF!</v>
      </c>
      <c r="BB23" s="580" t="e">
        <f t="shared" si="68"/>
        <v>#REF!</v>
      </c>
      <c r="BC23" s="580" t="e">
        <f t="shared" si="69"/>
        <v>#REF!</v>
      </c>
      <c r="BD23" s="580" t="e">
        <f t="shared" si="70"/>
        <v>#REF!</v>
      </c>
      <c r="BE23" s="635"/>
      <c r="BF23" s="1319" t="e">
        <f t="shared" si="14"/>
        <v>#REF!</v>
      </c>
      <c r="BG23" s="1319" t="e">
        <f t="shared" si="15"/>
        <v>#REF!</v>
      </c>
      <c r="BH23" s="1319" t="e">
        <f t="shared" si="16"/>
        <v>#REF!</v>
      </c>
      <c r="BI23" s="1319" t="e">
        <f t="shared" si="17"/>
        <v>#REF!</v>
      </c>
      <c r="BJ23" s="1319" t="e">
        <f t="shared" si="18"/>
        <v>#REF!</v>
      </c>
      <c r="BK23" s="580">
        <f t="shared" si="76"/>
        <v>0</v>
      </c>
      <c r="BL23" s="580"/>
      <c r="BM23" s="580"/>
      <c r="BN23" s="580"/>
      <c r="BO23" s="580"/>
      <c r="BP23" s="580">
        <f t="shared" si="77"/>
        <v>0</v>
      </c>
      <c r="BQ23" s="580"/>
      <c r="BR23" s="580"/>
      <c r="BS23" s="580"/>
      <c r="BT23" s="580"/>
      <c r="BU23" s="580">
        <f t="shared" si="78"/>
        <v>0</v>
      </c>
      <c r="BV23" s="580"/>
      <c r="BW23" s="580"/>
      <c r="BX23" s="580"/>
      <c r="BY23" s="580"/>
      <c r="BZ23" s="580">
        <f t="shared" si="79"/>
        <v>0</v>
      </c>
      <c r="CA23" s="580"/>
      <c r="CB23" s="580"/>
      <c r="CC23" s="580"/>
      <c r="CD23" s="580"/>
      <c r="CE23" s="1349"/>
      <c r="CF23" s="1349"/>
      <c r="CG23" s="1350"/>
    </row>
    <row r="24" spans="1:85" hidden="1">
      <c r="A24" s="1347" t="e">
        <f>'прил 1.1'!#REF!</f>
        <v>#REF!</v>
      </c>
      <c r="B24" s="1191" t="e">
        <f>INDEX('прил 1.1'!#REF!,MATCH('источники по объектам 2016'!A24,'прил 1.1'!B:B,0))</f>
        <v>#REF!</v>
      </c>
      <c r="C24" s="1191" t="e">
        <f>INDEX('прил 14'!N:N,MATCH('источники по объектам 2016'!$A24,'прил 14'!$B:$B,0))</f>
        <v>#REF!</v>
      </c>
      <c r="D24" s="1348"/>
      <c r="E24" s="1191" t="e">
        <f>INDEX('прил 14'!O:O,MATCH('источники по объектам 2016'!$A24,'прил 14'!$B:$B,0))</f>
        <v>#REF!</v>
      </c>
      <c r="F24" s="1348"/>
      <c r="G24" s="1191" t="e">
        <f>INDEX('прил 14'!P:P,MATCH('источники по объектам 2016'!$A24,'прил 14'!$B:$B,0))</f>
        <v>#REF!</v>
      </c>
      <c r="H24" s="1191" t="e">
        <f>INDEX('прил 14'!Q:Q,MATCH('источники по объектам 2016'!$A24,'прил 14'!$B:$B,0))</f>
        <v>#REF!</v>
      </c>
      <c r="I24" s="580"/>
      <c r="J24" s="635"/>
      <c r="K24" s="1319" t="e">
        <f t="shared" si="71"/>
        <v>#REF!</v>
      </c>
      <c r="L24" s="1319" t="e">
        <f t="shared" si="72"/>
        <v>#REF!</v>
      </c>
      <c r="M24" s="1319" t="e">
        <f t="shared" si="73"/>
        <v>#REF!</v>
      </c>
      <c r="N24" s="1319" t="e">
        <f t="shared" si="74"/>
        <v>#REF!</v>
      </c>
      <c r="O24" s="1319" t="e">
        <f t="shared" si="75"/>
        <v>#REF!</v>
      </c>
      <c r="P24" s="580">
        <f t="shared" si="58"/>
        <v>0</v>
      </c>
      <c r="Q24" s="580"/>
      <c r="R24" s="580"/>
      <c r="S24" s="580"/>
      <c r="T24" s="580"/>
      <c r="U24" s="580">
        <f t="shared" si="59"/>
        <v>0</v>
      </c>
      <c r="V24" s="580"/>
      <c r="W24" s="580"/>
      <c r="X24" s="580"/>
      <c r="Y24" s="580"/>
      <c r="Z24" s="580">
        <f t="shared" si="60"/>
        <v>0</v>
      </c>
      <c r="AA24" s="580"/>
      <c r="AB24" s="580"/>
      <c r="AC24" s="580"/>
      <c r="AD24" s="580"/>
      <c r="AE24" s="580"/>
      <c r="AF24" s="580"/>
      <c r="AG24" s="580"/>
      <c r="AH24" s="580"/>
      <c r="AI24" s="580"/>
      <c r="AJ24" s="580" t="e">
        <f t="shared" si="65"/>
        <v>#REF!</v>
      </c>
      <c r="AK24" s="580" t="e">
        <f>INDEX('прил 14'!AL:AL,MATCH('источники по объектам 2016'!$A24,'прил 14'!$B:$B,0))</f>
        <v>#REF!</v>
      </c>
      <c r="AL24" s="580" t="e">
        <f>INDEX('прил 14'!AM:AM,MATCH('источники по объектам 2016'!$A24,'прил 14'!$B:$B,0))</f>
        <v>#REF!</v>
      </c>
      <c r="AM24" s="580" t="e">
        <f>INDEX('прил 14'!AN:AN,MATCH('источники по объектам 2016'!$A24,'прил 14'!$B:$B,0))</f>
        <v>#REF!</v>
      </c>
      <c r="AN24" s="580" t="e">
        <f>INDEX('прил 14'!AO:AO,MATCH('источники по объектам 2016'!$A24,'прил 14'!$B:$B,0))</f>
        <v>#REF!</v>
      </c>
      <c r="AO24" s="580" t="e">
        <f>INDEX('прил 1.1'!#REF!,MATCH('источники по объектам 2016'!A24,'прил 1.1'!B:B,0))</f>
        <v>#REF!</v>
      </c>
      <c r="AP24" s="580" t="e">
        <f>INDEX('прил 14'!W:W,MATCH($A24,'прил 14'!$B:$B,0))</f>
        <v>#REF!</v>
      </c>
      <c r="AQ24" s="580" t="e">
        <f>INDEX('прил 14'!X:X,MATCH($A24,'прил 14'!$B:$B,0))</f>
        <v>#REF!</v>
      </c>
      <c r="AR24" s="580" t="e">
        <f>INDEX('прил 14'!Y:Y,MATCH($A24,'прил 14'!$B:$B,0))</f>
        <v>#REF!</v>
      </c>
      <c r="AS24" s="580" t="e">
        <f>INDEX('прил 14'!Z:Z,MATCH($A24,'прил 14'!$B:$B,0))</f>
        <v>#REF!</v>
      </c>
      <c r="AT24" s="580" t="e">
        <f t="shared" si="23"/>
        <v>#REF!</v>
      </c>
      <c r="AU24" s="580" t="e">
        <f t="shared" si="30"/>
        <v>#REF!</v>
      </c>
      <c r="AV24" s="580" t="e">
        <f t="shared" si="24"/>
        <v>#REF!</v>
      </c>
      <c r="AW24" s="580" t="e">
        <f t="shared" si="25"/>
        <v>#REF!</v>
      </c>
      <c r="AX24" s="580" t="e">
        <f t="shared" si="26"/>
        <v>#REF!</v>
      </c>
      <c r="AY24" s="580"/>
      <c r="AZ24" s="580" t="e">
        <f t="shared" si="66"/>
        <v>#REF!</v>
      </c>
      <c r="BA24" s="580" t="e">
        <f t="shared" si="67"/>
        <v>#REF!</v>
      </c>
      <c r="BB24" s="580" t="e">
        <f t="shared" si="68"/>
        <v>#REF!</v>
      </c>
      <c r="BC24" s="580" t="e">
        <f t="shared" si="69"/>
        <v>#REF!</v>
      </c>
      <c r="BD24" s="580" t="e">
        <f t="shared" si="70"/>
        <v>#REF!</v>
      </c>
      <c r="BE24" s="635"/>
      <c r="BF24" s="1319" t="e">
        <f t="shared" si="14"/>
        <v>#REF!</v>
      </c>
      <c r="BG24" s="1319" t="e">
        <f t="shared" si="15"/>
        <v>#REF!</v>
      </c>
      <c r="BH24" s="1319" t="e">
        <f t="shared" si="16"/>
        <v>#REF!</v>
      </c>
      <c r="BI24" s="1319" t="e">
        <f t="shared" si="17"/>
        <v>#REF!</v>
      </c>
      <c r="BJ24" s="1319" t="e">
        <f t="shared" si="18"/>
        <v>#REF!</v>
      </c>
      <c r="BK24" s="580">
        <f t="shared" si="76"/>
        <v>0</v>
      </c>
      <c r="BL24" s="580"/>
      <c r="BM24" s="580"/>
      <c r="BN24" s="580"/>
      <c r="BO24" s="580"/>
      <c r="BP24" s="580">
        <f t="shared" si="77"/>
        <v>0</v>
      </c>
      <c r="BQ24" s="580"/>
      <c r="BR24" s="580"/>
      <c r="BS24" s="580"/>
      <c r="BT24" s="580"/>
      <c r="BU24" s="580">
        <f t="shared" si="78"/>
        <v>0</v>
      </c>
      <c r="BV24" s="580"/>
      <c r="BW24" s="580"/>
      <c r="BX24" s="580"/>
      <c r="BY24" s="580"/>
      <c r="BZ24" s="580">
        <f t="shared" si="79"/>
        <v>0</v>
      </c>
      <c r="CA24" s="580"/>
      <c r="CB24" s="580"/>
      <c r="CC24" s="580"/>
      <c r="CD24" s="580"/>
      <c r="CE24" s="1349"/>
      <c r="CF24" s="1349"/>
      <c r="CG24" s="1350"/>
    </row>
    <row r="25" spans="1:85" hidden="1">
      <c r="A25" s="1347" t="e">
        <f>'прил 1.1'!#REF!</f>
        <v>#REF!</v>
      </c>
      <c r="B25" s="1191" t="e">
        <f>INDEX('прил 1.1'!#REF!,MATCH('источники по объектам 2016'!A25,'прил 1.1'!B:B,0))</f>
        <v>#REF!</v>
      </c>
      <c r="C25" s="1191" t="e">
        <f>INDEX('прил 14'!N:N,MATCH('источники по объектам 2016'!$A25,'прил 14'!$B:$B,0))</f>
        <v>#REF!</v>
      </c>
      <c r="D25" s="1348"/>
      <c r="E25" s="1191" t="e">
        <f>INDEX('прил 14'!O:O,MATCH('источники по объектам 2016'!$A25,'прил 14'!$B:$B,0))</f>
        <v>#REF!</v>
      </c>
      <c r="F25" s="1348"/>
      <c r="G25" s="1191" t="e">
        <f>INDEX('прил 14'!P:P,MATCH('источники по объектам 2016'!$A25,'прил 14'!$B:$B,0))</f>
        <v>#REF!</v>
      </c>
      <c r="H25" s="1191" t="e">
        <f>INDEX('прил 14'!Q:Q,MATCH('источники по объектам 2016'!$A25,'прил 14'!$B:$B,0))</f>
        <v>#REF!</v>
      </c>
      <c r="I25" s="580"/>
      <c r="J25" s="635"/>
      <c r="K25" s="1319" t="e">
        <f t="shared" si="71"/>
        <v>#REF!</v>
      </c>
      <c r="L25" s="1319" t="e">
        <f t="shared" si="72"/>
        <v>#REF!</v>
      </c>
      <c r="M25" s="1319" t="e">
        <f t="shared" si="73"/>
        <v>#REF!</v>
      </c>
      <c r="N25" s="1319" t="e">
        <f t="shared" si="74"/>
        <v>#REF!</v>
      </c>
      <c r="O25" s="1319" t="e">
        <f t="shared" si="75"/>
        <v>#REF!</v>
      </c>
      <c r="P25" s="580">
        <f t="shared" si="58"/>
        <v>0</v>
      </c>
      <c r="Q25" s="580"/>
      <c r="R25" s="580"/>
      <c r="S25" s="580"/>
      <c r="T25" s="580"/>
      <c r="U25" s="580">
        <f t="shared" si="59"/>
        <v>0</v>
      </c>
      <c r="V25" s="580"/>
      <c r="W25" s="580"/>
      <c r="X25" s="580"/>
      <c r="Y25" s="580"/>
      <c r="Z25" s="580">
        <f t="shared" si="60"/>
        <v>0</v>
      </c>
      <c r="AA25" s="580"/>
      <c r="AB25" s="580"/>
      <c r="AC25" s="580"/>
      <c r="AD25" s="580"/>
      <c r="AE25" s="580"/>
      <c r="AF25" s="580"/>
      <c r="AG25" s="580"/>
      <c r="AH25" s="580"/>
      <c r="AI25" s="580"/>
      <c r="AJ25" s="580" t="e">
        <f t="shared" si="65"/>
        <v>#REF!</v>
      </c>
      <c r="AK25" s="580" t="e">
        <f>INDEX('прил 14'!AL:AL,MATCH('источники по объектам 2016'!$A25,'прил 14'!$B:$B,0))</f>
        <v>#REF!</v>
      </c>
      <c r="AL25" s="580" t="e">
        <f>INDEX('прил 14'!AM:AM,MATCH('источники по объектам 2016'!$A25,'прил 14'!$B:$B,0))</f>
        <v>#REF!</v>
      </c>
      <c r="AM25" s="580" t="e">
        <f>INDEX('прил 14'!AN:AN,MATCH('источники по объектам 2016'!$A25,'прил 14'!$B:$B,0))</f>
        <v>#REF!</v>
      </c>
      <c r="AN25" s="580" t="e">
        <f>INDEX('прил 14'!AO:AO,MATCH('источники по объектам 2016'!$A25,'прил 14'!$B:$B,0))</f>
        <v>#REF!</v>
      </c>
      <c r="AO25" s="580" t="e">
        <f>INDEX('прил 1.1'!#REF!,MATCH('источники по объектам 2016'!A25,'прил 1.1'!B:B,0))</f>
        <v>#REF!</v>
      </c>
      <c r="AP25" s="580" t="e">
        <f>INDEX('прил 14'!W:W,MATCH($A25,'прил 14'!$B:$B,0))</f>
        <v>#REF!</v>
      </c>
      <c r="AQ25" s="580" t="e">
        <f>INDEX('прил 14'!X:X,MATCH($A25,'прил 14'!$B:$B,0))</f>
        <v>#REF!</v>
      </c>
      <c r="AR25" s="580" t="e">
        <f>INDEX('прил 14'!Y:Y,MATCH($A25,'прил 14'!$B:$B,0))</f>
        <v>#REF!</v>
      </c>
      <c r="AS25" s="580" t="e">
        <f>INDEX('прил 14'!Z:Z,MATCH($A25,'прил 14'!$B:$B,0))</f>
        <v>#REF!</v>
      </c>
      <c r="AT25" s="580" t="e">
        <f t="shared" si="23"/>
        <v>#REF!</v>
      </c>
      <c r="AU25" s="580" t="e">
        <f t="shared" si="30"/>
        <v>#REF!</v>
      </c>
      <c r="AV25" s="580" t="e">
        <f t="shared" si="24"/>
        <v>#REF!</v>
      </c>
      <c r="AW25" s="580" t="e">
        <f t="shared" si="25"/>
        <v>#REF!</v>
      </c>
      <c r="AX25" s="580" t="e">
        <f t="shared" si="26"/>
        <v>#REF!</v>
      </c>
      <c r="AY25" s="580"/>
      <c r="AZ25" s="580" t="e">
        <f t="shared" si="66"/>
        <v>#REF!</v>
      </c>
      <c r="BA25" s="580" t="e">
        <f t="shared" si="67"/>
        <v>#REF!</v>
      </c>
      <c r="BB25" s="580" t="e">
        <f t="shared" si="68"/>
        <v>#REF!</v>
      </c>
      <c r="BC25" s="580" t="e">
        <f t="shared" si="69"/>
        <v>#REF!</v>
      </c>
      <c r="BD25" s="580" t="e">
        <f t="shared" si="70"/>
        <v>#REF!</v>
      </c>
      <c r="BE25" s="635"/>
      <c r="BF25" s="1319" t="e">
        <f t="shared" si="14"/>
        <v>#REF!</v>
      </c>
      <c r="BG25" s="1319" t="e">
        <f t="shared" si="15"/>
        <v>#REF!</v>
      </c>
      <c r="BH25" s="1319" t="e">
        <f t="shared" si="16"/>
        <v>#REF!</v>
      </c>
      <c r="BI25" s="1319" t="e">
        <f t="shared" si="17"/>
        <v>#REF!</v>
      </c>
      <c r="BJ25" s="1319" t="e">
        <f t="shared" si="18"/>
        <v>#REF!</v>
      </c>
      <c r="BK25" s="580">
        <f t="shared" si="76"/>
        <v>0</v>
      </c>
      <c r="BL25" s="580"/>
      <c r="BM25" s="580"/>
      <c r="BN25" s="580"/>
      <c r="BO25" s="580"/>
      <c r="BP25" s="580">
        <f t="shared" si="77"/>
        <v>0</v>
      </c>
      <c r="BQ25" s="580"/>
      <c r="BR25" s="580"/>
      <c r="BS25" s="580"/>
      <c r="BT25" s="580"/>
      <c r="BU25" s="580">
        <f t="shared" si="78"/>
        <v>0</v>
      </c>
      <c r="BV25" s="580"/>
      <c r="BW25" s="580"/>
      <c r="BX25" s="580"/>
      <c r="BY25" s="580"/>
      <c r="BZ25" s="580">
        <f t="shared" si="79"/>
        <v>0</v>
      </c>
      <c r="CA25" s="580"/>
      <c r="CB25" s="580"/>
      <c r="CC25" s="580"/>
      <c r="CD25" s="580"/>
      <c r="CE25" s="1349"/>
      <c r="CF25" s="1349"/>
      <c r="CG25" s="1350"/>
    </row>
    <row r="26" spans="1:85" hidden="1">
      <c r="A26" s="1347" t="e">
        <f>'прил 1.1'!#REF!</f>
        <v>#REF!</v>
      </c>
      <c r="B26" s="1191" t="e">
        <f>INDEX('прил 1.1'!#REF!,MATCH('источники по объектам 2016'!A26,'прил 1.1'!B:B,0))</f>
        <v>#REF!</v>
      </c>
      <c r="C26" s="1191" t="e">
        <f>INDEX('прил 14'!N:N,MATCH('источники по объектам 2016'!$A26,'прил 14'!$B:$B,0))</f>
        <v>#REF!</v>
      </c>
      <c r="D26" s="1348"/>
      <c r="E26" s="1191" t="e">
        <f>INDEX('прил 14'!O:O,MATCH('источники по объектам 2016'!$A26,'прил 14'!$B:$B,0))</f>
        <v>#REF!</v>
      </c>
      <c r="F26" s="1348"/>
      <c r="G26" s="1191" t="e">
        <f>INDEX('прил 14'!P:P,MATCH('источники по объектам 2016'!$A26,'прил 14'!$B:$B,0))</f>
        <v>#REF!</v>
      </c>
      <c r="H26" s="1191" t="e">
        <f>INDEX('прил 14'!Q:Q,MATCH('источники по объектам 2016'!$A26,'прил 14'!$B:$B,0))</f>
        <v>#REF!</v>
      </c>
      <c r="I26" s="580"/>
      <c r="J26" s="635"/>
      <c r="K26" s="1319" t="e">
        <f t="shared" si="71"/>
        <v>#REF!</v>
      </c>
      <c r="L26" s="1319" t="e">
        <f t="shared" si="72"/>
        <v>#REF!</v>
      </c>
      <c r="M26" s="1319" t="e">
        <f t="shared" si="73"/>
        <v>#REF!</v>
      </c>
      <c r="N26" s="1319" t="e">
        <f t="shared" si="74"/>
        <v>#REF!</v>
      </c>
      <c r="O26" s="1319" t="e">
        <f t="shared" si="75"/>
        <v>#REF!</v>
      </c>
      <c r="P26" s="580">
        <f t="shared" si="58"/>
        <v>0</v>
      </c>
      <c r="Q26" s="580"/>
      <c r="R26" s="580"/>
      <c r="S26" s="580"/>
      <c r="T26" s="580"/>
      <c r="U26" s="580">
        <f t="shared" si="59"/>
        <v>0</v>
      </c>
      <c r="V26" s="580"/>
      <c r="W26" s="580"/>
      <c r="X26" s="580"/>
      <c r="Y26" s="580"/>
      <c r="Z26" s="580">
        <f t="shared" si="60"/>
        <v>0</v>
      </c>
      <c r="AA26" s="580"/>
      <c r="AB26" s="580"/>
      <c r="AC26" s="580"/>
      <c r="AD26" s="580"/>
      <c r="AE26" s="580"/>
      <c r="AF26" s="580"/>
      <c r="AG26" s="580"/>
      <c r="AH26" s="580"/>
      <c r="AI26" s="580"/>
      <c r="AJ26" s="580" t="e">
        <f t="shared" si="65"/>
        <v>#REF!</v>
      </c>
      <c r="AK26" s="580" t="e">
        <f>INDEX('прил 14'!AL:AL,MATCH('источники по объектам 2016'!$A26,'прил 14'!$B:$B,0))</f>
        <v>#REF!</v>
      </c>
      <c r="AL26" s="580" t="e">
        <f>INDEX('прил 14'!AM:AM,MATCH('источники по объектам 2016'!$A26,'прил 14'!$B:$B,0))</f>
        <v>#REF!</v>
      </c>
      <c r="AM26" s="580" t="e">
        <f>INDEX('прил 14'!AN:AN,MATCH('источники по объектам 2016'!$A26,'прил 14'!$B:$B,0))</f>
        <v>#REF!</v>
      </c>
      <c r="AN26" s="580" t="e">
        <f>INDEX('прил 14'!AO:AO,MATCH('источники по объектам 2016'!$A26,'прил 14'!$B:$B,0))</f>
        <v>#REF!</v>
      </c>
      <c r="AO26" s="580" t="e">
        <f>INDEX('прил 1.1'!#REF!,MATCH('источники по объектам 2016'!A26,'прил 1.1'!B:B,0))</f>
        <v>#REF!</v>
      </c>
      <c r="AP26" s="580" t="e">
        <f>INDEX('прил 14'!W:W,MATCH($A26,'прил 14'!$B:$B,0))</f>
        <v>#REF!</v>
      </c>
      <c r="AQ26" s="580" t="e">
        <f>INDEX('прил 14'!X:X,MATCH($A26,'прил 14'!$B:$B,0))</f>
        <v>#REF!</v>
      </c>
      <c r="AR26" s="580" t="e">
        <f>INDEX('прил 14'!Y:Y,MATCH($A26,'прил 14'!$B:$B,0))</f>
        <v>#REF!</v>
      </c>
      <c r="AS26" s="580" t="e">
        <f>INDEX('прил 14'!Z:Z,MATCH($A26,'прил 14'!$B:$B,0))</f>
        <v>#REF!</v>
      </c>
      <c r="AT26" s="580" t="e">
        <f t="shared" si="23"/>
        <v>#REF!</v>
      </c>
      <c r="AU26" s="580" t="e">
        <f t="shared" si="30"/>
        <v>#REF!</v>
      </c>
      <c r="AV26" s="580" t="e">
        <f t="shared" si="24"/>
        <v>#REF!</v>
      </c>
      <c r="AW26" s="580" t="e">
        <f t="shared" si="25"/>
        <v>#REF!</v>
      </c>
      <c r="AX26" s="580" t="e">
        <f t="shared" si="26"/>
        <v>#REF!</v>
      </c>
      <c r="AY26" s="580"/>
      <c r="AZ26" s="580" t="e">
        <f t="shared" si="66"/>
        <v>#REF!</v>
      </c>
      <c r="BA26" s="580" t="e">
        <f t="shared" si="67"/>
        <v>#REF!</v>
      </c>
      <c r="BB26" s="580" t="e">
        <f t="shared" si="68"/>
        <v>#REF!</v>
      </c>
      <c r="BC26" s="580" t="e">
        <f t="shared" si="69"/>
        <v>#REF!</v>
      </c>
      <c r="BD26" s="580" t="e">
        <f t="shared" si="70"/>
        <v>#REF!</v>
      </c>
      <c r="BE26" s="635"/>
      <c r="BF26" s="1319" t="e">
        <f t="shared" si="14"/>
        <v>#REF!</v>
      </c>
      <c r="BG26" s="1319" t="e">
        <f t="shared" si="15"/>
        <v>#REF!</v>
      </c>
      <c r="BH26" s="1319" t="e">
        <f t="shared" si="16"/>
        <v>#REF!</v>
      </c>
      <c r="BI26" s="1319" t="e">
        <f t="shared" si="17"/>
        <v>#REF!</v>
      </c>
      <c r="BJ26" s="1319" t="e">
        <f t="shared" si="18"/>
        <v>#REF!</v>
      </c>
      <c r="BK26" s="580">
        <f t="shared" si="76"/>
        <v>0</v>
      </c>
      <c r="BL26" s="580"/>
      <c r="BM26" s="580"/>
      <c r="BN26" s="580"/>
      <c r="BO26" s="580"/>
      <c r="BP26" s="580">
        <f t="shared" si="77"/>
        <v>0</v>
      </c>
      <c r="BQ26" s="580"/>
      <c r="BR26" s="580"/>
      <c r="BS26" s="580"/>
      <c r="BT26" s="580"/>
      <c r="BU26" s="580">
        <f t="shared" si="78"/>
        <v>0</v>
      </c>
      <c r="BV26" s="580"/>
      <c r="BW26" s="580"/>
      <c r="BX26" s="580"/>
      <c r="BY26" s="580"/>
      <c r="BZ26" s="580">
        <f t="shared" si="79"/>
        <v>0</v>
      </c>
      <c r="CA26" s="580"/>
      <c r="CB26" s="580"/>
      <c r="CC26" s="580"/>
      <c r="CD26" s="580"/>
      <c r="CE26" s="1349"/>
      <c r="CF26" s="1349" t="e">
        <f>70.936-BK6</f>
        <v>#REF!</v>
      </c>
      <c r="CG26" s="1350"/>
    </row>
    <row r="27" spans="1:85" hidden="1">
      <c r="A27" s="1347" t="e">
        <f>'прил 1.1'!#REF!</f>
        <v>#REF!</v>
      </c>
      <c r="B27" s="1191" t="e">
        <f>INDEX('прил 1.1'!#REF!,MATCH('источники по объектам 2016'!A27,'прил 1.1'!B:B,0))</f>
        <v>#REF!</v>
      </c>
      <c r="C27" s="1191" t="e">
        <f>INDEX('прил 14'!N:N,MATCH('источники по объектам 2016'!$A27,'прил 14'!$B:$B,0))</f>
        <v>#REF!</v>
      </c>
      <c r="D27" s="1348"/>
      <c r="E27" s="1191" t="e">
        <f>INDEX('прил 14'!O:O,MATCH('источники по объектам 2016'!$A27,'прил 14'!$B:$B,0))</f>
        <v>#REF!</v>
      </c>
      <c r="F27" s="1348"/>
      <c r="G27" s="1191" t="e">
        <f>INDEX('прил 14'!P:P,MATCH('источники по объектам 2016'!$A27,'прил 14'!$B:$B,0))</f>
        <v>#REF!</v>
      </c>
      <c r="H27" s="1191" t="e">
        <f>INDEX('прил 14'!Q:Q,MATCH('источники по объектам 2016'!$A27,'прил 14'!$B:$B,0))</f>
        <v>#REF!</v>
      </c>
      <c r="I27" s="580"/>
      <c r="J27" s="635"/>
      <c r="K27" s="1319" t="e">
        <f t="shared" si="71"/>
        <v>#REF!</v>
      </c>
      <c r="L27" s="1319" t="e">
        <f t="shared" si="72"/>
        <v>#REF!</v>
      </c>
      <c r="M27" s="1319" t="e">
        <f t="shared" si="73"/>
        <v>#REF!</v>
      </c>
      <c r="N27" s="1319" t="e">
        <f t="shared" si="74"/>
        <v>#REF!</v>
      </c>
      <c r="O27" s="1319" t="e">
        <f t="shared" si="75"/>
        <v>#REF!</v>
      </c>
      <c r="P27" s="580">
        <f t="shared" si="58"/>
        <v>0</v>
      </c>
      <c r="Q27" s="580"/>
      <c r="R27" s="580"/>
      <c r="S27" s="580"/>
      <c r="T27" s="580"/>
      <c r="U27" s="580">
        <f t="shared" si="59"/>
        <v>0</v>
      </c>
      <c r="V27" s="580"/>
      <c r="W27" s="580"/>
      <c r="X27" s="580"/>
      <c r="Y27" s="580"/>
      <c r="Z27" s="580">
        <f t="shared" si="60"/>
        <v>0</v>
      </c>
      <c r="AA27" s="580"/>
      <c r="AB27" s="580"/>
      <c r="AC27" s="580"/>
      <c r="AD27" s="580"/>
      <c r="AE27" s="580"/>
      <c r="AF27" s="580"/>
      <c r="AG27" s="580"/>
      <c r="AH27" s="580"/>
      <c r="AI27" s="580"/>
      <c r="AJ27" s="580" t="e">
        <f t="shared" si="65"/>
        <v>#REF!</v>
      </c>
      <c r="AK27" s="580" t="e">
        <f>INDEX('прил 14'!AL:AL,MATCH('источники по объектам 2016'!$A27,'прил 14'!$B:$B,0))</f>
        <v>#REF!</v>
      </c>
      <c r="AL27" s="580" t="e">
        <f>INDEX('прил 14'!AM:AM,MATCH('источники по объектам 2016'!$A27,'прил 14'!$B:$B,0))</f>
        <v>#REF!</v>
      </c>
      <c r="AM27" s="580" t="e">
        <f>INDEX('прил 14'!AN:AN,MATCH('источники по объектам 2016'!$A27,'прил 14'!$B:$B,0))</f>
        <v>#REF!</v>
      </c>
      <c r="AN27" s="580" t="e">
        <f>INDEX('прил 14'!AO:AO,MATCH('источники по объектам 2016'!$A27,'прил 14'!$B:$B,0))</f>
        <v>#REF!</v>
      </c>
      <c r="AO27" s="580" t="e">
        <f>INDEX('прил 1.1'!#REF!,MATCH('источники по объектам 2016'!A27,'прил 1.1'!B:B,0))</f>
        <v>#REF!</v>
      </c>
      <c r="AP27" s="580" t="e">
        <f>INDEX('прил 14'!W:W,MATCH($A27,'прил 14'!$B:$B,0))</f>
        <v>#REF!</v>
      </c>
      <c r="AQ27" s="580" t="e">
        <f>INDEX('прил 14'!X:X,MATCH($A27,'прил 14'!$B:$B,0))</f>
        <v>#REF!</v>
      </c>
      <c r="AR27" s="580" t="e">
        <f>INDEX('прил 14'!Y:Y,MATCH($A27,'прил 14'!$B:$B,0))</f>
        <v>#REF!</v>
      </c>
      <c r="AS27" s="580" t="e">
        <f>INDEX('прил 14'!Z:Z,MATCH($A27,'прил 14'!$B:$B,0))</f>
        <v>#REF!</v>
      </c>
      <c r="AT27" s="580" t="e">
        <f t="shared" si="23"/>
        <v>#REF!</v>
      </c>
      <c r="AU27" s="580" t="e">
        <f t="shared" si="30"/>
        <v>#REF!</v>
      </c>
      <c r="AV27" s="580" t="e">
        <f t="shared" si="24"/>
        <v>#REF!</v>
      </c>
      <c r="AW27" s="580" t="e">
        <f t="shared" si="25"/>
        <v>#REF!</v>
      </c>
      <c r="AX27" s="580" t="e">
        <f t="shared" si="26"/>
        <v>#REF!</v>
      </c>
      <c r="AY27" s="580"/>
      <c r="AZ27" s="580" t="e">
        <f t="shared" si="66"/>
        <v>#REF!</v>
      </c>
      <c r="BA27" s="580" t="e">
        <f t="shared" si="67"/>
        <v>#REF!</v>
      </c>
      <c r="BB27" s="580" t="e">
        <f t="shared" si="68"/>
        <v>#REF!</v>
      </c>
      <c r="BC27" s="580" t="e">
        <f t="shared" si="69"/>
        <v>#REF!</v>
      </c>
      <c r="BD27" s="580" t="e">
        <f t="shared" si="70"/>
        <v>#REF!</v>
      </c>
      <c r="BE27" s="635"/>
      <c r="BF27" s="1319" t="e">
        <f t="shared" si="14"/>
        <v>#REF!</v>
      </c>
      <c r="BG27" s="1319" t="e">
        <f t="shared" si="15"/>
        <v>#REF!</v>
      </c>
      <c r="BH27" s="1319" t="e">
        <f t="shared" si="16"/>
        <v>#REF!</v>
      </c>
      <c r="BI27" s="1319" t="e">
        <f t="shared" si="17"/>
        <v>#REF!</v>
      </c>
      <c r="BJ27" s="1319" t="e">
        <f t="shared" si="18"/>
        <v>#REF!</v>
      </c>
      <c r="BK27" s="580">
        <f t="shared" si="76"/>
        <v>0</v>
      </c>
      <c r="BL27" s="580"/>
      <c r="BM27" s="580"/>
      <c r="BN27" s="580"/>
      <c r="BO27" s="580"/>
      <c r="BP27" s="580">
        <f t="shared" si="77"/>
        <v>0</v>
      </c>
      <c r="BQ27" s="580"/>
      <c r="BR27" s="580"/>
      <c r="BS27" s="580"/>
      <c r="BT27" s="580"/>
      <c r="BU27" s="580">
        <f t="shared" si="78"/>
        <v>0</v>
      </c>
      <c r="BV27" s="580"/>
      <c r="BW27" s="580"/>
      <c r="BX27" s="580"/>
      <c r="BY27" s="580"/>
      <c r="BZ27" s="580">
        <f t="shared" si="79"/>
        <v>0</v>
      </c>
      <c r="CA27" s="580"/>
      <c r="CB27" s="580"/>
      <c r="CC27" s="580"/>
      <c r="CD27" s="580"/>
      <c r="CE27" s="1349"/>
      <c r="CF27" s="1349"/>
      <c r="CG27" s="1350"/>
    </row>
    <row r="28" spans="1:85" hidden="1">
      <c r="A28" s="1347" t="e">
        <f>'прил 1.1'!#REF!</f>
        <v>#REF!</v>
      </c>
      <c r="B28" s="1191" t="e">
        <f>INDEX('прил 1.1'!#REF!,MATCH('источники по объектам 2016'!A28,'прил 1.1'!B:B,0))</f>
        <v>#REF!</v>
      </c>
      <c r="C28" s="1191" t="e">
        <f>INDEX('прил 14'!N:N,MATCH('источники по объектам 2016'!$A28,'прил 14'!$B:$B,0))</f>
        <v>#REF!</v>
      </c>
      <c r="D28" s="1348"/>
      <c r="E28" s="1191" t="e">
        <f>INDEX('прил 14'!O:O,MATCH('источники по объектам 2016'!$A28,'прил 14'!$B:$B,0))</f>
        <v>#REF!</v>
      </c>
      <c r="F28" s="1348"/>
      <c r="G28" s="1191" t="e">
        <f>INDEX('прил 14'!P:P,MATCH('источники по объектам 2016'!$A28,'прил 14'!$B:$B,0))</f>
        <v>#REF!</v>
      </c>
      <c r="H28" s="1191" t="e">
        <f>INDEX('прил 14'!Q:Q,MATCH('источники по объектам 2016'!$A28,'прил 14'!$B:$B,0))</f>
        <v>#REF!</v>
      </c>
      <c r="I28" s="580"/>
      <c r="J28" s="635"/>
      <c r="K28" s="1319" t="e">
        <f t="shared" si="71"/>
        <v>#REF!</v>
      </c>
      <c r="L28" s="1319" t="e">
        <f>C28-Q28-V28</f>
        <v>#REF!</v>
      </c>
      <c r="M28" s="1319" t="e">
        <f>E28-R28-W28</f>
        <v>#REF!</v>
      </c>
      <c r="N28" s="1319" t="e">
        <f>G28-S28-X28</f>
        <v>#REF!</v>
      </c>
      <c r="O28" s="1319" t="e">
        <f>H28-T28-Y28</f>
        <v>#REF!</v>
      </c>
      <c r="P28" s="580">
        <f t="shared" ref="P28" si="80">SUM(Q28:T28)</f>
        <v>0</v>
      </c>
      <c r="Q28" s="580"/>
      <c r="R28" s="580"/>
      <c r="S28" s="580"/>
      <c r="T28" s="580"/>
      <c r="U28" s="580">
        <f t="shared" ref="U28" si="81">SUM(V28:Y28)</f>
        <v>0</v>
      </c>
      <c r="V28" s="580"/>
      <c r="W28" s="580"/>
      <c r="X28" s="580"/>
      <c r="Y28" s="580"/>
      <c r="Z28" s="580">
        <f t="shared" ref="Z28" si="82">SUM(AA28:AD28)</f>
        <v>0</v>
      </c>
      <c r="AA28" s="580"/>
      <c r="AB28" s="580"/>
      <c r="AC28" s="580"/>
      <c r="AD28" s="580"/>
      <c r="AE28" s="580"/>
      <c r="AF28" s="580"/>
      <c r="AG28" s="580"/>
      <c r="AH28" s="580"/>
      <c r="AI28" s="580"/>
      <c r="AJ28" s="580" t="e">
        <f t="shared" si="65"/>
        <v>#REF!</v>
      </c>
      <c r="AK28" s="580" t="e">
        <f>INDEX('прил 14'!AL:AL,MATCH('источники по объектам 2016'!$A28,'прил 14'!$B:$B,0))</f>
        <v>#REF!</v>
      </c>
      <c r="AL28" s="580" t="e">
        <f>INDEX('прил 14'!AM:AM,MATCH('источники по объектам 2016'!$A28,'прил 14'!$B:$B,0))</f>
        <v>#REF!</v>
      </c>
      <c r="AM28" s="580" t="e">
        <f>INDEX('прил 14'!AN:AN,MATCH('источники по объектам 2016'!$A28,'прил 14'!$B:$B,0))</f>
        <v>#REF!</v>
      </c>
      <c r="AN28" s="580" t="e">
        <f>INDEX('прил 14'!AO:AO,MATCH('источники по объектам 2016'!$A28,'прил 14'!$B:$B,0))</f>
        <v>#REF!</v>
      </c>
      <c r="AO28" s="580" t="e">
        <f>INDEX('прил 1.1'!#REF!,MATCH('источники по объектам 2016'!A28,'прил 1.1'!B:B,0))</f>
        <v>#REF!</v>
      </c>
      <c r="AP28" s="580" t="e">
        <f>INDEX('прил 14'!W:W,MATCH($A28,'прил 14'!$B:$B,0))</f>
        <v>#REF!</v>
      </c>
      <c r="AQ28" s="580" t="e">
        <f>INDEX('прил 14'!X:X,MATCH($A28,'прил 14'!$B:$B,0))</f>
        <v>#REF!</v>
      </c>
      <c r="AR28" s="580" t="e">
        <f>INDEX('прил 14'!Y:Y,MATCH($A28,'прил 14'!$B:$B,0))</f>
        <v>#REF!</v>
      </c>
      <c r="AS28" s="580" t="e">
        <f>INDEX('прил 14'!Z:Z,MATCH($A28,'прил 14'!$B:$B,0))</f>
        <v>#REF!</v>
      </c>
      <c r="AT28" s="580" t="e">
        <f t="shared" si="23"/>
        <v>#REF!</v>
      </c>
      <c r="AU28" s="580" t="e">
        <f t="shared" si="30"/>
        <v>#REF!</v>
      </c>
      <c r="AV28" s="580" t="e">
        <f t="shared" si="24"/>
        <v>#REF!</v>
      </c>
      <c r="AW28" s="580" t="e">
        <f t="shared" si="25"/>
        <v>#REF!</v>
      </c>
      <c r="AX28" s="580" t="e">
        <f t="shared" si="26"/>
        <v>#REF!</v>
      </c>
      <c r="AY28" s="580"/>
      <c r="AZ28" s="580" t="e">
        <f t="shared" si="66"/>
        <v>#REF!</v>
      </c>
      <c r="BA28" s="580" t="e">
        <f t="shared" si="67"/>
        <v>#REF!</v>
      </c>
      <c r="BB28" s="580" t="e">
        <f t="shared" si="68"/>
        <v>#REF!</v>
      </c>
      <c r="BC28" s="580" t="e">
        <f t="shared" si="69"/>
        <v>#REF!</v>
      </c>
      <c r="BD28" s="580" t="e">
        <f t="shared" si="70"/>
        <v>#REF!</v>
      </c>
      <c r="BE28" s="635"/>
      <c r="BF28" s="1319" t="e">
        <f t="shared" si="14"/>
        <v>#REF!</v>
      </c>
      <c r="BG28" s="1319" t="e">
        <f t="shared" si="15"/>
        <v>#REF!</v>
      </c>
      <c r="BH28" s="1319" t="e">
        <f t="shared" si="16"/>
        <v>#REF!</v>
      </c>
      <c r="BI28" s="1319" t="e">
        <f t="shared" si="17"/>
        <v>#REF!</v>
      </c>
      <c r="BJ28" s="1319" t="e">
        <f t="shared" si="18"/>
        <v>#REF!</v>
      </c>
      <c r="BK28" s="580">
        <f t="shared" si="76"/>
        <v>0</v>
      </c>
      <c r="BL28" s="580"/>
      <c r="BM28" s="580"/>
      <c r="BN28" s="580"/>
      <c r="BO28" s="580"/>
      <c r="BP28" s="580">
        <f t="shared" si="77"/>
        <v>0</v>
      </c>
      <c r="BQ28" s="580"/>
      <c r="BR28" s="580"/>
      <c r="BS28" s="580"/>
      <c r="BT28" s="580"/>
      <c r="BU28" s="580">
        <f t="shared" si="78"/>
        <v>0</v>
      </c>
      <c r="BV28" s="580"/>
      <c r="BW28" s="580"/>
      <c r="BX28" s="580"/>
      <c r="BY28" s="580"/>
      <c r="BZ28" s="580">
        <f t="shared" si="79"/>
        <v>0</v>
      </c>
      <c r="CA28" s="580"/>
      <c r="CB28" s="580"/>
      <c r="CC28" s="580"/>
      <c r="CD28" s="580"/>
      <c r="CE28" s="1349"/>
      <c r="CF28" s="1349"/>
      <c r="CG28" s="1350"/>
    </row>
    <row r="29" spans="1:85" hidden="1">
      <c r="A29" s="1347" t="e">
        <f>'прил 1.1'!#REF!</f>
        <v>#REF!</v>
      </c>
      <c r="B29" s="1191" t="e">
        <f>INDEX('прил 1.1'!#REF!,MATCH('источники по объектам 2016'!A29,'прил 1.1'!B:B,0))</f>
        <v>#REF!</v>
      </c>
      <c r="C29" s="1191" t="e">
        <f>INDEX('прил 14'!N:N,MATCH('источники по объектам 2016'!$A29,'прил 14'!$B:$B,0))</f>
        <v>#REF!</v>
      </c>
      <c r="D29" s="1348"/>
      <c r="E29" s="1191" t="e">
        <f>INDEX('прил 14'!O:O,MATCH('источники по объектам 2016'!$A29,'прил 14'!$B:$B,0))</f>
        <v>#REF!</v>
      </c>
      <c r="F29" s="1348"/>
      <c r="G29" s="1191" t="e">
        <f>INDEX('прил 14'!P:P,MATCH('источники по объектам 2016'!$A29,'прил 14'!$B:$B,0))</f>
        <v>#REF!</v>
      </c>
      <c r="H29" s="1191" t="e">
        <f>INDEX('прил 14'!Q:Q,MATCH('источники по объектам 2016'!$A29,'прил 14'!$B:$B,0))</f>
        <v>#REF!</v>
      </c>
      <c r="I29" s="580"/>
      <c r="J29" s="635"/>
      <c r="K29" s="1319" t="e">
        <f t="shared" si="71"/>
        <v>#REF!</v>
      </c>
      <c r="L29" s="1319" t="e">
        <f t="shared" ref="L29:L37" si="83">C29-Q29-V29</f>
        <v>#REF!</v>
      </c>
      <c r="M29" s="1319" t="e">
        <f t="shared" ref="M29:M37" si="84">E29-R29-W29</f>
        <v>#REF!</v>
      </c>
      <c r="N29" s="1319" t="e">
        <f t="shared" ref="N29:N37" si="85">G29-S29-X29</f>
        <v>#REF!</v>
      </c>
      <c r="O29" s="1319" t="e">
        <f t="shared" ref="O29:O37" si="86">H29-T29-Y29</f>
        <v>#REF!</v>
      </c>
      <c r="P29" s="580">
        <f t="shared" si="58"/>
        <v>0</v>
      </c>
      <c r="Q29" s="580"/>
      <c r="R29" s="580"/>
      <c r="S29" s="580"/>
      <c r="T29" s="580"/>
      <c r="U29" s="580">
        <f t="shared" si="59"/>
        <v>0</v>
      </c>
      <c r="V29" s="580"/>
      <c r="W29" s="580"/>
      <c r="X29" s="580"/>
      <c r="Y29" s="580"/>
      <c r="Z29" s="580">
        <f t="shared" si="60"/>
        <v>0</v>
      </c>
      <c r="AA29" s="580"/>
      <c r="AB29" s="580"/>
      <c r="AC29" s="580"/>
      <c r="AD29" s="580"/>
      <c r="AE29" s="580"/>
      <c r="AF29" s="580"/>
      <c r="AG29" s="580"/>
      <c r="AH29" s="580"/>
      <c r="AI29" s="580"/>
      <c r="AJ29" s="580" t="e">
        <f t="shared" si="65"/>
        <v>#REF!</v>
      </c>
      <c r="AK29" s="580" t="e">
        <f>INDEX('прил 14'!AL:AL,MATCH('источники по объектам 2016'!$A29,'прил 14'!$B:$B,0))</f>
        <v>#REF!</v>
      </c>
      <c r="AL29" s="580" t="e">
        <f>INDEX('прил 14'!AM:AM,MATCH('источники по объектам 2016'!$A29,'прил 14'!$B:$B,0))</f>
        <v>#REF!</v>
      </c>
      <c r="AM29" s="580" t="e">
        <f>INDEX('прил 14'!AN:AN,MATCH('источники по объектам 2016'!$A29,'прил 14'!$B:$B,0))</f>
        <v>#REF!</v>
      </c>
      <c r="AN29" s="580" t="e">
        <f>INDEX('прил 14'!AO:AO,MATCH('источники по объектам 2016'!$A29,'прил 14'!$B:$B,0))</f>
        <v>#REF!</v>
      </c>
      <c r="AO29" s="580" t="e">
        <f>INDEX('прил 1.1'!#REF!,MATCH('источники по объектам 2016'!A29,'прил 1.1'!B:B,0))</f>
        <v>#REF!</v>
      </c>
      <c r="AP29" s="580" t="e">
        <f>INDEX('прил 14'!W:W,MATCH($A29,'прил 14'!$B:$B,0))</f>
        <v>#REF!</v>
      </c>
      <c r="AQ29" s="580" t="e">
        <f>INDEX('прил 14'!X:X,MATCH($A29,'прил 14'!$B:$B,0))</f>
        <v>#REF!</v>
      </c>
      <c r="AR29" s="580" t="e">
        <f>INDEX('прил 14'!Y:Y,MATCH($A29,'прил 14'!$B:$B,0))</f>
        <v>#REF!</v>
      </c>
      <c r="AS29" s="580" t="e">
        <f>INDEX('прил 14'!Z:Z,MATCH($A29,'прил 14'!$B:$B,0))</f>
        <v>#REF!</v>
      </c>
      <c r="AT29" s="580" t="e">
        <f t="shared" si="23"/>
        <v>#REF!</v>
      </c>
      <c r="AU29" s="580" t="e">
        <f t="shared" si="30"/>
        <v>#REF!</v>
      </c>
      <c r="AV29" s="580" t="e">
        <f t="shared" si="24"/>
        <v>#REF!</v>
      </c>
      <c r="AW29" s="580" t="e">
        <f t="shared" si="25"/>
        <v>#REF!</v>
      </c>
      <c r="AX29" s="580" t="e">
        <f t="shared" si="26"/>
        <v>#REF!</v>
      </c>
      <c r="AY29" s="580"/>
      <c r="AZ29" s="580" t="e">
        <f t="shared" si="66"/>
        <v>#REF!</v>
      </c>
      <c r="BA29" s="580" t="e">
        <f t="shared" si="67"/>
        <v>#REF!</v>
      </c>
      <c r="BB29" s="580" t="e">
        <f t="shared" si="68"/>
        <v>#REF!</v>
      </c>
      <c r="BC29" s="580" t="e">
        <f t="shared" si="69"/>
        <v>#REF!</v>
      </c>
      <c r="BD29" s="580" t="e">
        <f t="shared" si="70"/>
        <v>#REF!</v>
      </c>
      <c r="BE29" s="635"/>
      <c r="BF29" s="1319" t="e">
        <f t="shared" si="14"/>
        <v>#REF!</v>
      </c>
      <c r="BG29" s="1319" t="e">
        <f t="shared" si="15"/>
        <v>#REF!</v>
      </c>
      <c r="BH29" s="1319" t="e">
        <f t="shared" si="16"/>
        <v>#REF!</v>
      </c>
      <c r="BI29" s="1319" t="e">
        <f t="shared" si="17"/>
        <v>#REF!</v>
      </c>
      <c r="BJ29" s="1319" t="e">
        <f t="shared" si="18"/>
        <v>#REF!</v>
      </c>
      <c r="BK29" s="580">
        <f t="shared" si="76"/>
        <v>0</v>
      </c>
      <c r="BL29" s="580"/>
      <c r="BM29" s="580"/>
      <c r="BN29" s="580"/>
      <c r="BO29" s="580"/>
      <c r="BP29" s="580">
        <f t="shared" si="77"/>
        <v>0</v>
      </c>
      <c r="BQ29" s="580"/>
      <c r="BR29" s="580"/>
      <c r="BS29" s="580"/>
      <c r="BT29" s="580"/>
      <c r="BU29" s="580">
        <f t="shared" si="78"/>
        <v>0</v>
      </c>
      <c r="BV29" s="580"/>
      <c r="BW29" s="580"/>
      <c r="BX29" s="580"/>
      <c r="BY29" s="580"/>
      <c r="BZ29" s="580">
        <f t="shared" si="79"/>
        <v>0</v>
      </c>
      <c r="CA29" s="580"/>
      <c r="CB29" s="580"/>
      <c r="CC29" s="580"/>
      <c r="CD29" s="580"/>
      <c r="CE29" s="1349"/>
      <c r="CF29" s="1349"/>
      <c r="CG29" s="1350"/>
    </row>
    <row r="30" spans="1:85" hidden="1">
      <c r="A30" s="1347" t="e">
        <f>'прил 1.1'!#REF!</f>
        <v>#REF!</v>
      </c>
      <c r="B30" s="1191" t="e">
        <f>INDEX('прил 1.1'!#REF!,MATCH('источники по объектам 2016'!A30,'прил 1.1'!B:B,0))</f>
        <v>#REF!</v>
      </c>
      <c r="C30" s="1191" t="e">
        <f>INDEX('прил 14'!N:N,MATCH('источники по объектам 2016'!$A30,'прил 14'!$B:$B,0))</f>
        <v>#REF!</v>
      </c>
      <c r="D30" s="1348"/>
      <c r="E30" s="1191" t="e">
        <f>INDEX('прил 14'!O:O,MATCH('источники по объектам 2016'!$A30,'прил 14'!$B:$B,0))</f>
        <v>#REF!</v>
      </c>
      <c r="F30" s="1348"/>
      <c r="G30" s="1191" t="e">
        <f>INDEX('прил 14'!P:P,MATCH('источники по объектам 2016'!$A30,'прил 14'!$B:$B,0))</f>
        <v>#REF!</v>
      </c>
      <c r="H30" s="1191" t="e">
        <f>INDEX('прил 14'!Q:Q,MATCH('источники по объектам 2016'!$A30,'прил 14'!$B:$B,0))</f>
        <v>#REF!</v>
      </c>
      <c r="I30" s="580"/>
      <c r="J30" s="635"/>
      <c r="K30" s="1319" t="e">
        <f t="shared" si="71"/>
        <v>#REF!</v>
      </c>
      <c r="L30" s="1319" t="e">
        <f t="shared" si="83"/>
        <v>#REF!</v>
      </c>
      <c r="M30" s="1319" t="e">
        <f t="shared" si="84"/>
        <v>#REF!</v>
      </c>
      <c r="N30" s="1319" t="e">
        <f t="shared" si="85"/>
        <v>#REF!</v>
      </c>
      <c r="O30" s="1319" t="e">
        <f t="shared" si="86"/>
        <v>#REF!</v>
      </c>
      <c r="P30" s="580">
        <f t="shared" si="58"/>
        <v>0</v>
      </c>
      <c r="Q30" s="580"/>
      <c r="R30" s="580"/>
      <c r="S30" s="580"/>
      <c r="T30" s="580"/>
      <c r="U30" s="580">
        <f t="shared" si="59"/>
        <v>0</v>
      </c>
      <c r="V30" s="580"/>
      <c r="W30" s="580"/>
      <c r="X30" s="580"/>
      <c r="Y30" s="580"/>
      <c r="Z30" s="580">
        <f t="shared" si="60"/>
        <v>0</v>
      </c>
      <c r="AA30" s="580"/>
      <c r="AB30" s="580"/>
      <c r="AC30" s="580"/>
      <c r="AD30" s="580"/>
      <c r="AE30" s="580"/>
      <c r="AF30" s="580"/>
      <c r="AG30" s="580"/>
      <c r="AH30" s="580"/>
      <c r="AI30" s="580"/>
      <c r="AJ30" s="580" t="e">
        <f t="shared" si="65"/>
        <v>#REF!</v>
      </c>
      <c r="AK30" s="580" t="e">
        <f>INDEX('прил 14'!AL:AL,MATCH('источники по объектам 2016'!$A30,'прил 14'!$B:$B,0))</f>
        <v>#REF!</v>
      </c>
      <c r="AL30" s="580" t="e">
        <f>INDEX('прил 14'!AM:AM,MATCH('источники по объектам 2016'!$A30,'прил 14'!$B:$B,0))</f>
        <v>#REF!</v>
      </c>
      <c r="AM30" s="580" t="e">
        <f>INDEX('прил 14'!AN:AN,MATCH('источники по объектам 2016'!$A30,'прил 14'!$B:$B,0))</f>
        <v>#REF!</v>
      </c>
      <c r="AN30" s="580" t="e">
        <f>INDEX('прил 14'!AO:AO,MATCH('источники по объектам 2016'!$A30,'прил 14'!$B:$B,0))</f>
        <v>#REF!</v>
      </c>
      <c r="AO30" s="580" t="e">
        <f>INDEX('прил 1.1'!#REF!,MATCH('источники по объектам 2016'!A30,'прил 1.1'!B:B,0))</f>
        <v>#REF!</v>
      </c>
      <c r="AP30" s="580" t="e">
        <f>INDEX('прил 14'!W:W,MATCH($A30,'прил 14'!$B:$B,0))</f>
        <v>#REF!</v>
      </c>
      <c r="AQ30" s="580" t="e">
        <f>INDEX('прил 14'!X:X,MATCH($A30,'прил 14'!$B:$B,0))</f>
        <v>#REF!</v>
      </c>
      <c r="AR30" s="580" t="e">
        <f>INDEX('прил 14'!Y:Y,MATCH($A30,'прил 14'!$B:$B,0))</f>
        <v>#REF!</v>
      </c>
      <c r="AS30" s="580" t="e">
        <f>INDEX('прил 14'!Z:Z,MATCH($A30,'прил 14'!$B:$B,0))</f>
        <v>#REF!</v>
      </c>
      <c r="AT30" s="580" t="e">
        <f t="shared" si="23"/>
        <v>#REF!</v>
      </c>
      <c r="AU30" s="580" t="e">
        <f t="shared" si="30"/>
        <v>#REF!</v>
      </c>
      <c r="AV30" s="580" t="e">
        <f t="shared" si="24"/>
        <v>#REF!</v>
      </c>
      <c r="AW30" s="580" t="e">
        <f t="shared" si="25"/>
        <v>#REF!</v>
      </c>
      <c r="AX30" s="580" t="e">
        <f t="shared" si="26"/>
        <v>#REF!</v>
      </c>
      <c r="AY30" s="580"/>
      <c r="AZ30" s="580" t="e">
        <f t="shared" si="66"/>
        <v>#REF!</v>
      </c>
      <c r="BA30" s="580" t="e">
        <f t="shared" si="67"/>
        <v>#REF!</v>
      </c>
      <c r="BB30" s="580" t="e">
        <f t="shared" si="68"/>
        <v>#REF!</v>
      </c>
      <c r="BC30" s="580" t="e">
        <f t="shared" si="69"/>
        <v>#REF!</v>
      </c>
      <c r="BD30" s="580" t="e">
        <f t="shared" si="70"/>
        <v>#REF!</v>
      </c>
      <c r="BE30" s="635"/>
      <c r="BF30" s="1319" t="e">
        <f t="shared" si="14"/>
        <v>#REF!</v>
      </c>
      <c r="BG30" s="1319" t="e">
        <f t="shared" si="15"/>
        <v>#REF!</v>
      </c>
      <c r="BH30" s="1319" t="e">
        <f t="shared" si="16"/>
        <v>#REF!</v>
      </c>
      <c r="BI30" s="1319" t="e">
        <f t="shared" si="17"/>
        <v>#REF!</v>
      </c>
      <c r="BJ30" s="1319" t="e">
        <f t="shared" si="18"/>
        <v>#REF!</v>
      </c>
      <c r="BK30" s="580">
        <f>SUM(BL30:BO30)</f>
        <v>0</v>
      </c>
      <c r="BL30" s="580"/>
      <c r="BM30" s="580"/>
      <c r="BN30" s="580"/>
      <c r="BO30" s="580"/>
      <c r="BP30" s="580">
        <f>SUM(BQ30:BT30)</f>
        <v>0</v>
      </c>
      <c r="BQ30" s="580"/>
      <c r="BR30" s="580"/>
      <c r="BS30" s="580"/>
      <c r="BT30" s="580"/>
      <c r="BU30" s="580">
        <f t="shared" si="78"/>
        <v>0</v>
      </c>
      <c r="BV30" s="580"/>
      <c r="BW30" s="580"/>
      <c r="BX30" s="580"/>
      <c r="BY30" s="580"/>
      <c r="BZ30" s="580">
        <f>SUM(CA30:CD30)</f>
        <v>0</v>
      </c>
      <c r="CA30" s="580"/>
      <c r="CB30" s="580"/>
      <c r="CC30" s="580"/>
      <c r="CD30" s="580"/>
      <c r="CE30" s="1349"/>
      <c r="CF30" s="1349"/>
      <c r="CG30" s="1350"/>
    </row>
    <row r="31" spans="1:85" hidden="1">
      <c r="A31" s="1347" t="e">
        <f>'прил 1.1'!#REF!</f>
        <v>#REF!</v>
      </c>
      <c r="B31" s="1191" t="e">
        <f>INDEX('прил 1.1'!#REF!,MATCH('источники по объектам 2016'!A31,'прил 1.1'!B:B,0))</f>
        <v>#REF!</v>
      </c>
      <c r="C31" s="1191" t="e">
        <f>INDEX('прил 14'!N:N,MATCH('источники по объектам 2016'!$A31,'прил 14'!$B:$B,0))</f>
        <v>#REF!</v>
      </c>
      <c r="D31" s="1348"/>
      <c r="E31" s="1191" t="e">
        <f>INDEX('прил 14'!O:O,MATCH('источники по объектам 2016'!$A31,'прил 14'!$B:$B,0))</f>
        <v>#REF!</v>
      </c>
      <c r="F31" s="1348"/>
      <c r="G31" s="1191" t="e">
        <f>INDEX('прил 14'!P:P,MATCH('источники по объектам 2016'!$A31,'прил 14'!$B:$B,0))</f>
        <v>#REF!</v>
      </c>
      <c r="H31" s="1191" t="e">
        <f>INDEX('прил 14'!Q:Q,MATCH('источники по объектам 2016'!$A31,'прил 14'!$B:$B,0))</f>
        <v>#REF!</v>
      </c>
      <c r="I31" s="580"/>
      <c r="J31" s="635"/>
      <c r="K31" s="1319" t="e">
        <f t="shared" si="71"/>
        <v>#REF!</v>
      </c>
      <c r="L31" s="1319" t="e">
        <f t="shared" si="83"/>
        <v>#REF!</v>
      </c>
      <c r="M31" s="1319" t="e">
        <f t="shared" si="84"/>
        <v>#REF!</v>
      </c>
      <c r="N31" s="1319" t="e">
        <f t="shared" si="85"/>
        <v>#REF!</v>
      </c>
      <c r="O31" s="1319" t="e">
        <f t="shared" si="86"/>
        <v>#REF!</v>
      </c>
      <c r="P31" s="580">
        <f t="shared" si="58"/>
        <v>0</v>
      </c>
      <c r="Q31" s="580"/>
      <c r="R31" s="580"/>
      <c r="S31" s="580"/>
      <c r="T31" s="580"/>
      <c r="U31" s="1318" t="e">
        <f t="shared" si="59"/>
        <v>#REF!</v>
      </c>
      <c r="V31" s="1318" t="e">
        <f>C31</f>
        <v>#REF!</v>
      </c>
      <c r="W31" s="1318" t="e">
        <f>E31</f>
        <v>#REF!</v>
      </c>
      <c r="X31" s="1318" t="e">
        <f>G31</f>
        <v>#REF!</v>
      </c>
      <c r="Y31" s="1318" t="e">
        <f>H31</f>
        <v>#REF!</v>
      </c>
      <c r="Z31" s="580">
        <f t="shared" si="60"/>
        <v>0</v>
      </c>
      <c r="AA31" s="580"/>
      <c r="AB31" s="580"/>
      <c r="AC31" s="580"/>
      <c r="AD31" s="580"/>
      <c r="AE31" s="580"/>
      <c r="AF31" s="580"/>
      <c r="AG31" s="580"/>
      <c r="AH31" s="580"/>
      <c r="AI31" s="580"/>
      <c r="AJ31" s="580" t="e">
        <f t="shared" si="65"/>
        <v>#REF!</v>
      </c>
      <c r="AK31" s="580" t="e">
        <f>INDEX('прил 14'!AL:AL,MATCH('источники по объектам 2016'!$A31,'прил 14'!$B:$B,0))</f>
        <v>#REF!</v>
      </c>
      <c r="AL31" s="580" t="e">
        <f>INDEX('прил 14'!AM:AM,MATCH('источники по объектам 2016'!$A31,'прил 14'!$B:$B,0))</f>
        <v>#REF!</v>
      </c>
      <c r="AM31" s="580" t="e">
        <f>INDEX('прил 14'!AN:AN,MATCH('источники по объектам 2016'!$A31,'прил 14'!$B:$B,0))</f>
        <v>#REF!</v>
      </c>
      <c r="AN31" s="580" t="e">
        <f>INDEX('прил 14'!AO:AO,MATCH('источники по объектам 2016'!$A31,'прил 14'!$B:$B,0))</f>
        <v>#REF!</v>
      </c>
      <c r="AO31" s="580" t="e">
        <f>INDEX('прил 1.1'!#REF!,MATCH('источники по объектам 2016'!A31,'прил 1.1'!B:B,0))</f>
        <v>#REF!</v>
      </c>
      <c r="AP31" s="580" t="e">
        <f>INDEX('прил 14'!W:W,MATCH($A31,'прил 14'!$B:$B,0))</f>
        <v>#REF!</v>
      </c>
      <c r="AQ31" s="580" t="e">
        <f>INDEX('прил 14'!X:X,MATCH($A31,'прил 14'!$B:$B,0))</f>
        <v>#REF!</v>
      </c>
      <c r="AR31" s="580" t="e">
        <f>INDEX('прил 14'!Y:Y,MATCH($A31,'прил 14'!$B:$B,0))</f>
        <v>#REF!</v>
      </c>
      <c r="AS31" s="580" t="e">
        <f>INDEX('прил 14'!Z:Z,MATCH($A31,'прил 14'!$B:$B,0))</f>
        <v>#REF!</v>
      </c>
      <c r="AT31" s="580" t="e">
        <f t="shared" si="23"/>
        <v>#REF!</v>
      </c>
      <c r="AU31" s="580" t="e">
        <f t="shared" si="30"/>
        <v>#REF!</v>
      </c>
      <c r="AV31" s="580" t="e">
        <f t="shared" si="24"/>
        <v>#REF!</v>
      </c>
      <c r="AW31" s="580" t="e">
        <f t="shared" si="25"/>
        <v>#REF!</v>
      </c>
      <c r="AX31" s="580" t="e">
        <f t="shared" si="26"/>
        <v>#REF!</v>
      </c>
      <c r="AY31" s="580"/>
      <c r="AZ31" s="580" t="e">
        <f t="shared" si="66"/>
        <v>#REF!</v>
      </c>
      <c r="BA31" s="580" t="e">
        <f t="shared" si="67"/>
        <v>#REF!</v>
      </c>
      <c r="BB31" s="580" t="e">
        <f t="shared" si="68"/>
        <v>#REF!</v>
      </c>
      <c r="BC31" s="580" t="e">
        <f t="shared" si="69"/>
        <v>#REF!</v>
      </c>
      <c r="BD31" s="580" t="e">
        <f t="shared" si="70"/>
        <v>#REF!</v>
      </c>
      <c r="BE31" s="635"/>
      <c r="BF31" s="1319" t="e">
        <f t="shared" ref="BF31" si="87">SUM(BG31:BJ31)</f>
        <v>#REF!</v>
      </c>
      <c r="BG31" s="1319" t="e">
        <f>AU31-BL31-BQ31</f>
        <v>#REF!</v>
      </c>
      <c r="BH31" s="1319" t="e">
        <f t="shared" ref="BH31" si="88">AV31-BM31-BR31</f>
        <v>#REF!</v>
      </c>
      <c r="BI31" s="1319" t="e">
        <f t="shared" ref="BI31" si="89">AW31-BN31-BS31</f>
        <v>#REF!</v>
      </c>
      <c r="BJ31" s="1319" t="e">
        <f t="shared" ref="BJ31" si="90">AX31-BO31-BT31</f>
        <v>#REF!</v>
      </c>
      <c r="BK31" s="580">
        <f t="shared" ref="BK31:BK42" si="91">SUM(BL31:BO31)</f>
        <v>0</v>
      </c>
      <c r="BL31" s="580"/>
      <c r="BM31" s="580"/>
      <c r="BN31" s="580"/>
      <c r="BO31" s="580"/>
      <c r="BP31" s="1319" t="e">
        <f t="shared" ref="BP31:BP42" si="92">SUM(BQ31:BT31)</f>
        <v>#REF!</v>
      </c>
      <c r="BQ31" s="1319" t="e">
        <f t="shared" ref="BQ31:BR31" si="93">AU31</f>
        <v>#REF!</v>
      </c>
      <c r="BR31" s="1319" t="e">
        <f t="shared" si="93"/>
        <v>#REF!</v>
      </c>
      <c r="BS31" s="1319" t="e">
        <f>AW31</f>
        <v>#REF!</v>
      </c>
      <c r="BT31" s="1319" t="e">
        <f>AX31</f>
        <v>#REF!</v>
      </c>
      <c r="BU31" s="580">
        <f t="shared" si="78"/>
        <v>0</v>
      </c>
      <c r="BV31" s="580"/>
      <c r="BW31" s="580"/>
      <c r="BX31" s="580"/>
      <c r="BY31" s="580"/>
      <c r="BZ31" s="580">
        <f t="shared" ref="BZ31:BZ42" si="94">SUM(CA31:CD31)</f>
        <v>0</v>
      </c>
      <c r="CA31" s="580"/>
      <c r="CB31" s="580"/>
      <c r="CC31" s="580"/>
      <c r="CD31" s="580"/>
      <c r="CE31" s="1349"/>
      <c r="CF31" s="1349"/>
      <c r="CG31" s="1350"/>
    </row>
    <row r="32" spans="1:85" ht="37.5" customHeight="1">
      <c r="A32" s="1347" t="e">
        <f>'прил 1.1'!#REF!</f>
        <v>#REF!</v>
      </c>
      <c r="B32" s="1191" t="e">
        <f>INDEX('прил 1.1'!#REF!,MATCH('источники по объектам 2016'!A32,'прил 1.1'!B:B,0))</f>
        <v>#REF!</v>
      </c>
      <c r="C32" s="1191" t="e">
        <f>INDEX('прил 14'!N:N,MATCH('источники по объектам 2016'!$A32,'прил 14'!$B:$B,0))</f>
        <v>#REF!</v>
      </c>
      <c r="D32" s="1348"/>
      <c r="E32" s="1191" t="e">
        <f>INDEX('прил 14'!O:O,MATCH('источники по объектам 2016'!$A32,'прил 14'!$B:$B,0))</f>
        <v>#REF!</v>
      </c>
      <c r="F32" s="1348"/>
      <c r="G32" s="1191" t="e">
        <f>INDEX('прил 14'!P:P,MATCH('источники по объектам 2016'!$A32,'прил 14'!$B:$B,0))</f>
        <v>#REF!</v>
      </c>
      <c r="H32" s="1191" t="e">
        <f>INDEX('прил 14'!Q:Q,MATCH('источники по объектам 2016'!$A32,'прил 14'!$B:$B,0))</f>
        <v>#REF!</v>
      </c>
      <c r="I32" s="580"/>
      <c r="J32" s="635"/>
      <c r="K32" s="1319" t="e">
        <f t="shared" si="71"/>
        <v>#REF!</v>
      </c>
      <c r="L32" s="1319" t="e">
        <f t="shared" si="83"/>
        <v>#REF!</v>
      </c>
      <c r="M32" s="1319" t="e">
        <f t="shared" si="84"/>
        <v>#REF!</v>
      </c>
      <c r="N32" s="1319" t="e">
        <f t="shared" si="85"/>
        <v>#REF!</v>
      </c>
      <c r="O32" s="1319" t="e">
        <f t="shared" si="86"/>
        <v>#REF!</v>
      </c>
      <c r="P32" s="1318" t="e">
        <f t="shared" ref="P32" si="95">SUM(Q32:T32)</f>
        <v>#REF!</v>
      </c>
      <c r="Q32" s="1318" t="e">
        <f>85.918-P9-P97-P98-P99-P100</f>
        <v>#REF!</v>
      </c>
      <c r="R32" s="1318"/>
      <c r="S32" s="1318"/>
      <c r="T32" s="1318"/>
      <c r="U32" s="580">
        <f t="shared" si="59"/>
        <v>0</v>
      </c>
      <c r="V32" s="580"/>
      <c r="W32" s="580"/>
      <c r="X32" s="580"/>
      <c r="Y32" s="580"/>
      <c r="Z32" s="580">
        <f t="shared" si="60"/>
        <v>0</v>
      </c>
      <c r="AA32" s="580"/>
      <c r="AB32" s="580"/>
      <c r="AC32" s="580"/>
      <c r="AD32" s="580"/>
      <c r="AE32" s="580"/>
      <c r="AF32" s="580"/>
      <c r="AG32" s="580"/>
      <c r="AH32" s="580"/>
      <c r="AI32" s="580"/>
      <c r="AJ32" s="580" t="e">
        <f t="shared" si="65"/>
        <v>#REF!</v>
      </c>
      <c r="AK32" s="580" t="e">
        <f>INDEX('прил 14'!AL:AL,MATCH('источники по объектам 2016'!$A32,'прил 14'!$B:$B,0))</f>
        <v>#REF!</v>
      </c>
      <c r="AL32" s="580" t="e">
        <f>INDEX('прил 14'!AM:AM,MATCH('источники по объектам 2016'!$A32,'прил 14'!$B:$B,0))</f>
        <v>#REF!</v>
      </c>
      <c r="AM32" s="580" t="e">
        <f>INDEX('прил 14'!AN:AN,MATCH('источники по объектам 2016'!$A32,'прил 14'!$B:$B,0))</f>
        <v>#REF!</v>
      </c>
      <c r="AN32" s="580" t="e">
        <f>INDEX('прил 14'!AO:AO,MATCH('источники по объектам 2016'!$A32,'прил 14'!$B:$B,0))</f>
        <v>#REF!</v>
      </c>
      <c r="AO32" s="580" t="e">
        <f>INDEX('прил 1.1'!#REF!,MATCH('источники по объектам 2016'!A32,'прил 1.1'!B:B,0))</f>
        <v>#REF!</v>
      </c>
      <c r="AP32" s="580" t="e">
        <f>INDEX('прил 14'!W:W,MATCH($A32,'прил 14'!$B:$B,0))</f>
        <v>#REF!</v>
      </c>
      <c r="AQ32" s="580" t="e">
        <f>INDEX('прил 14'!X:X,MATCH($A32,'прил 14'!$B:$B,0))</f>
        <v>#REF!</v>
      </c>
      <c r="AR32" s="580" t="e">
        <f>INDEX('прил 14'!Y:Y,MATCH($A32,'прил 14'!$B:$B,0))</f>
        <v>#REF!</v>
      </c>
      <c r="AS32" s="580" t="e">
        <f>INDEX('прил 14'!Z:Z,MATCH($A32,'прил 14'!$B:$B,0))</f>
        <v>#REF!</v>
      </c>
      <c r="AT32" s="580" t="e">
        <f t="shared" si="23"/>
        <v>#REF!</v>
      </c>
      <c r="AU32" s="580" t="e">
        <f t="shared" si="30"/>
        <v>#REF!</v>
      </c>
      <c r="AV32" s="580" t="e">
        <f t="shared" si="24"/>
        <v>#REF!</v>
      </c>
      <c r="AW32" s="580" t="e">
        <f t="shared" si="25"/>
        <v>#REF!</v>
      </c>
      <c r="AX32" s="580" t="e">
        <f t="shared" si="26"/>
        <v>#REF!</v>
      </c>
      <c r="AY32" s="580"/>
      <c r="AZ32" s="580" t="e">
        <f t="shared" si="66"/>
        <v>#REF!</v>
      </c>
      <c r="BA32" s="580" t="e">
        <f t="shared" si="67"/>
        <v>#REF!</v>
      </c>
      <c r="BB32" s="580" t="e">
        <f t="shared" si="68"/>
        <v>#REF!</v>
      </c>
      <c r="BC32" s="580" t="e">
        <f t="shared" si="69"/>
        <v>#REF!</v>
      </c>
      <c r="BD32" s="580" t="e">
        <f t="shared" si="70"/>
        <v>#REF!</v>
      </c>
      <c r="BE32" s="635"/>
      <c r="BF32" s="1319" t="e">
        <f t="shared" ref="BF32:BF108" si="96">SUM(BG32:BJ32)</f>
        <v>#REF!</v>
      </c>
      <c r="BG32" s="1319" t="e">
        <f t="shared" ref="BG32:BG108" si="97">AU32-BL32-BQ32</f>
        <v>#REF!</v>
      </c>
      <c r="BH32" s="1319" t="e">
        <f t="shared" ref="BH32:BH108" si="98">AV32-BM32-BR32</f>
        <v>#REF!</v>
      </c>
      <c r="BI32" s="1319" t="e">
        <f t="shared" ref="BI32:BI108" si="99">AW32-BN32-BS32</f>
        <v>#REF!</v>
      </c>
      <c r="BJ32" s="1319" t="e">
        <f t="shared" ref="BJ32:BJ108" si="100">AX32-BO32-BT32</f>
        <v>#REF!</v>
      </c>
      <c r="BK32" s="1318" t="e">
        <f t="shared" si="91"/>
        <v>#REF!</v>
      </c>
      <c r="BL32" s="1318" t="e">
        <f>AU32-0.243</f>
        <v>#REF!</v>
      </c>
      <c r="BM32" s="1318"/>
      <c r="BN32" s="1318" t="e">
        <f t="shared" ref="BN32" si="101">AW32</f>
        <v>#REF!</v>
      </c>
      <c r="BO32" s="1318" t="e">
        <f t="shared" ref="BO32" si="102">AX32</f>
        <v>#REF!</v>
      </c>
      <c r="BP32" s="580">
        <f t="shared" si="92"/>
        <v>0</v>
      </c>
      <c r="BQ32" s="580"/>
      <c r="BR32" s="580"/>
      <c r="BS32" s="580"/>
      <c r="BT32" s="580"/>
      <c r="BU32" s="580">
        <f t="shared" si="78"/>
        <v>0</v>
      </c>
      <c r="BV32" s="580"/>
      <c r="BW32" s="580"/>
      <c r="BX32" s="580"/>
      <c r="BY32" s="580"/>
      <c r="BZ32" s="580">
        <f t="shared" si="94"/>
        <v>0</v>
      </c>
      <c r="CA32" s="580"/>
      <c r="CB32" s="580"/>
      <c r="CC32" s="580"/>
      <c r="CD32" s="580"/>
      <c r="CE32" s="1349"/>
      <c r="CF32" s="1349"/>
      <c r="CG32" s="1350"/>
    </row>
    <row r="33" spans="1:85" hidden="1">
      <c r="A33" s="1347" t="e">
        <f>'прил 1.1'!#REF!</f>
        <v>#REF!</v>
      </c>
      <c r="B33" s="1191" t="e">
        <f>INDEX('прил 1.1'!#REF!,MATCH('источники по объектам 2016'!A33,'прил 1.1'!B:B,0))</f>
        <v>#REF!</v>
      </c>
      <c r="C33" s="1191" t="e">
        <f>INDEX('прил 14'!N:N,MATCH('источники по объектам 2016'!$A33,'прил 14'!$B:$B,0))</f>
        <v>#REF!</v>
      </c>
      <c r="D33" s="1348"/>
      <c r="E33" s="1191" t="e">
        <f>INDEX('прил 14'!O:O,MATCH('источники по объектам 2016'!$A33,'прил 14'!$B:$B,0))</f>
        <v>#REF!</v>
      </c>
      <c r="F33" s="1348"/>
      <c r="G33" s="1191" t="e">
        <f>INDEX('прил 14'!P:P,MATCH('источники по объектам 2016'!$A33,'прил 14'!$B:$B,0))</f>
        <v>#REF!</v>
      </c>
      <c r="H33" s="1191" t="e">
        <f>INDEX('прил 14'!Q:Q,MATCH('источники по объектам 2016'!$A33,'прил 14'!$B:$B,0))</f>
        <v>#REF!</v>
      </c>
      <c r="I33" s="580"/>
      <c r="J33" s="635"/>
      <c r="K33" s="1319" t="e">
        <f t="shared" si="71"/>
        <v>#REF!</v>
      </c>
      <c r="L33" s="1319" t="e">
        <f t="shared" si="83"/>
        <v>#REF!</v>
      </c>
      <c r="M33" s="1319" t="e">
        <f t="shared" si="84"/>
        <v>#REF!</v>
      </c>
      <c r="N33" s="1319" t="e">
        <f t="shared" si="85"/>
        <v>#REF!</v>
      </c>
      <c r="O33" s="1319" t="e">
        <f t="shared" si="86"/>
        <v>#REF!</v>
      </c>
      <c r="P33" s="580">
        <f t="shared" si="58"/>
        <v>0</v>
      </c>
      <c r="Q33" s="580"/>
      <c r="R33" s="580"/>
      <c r="S33" s="580"/>
      <c r="T33" s="580"/>
      <c r="U33" s="1318" t="e">
        <f>SUM(V33:Y33)</f>
        <v>#REF!</v>
      </c>
      <c r="V33" s="1318" t="e">
        <f>C33</f>
        <v>#REF!</v>
      </c>
      <c r="W33" s="1318" t="e">
        <f>E33</f>
        <v>#REF!</v>
      </c>
      <c r="X33" s="1318" t="e">
        <f>G33</f>
        <v>#REF!</v>
      </c>
      <c r="Y33" s="1318" t="e">
        <f>H33</f>
        <v>#REF!</v>
      </c>
      <c r="Z33" s="580">
        <f t="shared" si="60"/>
        <v>0</v>
      </c>
      <c r="AA33" s="580"/>
      <c r="AB33" s="580"/>
      <c r="AC33" s="580"/>
      <c r="AD33" s="580"/>
      <c r="AE33" s="580"/>
      <c r="AF33" s="580"/>
      <c r="AG33" s="580"/>
      <c r="AH33" s="580"/>
      <c r="AI33" s="580"/>
      <c r="AJ33" s="580" t="e">
        <f t="shared" si="65"/>
        <v>#REF!</v>
      </c>
      <c r="AK33" s="580" t="e">
        <f>INDEX('прил 14'!AL:AL,MATCH('источники по объектам 2016'!$A33,'прил 14'!$B:$B,0))</f>
        <v>#REF!</v>
      </c>
      <c r="AL33" s="580" t="e">
        <f>INDEX('прил 14'!AM:AM,MATCH('источники по объектам 2016'!$A33,'прил 14'!$B:$B,0))</f>
        <v>#REF!</v>
      </c>
      <c r="AM33" s="580" t="e">
        <f>INDEX('прил 14'!AN:AN,MATCH('источники по объектам 2016'!$A33,'прил 14'!$B:$B,0))</f>
        <v>#REF!</v>
      </c>
      <c r="AN33" s="580" t="e">
        <f>INDEX('прил 14'!AO:AO,MATCH('источники по объектам 2016'!$A33,'прил 14'!$B:$B,0))</f>
        <v>#REF!</v>
      </c>
      <c r="AO33" s="580" t="e">
        <f>INDEX('прил 1.1'!#REF!,MATCH('источники по объектам 2016'!A33,'прил 1.1'!B:B,0))</f>
        <v>#REF!</v>
      </c>
      <c r="AP33" s="580" t="e">
        <f>INDEX('прил 14'!W:W,MATCH($A33,'прил 14'!$B:$B,0))</f>
        <v>#REF!</v>
      </c>
      <c r="AQ33" s="580" t="e">
        <f>INDEX('прил 14'!X:X,MATCH($A33,'прил 14'!$B:$B,0))</f>
        <v>#REF!</v>
      </c>
      <c r="AR33" s="580" t="e">
        <f>INDEX('прил 14'!Y:Y,MATCH($A33,'прил 14'!$B:$B,0))</f>
        <v>#REF!</v>
      </c>
      <c r="AS33" s="580" t="e">
        <f>INDEX('прил 14'!Z:Z,MATCH($A33,'прил 14'!$B:$B,0))</f>
        <v>#REF!</v>
      </c>
      <c r="AT33" s="580" t="e">
        <f t="shared" si="23"/>
        <v>#REF!</v>
      </c>
      <c r="AU33" s="580" t="e">
        <f t="shared" si="30"/>
        <v>#REF!</v>
      </c>
      <c r="AV33" s="580" t="e">
        <f t="shared" si="24"/>
        <v>#REF!</v>
      </c>
      <c r="AW33" s="580" t="e">
        <f t="shared" si="25"/>
        <v>#REF!</v>
      </c>
      <c r="AX33" s="580" t="e">
        <f t="shared" si="26"/>
        <v>#REF!</v>
      </c>
      <c r="AY33" s="580"/>
      <c r="AZ33" s="580" t="e">
        <f t="shared" si="66"/>
        <v>#REF!</v>
      </c>
      <c r="BA33" s="580" t="e">
        <f t="shared" si="67"/>
        <v>#REF!</v>
      </c>
      <c r="BB33" s="580" t="e">
        <f t="shared" si="68"/>
        <v>#REF!</v>
      </c>
      <c r="BC33" s="580" t="e">
        <f t="shared" si="69"/>
        <v>#REF!</v>
      </c>
      <c r="BD33" s="580" t="e">
        <f t="shared" si="70"/>
        <v>#REF!</v>
      </c>
      <c r="BE33" s="635"/>
      <c r="BF33" s="1319" t="e">
        <f t="shared" si="96"/>
        <v>#REF!</v>
      </c>
      <c r="BG33" s="1319" t="e">
        <f t="shared" si="97"/>
        <v>#REF!</v>
      </c>
      <c r="BH33" s="1319" t="e">
        <f t="shared" si="98"/>
        <v>#REF!</v>
      </c>
      <c r="BI33" s="1319" t="e">
        <f t="shared" si="99"/>
        <v>#REF!</v>
      </c>
      <c r="BJ33" s="1319" t="e">
        <f t="shared" si="100"/>
        <v>#REF!</v>
      </c>
      <c r="BK33" s="580">
        <f t="shared" si="91"/>
        <v>0</v>
      </c>
      <c r="BL33" s="580"/>
      <c r="BM33" s="580"/>
      <c r="BN33" s="580"/>
      <c r="BO33" s="580"/>
      <c r="BP33" s="1319" t="e">
        <f t="shared" ref="BP33" si="103">SUM(BQ33:BT33)</f>
        <v>#REF!</v>
      </c>
      <c r="BQ33" s="1319" t="e">
        <f t="shared" ref="BQ33" si="104">AU33</f>
        <v>#REF!</v>
      </c>
      <c r="BR33" s="1319" t="e">
        <f t="shared" ref="BR33" si="105">AV33</f>
        <v>#REF!</v>
      </c>
      <c r="BS33" s="1319" t="e">
        <f>AW33</f>
        <v>#REF!</v>
      </c>
      <c r="BT33" s="1319" t="e">
        <f>AX33</f>
        <v>#REF!</v>
      </c>
      <c r="BU33" s="580">
        <f t="shared" si="78"/>
        <v>0</v>
      </c>
      <c r="BV33" s="580"/>
      <c r="BW33" s="580"/>
      <c r="BX33" s="580"/>
      <c r="BY33" s="580"/>
      <c r="BZ33" s="580">
        <f t="shared" si="94"/>
        <v>0</v>
      </c>
      <c r="CA33" s="580"/>
      <c r="CB33" s="580"/>
      <c r="CC33" s="580"/>
      <c r="CD33" s="580"/>
      <c r="CE33" s="1349"/>
      <c r="CF33" s="1349"/>
      <c r="CG33" s="1350"/>
    </row>
    <row r="34" spans="1:85" hidden="1">
      <c r="A34" s="1347" t="e">
        <f>'прил 1.1'!#REF!</f>
        <v>#REF!</v>
      </c>
      <c r="B34" s="1191" t="e">
        <f>INDEX('прил 1.1'!#REF!,MATCH('источники по объектам 2016'!A34,'прил 1.1'!B:B,0))</f>
        <v>#REF!</v>
      </c>
      <c r="C34" s="1191" t="e">
        <f>INDEX('прил 14'!N:N,MATCH('источники по объектам 2016'!$A34,'прил 14'!$B:$B,0))</f>
        <v>#REF!</v>
      </c>
      <c r="D34" s="1348"/>
      <c r="E34" s="1191" t="e">
        <f>INDEX('прил 14'!O:O,MATCH('источники по объектам 2016'!$A34,'прил 14'!$B:$B,0))</f>
        <v>#REF!</v>
      </c>
      <c r="F34" s="1348"/>
      <c r="G34" s="1191" t="e">
        <f>INDEX('прил 14'!P:P,MATCH('источники по объектам 2016'!$A34,'прил 14'!$B:$B,0))</f>
        <v>#REF!</v>
      </c>
      <c r="H34" s="1191" t="e">
        <f>INDEX('прил 14'!Q:Q,MATCH('источники по объектам 2016'!$A34,'прил 14'!$B:$B,0))</f>
        <v>#REF!</v>
      </c>
      <c r="I34" s="580"/>
      <c r="J34" s="635"/>
      <c r="K34" s="1319" t="e">
        <f t="shared" si="71"/>
        <v>#REF!</v>
      </c>
      <c r="L34" s="1319" t="e">
        <f t="shared" si="83"/>
        <v>#REF!</v>
      </c>
      <c r="M34" s="1319" t="e">
        <f t="shared" si="84"/>
        <v>#REF!</v>
      </c>
      <c r="N34" s="1319" t="e">
        <f t="shared" si="85"/>
        <v>#REF!</v>
      </c>
      <c r="O34" s="1319" t="e">
        <f t="shared" si="86"/>
        <v>#REF!</v>
      </c>
      <c r="P34" s="580">
        <f t="shared" ref="P34" si="106">SUM(Q34:T34)</f>
        <v>0</v>
      </c>
      <c r="Q34" s="580"/>
      <c r="R34" s="580"/>
      <c r="S34" s="580"/>
      <c r="T34" s="580"/>
      <c r="U34" s="580">
        <f t="shared" ref="U34" si="107">SUM(V34:Y34)</f>
        <v>0</v>
      </c>
      <c r="V34" s="580"/>
      <c r="W34" s="580"/>
      <c r="X34" s="580"/>
      <c r="Y34" s="580"/>
      <c r="Z34" s="580">
        <f t="shared" ref="Z34" si="108">SUM(AA34:AD34)</f>
        <v>0</v>
      </c>
      <c r="AA34" s="580"/>
      <c r="AB34" s="580"/>
      <c r="AC34" s="580"/>
      <c r="AD34" s="580"/>
      <c r="AE34" s="580"/>
      <c r="AF34" s="580"/>
      <c r="AG34" s="580"/>
      <c r="AH34" s="580"/>
      <c r="AI34" s="580"/>
      <c r="AJ34" s="580" t="e">
        <f t="shared" si="65"/>
        <v>#REF!</v>
      </c>
      <c r="AK34" s="580" t="e">
        <f>INDEX('прил 14'!AL:AL,MATCH('источники по объектам 2016'!$A34,'прил 14'!$B:$B,0))</f>
        <v>#REF!</v>
      </c>
      <c r="AL34" s="580" t="e">
        <f>INDEX('прил 14'!AM:AM,MATCH('источники по объектам 2016'!$A34,'прил 14'!$B:$B,0))</f>
        <v>#REF!</v>
      </c>
      <c r="AM34" s="580" t="e">
        <f>INDEX('прил 14'!AN:AN,MATCH('источники по объектам 2016'!$A34,'прил 14'!$B:$B,0))</f>
        <v>#REF!</v>
      </c>
      <c r="AN34" s="580" t="e">
        <f>INDEX('прил 14'!AO:AO,MATCH('источники по объектам 2016'!$A34,'прил 14'!$B:$B,0))</f>
        <v>#REF!</v>
      </c>
      <c r="AO34" s="580" t="e">
        <f>INDEX('прил 1.1'!#REF!,MATCH('источники по объектам 2016'!A34,'прил 1.1'!B:B,0))</f>
        <v>#REF!</v>
      </c>
      <c r="AP34" s="580" t="e">
        <f>INDEX('прил 14'!W:W,MATCH($A34,'прил 14'!$B:$B,0))</f>
        <v>#REF!</v>
      </c>
      <c r="AQ34" s="580" t="e">
        <f>INDEX('прил 14'!X:X,MATCH($A34,'прил 14'!$B:$B,0))</f>
        <v>#REF!</v>
      </c>
      <c r="AR34" s="580" t="e">
        <f>INDEX('прил 14'!Y:Y,MATCH($A34,'прил 14'!$B:$B,0))</f>
        <v>#REF!</v>
      </c>
      <c r="AS34" s="580" t="e">
        <f>INDEX('прил 14'!Z:Z,MATCH($A34,'прил 14'!$B:$B,0))</f>
        <v>#REF!</v>
      </c>
      <c r="AT34" s="580" t="e">
        <f t="shared" si="23"/>
        <v>#REF!</v>
      </c>
      <c r="AU34" s="580" t="e">
        <f t="shared" si="30"/>
        <v>#REF!</v>
      </c>
      <c r="AV34" s="580" t="e">
        <f t="shared" si="24"/>
        <v>#REF!</v>
      </c>
      <c r="AW34" s="580" t="e">
        <f t="shared" si="25"/>
        <v>#REF!</v>
      </c>
      <c r="AX34" s="580" t="e">
        <f t="shared" si="26"/>
        <v>#REF!</v>
      </c>
      <c r="AY34" s="580"/>
      <c r="AZ34" s="580" t="e">
        <f t="shared" si="66"/>
        <v>#REF!</v>
      </c>
      <c r="BA34" s="580" t="e">
        <f t="shared" si="67"/>
        <v>#REF!</v>
      </c>
      <c r="BB34" s="580" t="e">
        <f t="shared" si="68"/>
        <v>#REF!</v>
      </c>
      <c r="BC34" s="580" t="e">
        <f t="shared" si="69"/>
        <v>#REF!</v>
      </c>
      <c r="BD34" s="580" t="e">
        <f t="shared" si="70"/>
        <v>#REF!</v>
      </c>
      <c r="BE34" s="635"/>
      <c r="BF34" s="1319" t="e">
        <f t="shared" si="96"/>
        <v>#REF!</v>
      </c>
      <c r="BG34" s="1319" t="e">
        <f t="shared" si="97"/>
        <v>#REF!</v>
      </c>
      <c r="BH34" s="1319" t="e">
        <f t="shared" si="98"/>
        <v>#REF!</v>
      </c>
      <c r="BI34" s="1319" t="e">
        <f t="shared" si="99"/>
        <v>#REF!</v>
      </c>
      <c r="BJ34" s="1319" t="e">
        <f t="shared" si="100"/>
        <v>#REF!</v>
      </c>
      <c r="BK34" s="580">
        <f t="shared" si="91"/>
        <v>0</v>
      </c>
      <c r="BL34" s="580"/>
      <c r="BM34" s="580"/>
      <c r="BN34" s="580"/>
      <c r="BO34" s="580"/>
      <c r="BP34" s="580">
        <f t="shared" si="92"/>
        <v>0</v>
      </c>
      <c r="BQ34" s="580"/>
      <c r="BR34" s="580"/>
      <c r="BS34" s="580"/>
      <c r="BT34" s="580"/>
      <c r="BU34" s="580">
        <f t="shared" si="78"/>
        <v>0</v>
      </c>
      <c r="BV34" s="580"/>
      <c r="BW34" s="580"/>
      <c r="BX34" s="580"/>
      <c r="BY34" s="580"/>
      <c r="BZ34" s="580">
        <f t="shared" si="94"/>
        <v>0</v>
      </c>
      <c r="CA34" s="580"/>
      <c r="CB34" s="580"/>
      <c r="CC34" s="580"/>
      <c r="CD34" s="580"/>
      <c r="CE34" s="1349"/>
      <c r="CF34" s="1349"/>
      <c r="CG34" s="1350"/>
    </row>
    <row r="35" spans="1:85" hidden="1">
      <c r="A35" s="1347" t="e">
        <f>'прил 1.1'!#REF!</f>
        <v>#REF!</v>
      </c>
      <c r="B35" s="1191" t="e">
        <f>INDEX('прил 1.1'!#REF!,MATCH('источники по объектам 2016'!A35,'прил 1.1'!B:B,0))</f>
        <v>#REF!</v>
      </c>
      <c r="C35" s="1191" t="e">
        <f>INDEX('прил 14'!N:N,MATCH('источники по объектам 2016'!$A35,'прил 14'!$B:$B,0))</f>
        <v>#REF!</v>
      </c>
      <c r="D35" s="1348"/>
      <c r="E35" s="1191" t="e">
        <f>INDEX('прил 14'!O:O,MATCH('источники по объектам 2016'!$A35,'прил 14'!$B:$B,0))</f>
        <v>#REF!</v>
      </c>
      <c r="F35" s="1348"/>
      <c r="G35" s="1191" t="e">
        <f>INDEX('прил 14'!P:P,MATCH('источники по объектам 2016'!$A35,'прил 14'!$B:$B,0))</f>
        <v>#REF!</v>
      </c>
      <c r="H35" s="1191" t="e">
        <f>INDEX('прил 14'!Q:Q,MATCH('источники по объектам 2016'!$A35,'прил 14'!$B:$B,0))</f>
        <v>#REF!</v>
      </c>
      <c r="I35" s="580"/>
      <c r="J35" s="635"/>
      <c r="K35" s="1319" t="e">
        <f t="shared" si="71"/>
        <v>#REF!</v>
      </c>
      <c r="L35" s="1319" t="e">
        <f t="shared" si="83"/>
        <v>#REF!</v>
      </c>
      <c r="M35" s="1319" t="e">
        <f t="shared" si="84"/>
        <v>#REF!</v>
      </c>
      <c r="N35" s="1319" t="e">
        <f t="shared" si="85"/>
        <v>#REF!</v>
      </c>
      <c r="O35" s="1319" t="e">
        <f t="shared" si="86"/>
        <v>#REF!</v>
      </c>
      <c r="P35" s="580">
        <f t="shared" si="58"/>
        <v>0</v>
      </c>
      <c r="Q35" s="580"/>
      <c r="R35" s="580"/>
      <c r="S35" s="580"/>
      <c r="T35" s="580"/>
      <c r="U35" s="580">
        <f t="shared" si="59"/>
        <v>0</v>
      </c>
      <c r="V35" s="580"/>
      <c r="W35" s="580"/>
      <c r="X35" s="580"/>
      <c r="Y35" s="580"/>
      <c r="Z35" s="580">
        <f t="shared" si="60"/>
        <v>0</v>
      </c>
      <c r="AA35" s="580"/>
      <c r="AB35" s="580"/>
      <c r="AC35" s="580"/>
      <c r="AD35" s="580"/>
      <c r="AE35" s="580"/>
      <c r="AF35" s="580"/>
      <c r="AG35" s="580"/>
      <c r="AH35" s="580"/>
      <c r="AI35" s="580"/>
      <c r="AJ35" s="580" t="e">
        <f t="shared" si="65"/>
        <v>#REF!</v>
      </c>
      <c r="AK35" s="580" t="e">
        <f>INDEX('прил 14'!AL:AL,MATCH('источники по объектам 2016'!$A35,'прил 14'!$B:$B,0))</f>
        <v>#REF!</v>
      </c>
      <c r="AL35" s="580" t="e">
        <f>INDEX('прил 14'!AM:AM,MATCH('источники по объектам 2016'!$A35,'прил 14'!$B:$B,0))</f>
        <v>#REF!</v>
      </c>
      <c r="AM35" s="580" t="e">
        <f>INDEX('прил 14'!AN:AN,MATCH('источники по объектам 2016'!$A35,'прил 14'!$B:$B,0))</f>
        <v>#REF!</v>
      </c>
      <c r="AN35" s="580" t="e">
        <f>INDEX('прил 14'!AO:AO,MATCH('источники по объектам 2016'!$A35,'прил 14'!$B:$B,0))</f>
        <v>#REF!</v>
      </c>
      <c r="AO35" s="580" t="e">
        <f>INDEX('прил 1.1'!#REF!,MATCH('источники по объектам 2016'!A35,'прил 1.1'!B:B,0))</f>
        <v>#REF!</v>
      </c>
      <c r="AP35" s="580" t="e">
        <f>INDEX('прил 14'!W:W,MATCH($A35,'прил 14'!$B:$B,0))</f>
        <v>#REF!</v>
      </c>
      <c r="AQ35" s="580" t="e">
        <f>INDEX('прил 14'!X:X,MATCH($A35,'прил 14'!$B:$B,0))</f>
        <v>#REF!</v>
      </c>
      <c r="AR35" s="580" t="e">
        <f>INDEX('прил 14'!Y:Y,MATCH($A35,'прил 14'!$B:$B,0))</f>
        <v>#REF!</v>
      </c>
      <c r="AS35" s="580" t="e">
        <f>INDEX('прил 14'!Z:Z,MATCH($A35,'прил 14'!$B:$B,0))</f>
        <v>#REF!</v>
      </c>
      <c r="AT35" s="580" t="e">
        <f t="shared" si="23"/>
        <v>#REF!</v>
      </c>
      <c r="AU35" s="580" t="e">
        <f t="shared" si="30"/>
        <v>#REF!</v>
      </c>
      <c r="AV35" s="580" t="e">
        <f t="shared" si="24"/>
        <v>#REF!</v>
      </c>
      <c r="AW35" s="580" t="e">
        <f t="shared" si="25"/>
        <v>#REF!</v>
      </c>
      <c r="AX35" s="580" t="e">
        <f t="shared" si="26"/>
        <v>#REF!</v>
      </c>
      <c r="AY35" s="580"/>
      <c r="AZ35" s="580" t="e">
        <f t="shared" si="66"/>
        <v>#REF!</v>
      </c>
      <c r="BA35" s="580" t="e">
        <f t="shared" si="67"/>
        <v>#REF!</v>
      </c>
      <c r="BB35" s="580" t="e">
        <f t="shared" si="68"/>
        <v>#REF!</v>
      </c>
      <c r="BC35" s="580" t="e">
        <f t="shared" si="69"/>
        <v>#REF!</v>
      </c>
      <c r="BD35" s="580" t="e">
        <f t="shared" si="70"/>
        <v>#REF!</v>
      </c>
      <c r="BE35" s="635"/>
      <c r="BF35" s="1319" t="e">
        <f t="shared" si="96"/>
        <v>#REF!</v>
      </c>
      <c r="BG35" s="1319" t="e">
        <f t="shared" si="97"/>
        <v>#REF!</v>
      </c>
      <c r="BH35" s="1319" t="e">
        <f t="shared" si="98"/>
        <v>#REF!</v>
      </c>
      <c r="BI35" s="1319" t="e">
        <f t="shared" si="99"/>
        <v>#REF!</v>
      </c>
      <c r="BJ35" s="1319" t="e">
        <f t="shared" si="100"/>
        <v>#REF!</v>
      </c>
      <c r="BK35" s="580">
        <f t="shared" si="91"/>
        <v>0</v>
      </c>
      <c r="BL35" s="580"/>
      <c r="BM35" s="580"/>
      <c r="BN35" s="580"/>
      <c r="BO35" s="580"/>
      <c r="BP35" s="580">
        <f t="shared" si="92"/>
        <v>0</v>
      </c>
      <c r="BQ35" s="580"/>
      <c r="BR35" s="580"/>
      <c r="BS35" s="580"/>
      <c r="BT35" s="580"/>
      <c r="BU35" s="580">
        <f t="shared" si="78"/>
        <v>0</v>
      </c>
      <c r="BV35" s="580"/>
      <c r="BW35" s="580"/>
      <c r="BX35" s="580"/>
      <c r="BY35" s="580"/>
      <c r="BZ35" s="580">
        <f t="shared" si="94"/>
        <v>0</v>
      </c>
      <c r="CA35" s="580"/>
      <c r="CB35" s="580"/>
      <c r="CC35" s="580"/>
      <c r="CD35" s="580"/>
      <c r="CE35" s="1349"/>
      <c r="CF35" s="1349"/>
      <c r="CG35" s="1350"/>
    </row>
    <row r="36" spans="1:85" hidden="1">
      <c r="A36" s="1347" t="e">
        <f>'прил 1.1'!#REF!</f>
        <v>#REF!</v>
      </c>
      <c r="B36" s="1191" t="e">
        <f>INDEX('прил 1.1'!#REF!,MATCH('источники по объектам 2016'!A36,'прил 1.1'!B:B,0))</f>
        <v>#REF!</v>
      </c>
      <c r="C36" s="1191" t="e">
        <f>INDEX('прил 14'!N:N,MATCH('источники по объектам 2016'!$A36,'прил 14'!$B:$B,0))</f>
        <v>#REF!</v>
      </c>
      <c r="D36" s="1348"/>
      <c r="E36" s="1191" t="e">
        <f>INDEX('прил 14'!O:O,MATCH('источники по объектам 2016'!$A36,'прил 14'!$B:$B,0))</f>
        <v>#REF!</v>
      </c>
      <c r="F36" s="1348"/>
      <c r="G36" s="1191" t="e">
        <f>INDEX('прил 14'!P:P,MATCH('источники по объектам 2016'!$A36,'прил 14'!$B:$B,0))</f>
        <v>#REF!</v>
      </c>
      <c r="H36" s="1191" t="e">
        <f>INDEX('прил 14'!Q:Q,MATCH('источники по объектам 2016'!$A36,'прил 14'!$B:$B,0))</f>
        <v>#REF!</v>
      </c>
      <c r="I36" s="580"/>
      <c r="J36" s="635"/>
      <c r="K36" s="1319" t="e">
        <f t="shared" si="71"/>
        <v>#REF!</v>
      </c>
      <c r="L36" s="1319" t="e">
        <f t="shared" si="83"/>
        <v>#REF!</v>
      </c>
      <c r="M36" s="1319" t="e">
        <f t="shared" si="84"/>
        <v>#REF!</v>
      </c>
      <c r="N36" s="1319" t="e">
        <f t="shared" si="85"/>
        <v>#REF!</v>
      </c>
      <c r="O36" s="1319" t="e">
        <f t="shared" si="86"/>
        <v>#REF!</v>
      </c>
      <c r="P36" s="580">
        <f t="shared" si="58"/>
        <v>0</v>
      </c>
      <c r="Q36" s="580"/>
      <c r="R36" s="580"/>
      <c r="S36" s="580"/>
      <c r="T36" s="580"/>
      <c r="U36" s="580">
        <f t="shared" si="59"/>
        <v>0</v>
      </c>
      <c r="V36" s="580"/>
      <c r="W36" s="580"/>
      <c r="X36" s="580"/>
      <c r="Y36" s="580"/>
      <c r="Z36" s="580">
        <f t="shared" si="60"/>
        <v>0</v>
      </c>
      <c r="AA36" s="580"/>
      <c r="AB36" s="580"/>
      <c r="AC36" s="580"/>
      <c r="AD36" s="580"/>
      <c r="AE36" s="580"/>
      <c r="AF36" s="580"/>
      <c r="AG36" s="580"/>
      <c r="AH36" s="580"/>
      <c r="AI36" s="580"/>
      <c r="AJ36" s="580" t="e">
        <f t="shared" si="65"/>
        <v>#REF!</v>
      </c>
      <c r="AK36" s="580" t="e">
        <f>INDEX('прил 14'!AL:AL,MATCH('источники по объектам 2016'!$A36,'прил 14'!$B:$B,0))</f>
        <v>#REF!</v>
      </c>
      <c r="AL36" s="580" t="e">
        <f>INDEX('прил 14'!AM:AM,MATCH('источники по объектам 2016'!$A36,'прил 14'!$B:$B,0))</f>
        <v>#REF!</v>
      </c>
      <c r="AM36" s="580" t="e">
        <f>INDEX('прил 14'!AN:AN,MATCH('источники по объектам 2016'!$A36,'прил 14'!$B:$B,0))</f>
        <v>#REF!</v>
      </c>
      <c r="AN36" s="580" t="e">
        <f>INDEX('прил 14'!AO:AO,MATCH('источники по объектам 2016'!$A36,'прил 14'!$B:$B,0))</f>
        <v>#REF!</v>
      </c>
      <c r="AO36" s="580" t="e">
        <f>INDEX('прил 1.1'!#REF!,MATCH('источники по объектам 2016'!A36,'прил 1.1'!B:B,0))</f>
        <v>#REF!</v>
      </c>
      <c r="AP36" s="580" t="e">
        <f>INDEX('прил 14'!W:W,MATCH($A36,'прил 14'!$B:$B,0))</f>
        <v>#REF!</v>
      </c>
      <c r="AQ36" s="580" t="e">
        <f>INDEX('прил 14'!X:X,MATCH($A36,'прил 14'!$B:$B,0))</f>
        <v>#REF!</v>
      </c>
      <c r="AR36" s="580" t="e">
        <f>INDEX('прил 14'!Y:Y,MATCH($A36,'прил 14'!$B:$B,0))</f>
        <v>#REF!</v>
      </c>
      <c r="AS36" s="580" t="e">
        <f>INDEX('прил 14'!Z:Z,MATCH($A36,'прил 14'!$B:$B,0))</f>
        <v>#REF!</v>
      </c>
      <c r="AT36" s="580" t="e">
        <f t="shared" si="23"/>
        <v>#REF!</v>
      </c>
      <c r="AU36" s="580" t="e">
        <f t="shared" si="30"/>
        <v>#REF!</v>
      </c>
      <c r="AV36" s="580" t="e">
        <f t="shared" si="24"/>
        <v>#REF!</v>
      </c>
      <c r="AW36" s="580" t="e">
        <f t="shared" si="25"/>
        <v>#REF!</v>
      </c>
      <c r="AX36" s="580" t="e">
        <f t="shared" si="26"/>
        <v>#REF!</v>
      </c>
      <c r="AY36" s="580"/>
      <c r="AZ36" s="580" t="e">
        <f t="shared" si="66"/>
        <v>#REF!</v>
      </c>
      <c r="BA36" s="580" t="e">
        <f t="shared" si="67"/>
        <v>#REF!</v>
      </c>
      <c r="BB36" s="580" t="e">
        <f t="shared" si="68"/>
        <v>#REF!</v>
      </c>
      <c r="BC36" s="580" t="e">
        <f t="shared" si="69"/>
        <v>#REF!</v>
      </c>
      <c r="BD36" s="580" t="e">
        <f t="shared" si="70"/>
        <v>#REF!</v>
      </c>
      <c r="BE36" s="635"/>
      <c r="BF36" s="1319" t="e">
        <f t="shared" si="96"/>
        <v>#REF!</v>
      </c>
      <c r="BG36" s="1319" t="e">
        <f t="shared" si="97"/>
        <v>#REF!</v>
      </c>
      <c r="BH36" s="1319" t="e">
        <f t="shared" si="98"/>
        <v>#REF!</v>
      </c>
      <c r="BI36" s="1319" t="e">
        <f t="shared" si="99"/>
        <v>#REF!</v>
      </c>
      <c r="BJ36" s="1319" t="e">
        <f t="shared" si="100"/>
        <v>#REF!</v>
      </c>
      <c r="BK36" s="580">
        <f t="shared" si="91"/>
        <v>0</v>
      </c>
      <c r="BL36" s="580"/>
      <c r="BM36" s="580"/>
      <c r="BN36" s="580"/>
      <c r="BO36" s="580"/>
      <c r="BP36" s="580">
        <f t="shared" si="92"/>
        <v>0</v>
      </c>
      <c r="BQ36" s="580"/>
      <c r="BR36" s="580"/>
      <c r="BS36" s="580"/>
      <c r="BT36" s="580"/>
      <c r="BU36" s="580">
        <f t="shared" si="78"/>
        <v>0</v>
      </c>
      <c r="BV36" s="580"/>
      <c r="BW36" s="580"/>
      <c r="BX36" s="580"/>
      <c r="BY36" s="580"/>
      <c r="BZ36" s="580">
        <f t="shared" si="94"/>
        <v>0</v>
      </c>
      <c r="CA36" s="580"/>
      <c r="CB36" s="580"/>
      <c r="CC36" s="580"/>
      <c r="CD36" s="580"/>
      <c r="CE36" s="1349"/>
      <c r="CF36" s="1349"/>
      <c r="CG36" s="1350"/>
    </row>
    <row r="37" spans="1:85" hidden="1">
      <c r="A37" s="1347" t="e">
        <f>'прил 1.1'!#REF!</f>
        <v>#REF!</v>
      </c>
      <c r="B37" s="1191" t="e">
        <f>INDEX('прил 1.1'!#REF!,MATCH('источники по объектам 2016'!A37,'прил 1.1'!B:B,0))</f>
        <v>#REF!</v>
      </c>
      <c r="C37" s="1191" t="e">
        <f>INDEX('прил 14'!N:N,MATCH('источники по объектам 2016'!$A37,'прил 14'!$B:$B,0))</f>
        <v>#REF!</v>
      </c>
      <c r="D37" s="1348"/>
      <c r="E37" s="1191" t="e">
        <f>INDEX('прил 14'!O:O,MATCH('источники по объектам 2016'!$A37,'прил 14'!$B:$B,0))</f>
        <v>#REF!</v>
      </c>
      <c r="F37" s="1348"/>
      <c r="G37" s="1191" t="e">
        <f>INDEX('прил 14'!P:P,MATCH('источники по объектам 2016'!$A37,'прил 14'!$B:$B,0))</f>
        <v>#REF!</v>
      </c>
      <c r="H37" s="1191" t="e">
        <f>INDEX('прил 14'!Q:Q,MATCH('источники по объектам 2016'!$A37,'прил 14'!$B:$B,0))</f>
        <v>#REF!</v>
      </c>
      <c r="I37" s="580"/>
      <c r="J37" s="635"/>
      <c r="K37" s="1319" t="e">
        <f t="shared" si="71"/>
        <v>#REF!</v>
      </c>
      <c r="L37" s="1319" t="e">
        <f t="shared" si="83"/>
        <v>#REF!</v>
      </c>
      <c r="M37" s="1319" t="e">
        <f t="shared" si="84"/>
        <v>#REF!</v>
      </c>
      <c r="N37" s="1319" t="e">
        <f t="shared" si="85"/>
        <v>#REF!</v>
      </c>
      <c r="O37" s="1319" t="e">
        <f t="shared" si="86"/>
        <v>#REF!</v>
      </c>
      <c r="P37" s="580">
        <f t="shared" si="58"/>
        <v>0</v>
      </c>
      <c r="Q37" s="580"/>
      <c r="R37" s="580"/>
      <c r="S37" s="580"/>
      <c r="T37" s="580"/>
      <c r="U37" s="580">
        <f t="shared" si="59"/>
        <v>0</v>
      </c>
      <c r="V37" s="580"/>
      <c r="W37" s="580"/>
      <c r="X37" s="580"/>
      <c r="Y37" s="580"/>
      <c r="Z37" s="580">
        <f t="shared" si="60"/>
        <v>0</v>
      </c>
      <c r="AA37" s="580"/>
      <c r="AB37" s="580"/>
      <c r="AC37" s="580"/>
      <c r="AD37" s="580"/>
      <c r="AE37" s="580"/>
      <c r="AF37" s="580"/>
      <c r="AG37" s="580"/>
      <c r="AH37" s="580"/>
      <c r="AI37" s="580"/>
      <c r="AJ37" s="580" t="e">
        <f t="shared" si="65"/>
        <v>#REF!</v>
      </c>
      <c r="AK37" s="580" t="e">
        <f>INDEX('прил 14'!AL:AL,MATCH('источники по объектам 2016'!$A37,'прил 14'!$B:$B,0))</f>
        <v>#REF!</v>
      </c>
      <c r="AL37" s="580" t="e">
        <f>INDEX('прил 14'!AM:AM,MATCH('источники по объектам 2016'!$A37,'прил 14'!$B:$B,0))</f>
        <v>#REF!</v>
      </c>
      <c r="AM37" s="580" t="e">
        <f>INDEX('прил 14'!AN:AN,MATCH('источники по объектам 2016'!$A37,'прил 14'!$B:$B,0))</f>
        <v>#REF!</v>
      </c>
      <c r="AN37" s="580" t="e">
        <f>INDEX('прил 14'!AO:AO,MATCH('источники по объектам 2016'!$A37,'прил 14'!$B:$B,0))</f>
        <v>#REF!</v>
      </c>
      <c r="AO37" s="580" t="e">
        <f>INDEX('прил 1.1'!#REF!,MATCH('источники по объектам 2016'!A37,'прил 1.1'!B:B,0))</f>
        <v>#REF!</v>
      </c>
      <c r="AP37" s="580" t="e">
        <f>INDEX('прил 14'!W:W,MATCH($A37,'прил 14'!$B:$B,0))</f>
        <v>#REF!</v>
      </c>
      <c r="AQ37" s="580" t="e">
        <f>INDEX('прил 14'!X:X,MATCH($A37,'прил 14'!$B:$B,0))</f>
        <v>#REF!</v>
      </c>
      <c r="AR37" s="580" t="e">
        <f>INDEX('прил 14'!Y:Y,MATCH($A37,'прил 14'!$B:$B,0))</f>
        <v>#REF!</v>
      </c>
      <c r="AS37" s="580" t="e">
        <f>INDEX('прил 14'!Z:Z,MATCH($A37,'прил 14'!$B:$B,0))</f>
        <v>#REF!</v>
      </c>
      <c r="AT37" s="580" t="e">
        <f t="shared" si="23"/>
        <v>#REF!</v>
      </c>
      <c r="AU37" s="580" t="e">
        <f t="shared" si="30"/>
        <v>#REF!</v>
      </c>
      <c r="AV37" s="580" t="e">
        <f t="shared" si="24"/>
        <v>#REF!</v>
      </c>
      <c r="AW37" s="580" t="e">
        <f t="shared" si="25"/>
        <v>#REF!</v>
      </c>
      <c r="AX37" s="580" t="e">
        <f t="shared" si="26"/>
        <v>#REF!</v>
      </c>
      <c r="AY37" s="580"/>
      <c r="AZ37" s="580" t="e">
        <f t="shared" si="66"/>
        <v>#REF!</v>
      </c>
      <c r="BA37" s="580" t="e">
        <f t="shared" si="67"/>
        <v>#REF!</v>
      </c>
      <c r="BB37" s="580" t="e">
        <f t="shared" si="68"/>
        <v>#REF!</v>
      </c>
      <c r="BC37" s="580" t="e">
        <f t="shared" si="69"/>
        <v>#REF!</v>
      </c>
      <c r="BD37" s="580" t="e">
        <f t="shared" si="70"/>
        <v>#REF!</v>
      </c>
      <c r="BE37" s="635"/>
      <c r="BF37" s="1319" t="e">
        <f t="shared" si="96"/>
        <v>#REF!</v>
      </c>
      <c r="BG37" s="1319" t="e">
        <f t="shared" si="97"/>
        <v>#REF!</v>
      </c>
      <c r="BH37" s="1319" t="e">
        <f t="shared" si="98"/>
        <v>#REF!</v>
      </c>
      <c r="BI37" s="1319" t="e">
        <f t="shared" si="99"/>
        <v>#REF!</v>
      </c>
      <c r="BJ37" s="1319" t="e">
        <f t="shared" si="100"/>
        <v>#REF!</v>
      </c>
      <c r="BK37" s="580">
        <f t="shared" si="91"/>
        <v>0</v>
      </c>
      <c r="BL37" s="580"/>
      <c r="BM37" s="580"/>
      <c r="BN37" s="580"/>
      <c r="BO37" s="580"/>
      <c r="BP37" s="580">
        <f t="shared" si="92"/>
        <v>0</v>
      </c>
      <c r="BQ37" s="580"/>
      <c r="BR37" s="580"/>
      <c r="BS37" s="580"/>
      <c r="BT37" s="580"/>
      <c r="BU37" s="580">
        <f t="shared" si="78"/>
        <v>0</v>
      </c>
      <c r="BV37" s="580"/>
      <c r="BW37" s="580"/>
      <c r="BX37" s="580"/>
      <c r="BY37" s="580"/>
      <c r="BZ37" s="580">
        <f t="shared" si="94"/>
        <v>0</v>
      </c>
      <c r="CA37" s="580"/>
      <c r="CB37" s="580"/>
      <c r="CC37" s="580"/>
      <c r="CD37" s="580"/>
      <c r="CE37" s="1349"/>
      <c r="CF37" s="1349"/>
      <c r="CG37" s="1350"/>
    </row>
    <row r="38" spans="1:85" hidden="1">
      <c r="A38" s="1347" t="e">
        <f>'прил 1.1'!#REF!</f>
        <v>#REF!</v>
      </c>
      <c r="B38" s="1191" t="e">
        <f>INDEX('прил 1.1'!#REF!,MATCH('источники по объектам 2016'!A38,'прил 1.1'!B:B,0))</f>
        <v>#REF!</v>
      </c>
      <c r="C38" s="1191" t="e">
        <f>INDEX('прил 14'!N:N,MATCH('источники по объектам 2016'!$A38,'прил 14'!$B:$B,0))</f>
        <v>#REF!</v>
      </c>
      <c r="D38" s="1348"/>
      <c r="E38" s="1191" t="e">
        <f>INDEX('прил 14'!O:O,MATCH('источники по объектам 2016'!$A38,'прил 14'!$B:$B,0))</f>
        <v>#REF!</v>
      </c>
      <c r="F38" s="1348"/>
      <c r="G38" s="1191" t="e">
        <f>INDEX('прил 14'!P:P,MATCH('источники по объектам 2016'!$A38,'прил 14'!$B:$B,0))</f>
        <v>#REF!</v>
      </c>
      <c r="H38" s="1191" t="e">
        <f>INDEX('прил 14'!Q:Q,MATCH('источники по объектам 2016'!$A38,'прил 14'!$B:$B,0))</f>
        <v>#REF!</v>
      </c>
      <c r="I38" s="580"/>
      <c r="J38" s="635"/>
      <c r="K38" s="1319" t="e">
        <f t="shared" si="71"/>
        <v>#REF!</v>
      </c>
      <c r="L38" s="1319" t="e">
        <f>C38-Q38-V38</f>
        <v>#REF!</v>
      </c>
      <c r="M38" s="1319" t="e">
        <f>E38-R38-W38</f>
        <v>#REF!</v>
      </c>
      <c r="N38" s="1319" t="e">
        <f>G38-S38-X38</f>
        <v>#REF!</v>
      </c>
      <c r="O38" s="1319" t="e">
        <f>H38-T38-Y38</f>
        <v>#REF!</v>
      </c>
      <c r="P38" s="580">
        <f t="shared" si="58"/>
        <v>0</v>
      </c>
      <c r="Q38" s="580"/>
      <c r="R38" s="580"/>
      <c r="S38" s="580"/>
      <c r="T38" s="580"/>
      <c r="U38" s="580">
        <f t="shared" si="59"/>
        <v>0</v>
      </c>
      <c r="V38" s="580"/>
      <c r="W38" s="580"/>
      <c r="X38" s="580"/>
      <c r="Y38" s="580"/>
      <c r="Z38" s="580">
        <f t="shared" si="60"/>
        <v>0</v>
      </c>
      <c r="AA38" s="580"/>
      <c r="AB38" s="580"/>
      <c r="AC38" s="580"/>
      <c r="AD38" s="580"/>
      <c r="AE38" s="580"/>
      <c r="AF38" s="580"/>
      <c r="AG38" s="580"/>
      <c r="AH38" s="580"/>
      <c r="AI38" s="580"/>
      <c r="AJ38" s="580" t="e">
        <f t="shared" si="65"/>
        <v>#REF!</v>
      </c>
      <c r="AK38" s="580" t="e">
        <f>INDEX('прил 14'!AL:AL,MATCH('источники по объектам 2016'!$A38,'прил 14'!$B:$B,0))</f>
        <v>#REF!</v>
      </c>
      <c r="AL38" s="580" t="e">
        <f>INDEX('прил 14'!AM:AM,MATCH('источники по объектам 2016'!$A38,'прил 14'!$B:$B,0))</f>
        <v>#REF!</v>
      </c>
      <c r="AM38" s="580" t="e">
        <f>INDEX('прил 14'!AN:AN,MATCH('источники по объектам 2016'!$A38,'прил 14'!$B:$B,0))</f>
        <v>#REF!</v>
      </c>
      <c r="AN38" s="580" t="e">
        <f>INDEX('прил 14'!AO:AO,MATCH('источники по объектам 2016'!$A38,'прил 14'!$B:$B,0))</f>
        <v>#REF!</v>
      </c>
      <c r="AO38" s="580" t="e">
        <f>INDEX('прил 1.1'!#REF!,MATCH('источники по объектам 2016'!A38,'прил 1.1'!B:B,0))</f>
        <v>#REF!</v>
      </c>
      <c r="AP38" s="580" t="e">
        <f>INDEX('прил 14'!W:W,MATCH($A38,'прил 14'!$B:$B,0))</f>
        <v>#REF!</v>
      </c>
      <c r="AQ38" s="580" t="e">
        <f>INDEX('прил 14'!X:X,MATCH($A38,'прил 14'!$B:$B,0))</f>
        <v>#REF!</v>
      </c>
      <c r="AR38" s="580" t="e">
        <f>INDEX('прил 14'!Y:Y,MATCH($A38,'прил 14'!$B:$B,0))</f>
        <v>#REF!</v>
      </c>
      <c r="AS38" s="580" t="e">
        <f>INDEX('прил 14'!Z:Z,MATCH($A38,'прил 14'!$B:$B,0))</f>
        <v>#REF!</v>
      </c>
      <c r="AT38" s="580" t="e">
        <f t="shared" si="23"/>
        <v>#REF!</v>
      </c>
      <c r="AU38" s="580" t="e">
        <f t="shared" si="30"/>
        <v>#REF!</v>
      </c>
      <c r="AV38" s="580" t="e">
        <f t="shared" si="24"/>
        <v>#REF!</v>
      </c>
      <c r="AW38" s="580" t="e">
        <f t="shared" si="25"/>
        <v>#REF!</v>
      </c>
      <c r="AX38" s="580" t="e">
        <f t="shared" si="26"/>
        <v>#REF!</v>
      </c>
      <c r="AY38" s="580"/>
      <c r="AZ38" s="580" t="e">
        <f t="shared" si="66"/>
        <v>#REF!</v>
      </c>
      <c r="BA38" s="580" t="e">
        <f t="shared" si="67"/>
        <v>#REF!</v>
      </c>
      <c r="BB38" s="580" t="e">
        <f t="shared" si="68"/>
        <v>#REF!</v>
      </c>
      <c r="BC38" s="580" t="e">
        <f t="shared" si="69"/>
        <v>#REF!</v>
      </c>
      <c r="BD38" s="580" t="e">
        <f t="shared" si="70"/>
        <v>#REF!</v>
      </c>
      <c r="BE38" s="635"/>
      <c r="BF38" s="1319" t="e">
        <f t="shared" si="96"/>
        <v>#REF!</v>
      </c>
      <c r="BG38" s="1319" t="e">
        <f t="shared" si="97"/>
        <v>#REF!</v>
      </c>
      <c r="BH38" s="1319" t="e">
        <f t="shared" si="98"/>
        <v>#REF!</v>
      </c>
      <c r="BI38" s="1319" t="e">
        <f t="shared" si="99"/>
        <v>#REF!</v>
      </c>
      <c r="BJ38" s="1319" t="e">
        <f t="shared" si="100"/>
        <v>#REF!</v>
      </c>
      <c r="BK38" s="580">
        <f t="shared" si="91"/>
        <v>0</v>
      </c>
      <c r="BL38" s="580"/>
      <c r="BM38" s="580"/>
      <c r="BN38" s="580"/>
      <c r="BO38" s="580"/>
      <c r="BP38" s="580">
        <f t="shared" si="92"/>
        <v>0</v>
      </c>
      <c r="BQ38" s="580"/>
      <c r="BR38" s="580"/>
      <c r="BS38" s="580"/>
      <c r="BT38" s="580"/>
      <c r="BU38" s="580">
        <f t="shared" si="78"/>
        <v>0</v>
      </c>
      <c r="BV38" s="580"/>
      <c r="BW38" s="580"/>
      <c r="BX38" s="580"/>
      <c r="BY38" s="580"/>
      <c r="BZ38" s="580">
        <f t="shared" si="94"/>
        <v>0</v>
      </c>
      <c r="CA38" s="580"/>
      <c r="CB38" s="580"/>
      <c r="CC38" s="580"/>
      <c r="CD38" s="580"/>
      <c r="CE38" s="1349"/>
      <c r="CF38" s="1349"/>
      <c r="CG38" s="1350"/>
    </row>
    <row r="39" spans="1:85" hidden="1">
      <c r="A39" s="1347" t="e">
        <f>'прил 1.1'!#REF!</f>
        <v>#REF!</v>
      </c>
      <c r="B39" s="1191" t="e">
        <f>INDEX('прил 1.1'!#REF!,MATCH('источники по объектам 2016'!A39,'прил 1.1'!B:B,0))</f>
        <v>#REF!</v>
      </c>
      <c r="C39" s="1191" t="e">
        <f>INDEX('прил 14'!N:N,MATCH('источники по объектам 2016'!$A39,'прил 14'!$B:$B,0))</f>
        <v>#REF!</v>
      </c>
      <c r="D39" s="1348"/>
      <c r="E39" s="1191" t="e">
        <f>INDEX('прил 14'!O:O,MATCH('источники по объектам 2016'!$A39,'прил 14'!$B:$B,0))</f>
        <v>#REF!</v>
      </c>
      <c r="F39" s="1348"/>
      <c r="G39" s="1191" t="e">
        <f>INDEX('прил 14'!P:P,MATCH('источники по объектам 2016'!$A39,'прил 14'!$B:$B,0))</f>
        <v>#REF!</v>
      </c>
      <c r="H39" s="1191" t="e">
        <f>INDEX('прил 14'!Q:Q,MATCH('источники по объектам 2016'!$A39,'прил 14'!$B:$B,0))</f>
        <v>#REF!</v>
      </c>
      <c r="I39" s="580"/>
      <c r="J39" s="635"/>
      <c r="K39" s="1319" t="e">
        <f t="shared" si="71"/>
        <v>#REF!</v>
      </c>
      <c r="L39" s="1319" t="e">
        <f t="shared" ref="L39:L47" si="109">C39-Q39-V39</f>
        <v>#REF!</v>
      </c>
      <c r="M39" s="1319" t="e">
        <f t="shared" ref="M39:M47" si="110">E39-R39-W39</f>
        <v>#REF!</v>
      </c>
      <c r="N39" s="1319" t="e">
        <f t="shared" ref="N39:N47" si="111">G39-S39-X39</f>
        <v>#REF!</v>
      </c>
      <c r="O39" s="1319" t="e">
        <f t="shared" ref="O39:O47" si="112">H39-T39-Y39</f>
        <v>#REF!</v>
      </c>
      <c r="P39" s="580">
        <f t="shared" si="58"/>
        <v>0</v>
      </c>
      <c r="Q39" s="580"/>
      <c r="R39" s="580"/>
      <c r="S39" s="580"/>
      <c r="T39" s="580"/>
      <c r="U39" s="580">
        <f t="shared" si="59"/>
        <v>0</v>
      </c>
      <c r="V39" s="580"/>
      <c r="W39" s="580"/>
      <c r="X39" s="580"/>
      <c r="Y39" s="580"/>
      <c r="Z39" s="580">
        <f t="shared" si="60"/>
        <v>0</v>
      </c>
      <c r="AA39" s="580"/>
      <c r="AB39" s="580"/>
      <c r="AC39" s="580"/>
      <c r="AD39" s="580"/>
      <c r="AE39" s="580"/>
      <c r="AF39" s="580"/>
      <c r="AG39" s="580"/>
      <c r="AH39" s="580"/>
      <c r="AI39" s="580"/>
      <c r="AJ39" s="580" t="e">
        <f t="shared" si="65"/>
        <v>#REF!</v>
      </c>
      <c r="AK39" s="580" t="e">
        <f>INDEX('прил 14'!AL:AL,MATCH('источники по объектам 2016'!$A39,'прил 14'!$B:$B,0))</f>
        <v>#REF!</v>
      </c>
      <c r="AL39" s="580" t="e">
        <f>INDEX('прил 14'!AM:AM,MATCH('источники по объектам 2016'!$A39,'прил 14'!$B:$B,0))</f>
        <v>#REF!</v>
      </c>
      <c r="AM39" s="580" t="e">
        <f>INDEX('прил 14'!AN:AN,MATCH('источники по объектам 2016'!$A39,'прил 14'!$B:$B,0))</f>
        <v>#REF!</v>
      </c>
      <c r="AN39" s="580" t="e">
        <f>INDEX('прил 14'!AO:AO,MATCH('источники по объектам 2016'!$A39,'прил 14'!$B:$B,0))</f>
        <v>#REF!</v>
      </c>
      <c r="AO39" s="580" t="e">
        <f>INDEX('прил 1.1'!#REF!,MATCH('источники по объектам 2016'!A39,'прил 1.1'!B:B,0))</f>
        <v>#REF!</v>
      </c>
      <c r="AP39" s="580" t="e">
        <f>INDEX('прил 14'!W:W,MATCH($A39,'прил 14'!$B:$B,0))</f>
        <v>#REF!</v>
      </c>
      <c r="AQ39" s="580" t="e">
        <f>INDEX('прил 14'!X:X,MATCH($A39,'прил 14'!$B:$B,0))</f>
        <v>#REF!</v>
      </c>
      <c r="AR39" s="580" t="e">
        <f>INDEX('прил 14'!Y:Y,MATCH($A39,'прил 14'!$B:$B,0))</f>
        <v>#REF!</v>
      </c>
      <c r="AS39" s="580" t="e">
        <f>INDEX('прил 14'!Z:Z,MATCH($A39,'прил 14'!$B:$B,0))</f>
        <v>#REF!</v>
      </c>
      <c r="AT39" s="580" t="e">
        <f t="shared" si="23"/>
        <v>#REF!</v>
      </c>
      <c r="AU39" s="580" t="e">
        <f t="shared" si="30"/>
        <v>#REF!</v>
      </c>
      <c r="AV39" s="580" t="e">
        <f t="shared" si="24"/>
        <v>#REF!</v>
      </c>
      <c r="AW39" s="580" t="e">
        <f t="shared" si="25"/>
        <v>#REF!</v>
      </c>
      <c r="AX39" s="580" t="e">
        <f t="shared" si="26"/>
        <v>#REF!</v>
      </c>
      <c r="AY39" s="580"/>
      <c r="AZ39" s="580" t="e">
        <f t="shared" si="66"/>
        <v>#REF!</v>
      </c>
      <c r="BA39" s="580" t="e">
        <f t="shared" si="67"/>
        <v>#REF!</v>
      </c>
      <c r="BB39" s="580" t="e">
        <f t="shared" si="68"/>
        <v>#REF!</v>
      </c>
      <c r="BC39" s="580" t="e">
        <f t="shared" si="69"/>
        <v>#REF!</v>
      </c>
      <c r="BD39" s="580" t="e">
        <f t="shared" si="70"/>
        <v>#REF!</v>
      </c>
      <c r="BE39" s="635"/>
      <c r="BF39" s="1319" t="e">
        <f t="shared" si="96"/>
        <v>#REF!</v>
      </c>
      <c r="BG39" s="1319" t="e">
        <f t="shared" si="97"/>
        <v>#REF!</v>
      </c>
      <c r="BH39" s="1319" t="e">
        <f t="shared" si="98"/>
        <v>#REF!</v>
      </c>
      <c r="BI39" s="1319" t="e">
        <f t="shared" si="99"/>
        <v>#REF!</v>
      </c>
      <c r="BJ39" s="1319" t="e">
        <f t="shared" si="100"/>
        <v>#REF!</v>
      </c>
      <c r="BK39" s="580">
        <f t="shared" si="91"/>
        <v>0</v>
      </c>
      <c r="BL39" s="580"/>
      <c r="BM39" s="580"/>
      <c r="BN39" s="580"/>
      <c r="BO39" s="580"/>
      <c r="BP39" s="580">
        <f t="shared" si="92"/>
        <v>0</v>
      </c>
      <c r="BQ39" s="580"/>
      <c r="BR39" s="580"/>
      <c r="BS39" s="580"/>
      <c r="BT39" s="580"/>
      <c r="BU39" s="580">
        <f t="shared" si="78"/>
        <v>0</v>
      </c>
      <c r="BV39" s="580"/>
      <c r="BW39" s="580"/>
      <c r="BX39" s="580"/>
      <c r="BY39" s="580"/>
      <c r="BZ39" s="580">
        <f t="shared" si="94"/>
        <v>0</v>
      </c>
      <c r="CA39" s="580"/>
      <c r="CB39" s="580"/>
      <c r="CC39" s="580"/>
      <c r="CD39" s="580"/>
      <c r="CE39" s="1349"/>
      <c r="CF39" s="1349"/>
      <c r="CG39" s="1350"/>
    </row>
    <row r="40" spans="1:85">
      <c r="A40" s="1347" t="e">
        <f>'прил 1.1'!#REF!</f>
        <v>#REF!</v>
      </c>
      <c r="B40" s="1191" t="e">
        <f>INDEX('прил 1.1'!#REF!,MATCH('источники по объектам 2016'!A40,'прил 1.1'!B:B,0))</f>
        <v>#REF!</v>
      </c>
      <c r="C40" s="1191" t="e">
        <f>INDEX('прил 14'!N:N,MATCH('источники по объектам 2016'!$A40,'прил 14'!$B:$B,0))</f>
        <v>#REF!</v>
      </c>
      <c r="D40" s="1348"/>
      <c r="E40" s="1191" t="e">
        <f>INDEX('прил 14'!O:O,MATCH('источники по объектам 2016'!$A40,'прил 14'!$B:$B,0))</f>
        <v>#REF!</v>
      </c>
      <c r="F40" s="1348"/>
      <c r="G40" s="1191" t="e">
        <f>INDEX('прил 14'!P:P,MATCH('источники по объектам 2016'!$A40,'прил 14'!$B:$B,0))</f>
        <v>#REF!</v>
      </c>
      <c r="H40" s="1191" t="e">
        <f>INDEX('прил 14'!Q:Q,MATCH('источники по объектам 2016'!$A40,'прил 14'!$B:$B,0))</f>
        <v>#REF!</v>
      </c>
      <c r="I40" s="580"/>
      <c r="J40" s="635"/>
      <c r="K40" s="1319" t="e">
        <f t="shared" si="71"/>
        <v>#REF!</v>
      </c>
      <c r="L40" s="1319" t="e">
        <f t="shared" si="109"/>
        <v>#REF!</v>
      </c>
      <c r="M40" s="1319" t="e">
        <f t="shared" si="110"/>
        <v>#REF!</v>
      </c>
      <c r="N40" s="1319" t="e">
        <f t="shared" si="111"/>
        <v>#REF!</v>
      </c>
      <c r="O40" s="1319" t="e">
        <f t="shared" si="112"/>
        <v>#REF!</v>
      </c>
      <c r="P40" s="580">
        <f t="shared" ref="P40" si="113">SUM(Q40:T40)</f>
        <v>0</v>
      </c>
      <c r="Q40" s="580"/>
      <c r="R40" s="580"/>
      <c r="S40" s="580"/>
      <c r="T40" s="580"/>
      <c r="U40" s="580">
        <f t="shared" ref="U40" si="114">SUM(V40:Y40)</f>
        <v>0</v>
      </c>
      <c r="V40" s="580"/>
      <c r="W40" s="580"/>
      <c r="X40" s="580"/>
      <c r="Y40" s="580"/>
      <c r="Z40" s="580">
        <f t="shared" ref="Z40" si="115">SUM(AA40:AD40)</f>
        <v>0</v>
      </c>
      <c r="AA40" s="580"/>
      <c r="AB40" s="580"/>
      <c r="AC40" s="580"/>
      <c r="AD40" s="580"/>
      <c r="AE40" s="580"/>
      <c r="AF40" s="580"/>
      <c r="AG40" s="580"/>
      <c r="AH40" s="580"/>
      <c r="AI40" s="580"/>
      <c r="AJ40" s="580" t="e">
        <f t="shared" si="65"/>
        <v>#REF!</v>
      </c>
      <c r="AK40" s="580" t="e">
        <f>INDEX('прил 14'!AL:AL,MATCH('источники по объектам 2016'!$A40,'прил 14'!$B:$B,0))</f>
        <v>#REF!</v>
      </c>
      <c r="AL40" s="580" t="e">
        <f>INDEX('прил 14'!AM:AM,MATCH('источники по объектам 2016'!$A40,'прил 14'!$B:$B,0))</f>
        <v>#REF!</v>
      </c>
      <c r="AM40" s="580" t="e">
        <f>INDEX('прил 14'!AN:AN,MATCH('источники по объектам 2016'!$A40,'прил 14'!$B:$B,0))</f>
        <v>#REF!</v>
      </c>
      <c r="AN40" s="580" t="e">
        <f>INDEX('прил 14'!AO:AO,MATCH('источники по объектам 2016'!$A40,'прил 14'!$B:$B,0))</f>
        <v>#REF!</v>
      </c>
      <c r="AO40" s="580" t="e">
        <f>INDEX('прил 1.1'!#REF!,MATCH('источники по объектам 2016'!A40,'прил 1.1'!B:B,0))</f>
        <v>#REF!</v>
      </c>
      <c r="AP40" s="580" t="e">
        <f>INDEX('прил 14'!W:W,MATCH($A40,'прил 14'!$B:$B,0))</f>
        <v>#REF!</v>
      </c>
      <c r="AQ40" s="580" t="e">
        <f>INDEX('прил 14'!X:X,MATCH($A40,'прил 14'!$B:$B,0))</f>
        <v>#REF!</v>
      </c>
      <c r="AR40" s="580" t="e">
        <f>INDEX('прил 14'!Y:Y,MATCH($A40,'прил 14'!$B:$B,0))</f>
        <v>#REF!</v>
      </c>
      <c r="AS40" s="580" t="e">
        <f>INDEX('прил 14'!Z:Z,MATCH($A40,'прил 14'!$B:$B,0))</f>
        <v>#REF!</v>
      </c>
      <c r="AT40" s="580" t="e">
        <f t="shared" si="23"/>
        <v>#REF!</v>
      </c>
      <c r="AU40" s="580" t="e">
        <f t="shared" si="30"/>
        <v>#REF!</v>
      </c>
      <c r="AV40" s="580" t="e">
        <f t="shared" si="24"/>
        <v>#REF!</v>
      </c>
      <c r="AW40" s="580" t="e">
        <f t="shared" si="25"/>
        <v>#REF!</v>
      </c>
      <c r="AX40" s="580" t="e">
        <f t="shared" si="26"/>
        <v>#REF!</v>
      </c>
      <c r="AY40" s="580"/>
      <c r="AZ40" s="580" t="e">
        <f t="shared" si="66"/>
        <v>#REF!</v>
      </c>
      <c r="BA40" s="580" t="e">
        <f t="shared" si="67"/>
        <v>#REF!</v>
      </c>
      <c r="BB40" s="580" t="e">
        <f t="shared" si="68"/>
        <v>#REF!</v>
      </c>
      <c r="BC40" s="580" t="e">
        <f t="shared" si="69"/>
        <v>#REF!</v>
      </c>
      <c r="BD40" s="580" t="e">
        <f t="shared" si="70"/>
        <v>#REF!</v>
      </c>
      <c r="BE40" s="635"/>
      <c r="BF40" s="1319" t="e">
        <f t="shared" si="96"/>
        <v>#REF!</v>
      </c>
      <c r="BG40" s="1319" t="e">
        <f t="shared" si="97"/>
        <v>#REF!</v>
      </c>
      <c r="BH40" s="1319" t="e">
        <f t="shared" si="98"/>
        <v>#REF!</v>
      </c>
      <c r="BI40" s="1319" t="e">
        <f t="shared" si="99"/>
        <v>#REF!</v>
      </c>
      <c r="BJ40" s="1319" t="e">
        <f t="shared" si="100"/>
        <v>#REF!</v>
      </c>
      <c r="BK40" s="580">
        <f t="shared" si="91"/>
        <v>0</v>
      </c>
      <c r="BL40" s="580"/>
      <c r="BM40" s="580"/>
      <c r="BN40" s="580"/>
      <c r="BO40" s="580"/>
      <c r="BP40" s="580">
        <f t="shared" si="92"/>
        <v>0</v>
      </c>
      <c r="BQ40" s="580"/>
      <c r="BR40" s="580"/>
      <c r="BS40" s="580"/>
      <c r="BT40" s="580"/>
      <c r="BU40" s="580">
        <f t="shared" si="78"/>
        <v>0</v>
      </c>
      <c r="BV40" s="580"/>
      <c r="BW40" s="580"/>
      <c r="BX40" s="580"/>
      <c r="BY40" s="580"/>
      <c r="BZ40" s="580">
        <f t="shared" si="94"/>
        <v>0</v>
      </c>
      <c r="CA40" s="580"/>
      <c r="CB40" s="580"/>
      <c r="CC40" s="580"/>
      <c r="CD40" s="580"/>
      <c r="CE40" s="1349"/>
      <c r="CF40" s="1349"/>
      <c r="CG40" s="1350"/>
    </row>
    <row r="41" spans="1:85" hidden="1">
      <c r="A41" s="1347" t="e">
        <f>'прил 1.1'!#REF!</f>
        <v>#REF!</v>
      </c>
      <c r="B41" s="1191" t="e">
        <f>INDEX('прил 1.1'!#REF!,MATCH('источники по объектам 2016'!A41,'прил 1.1'!B:B,0))</f>
        <v>#REF!</v>
      </c>
      <c r="C41" s="1191" t="e">
        <f>INDEX('прил 14'!N:N,MATCH('источники по объектам 2016'!$A41,'прил 14'!$B:$B,0))</f>
        <v>#REF!</v>
      </c>
      <c r="D41" s="1348"/>
      <c r="E41" s="1191" t="e">
        <f>INDEX('прил 14'!O:O,MATCH('источники по объектам 2016'!$A41,'прил 14'!$B:$B,0))</f>
        <v>#REF!</v>
      </c>
      <c r="F41" s="1348"/>
      <c r="G41" s="1191" t="e">
        <f>INDEX('прил 14'!P:P,MATCH('источники по объектам 2016'!$A41,'прил 14'!$B:$B,0))</f>
        <v>#REF!</v>
      </c>
      <c r="H41" s="1191" t="e">
        <f>INDEX('прил 14'!Q:Q,MATCH('источники по объектам 2016'!$A41,'прил 14'!$B:$B,0))</f>
        <v>#REF!</v>
      </c>
      <c r="I41" s="580"/>
      <c r="J41" s="635"/>
      <c r="K41" s="1319" t="e">
        <f t="shared" si="71"/>
        <v>#REF!</v>
      </c>
      <c r="L41" s="1319" t="e">
        <f t="shared" si="109"/>
        <v>#REF!</v>
      </c>
      <c r="M41" s="1319" t="e">
        <f t="shared" si="110"/>
        <v>#REF!</v>
      </c>
      <c r="N41" s="1319" t="e">
        <f t="shared" si="111"/>
        <v>#REF!</v>
      </c>
      <c r="O41" s="1319" t="e">
        <f t="shared" si="112"/>
        <v>#REF!</v>
      </c>
      <c r="P41" s="580">
        <f t="shared" si="58"/>
        <v>0</v>
      </c>
      <c r="Q41" s="580"/>
      <c r="R41" s="580"/>
      <c r="S41" s="580"/>
      <c r="T41" s="580"/>
      <c r="U41" s="580">
        <f t="shared" si="59"/>
        <v>0</v>
      </c>
      <c r="V41" s="580"/>
      <c r="W41" s="580"/>
      <c r="X41" s="580"/>
      <c r="Y41" s="580"/>
      <c r="Z41" s="580">
        <f t="shared" si="60"/>
        <v>0</v>
      </c>
      <c r="AA41" s="580"/>
      <c r="AB41" s="580"/>
      <c r="AC41" s="580"/>
      <c r="AD41" s="580"/>
      <c r="AE41" s="580"/>
      <c r="AF41" s="580"/>
      <c r="AG41" s="580"/>
      <c r="AH41" s="580"/>
      <c r="AI41" s="580"/>
      <c r="AJ41" s="580" t="e">
        <f t="shared" si="65"/>
        <v>#REF!</v>
      </c>
      <c r="AK41" s="580" t="e">
        <f>INDEX('прил 14'!AL:AL,MATCH('источники по объектам 2016'!$A41,'прил 14'!$B:$B,0))</f>
        <v>#REF!</v>
      </c>
      <c r="AL41" s="580" t="e">
        <f>INDEX('прил 14'!AM:AM,MATCH('источники по объектам 2016'!$A41,'прил 14'!$B:$B,0))</f>
        <v>#REF!</v>
      </c>
      <c r="AM41" s="580" t="e">
        <f>INDEX('прил 14'!AN:AN,MATCH('источники по объектам 2016'!$A41,'прил 14'!$B:$B,0))</f>
        <v>#REF!</v>
      </c>
      <c r="AN41" s="580" t="e">
        <f>INDEX('прил 14'!AO:AO,MATCH('источники по объектам 2016'!$A41,'прил 14'!$B:$B,0))</f>
        <v>#REF!</v>
      </c>
      <c r="AO41" s="580" t="e">
        <f>INDEX('прил 1.1'!#REF!,MATCH('источники по объектам 2016'!A41,'прил 1.1'!B:B,0))</f>
        <v>#REF!</v>
      </c>
      <c r="AP41" s="580" t="e">
        <f>INDEX('прил 14'!W:W,MATCH($A41,'прил 14'!$B:$B,0))</f>
        <v>#REF!</v>
      </c>
      <c r="AQ41" s="580" t="e">
        <f>INDEX('прил 14'!X:X,MATCH($A41,'прил 14'!$B:$B,0))</f>
        <v>#REF!</v>
      </c>
      <c r="AR41" s="580" t="e">
        <f>INDEX('прил 14'!Y:Y,MATCH($A41,'прил 14'!$B:$B,0))</f>
        <v>#REF!</v>
      </c>
      <c r="AS41" s="580" t="e">
        <f>INDEX('прил 14'!Z:Z,MATCH($A41,'прил 14'!$B:$B,0))</f>
        <v>#REF!</v>
      </c>
      <c r="AT41" s="580" t="e">
        <f t="shared" si="23"/>
        <v>#REF!</v>
      </c>
      <c r="AU41" s="580" t="e">
        <f t="shared" si="30"/>
        <v>#REF!</v>
      </c>
      <c r="AV41" s="580" t="e">
        <f t="shared" si="24"/>
        <v>#REF!</v>
      </c>
      <c r="AW41" s="580" t="e">
        <f t="shared" si="25"/>
        <v>#REF!</v>
      </c>
      <c r="AX41" s="580" t="e">
        <f t="shared" si="26"/>
        <v>#REF!</v>
      </c>
      <c r="AY41" s="580"/>
      <c r="AZ41" s="580" t="e">
        <f t="shared" si="66"/>
        <v>#REF!</v>
      </c>
      <c r="BA41" s="580" t="e">
        <f t="shared" si="67"/>
        <v>#REF!</v>
      </c>
      <c r="BB41" s="580" t="e">
        <f t="shared" si="68"/>
        <v>#REF!</v>
      </c>
      <c r="BC41" s="580" t="e">
        <f t="shared" si="69"/>
        <v>#REF!</v>
      </c>
      <c r="BD41" s="580" t="e">
        <f t="shared" si="70"/>
        <v>#REF!</v>
      </c>
      <c r="BE41" s="635"/>
      <c r="BF41" s="1319" t="e">
        <f t="shared" si="96"/>
        <v>#REF!</v>
      </c>
      <c r="BG41" s="1319" t="e">
        <f t="shared" si="97"/>
        <v>#REF!</v>
      </c>
      <c r="BH41" s="1319" t="e">
        <f t="shared" si="98"/>
        <v>#REF!</v>
      </c>
      <c r="BI41" s="1319" t="e">
        <f t="shared" si="99"/>
        <v>#REF!</v>
      </c>
      <c r="BJ41" s="1319" t="e">
        <f t="shared" si="100"/>
        <v>#REF!</v>
      </c>
      <c r="BK41" s="580">
        <f t="shared" si="91"/>
        <v>0</v>
      </c>
      <c r="BL41" s="580"/>
      <c r="BM41" s="580"/>
      <c r="BN41" s="580"/>
      <c r="BO41" s="580"/>
      <c r="BP41" s="580">
        <f t="shared" si="92"/>
        <v>0</v>
      </c>
      <c r="BQ41" s="580"/>
      <c r="BR41" s="580"/>
      <c r="BS41" s="580"/>
      <c r="BT41" s="580"/>
      <c r="BU41" s="580">
        <f t="shared" si="78"/>
        <v>0</v>
      </c>
      <c r="BV41" s="580"/>
      <c r="BW41" s="580"/>
      <c r="BX41" s="580"/>
      <c r="BY41" s="580"/>
      <c r="BZ41" s="580">
        <f t="shared" si="94"/>
        <v>0</v>
      </c>
      <c r="CA41" s="580"/>
      <c r="CB41" s="580"/>
      <c r="CC41" s="580"/>
      <c r="CD41" s="580"/>
      <c r="CE41" s="1349"/>
      <c r="CF41" s="1349"/>
      <c r="CG41" s="1350"/>
    </row>
    <row r="42" spans="1:85" hidden="1">
      <c r="A42" s="1347" t="e">
        <f>'прил 1.1'!#REF!</f>
        <v>#REF!</v>
      </c>
      <c r="B42" s="1191" t="e">
        <f>INDEX('прил 1.1'!#REF!,MATCH('источники по объектам 2016'!A42,'прил 1.1'!B:B,0))</f>
        <v>#REF!</v>
      </c>
      <c r="C42" s="1191" t="e">
        <f>INDEX('прил 14'!N:N,MATCH('источники по объектам 2016'!$A42,'прил 14'!$B:$B,0))</f>
        <v>#REF!</v>
      </c>
      <c r="D42" s="1348"/>
      <c r="E42" s="1191" t="e">
        <f>INDEX('прил 14'!O:O,MATCH('источники по объектам 2016'!$A42,'прил 14'!$B:$B,0))</f>
        <v>#REF!</v>
      </c>
      <c r="F42" s="1348"/>
      <c r="G42" s="1191" t="e">
        <f>INDEX('прил 14'!P:P,MATCH('источники по объектам 2016'!$A42,'прил 14'!$B:$B,0))</f>
        <v>#REF!</v>
      </c>
      <c r="H42" s="1191" t="e">
        <f>INDEX('прил 14'!Q:Q,MATCH('источники по объектам 2016'!$A42,'прил 14'!$B:$B,0))</f>
        <v>#REF!</v>
      </c>
      <c r="I42" s="580"/>
      <c r="J42" s="635"/>
      <c r="K42" s="1319" t="e">
        <f t="shared" si="71"/>
        <v>#REF!</v>
      </c>
      <c r="L42" s="1319" t="e">
        <f t="shared" si="109"/>
        <v>#REF!</v>
      </c>
      <c r="M42" s="1319" t="e">
        <f t="shared" si="110"/>
        <v>#REF!</v>
      </c>
      <c r="N42" s="1319" t="e">
        <f t="shared" si="111"/>
        <v>#REF!</v>
      </c>
      <c r="O42" s="1319" t="e">
        <f t="shared" si="112"/>
        <v>#REF!</v>
      </c>
      <c r="P42" s="580">
        <f t="shared" si="58"/>
        <v>0</v>
      </c>
      <c r="Q42" s="580"/>
      <c r="R42" s="580"/>
      <c r="S42" s="580"/>
      <c r="T42" s="580"/>
      <c r="U42" s="580">
        <f t="shared" si="59"/>
        <v>0</v>
      </c>
      <c r="V42" s="580"/>
      <c r="W42" s="580"/>
      <c r="X42" s="580"/>
      <c r="Y42" s="580"/>
      <c r="Z42" s="580">
        <f t="shared" si="60"/>
        <v>0</v>
      </c>
      <c r="AA42" s="580"/>
      <c r="AB42" s="580"/>
      <c r="AC42" s="580"/>
      <c r="AD42" s="580"/>
      <c r="AE42" s="580"/>
      <c r="AF42" s="580"/>
      <c r="AG42" s="580"/>
      <c r="AH42" s="580"/>
      <c r="AI42" s="580"/>
      <c r="AJ42" s="580" t="e">
        <f t="shared" si="65"/>
        <v>#REF!</v>
      </c>
      <c r="AK42" s="580" t="e">
        <f>INDEX('прил 14'!AL:AL,MATCH('источники по объектам 2016'!$A42,'прил 14'!$B:$B,0))</f>
        <v>#REF!</v>
      </c>
      <c r="AL42" s="580" t="e">
        <f>INDEX('прил 14'!AM:AM,MATCH('источники по объектам 2016'!$A42,'прил 14'!$B:$B,0))</f>
        <v>#REF!</v>
      </c>
      <c r="AM42" s="580" t="e">
        <f>INDEX('прил 14'!AN:AN,MATCH('источники по объектам 2016'!$A42,'прил 14'!$B:$B,0))</f>
        <v>#REF!</v>
      </c>
      <c r="AN42" s="580" t="e">
        <f>INDEX('прил 14'!AO:AO,MATCH('источники по объектам 2016'!$A42,'прил 14'!$B:$B,0))</f>
        <v>#REF!</v>
      </c>
      <c r="AO42" s="580" t="e">
        <f>INDEX('прил 1.1'!#REF!,MATCH('источники по объектам 2016'!A42,'прил 1.1'!B:B,0))</f>
        <v>#REF!</v>
      </c>
      <c r="AP42" s="580" t="e">
        <f>INDEX('прил 14'!W:W,MATCH($A42,'прил 14'!$B:$B,0))</f>
        <v>#REF!</v>
      </c>
      <c r="AQ42" s="580" t="e">
        <f>INDEX('прил 14'!X:X,MATCH($A42,'прил 14'!$B:$B,0))</f>
        <v>#REF!</v>
      </c>
      <c r="AR42" s="580" t="e">
        <f>INDEX('прил 14'!Y:Y,MATCH($A42,'прил 14'!$B:$B,0))</f>
        <v>#REF!</v>
      </c>
      <c r="AS42" s="580" t="e">
        <f>INDEX('прил 14'!Z:Z,MATCH($A42,'прил 14'!$B:$B,0))</f>
        <v>#REF!</v>
      </c>
      <c r="AT42" s="580" t="e">
        <f t="shared" si="23"/>
        <v>#REF!</v>
      </c>
      <c r="AU42" s="580" t="e">
        <f t="shared" si="30"/>
        <v>#REF!</v>
      </c>
      <c r="AV42" s="580" t="e">
        <f t="shared" si="24"/>
        <v>#REF!</v>
      </c>
      <c r="AW42" s="580" t="e">
        <f t="shared" si="25"/>
        <v>#REF!</v>
      </c>
      <c r="AX42" s="580" t="e">
        <f t="shared" si="26"/>
        <v>#REF!</v>
      </c>
      <c r="AY42" s="580"/>
      <c r="AZ42" s="580" t="e">
        <f t="shared" si="66"/>
        <v>#REF!</v>
      </c>
      <c r="BA42" s="580" t="e">
        <f t="shared" si="67"/>
        <v>#REF!</v>
      </c>
      <c r="BB42" s="580" t="e">
        <f t="shared" si="68"/>
        <v>#REF!</v>
      </c>
      <c r="BC42" s="580" t="e">
        <f t="shared" si="69"/>
        <v>#REF!</v>
      </c>
      <c r="BD42" s="580" t="e">
        <f t="shared" si="70"/>
        <v>#REF!</v>
      </c>
      <c r="BE42" s="635"/>
      <c r="BF42" s="1319" t="e">
        <f t="shared" si="96"/>
        <v>#REF!</v>
      </c>
      <c r="BG42" s="1319" t="e">
        <f t="shared" si="97"/>
        <v>#REF!</v>
      </c>
      <c r="BH42" s="1319" t="e">
        <f t="shared" si="98"/>
        <v>#REF!</v>
      </c>
      <c r="BI42" s="1319" t="e">
        <f t="shared" si="99"/>
        <v>#REF!</v>
      </c>
      <c r="BJ42" s="1319" t="e">
        <f t="shared" si="100"/>
        <v>#REF!</v>
      </c>
      <c r="BK42" s="580">
        <f t="shared" si="91"/>
        <v>0</v>
      </c>
      <c r="BL42" s="580"/>
      <c r="BM42" s="580"/>
      <c r="BN42" s="580"/>
      <c r="BO42" s="580"/>
      <c r="BP42" s="580">
        <f t="shared" si="92"/>
        <v>0</v>
      </c>
      <c r="BQ42" s="580"/>
      <c r="BR42" s="580"/>
      <c r="BS42" s="580"/>
      <c r="BT42" s="580"/>
      <c r="BU42" s="580">
        <f t="shared" si="78"/>
        <v>0</v>
      </c>
      <c r="BV42" s="580"/>
      <c r="BW42" s="580"/>
      <c r="BX42" s="580"/>
      <c r="BY42" s="580"/>
      <c r="BZ42" s="580">
        <f t="shared" si="94"/>
        <v>0</v>
      </c>
      <c r="CA42" s="580"/>
      <c r="CB42" s="580"/>
      <c r="CC42" s="580"/>
      <c r="CD42" s="580"/>
      <c r="CE42" s="1349"/>
      <c r="CF42" s="1349"/>
      <c r="CG42" s="1350"/>
    </row>
    <row r="43" spans="1:85" hidden="1">
      <c r="A43" s="1347" t="e">
        <f>'прил 1.1'!#REF!</f>
        <v>#REF!</v>
      </c>
      <c r="B43" s="1191" t="e">
        <f>INDEX('прил 1.1'!#REF!,MATCH('источники по объектам 2016'!A43,'прил 1.1'!B:B,0))</f>
        <v>#REF!</v>
      </c>
      <c r="C43" s="1191" t="e">
        <f>INDEX('прил 14'!N:N,MATCH('источники по объектам 2016'!$A43,'прил 14'!$B:$B,0))</f>
        <v>#REF!</v>
      </c>
      <c r="D43" s="1348"/>
      <c r="E43" s="1191" t="e">
        <f>INDEX('прил 14'!O:O,MATCH('источники по объектам 2016'!$A43,'прил 14'!$B:$B,0))</f>
        <v>#REF!</v>
      </c>
      <c r="F43" s="1348"/>
      <c r="G43" s="1191" t="e">
        <f>INDEX('прил 14'!P:P,MATCH('источники по объектам 2016'!$A43,'прил 14'!$B:$B,0))</f>
        <v>#REF!</v>
      </c>
      <c r="H43" s="1191" t="e">
        <f>INDEX('прил 14'!Q:Q,MATCH('источники по объектам 2016'!$A43,'прил 14'!$B:$B,0))</f>
        <v>#REF!</v>
      </c>
      <c r="I43" s="580"/>
      <c r="J43" s="635"/>
      <c r="K43" s="1319" t="e">
        <f t="shared" si="71"/>
        <v>#REF!</v>
      </c>
      <c r="L43" s="1319" t="e">
        <f t="shared" si="109"/>
        <v>#REF!</v>
      </c>
      <c r="M43" s="1319" t="e">
        <f t="shared" si="110"/>
        <v>#REF!</v>
      </c>
      <c r="N43" s="1319" t="e">
        <f t="shared" si="111"/>
        <v>#REF!</v>
      </c>
      <c r="O43" s="1319" t="e">
        <f t="shared" si="112"/>
        <v>#REF!</v>
      </c>
      <c r="P43" s="580">
        <f t="shared" si="58"/>
        <v>0</v>
      </c>
      <c r="Q43" s="580"/>
      <c r="R43" s="580"/>
      <c r="S43" s="580"/>
      <c r="T43" s="580"/>
      <c r="U43" s="580">
        <f t="shared" si="59"/>
        <v>0</v>
      </c>
      <c r="V43" s="580"/>
      <c r="W43" s="580"/>
      <c r="X43" s="580"/>
      <c r="Y43" s="580"/>
      <c r="Z43" s="580">
        <f t="shared" si="60"/>
        <v>0</v>
      </c>
      <c r="AA43" s="580"/>
      <c r="AB43" s="580"/>
      <c r="AC43" s="580"/>
      <c r="AD43" s="580"/>
      <c r="AE43" s="580"/>
      <c r="AF43" s="580"/>
      <c r="AG43" s="580"/>
      <c r="AH43" s="580"/>
      <c r="AI43" s="580"/>
      <c r="AJ43" s="580" t="e">
        <f t="shared" si="65"/>
        <v>#REF!</v>
      </c>
      <c r="AK43" s="580" t="e">
        <f>INDEX('прил 14'!AL:AL,MATCH('источники по объектам 2016'!$A43,'прил 14'!$B:$B,0))</f>
        <v>#REF!</v>
      </c>
      <c r="AL43" s="580" t="e">
        <f>INDEX('прил 14'!AM:AM,MATCH('источники по объектам 2016'!$A43,'прил 14'!$B:$B,0))</f>
        <v>#REF!</v>
      </c>
      <c r="AM43" s="580" t="e">
        <f>INDEX('прил 14'!AN:AN,MATCH('источники по объектам 2016'!$A43,'прил 14'!$B:$B,0))</f>
        <v>#REF!</v>
      </c>
      <c r="AN43" s="580" t="e">
        <f>INDEX('прил 14'!AO:AO,MATCH('источники по объектам 2016'!$A43,'прил 14'!$B:$B,0))</f>
        <v>#REF!</v>
      </c>
      <c r="AO43" s="580" t="e">
        <f>INDEX('прил 1.1'!#REF!,MATCH('источники по объектам 2016'!A43,'прил 1.1'!B:B,0))</f>
        <v>#REF!</v>
      </c>
      <c r="AP43" s="580" t="e">
        <f>INDEX('прил 14'!W:W,MATCH($A43,'прил 14'!$B:$B,0))</f>
        <v>#REF!</v>
      </c>
      <c r="AQ43" s="580" t="e">
        <f>INDEX('прил 14'!X:X,MATCH($A43,'прил 14'!$B:$B,0))</f>
        <v>#REF!</v>
      </c>
      <c r="AR43" s="580" t="e">
        <f>INDEX('прил 14'!Y:Y,MATCH($A43,'прил 14'!$B:$B,0))</f>
        <v>#REF!</v>
      </c>
      <c r="AS43" s="580" t="e">
        <f>INDEX('прил 14'!Z:Z,MATCH($A43,'прил 14'!$B:$B,0))</f>
        <v>#REF!</v>
      </c>
      <c r="AT43" s="580" t="e">
        <f t="shared" si="23"/>
        <v>#REF!</v>
      </c>
      <c r="AU43" s="580" t="e">
        <f t="shared" si="30"/>
        <v>#REF!</v>
      </c>
      <c r="AV43" s="580" t="e">
        <f t="shared" si="24"/>
        <v>#REF!</v>
      </c>
      <c r="AW43" s="580" t="e">
        <f t="shared" si="25"/>
        <v>#REF!</v>
      </c>
      <c r="AX43" s="580" t="e">
        <f t="shared" si="26"/>
        <v>#REF!</v>
      </c>
      <c r="AY43" s="580"/>
      <c r="AZ43" s="580" t="e">
        <f t="shared" si="66"/>
        <v>#REF!</v>
      </c>
      <c r="BA43" s="580" t="e">
        <f t="shared" si="67"/>
        <v>#REF!</v>
      </c>
      <c r="BB43" s="580" t="e">
        <f t="shared" si="68"/>
        <v>#REF!</v>
      </c>
      <c r="BC43" s="580" t="e">
        <f t="shared" si="69"/>
        <v>#REF!</v>
      </c>
      <c r="BD43" s="580" t="e">
        <f t="shared" si="70"/>
        <v>#REF!</v>
      </c>
      <c r="BE43" s="635"/>
      <c r="BF43" s="1319" t="e">
        <f t="shared" si="96"/>
        <v>#REF!</v>
      </c>
      <c r="BG43" s="1319" t="e">
        <f t="shared" si="97"/>
        <v>#REF!</v>
      </c>
      <c r="BH43" s="1319" t="e">
        <f t="shared" si="98"/>
        <v>#REF!</v>
      </c>
      <c r="BI43" s="1319" t="e">
        <f t="shared" si="99"/>
        <v>#REF!</v>
      </c>
      <c r="BJ43" s="1319" t="e">
        <f t="shared" si="100"/>
        <v>#REF!</v>
      </c>
      <c r="BK43" s="580">
        <f>SUM(BL43:BO43)</f>
        <v>0</v>
      </c>
      <c r="BL43" s="580"/>
      <c r="BM43" s="580"/>
      <c r="BN43" s="580"/>
      <c r="BO43" s="580"/>
      <c r="BP43" s="580">
        <f>SUM(BQ43:BT43)</f>
        <v>0</v>
      </c>
      <c r="BQ43" s="580"/>
      <c r="BR43" s="580"/>
      <c r="BS43" s="580"/>
      <c r="BT43" s="580"/>
      <c r="BU43" s="580">
        <f t="shared" si="78"/>
        <v>0</v>
      </c>
      <c r="BV43" s="580"/>
      <c r="BW43" s="580"/>
      <c r="BX43" s="580"/>
      <c r="BY43" s="580"/>
      <c r="BZ43" s="580">
        <f>SUM(CA43:CD43)</f>
        <v>0</v>
      </c>
      <c r="CA43" s="580"/>
      <c r="CB43" s="580"/>
      <c r="CC43" s="580"/>
      <c r="CD43" s="580"/>
      <c r="CE43" s="1349"/>
      <c r="CF43" s="1349"/>
      <c r="CG43" s="1350"/>
    </row>
    <row r="44" spans="1:85" hidden="1">
      <c r="A44" s="1347" t="e">
        <f>'прил 1.1'!#REF!</f>
        <v>#REF!</v>
      </c>
      <c r="B44" s="1191" t="e">
        <f>INDEX('прил 1.1'!#REF!,MATCH('источники по объектам 2016'!A44,'прил 1.1'!B:B,0))</f>
        <v>#REF!</v>
      </c>
      <c r="C44" s="1191" t="e">
        <f>INDEX('прил 14'!N:N,MATCH('источники по объектам 2016'!$A44,'прил 14'!$B:$B,0))</f>
        <v>#REF!</v>
      </c>
      <c r="D44" s="1348"/>
      <c r="E44" s="1191" t="e">
        <f>INDEX('прил 14'!O:O,MATCH('источники по объектам 2016'!$A44,'прил 14'!$B:$B,0))</f>
        <v>#REF!</v>
      </c>
      <c r="F44" s="1348"/>
      <c r="G44" s="1191" t="e">
        <f>INDEX('прил 14'!P:P,MATCH('источники по объектам 2016'!$A44,'прил 14'!$B:$B,0))</f>
        <v>#REF!</v>
      </c>
      <c r="H44" s="1191" t="e">
        <f>INDEX('прил 14'!Q:Q,MATCH('источники по объектам 2016'!$A44,'прил 14'!$B:$B,0))</f>
        <v>#REF!</v>
      </c>
      <c r="I44" s="580"/>
      <c r="J44" s="635"/>
      <c r="K44" s="1319" t="e">
        <f t="shared" si="71"/>
        <v>#REF!</v>
      </c>
      <c r="L44" s="1319" t="e">
        <f t="shared" si="109"/>
        <v>#REF!</v>
      </c>
      <c r="M44" s="1319" t="e">
        <f t="shared" si="110"/>
        <v>#REF!</v>
      </c>
      <c r="N44" s="1319" t="e">
        <f t="shared" si="111"/>
        <v>#REF!</v>
      </c>
      <c r="O44" s="1319" t="e">
        <f t="shared" si="112"/>
        <v>#REF!</v>
      </c>
      <c r="P44" s="580">
        <f t="shared" si="58"/>
        <v>0</v>
      </c>
      <c r="Q44" s="580"/>
      <c r="R44" s="580"/>
      <c r="S44" s="580"/>
      <c r="T44" s="580"/>
      <c r="U44" s="580">
        <f t="shared" si="59"/>
        <v>0</v>
      </c>
      <c r="V44" s="580"/>
      <c r="W44" s="580"/>
      <c r="X44" s="580"/>
      <c r="Y44" s="580"/>
      <c r="Z44" s="580">
        <f t="shared" si="60"/>
        <v>0</v>
      </c>
      <c r="AA44" s="580"/>
      <c r="AB44" s="580"/>
      <c r="AC44" s="580"/>
      <c r="AD44" s="580"/>
      <c r="AE44" s="580"/>
      <c r="AF44" s="580"/>
      <c r="AG44" s="580"/>
      <c r="AH44" s="580"/>
      <c r="AI44" s="580"/>
      <c r="AJ44" s="580" t="e">
        <f t="shared" si="65"/>
        <v>#REF!</v>
      </c>
      <c r="AK44" s="580" t="e">
        <f>INDEX('прил 14'!AL:AL,MATCH('источники по объектам 2016'!$A44,'прил 14'!$B:$B,0))</f>
        <v>#REF!</v>
      </c>
      <c r="AL44" s="580" t="e">
        <f>INDEX('прил 14'!AM:AM,MATCH('источники по объектам 2016'!$A44,'прил 14'!$B:$B,0))</f>
        <v>#REF!</v>
      </c>
      <c r="AM44" s="580" t="e">
        <f>INDEX('прил 14'!AN:AN,MATCH('источники по объектам 2016'!$A44,'прил 14'!$B:$B,0))</f>
        <v>#REF!</v>
      </c>
      <c r="AN44" s="580" t="e">
        <f>INDEX('прил 14'!AO:AO,MATCH('источники по объектам 2016'!$A44,'прил 14'!$B:$B,0))</f>
        <v>#REF!</v>
      </c>
      <c r="AO44" s="580" t="e">
        <f>INDEX('прил 1.1'!#REF!,MATCH('источники по объектам 2016'!A44,'прил 1.1'!B:B,0))</f>
        <v>#REF!</v>
      </c>
      <c r="AP44" s="580" t="e">
        <f>INDEX('прил 14'!W:W,MATCH($A44,'прил 14'!$B:$B,0))</f>
        <v>#REF!</v>
      </c>
      <c r="AQ44" s="580" t="e">
        <f>INDEX('прил 14'!X:X,MATCH($A44,'прил 14'!$B:$B,0))</f>
        <v>#REF!</v>
      </c>
      <c r="AR44" s="580" t="e">
        <f>INDEX('прил 14'!Y:Y,MATCH($A44,'прил 14'!$B:$B,0))</f>
        <v>#REF!</v>
      </c>
      <c r="AS44" s="580" t="e">
        <f>INDEX('прил 14'!Z:Z,MATCH($A44,'прил 14'!$B:$B,0))</f>
        <v>#REF!</v>
      </c>
      <c r="AT44" s="580" t="e">
        <f t="shared" si="23"/>
        <v>#REF!</v>
      </c>
      <c r="AU44" s="580" t="e">
        <f t="shared" si="30"/>
        <v>#REF!</v>
      </c>
      <c r="AV44" s="580" t="e">
        <f t="shared" si="24"/>
        <v>#REF!</v>
      </c>
      <c r="AW44" s="580" t="e">
        <f t="shared" si="25"/>
        <v>#REF!</v>
      </c>
      <c r="AX44" s="580" t="e">
        <f t="shared" si="26"/>
        <v>#REF!</v>
      </c>
      <c r="AY44" s="580"/>
      <c r="AZ44" s="580" t="e">
        <f t="shared" si="66"/>
        <v>#REF!</v>
      </c>
      <c r="BA44" s="580" t="e">
        <f t="shared" si="67"/>
        <v>#REF!</v>
      </c>
      <c r="BB44" s="580" t="e">
        <f t="shared" si="68"/>
        <v>#REF!</v>
      </c>
      <c r="BC44" s="580" t="e">
        <f t="shared" si="69"/>
        <v>#REF!</v>
      </c>
      <c r="BD44" s="580" t="e">
        <f t="shared" si="70"/>
        <v>#REF!</v>
      </c>
      <c r="BE44" s="635"/>
      <c r="BF44" s="1319" t="e">
        <f t="shared" si="96"/>
        <v>#REF!</v>
      </c>
      <c r="BG44" s="1319" t="e">
        <f t="shared" si="97"/>
        <v>#REF!</v>
      </c>
      <c r="BH44" s="1319" t="e">
        <f t="shared" si="98"/>
        <v>#REF!</v>
      </c>
      <c r="BI44" s="1319" t="e">
        <f t="shared" si="99"/>
        <v>#REF!</v>
      </c>
      <c r="BJ44" s="1319" t="e">
        <f t="shared" si="100"/>
        <v>#REF!</v>
      </c>
      <c r="BK44" s="580">
        <f t="shared" ref="BK44:BK48" si="116">SUM(BL44:BO44)</f>
        <v>0</v>
      </c>
      <c r="BL44" s="580"/>
      <c r="BM44" s="580"/>
      <c r="BN44" s="580"/>
      <c r="BO44" s="580"/>
      <c r="BP44" s="580">
        <f t="shared" ref="BP44:BP48" si="117">SUM(BQ44:BT44)</f>
        <v>0</v>
      </c>
      <c r="BQ44" s="580"/>
      <c r="BR44" s="580"/>
      <c r="BS44" s="580"/>
      <c r="BT44" s="580"/>
      <c r="BU44" s="580">
        <f t="shared" si="78"/>
        <v>0</v>
      </c>
      <c r="BV44" s="580"/>
      <c r="BW44" s="580"/>
      <c r="BX44" s="580"/>
      <c r="BY44" s="580"/>
      <c r="BZ44" s="580">
        <f t="shared" ref="BZ44:BZ48" si="118">SUM(CA44:CD44)</f>
        <v>0</v>
      </c>
      <c r="CA44" s="580"/>
      <c r="CB44" s="580"/>
      <c r="CC44" s="580"/>
      <c r="CD44" s="580"/>
      <c r="CE44" s="1349"/>
      <c r="CF44" s="1349"/>
      <c r="CG44" s="1350"/>
    </row>
    <row r="45" spans="1:85" hidden="1">
      <c r="A45" s="1347" t="e">
        <f>'прил 1.1'!#REF!</f>
        <v>#REF!</v>
      </c>
      <c r="B45" s="1191" t="e">
        <f>INDEX('прил 1.1'!#REF!,MATCH('источники по объектам 2016'!A45,'прил 1.1'!B:B,0))</f>
        <v>#REF!</v>
      </c>
      <c r="C45" s="1191" t="e">
        <f>INDEX('прил 14'!N:N,MATCH('источники по объектам 2016'!$A45,'прил 14'!$B:$B,0))</f>
        <v>#REF!</v>
      </c>
      <c r="D45" s="1348"/>
      <c r="E45" s="1191" t="e">
        <f>INDEX('прил 14'!O:O,MATCH('источники по объектам 2016'!$A45,'прил 14'!$B:$B,0))</f>
        <v>#REF!</v>
      </c>
      <c r="F45" s="1348"/>
      <c r="G45" s="1191" t="e">
        <f>INDEX('прил 14'!P:P,MATCH('источники по объектам 2016'!$A45,'прил 14'!$B:$B,0))</f>
        <v>#REF!</v>
      </c>
      <c r="H45" s="1191" t="e">
        <f>INDEX('прил 14'!Q:Q,MATCH('источники по объектам 2016'!$A45,'прил 14'!$B:$B,0))</f>
        <v>#REF!</v>
      </c>
      <c r="I45" s="580"/>
      <c r="J45" s="635"/>
      <c r="K45" s="1319" t="e">
        <f t="shared" si="71"/>
        <v>#REF!</v>
      </c>
      <c r="L45" s="1319" t="e">
        <f t="shared" si="109"/>
        <v>#REF!</v>
      </c>
      <c r="M45" s="1319" t="e">
        <f t="shared" si="110"/>
        <v>#REF!</v>
      </c>
      <c r="N45" s="1319" t="e">
        <f t="shared" si="111"/>
        <v>#REF!</v>
      </c>
      <c r="O45" s="1319" t="e">
        <f t="shared" si="112"/>
        <v>#REF!</v>
      </c>
      <c r="P45" s="580">
        <f t="shared" si="58"/>
        <v>0</v>
      </c>
      <c r="Q45" s="580"/>
      <c r="R45" s="580"/>
      <c r="S45" s="580"/>
      <c r="T45" s="580"/>
      <c r="U45" s="580">
        <f t="shared" si="59"/>
        <v>0</v>
      </c>
      <c r="V45" s="580"/>
      <c r="W45" s="580"/>
      <c r="X45" s="580"/>
      <c r="Y45" s="580"/>
      <c r="Z45" s="580">
        <f t="shared" si="60"/>
        <v>0</v>
      </c>
      <c r="AA45" s="580"/>
      <c r="AB45" s="580"/>
      <c r="AC45" s="580"/>
      <c r="AD45" s="580"/>
      <c r="AE45" s="580"/>
      <c r="AF45" s="580"/>
      <c r="AG45" s="580"/>
      <c r="AH45" s="580"/>
      <c r="AI45" s="580"/>
      <c r="AJ45" s="580" t="e">
        <f t="shared" si="65"/>
        <v>#REF!</v>
      </c>
      <c r="AK45" s="580" t="e">
        <f>INDEX('прил 14'!AL:AL,MATCH('источники по объектам 2016'!$A45,'прил 14'!$B:$B,0))</f>
        <v>#REF!</v>
      </c>
      <c r="AL45" s="580" t="e">
        <f>INDEX('прил 14'!AM:AM,MATCH('источники по объектам 2016'!$A45,'прил 14'!$B:$B,0))</f>
        <v>#REF!</v>
      </c>
      <c r="AM45" s="580" t="e">
        <f>INDEX('прил 14'!AN:AN,MATCH('источники по объектам 2016'!$A45,'прил 14'!$B:$B,0))</f>
        <v>#REF!</v>
      </c>
      <c r="AN45" s="580" t="e">
        <f>INDEX('прил 14'!AO:AO,MATCH('источники по объектам 2016'!$A45,'прил 14'!$B:$B,0))</f>
        <v>#REF!</v>
      </c>
      <c r="AO45" s="580" t="e">
        <f>INDEX('прил 1.1'!#REF!,MATCH('источники по объектам 2016'!A45,'прил 1.1'!B:B,0))</f>
        <v>#REF!</v>
      </c>
      <c r="AP45" s="580" t="e">
        <f>INDEX('прил 14'!W:W,MATCH($A45,'прил 14'!$B:$B,0))</f>
        <v>#REF!</v>
      </c>
      <c r="AQ45" s="580" t="e">
        <f>INDEX('прил 14'!X:X,MATCH($A45,'прил 14'!$B:$B,0))</f>
        <v>#REF!</v>
      </c>
      <c r="AR45" s="580" t="e">
        <f>INDEX('прил 14'!Y:Y,MATCH($A45,'прил 14'!$B:$B,0))</f>
        <v>#REF!</v>
      </c>
      <c r="AS45" s="580" t="e">
        <f>INDEX('прил 14'!Z:Z,MATCH($A45,'прил 14'!$B:$B,0))</f>
        <v>#REF!</v>
      </c>
      <c r="AT45" s="580" t="e">
        <f t="shared" si="23"/>
        <v>#REF!</v>
      </c>
      <c r="AU45" s="580" t="e">
        <f t="shared" si="30"/>
        <v>#REF!</v>
      </c>
      <c r="AV45" s="580" t="e">
        <f t="shared" si="24"/>
        <v>#REF!</v>
      </c>
      <c r="AW45" s="580" t="e">
        <f t="shared" si="25"/>
        <v>#REF!</v>
      </c>
      <c r="AX45" s="580" t="e">
        <f t="shared" si="26"/>
        <v>#REF!</v>
      </c>
      <c r="AY45" s="580"/>
      <c r="AZ45" s="580" t="e">
        <f t="shared" si="66"/>
        <v>#REF!</v>
      </c>
      <c r="BA45" s="580" t="e">
        <f t="shared" si="67"/>
        <v>#REF!</v>
      </c>
      <c r="BB45" s="580" t="e">
        <f t="shared" si="68"/>
        <v>#REF!</v>
      </c>
      <c r="BC45" s="580" t="e">
        <f t="shared" si="69"/>
        <v>#REF!</v>
      </c>
      <c r="BD45" s="580" t="e">
        <f t="shared" si="70"/>
        <v>#REF!</v>
      </c>
      <c r="BE45" s="635"/>
      <c r="BF45" s="1319" t="e">
        <f t="shared" si="96"/>
        <v>#REF!</v>
      </c>
      <c r="BG45" s="1319" t="e">
        <f t="shared" si="97"/>
        <v>#REF!</v>
      </c>
      <c r="BH45" s="1319" t="e">
        <f t="shared" si="98"/>
        <v>#REF!</v>
      </c>
      <c r="BI45" s="1319" t="e">
        <f t="shared" si="99"/>
        <v>#REF!</v>
      </c>
      <c r="BJ45" s="1319" t="e">
        <f t="shared" si="100"/>
        <v>#REF!</v>
      </c>
      <c r="BK45" s="580">
        <f t="shared" si="116"/>
        <v>0</v>
      </c>
      <c r="BL45" s="580"/>
      <c r="BM45" s="580"/>
      <c r="BN45" s="580"/>
      <c r="BO45" s="580"/>
      <c r="BP45" s="580">
        <f t="shared" si="117"/>
        <v>0</v>
      </c>
      <c r="BQ45" s="580"/>
      <c r="BR45" s="580"/>
      <c r="BS45" s="580"/>
      <c r="BT45" s="580"/>
      <c r="BU45" s="580">
        <f t="shared" si="78"/>
        <v>0</v>
      </c>
      <c r="BV45" s="580"/>
      <c r="BW45" s="580"/>
      <c r="BX45" s="580"/>
      <c r="BY45" s="580"/>
      <c r="BZ45" s="580">
        <f t="shared" si="118"/>
        <v>0</v>
      </c>
      <c r="CA45" s="580"/>
      <c r="CB45" s="580"/>
      <c r="CC45" s="580"/>
      <c r="CD45" s="580"/>
      <c r="CE45" s="1349"/>
      <c r="CF45" s="1349"/>
      <c r="CG45" s="1350"/>
    </row>
    <row r="46" spans="1:85" hidden="1">
      <c r="A46" s="1347" t="e">
        <f>'прил 1.1'!#REF!</f>
        <v>#REF!</v>
      </c>
      <c r="B46" s="1191" t="e">
        <f>INDEX('прил 1.1'!#REF!,MATCH('источники по объектам 2016'!A46,'прил 1.1'!B:B,0))</f>
        <v>#REF!</v>
      </c>
      <c r="C46" s="1191" t="e">
        <f>INDEX('прил 14'!N:N,MATCH('источники по объектам 2016'!$A46,'прил 14'!$B:$B,0))</f>
        <v>#REF!</v>
      </c>
      <c r="D46" s="1348"/>
      <c r="E46" s="1191" t="e">
        <f>INDEX('прил 14'!O:O,MATCH('источники по объектам 2016'!$A46,'прил 14'!$B:$B,0))</f>
        <v>#REF!</v>
      </c>
      <c r="F46" s="1348"/>
      <c r="G46" s="1191" t="e">
        <f>INDEX('прил 14'!P:P,MATCH('источники по объектам 2016'!$A46,'прил 14'!$B:$B,0))</f>
        <v>#REF!</v>
      </c>
      <c r="H46" s="1191" t="e">
        <f>INDEX('прил 14'!Q:Q,MATCH('источники по объектам 2016'!$A46,'прил 14'!$B:$B,0))</f>
        <v>#REF!</v>
      </c>
      <c r="I46" s="580"/>
      <c r="J46" s="635"/>
      <c r="K46" s="1319" t="e">
        <f t="shared" si="71"/>
        <v>#REF!</v>
      </c>
      <c r="L46" s="1319" t="e">
        <f t="shared" si="109"/>
        <v>#REF!</v>
      </c>
      <c r="M46" s="1319" t="e">
        <f t="shared" si="110"/>
        <v>#REF!</v>
      </c>
      <c r="N46" s="1319" t="e">
        <f t="shared" si="111"/>
        <v>#REF!</v>
      </c>
      <c r="O46" s="1319" t="e">
        <f t="shared" si="112"/>
        <v>#REF!</v>
      </c>
      <c r="P46" s="580">
        <f t="shared" si="58"/>
        <v>0</v>
      </c>
      <c r="Q46" s="580"/>
      <c r="R46" s="580"/>
      <c r="S46" s="580"/>
      <c r="T46" s="580"/>
      <c r="U46" s="580">
        <f t="shared" si="59"/>
        <v>0</v>
      </c>
      <c r="V46" s="580"/>
      <c r="W46" s="580"/>
      <c r="X46" s="580"/>
      <c r="Y46" s="580"/>
      <c r="Z46" s="580">
        <f t="shared" si="60"/>
        <v>0</v>
      </c>
      <c r="AA46" s="580"/>
      <c r="AB46" s="580"/>
      <c r="AC46" s="580"/>
      <c r="AD46" s="580"/>
      <c r="AE46" s="580"/>
      <c r="AF46" s="580"/>
      <c r="AG46" s="580"/>
      <c r="AH46" s="580"/>
      <c r="AI46" s="580"/>
      <c r="AJ46" s="580" t="e">
        <f t="shared" si="65"/>
        <v>#REF!</v>
      </c>
      <c r="AK46" s="580" t="e">
        <f>INDEX('прил 14'!AL:AL,MATCH('источники по объектам 2016'!$A46,'прил 14'!$B:$B,0))</f>
        <v>#REF!</v>
      </c>
      <c r="AL46" s="580" t="e">
        <f>INDEX('прил 14'!AM:AM,MATCH('источники по объектам 2016'!$A46,'прил 14'!$B:$B,0))</f>
        <v>#REF!</v>
      </c>
      <c r="AM46" s="580" t="e">
        <f>INDEX('прил 14'!AN:AN,MATCH('источники по объектам 2016'!$A46,'прил 14'!$B:$B,0))</f>
        <v>#REF!</v>
      </c>
      <c r="AN46" s="580" t="e">
        <f>INDEX('прил 14'!AO:AO,MATCH('источники по объектам 2016'!$A46,'прил 14'!$B:$B,0))</f>
        <v>#REF!</v>
      </c>
      <c r="AO46" s="580" t="e">
        <f>INDEX('прил 1.1'!#REF!,MATCH('источники по объектам 2016'!A46,'прил 1.1'!B:B,0))</f>
        <v>#REF!</v>
      </c>
      <c r="AP46" s="580" t="e">
        <f>INDEX('прил 14'!W:W,MATCH($A46,'прил 14'!$B:$B,0))</f>
        <v>#REF!</v>
      </c>
      <c r="AQ46" s="580" t="e">
        <f>INDEX('прил 14'!X:X,MATCH($A46,'прил 14'!$B:$B,0))</f>
        <v>#REF!</v>
      </c>
      <c r="AR46" s="580" t="e">
        <f>INDEX('прил 14'!Y:Y,MATCH($A46,'прил 14'!$B:$B,0))</f>
        <v>#REF!</v>
      </c>
      <c r="AS46" s="580" t="e">
        <f>INDEX('прил 14'!Z:Z,MATCH($A46,'прил 14'!$B:$B,0))</f>
        <v>#REF!</v>
      </c>
      <c r="AT46" s="580" t="e">
        <f t="shared" si="23"/>
        <v>#REF!</v>
      </c>
      <c r="AU46" s="580" t="e">
        <f t="shared" si="30"/>
        <v>#REF!</v>
      </c>
      <c r="AV46" s="580" t="e">
        <f t="shared" si="24"/>
        <v>#REF!</v>
      </c>
      <c r="AW46" s="580" t="e">
        <f t="shared" si="25"/>
        <v>#REF!</v>
      </c>
      <c r="AX46" s="580" t="e">
        <f t="shared" si="26"/>
        <v>#REF!</v>
      </c>
      <c r="AY46" s="580"/>
      <c r="AZ46" s="580" t="e">
        <f t="shared" si="66"/>
        <v>#REF!</v>
      </c>
      <c r="BA46" s="580" t="e">
        <f t="shared" si="67"/>
        <v>#REF!</v>
      </c>
      <c r="BB46" s="580" t="e">
        <f t="shared" si="68"/>
        <v>#REF!</v>
      </c>
      <c r="BC46" s="580" t="e">
        <f t="shared" si="69"/>
        <v>#REF!</v>
      </c>
      <c r="BD46" s="580" t="e">
        <f t="shared" si="70"/>
        <v>#REF!</v>
      </c>
      <c r="BE46" s="635"/>
      <c r="BF46" s="1319" t="e">
        <f t="shared" si="96"/>
        <v>#REF!</v>
      </c>
      <c r="BG46" s="1319" t="e">
        <f t="shared" si="97"/>
        <v>#REF!</v>
      </c>
      <c r="BH46" s="1319" t="e">
        <f t="shared" si="98"/>
        <v>#REF!</v>
      </c>
      <c r="BI46" s="1319" t="e">
        <f t="shared" si="99"/>
        <v>#REF!</v>
      </c>
      <c r="BJ46" s="1319" t="e">
        <f t="shared" si="100"/>
        <v>#REF!</v>
      </c>
      <c r="BK46" s="580">
        <f t="shared" si="116"/>
        <v>0</v>
      </c>
      <c r="BL46" s="580"/>
      <c r="BM46" s="580"/>
      <c r="BN46" s="580"/>
      <c r="BO46" s="580"/>
      <c r="BP46" s="580">
        <f t="shared" si="117"/>
        <v>0</v>
      </c>
      <c r="BQ46" s="580"/>
      <c r="BR46" s="580"/>
      <c r="BS46" s="580"/>
      <c r="BT46" s="580"/>
      <c r="BU46" s="580">
        <f t="shared" si="78"/>
        <v>0</v>
      </c>
      <c r="BV46" s="580"/>
      <c r="BW46" s="580"/>
      <c r="BX46" s="580"/>
      <c r="BY46" s="580"/>
      <c r="BZ46" s="580">
        <f t="shared" si="118"/>
        <v>0</v>
      </c>
      <c r="CA46" s="580"/>
      <c r="CB46" s="580"/>
      <c r="CC46" s="580"/>
      <c r="CD46" s="580"/>
      <c r="CE46" s="1349"/>
      <c r="CF46" s="1349"/>
      <c r="CG46" s="1350"/>
    </row>
    <row r="47" spans="1:85" hidden="1">
      <c r="A47" s="1347" t="e">
        <f>'прил 1.1'!#REF!</f>
        <v>#REF!</v>
      </c>
      <c r="B47" s="1191" t="e">
        <f>INDEX('прил 1.1'!#REF!,MATCH('источники по объектам 2016'!A47,'прил 1.1'!B:B,0))</f>
        <v>#REF!</v>
      </c>
      <c r="C47" s="1191" t="e">
        <f>INDEX('прил 14'!N:N,MATCH('источники по объектам 2016'!$A47,'прил 14'!$B:$B,0))</f>
        <v>#REF!</v>
      </c>
      <c r="D47" s="1348"/>
      <c r="E47" s="1191" t="e">
        <f>INDEX('прил 14'!O:O,MATCH('источники по объектам 2016'!$A47,'прил 14'!$B:$B,0))</f>
        <v>#REF!</v>
      </c>
      <c r="F47" s="1348"/>
      <c r="G47" s="1191" t="e">
        <f>INDEX('прил 14'!P:P,MATCH('источники по объектам 2016'!$A47,'прил 14'!$B:$B,0))</f>
        <v>#REF!</v>
      </c>
      <c r="H47" s="1191" t="e">
        <f>INDEX('прил 14'!Q:Q,MATCH('источники по объектам 2016'!$A47,'прил 14'!$B:$B,0))</f>
        <v>#REF!</v>
      </c>
      <c r="I47" s="580"/>
      <c r="J47" s="635"/>
      <c r="K47" s="1319" t="e">
        <f t="shared" si="71"/>
        <v>#REF!</v>
      </c>
      <c r="L47" s="1319" t="e">
        <f t="shared" si="109"/>
        <v>#REF!</v>
      </c>
      <c r="M47" s="1319" t="e">
        <f t="shared" si="110"/>
        <v>#REF!</v>
      </c>
      <c r="N47" s="1319" t="e">
        <f t="shared" si="111"/>
        <v>#REF!</v>
      </c>
      <c r="O47" s="1319" t="e">
        <f t="shared" si="112"/>
        <v>#REF!</v>
      </c>
      <c r="P47" s="580">
        <f t="shared" si="58"/>
        <v>0</v>
      </c>
      <c r="Q47" s="580"/>
      <c r="R47" s="580"/>
      <c r="S47" s="580"/>
      <c r="T47" s="580"/>
      <c r="U47" s="580">
        <f t="shared" si="59"/>
        <v>0</v>
      </c>
      <c r="V47" s="580"/>
      <c r="W47" s="580"/>
      <c r="X47" s="580"/>
      <c r="Y47" s="580"/>
      <c r="Z47" s="580">
        <f t="shared" si="60"/>
        <v>0</v>
      </c>
      <c r="AA47" s="580"/>
      <c r="AB47" s="580"/>
      <c r="AC47" s="580"/>
      <c r="AD47" s="580"/>
      <c r="AE47" s="580"/>
      <c r="AF47" s="580"/>
      <c r="AG47" s="580"/>
      <c r="AH47" s="580"/>
      <c r="AI47" s="580"/>
      <c r="AJ47" s="580" t="e">
        <f t="shared" si="65"/>
        <v>#REF!</v>
      </c>
      <c r="AK47" s="580" t="e">
        <f>INDEX('прил 14'!AL:AL,MATCH('источники по объектам 2016'!$A47,'прил 14'!$B:$B,0))</f>
        <v>#REF!</v>
      </c>
      <c r="AL47" s="580" t="e">
        <f>INDEX('прил 14'!AM:AM,MATCH('источники по объектам 2016'!$A47,'прил 14'!$B:$B,0))</f>
        <v>#REF!</v>
      </c>
      <c r="AM47" s="580" t="e">
        <f>INDEX('прил 14'!AN:AN,MATCH('источники по объектам 2016'!$A47,'прил 14'!$B:$B,0))</f>
        <v>#REF!</v>
      </c>
      <c r="AN47" s="580" t="e">
        <f>INDEX('прил 14'!AO:AO,MATCH('источники по объектам 2016'!$A47,'прил 14'!$B:$B,0))</f>
        <v>#REF!</v>
      </c>
      <c r="AO47" s="580" t="e">
        <f>INDEX('прил 1.1'!#REF!,MATCH('источники по объектам 2016'!A47,'прил 1.1'!B:B,0))</f>
        <v>#REF!</v>
      </c>
      <c r="AP47" s="580" t="e">
        <f>INDEX('прил 14'!W:W,MATCH($A47,'прил 14'!$B:$B,0))</f>
        <v>#REF!</v>
      </c>
      <c r="AQ47" s="580" t="e">
        <f>INDEX('прил 14'!X:X,MATCH($A47,'прил 14'!$B:$B,0))</f>
        <v>#REF!</v>
      </c>
      <c r="AR47" s="580" t="e">
        <f>INDEX('прил 14'!Y:Y,MATCH($A47,'прил 14'!$B:$B,0))</f>
        <v>#REF!</v>
      </c>
      <c r="AS47" s="580" t="e">
        <f>INDEX('прил 14'!Z:Z,MATCH($A47,'прил 14'!$B:$B,0))</f>
        <v>#REF!</v>
      </c>
      <c r="AT47" s="580" t="e">
        <f t="shared" si="23"/>
        <v>#REF!</v>
      </c>
      <c r="AU47" s="580" t="e">
        <f t="shared" si="30"/>
        <v>#REF!</v>
      </c>
      <c r="AV47" s="580" t="e">
        <f t="shared" si="24"/>
        <v>#REF!</v>
      </c>
      <c r="AW47" s="580" t="e">
        <f t="shared" si="25"/>
        <v>#REF!</v>
      </c>
      <c r="AX47" s="580" t="e">
        <f t="shared" si="26"/>
        <v>#REF!</v>
      </c>
      <c r="AY47" s="580"/>
      <c r="AZ47" s="580" t="e">
        <f t="shared" si="66"/>
        <v>#REF!</v>
      </c>
      <c r="BA47" s="580" t="e">
        <f t="shared" si="67"/>
        <v>#REF!</v>
      </c>
      <c r="BB47" s="580" t="e">
        <f t="shared" si="68"/>
        <v>#REF!</v>
      </c>
      <c r="BC47" s="580" t="e">
        <f t="shared" si="69"/>
        <v>#REF!</v>
      </c>
      <c r="BD47" s="580" t="e">
        <f t="shared" si="70"/>
        <v>#REF!</v>
      </c>
      <c r="BE47" s="635"/>
      <c r="BF47" s="1319" t="e">
        <f t="shared" si="96"/>
        <v>#REF!</v>
      </c>
      <c r="BG47" s="1319" t="e">
        <f t="shared" si="97"/>
        <v>#REF!</v>
      </c>
      <c r="BH47" s="1319" t="e">
        <f t="shared" si="98"/>
        <v>#REF!</v>
      </c>
      <c r="BI47" s="1319" t="e">
        <f t="shared" si="99"/>
        <v>#REF!</v>
      </c>
      <c r="BJ47" s="1319" t="e">
        <f t="shared" si="100"/>
        <v>#REF!</v>
      </c>
      <c r="BK47" s="580">
        <f t="shared" si="116"/>
        <v>0</v>
      </c>
      <c r="BL47" s="580"/>
      <c r="BM47" s="580"/>
      <c r="BN47" s="580"/>
      <c r="BO47" s="580"/>
      <c r="BP47" s="580">
        <f t="shared" si="117"/>
        <v>0</v>
      </c>
      <c r="BQ47" s="580"/>
      <c r="BR47" s="580"/>
      <c r="BS47" s="580"/>
      <c r="BT47" s="580"/>
      <c r="BU47" s="580">
        <f t="shared" si="78"/>
        <v>0</v>
      </c>
      <c r="BV47" s="580"/>
      <c r="BW47" s="580"/>
      <c r="BX47" s="580"/>
      <c r="BY47" s="580"/>
      <c r="BZ47" s="580">
        <f t="shared" si="118"/>
        <v>0</v>
      </c>
      <c r="CA47" s="580"/>
      <c r="CB47" s="580"/>
      <c r="CC47" s="580"/>
      <c r="CD47" s="580"/>
      <c r="CE47" s="1349"/>
      <c r="CF47" s="1349"/>
      <c r="CG47" s="1350"/>
    </row>
    <row r="48" spans="1:85" hidden="1">
      <c r="A48" s="1347" t="e">
        <f>'прил 1.1'!#REF!</f>
        <v>#REF!</v>
      </c>
      <c r="B48" s="1191" t="e">
        <f>INDEX('прил 1.1'!#REF!,MATCH('источники по объектам 2016'!A48,'прил 1.1'!B:B,0))</f>
        <v>#REF!</v>
      </c>
      <c r="C48" s="1191" t="e">
        <f>INDEX('прил 14'!N:N,MATCH('источники по объектам 2016'!$A48,'прил 14'!$B:$B,0))</f>
        <v>#REF!</v>
      </c>
      <c r="D48" s="1348"/>
      <c r="E48" s="1191" t="e">
        <f>INDEX('прил 14'!O:O,MATCH('источники по объектам 2016'!$A48,'прил 14'!$B:$B,0))</f>
        <v>#REF!</v>
      </c>
      <c r="F48" s="1348"/>
      <c r="G48" s="1191" t="e">
        <f>INDEX('прил 14'!P:P,MATCH('источники по объектам 2016'!$A48,'прил 14'!$B:$B,0))</f>
        <v>#REF!</v>
      </c>
      <c r="H48" s="1191" t="e">
        <f>INDEX('прил 14'!Q:Q,MATCH('источники по объектам 2016'!$A48,'прил 14'!$B:$B,0))</f>
        <v>#REF!</v>
      </c>
      <c r="I48" s="580"/>
      <c r="J48" s="635"/>
      <c r="K48" s="1319" t="e">
        <f t="shared" si="71"/>
        <v>#REF!</v>
      </c>
      <c r="L48" s="1319" t="e">
        <f>C48-Q48-V48</f>
        <v>#REF!</v>
      </c>
      <c r="M48" s="1319" t="e">
        <f>E48-R48-W48</f>
        <v>#REF!</v>
      </c>
      <c r="N48" s="1319" t="e">
        <f>G48-S48-X48</f>
        <v>#REF!</v>
      </c>
      <c r="O48" s="1319" t="e">
        <f>H48-T48-Y48</f>
        <v>#REF!</v>
      </c>
      <c r="P48" s="580">
        <f t="shared" si="58"/>
        <v>0</v>
      </c>
      <c r="Q48" s="580"/>
      <c r="R48" s="580"/>
      <c r="S48" s="580"/>
      <c r="T48" s="580"/>
      <c r="U48" s="580">
        <f t="shared" si="59"/>
        <v>0</v>
      </c>
      <c r="V48" s="580"/>
      <c r="W48" s="580"/>
      <c r="X48" s="580"/>
      <c r="Y48" s="580"/>
      <c r="Z48" s="580">
        <f t="shared" si="60"/>
        <v>0</v>
      </c>
      <c r="AA48" s="580"/>
      <c r="AB48" s="580"/>
      <c r="AC48" s="580"/>
      <c r="AD48" s="580"/>
      <c r="AE48" s="580"/>
      <c r="AF48" s="580"/>
      <c r="AG48" s="580"/>
      <c r="AH48" s="580"/>
      <c r="AI48" s="580"/>
      <c r="AJ48" s="580" t="e">
        <f t="shared" si="65"/>
        <v>#REF!</v>
      </c>
      <c r="AK48" s="580" t="e">
        <f>INDEX('прил 14'!AL:AL,MATCH('источники по объектам 2016'!$A48,'прил 14'!$B:$B,0))</f>
        <v>#REF!</v>
      </c>
      <c r="AL48" s="580" t="e">
        <f>INDEX('прил 14'!AM:AM,MATCH('источники по объектам 2016'!$A48,'прил 14'!$B:$B,0))</f>
        <v>#REF!</v>
      </c>
      <c r="AM48" s="580" t="e">
        <f>INDEX('прил 14'!AN:AN,MATCH('источники по объектам 2016'!$A48,'прил 14'!$B:$B,0))</f>
        <v>#REF!</v>
      </c>
      <c r="AN48" s="580" t="e">
        <f>INDEX('прил 14'!AO:AO,MATCH('источники по объектам 2016'!$A48,'прил 14'!$B:$B,0))</f>
        <v>#REF!</v>
      </c>
      <c r="AO48" s="580" t="e">
        <f>INDEX('прил 1.1'!#REF!,MATCH('источники по объектам 2016'!A48,'прил 1.1'!B:B,0))</f>
        <v>#REF!</v>
      </c>
      <c r="AP48" s="580" t="e">
        <f>INDEX('прил 14'!W:W,MATCH($A48,'прил 14'!$B:$B,0))</f>
        <v>#REF!</v>
      </c>
      <c r="AQ48" s="580" t="e">
        <f>INDEX('прил 14'!X:X,MATCH($A48,'прил 14'!$B:$B,0))</f>
        <v>#REF!</v>
      </c>
      <c r="AR48" s="580" t="e">
        <f>INDEX('прил 14'!Y:Y,MATCH($A48,'прил 14'!$B:$B,0))</f>
        <v>#REF!</v>
      </c>
      <c r="AS48" s="580" t="e">
        <f>INDEX('прил 14'!Z:Z,MATCH($A48,'прил 14'!$B:$B,0))</f>
        <v>#REF!</v>
      </c>
      <c r="AT48" s="580" t="e">
        <f t="shared" si="23"/>
        <v>#REF!</v>
      </c>
      <c r="AU48" s="580" t="e">
        <f t="shared" si="30"/>
        <v>#REF!</v>
      </c>
      <c r="AV48" s="580" t="e">
        <f t="shared" si="24"/>
        <v>#REF!</v>
      </c>
      <c r="AW48" s="580" t="e">
        <f t="shared" si="25"/>
        <v>#REF!</v>
      </c>
      <c r="AX48" s="580" t="e">
        <f t="shared" si="26"/>
        <v>#REF!</v>
      </c>
      <c r="AY48" s="580"/>
      <c r="AZ48" s="580" t="e">
        <f t="shared" si="66"/>
        <v>#REF!</v>
      </c>
      <c r="BA48" s="580" t="e">
        <f t="shared" si="67"/>
        <v>#REF!</v>
      </c>
      <c r="BB48" s="580" t="e">
        <f t="shared" si="68"/>
        <v>#REF!</v>
      </c>
      <c r="BC48" s="580" t="e">
        <f t="shared" si="69"/>
        <v>#REF!</v>
      </c>
      <c r="BD48" s="580" t="e">
        <f t="shared" si="70"/>
        <v>#REF!</v>
      </c>
      <c r="BE48" s="635"/>
      <c r="BF48" s="1319" t="e">
        <f t="shared" si="96"/>
        <v>#REF!</v>
      </c>
      <c r="BG48" s="1319" t="e">
        <f t="shared" si="97"/>
        <v>#REF!</v>
      </c>
      <c r="BH48" s="1319" t="e">
        <f t="shared" si="98"/>
        <v>#REF!</v>
      </c>
      <c r="BI48" s="1319" t="e">
        <f t="shared" si="99"/>
        <v>#REF!</v>
      </c>
      <c r="BJ48" s="1319" t="e">
        <f t="shared" si="100"/>
        <v>#REF!</v>
      </c>
      <c r="BK48" s="580">
        <f t="shared" si="116"/>
        <v>0</v>
      </c>
      <c r="BL48" s="580"/>
      <c r="BM48" s="580"/>
      <c r="BN48" s="580"/>
      <c r="BO48" s="580"/>
      <c r="BP48" s="580">
        <f t="shared" si="117"/>
        <v>0</v>
      </c>
      <c r="BQ48" s="580"/>
      <c r="BR48" s="580"/>
      <c r="BS48" s="580"/>
      <c r="BT48" s="580"/>
      <c r="BU48" s="580">
        <f t="shared" si="78"/>
        <v>0</v>
      </c>
      <c r="BV48" s="580"/>
      <c r="BW48" s="580"/>
      <c r="BX48" s="580"/>
      <c r="BY48" s="580"/>
      <c r="BZ48" s="580">
        <f t="shared" si="118"/>
        <v>0</v>
      </c>
      <c r="CA48" s="580"/>
      <c r="CB48" s="580"/>
      <c r="CC48" s="580"/>
      <c r="CD48" s="580"/>
      <c r="CE48" s="1349"/>
      <c r="CF48" s="1349"/>
      <c r="CG48" s="1350"/>
    </row>
    <row r="49" spans="1:85" hidden="1">
      <c r="A49" s="1347" t="e">
        <f>'прил 1.1'!#REF!</f>
        <v>#REF!</v>
      </c>
      <c r="B49" s="1191" t="e">
        <f>INDEX('прил 1.1'!#REF!,MATCH('источники по объектам 2016'!A49,'прил 1.1'!B:B,0))</f>
        <v>#REF!</v>
      </c>
      <c r="C49" s="1191" t="e">
        <f>INDEX('прил 14'!N:N,MATCH('источники по объектам 2016'!$A49,'прил 14'!$B:$B,0))</f>
        <v>#REF!</v>
      </c>
      <c r="D49" s="1348"/>
      <c r="E49" s="1191" t="e">
        <f>INDEX('прил 14'!O:O,MATCH('источники по объектам 2016'!$A49,'прил 14'!$B:$B,0))</f>
        <v>#REF!</v>
      </c>
      <c r="F49" s="1348"/>
      <c r="G49" s="1191" t="e">
        <f>INDEX('прил 14'!P:P,MATCH('источники по объектам 2016'!$A49,'прил 14'!$B:$B,0))</f>
        <v>#REF!</v>
      </c>
      <c r="H49" s="1191" t="e">
        <f>INDEX('прил 14'!Q:Q,MATCH('источники по объектам 2016'!$A49,'прил 14'!$B:$B,0))</f>
        <v>#REF!</v>
      </c>
      <c r="I49" s="580"/>
      <c r="J49" s="635"/>
      <c r="K49" s="1319" t="e">
        <f t="shared" si="71"/>
        <v>#REF!</v>
      </c>
      <c r="L49" s="1319" t="e">
        <f t="shared" ref="L49:L72" si="119">C49-Q49-V49</f>
        <v>#REF!</v>
      </c>
      <c r="M49" s="1319" t="e">
        <f t="shared" ref="M49:M72" si="120">E49-R49-W49</f>
        <v>#REF!</v>
      </c>
      <c r="N49" s="1319" t="e">
        <f t="shared" ref="N49:N72" si="121">G49-S49-X49</f>
        <v>#REF!</v>
      </c>
      <c r="O49" s="1319" t="e">
        <f t="shared" ref="O49:O72" si="122">H49-T49-Y49</f>
        <v>#REF!</v>
      </c>
      <c r="P49" s="580">
        <f t="shared" si="58"/>
        <v>0</v>
      </c>
      <c r="Q49" s="580"/>
      <c r="R49" s="580"/>
      <c r="S49" s="580"/>
      <c r="T49" s="580"/>
      <c r="U49" s="580">
        <f t="shared" si="59"/>
        <v>0</v>
      </c>
      <c r="V49" s="580"/>
      <c r="W49" s="580"/>
      <c r="X49" s="580"/>
      <c r="Y49" s="580"/>
      <c r="Z49" s="580">
        <f t="shared" si="60"/>
        <v>0</v>
      </c>
      <c r="AA49" s="580"/>
      <c r="AB49" s="580"/>
      <c r="AC49" s="580"/>
      <c r="AD49" s="580"/>
      <c r="AE49" s="580"/>
      <c r="AF49" s="580"/>
      <c r="AG49" s="580"/>
      <c r="AH49" s="580"/>
      <c r="AI49" s="580"/>
      <c r="AJ49" s="580" t="e">
        <f t="shared" si="65"/>
        <v>#REF!</v>
      </c>
      <c r="AK49" s="580" t="e">
        <f>INDEX('прил 14'!AL:AL,MATCH('источники по объектам 2016'!$A49,'прил 14'!$B:$B,0))</f>
        <v>#REF!</v>
      </c>
      <c r="AL49" s="580" t="e">
        <f>INDEX('прил 14'!AM:AM,MATCH('источники по объектам 2016'!$A49,'прил 14'!$B:$B,0))</f>
        <v>#REF!</v>
      </c>
      <c r="AM49" s="580" t="e">
        <f>INDEX('прил 14'!AN:AN,MATCH('источники по объектам 2016'!$A49,'прил 14'!$B:$B,0))</f>
        <v>#REF!</v>
      </c>
      <c r="AN49" s="580" t="e">
        <f>INDEX('прил 14'!AO:AO,MATCH('источники по объектам 2016'!$A49,'прил 14'!$B:$B,0))</f>
        <v>#REF!</v>
      </c>
      <c r="AO49" s="580" t="e">
        <f>INDEX('прил 1.1'!#REF!,MATCH('источники по объектам 2016'!A49,'прил 1.1'!B:B,0))</f>
        <v>#REF!</v>
      </c>
      <c r="AP49" s="580" t="e">
        <f>INDEX('прил 14'!W:W,MATCH($A49,'прил 14'!$B:$B,0))</f>
        <v>#REF!</v>
      </c>
      <c r="AQ49" s="580" t="e">
        <f>INDEX('прил 14'!X:X,MATCH($A49,'прил 14'!$B:$B,0))</f>
        <v>#REF!</v>
      </c>
      <c r="AR49" s="580" t="e">
        <f>INDEX('прил 14'!Y:Y,MATCH($A49,'прил 14'!$B:$B,0))</f>
        <v>#REF!</v>
      </c>
      <c r="AS49" s="580" t="e">
        <f>INDEX('прил 14'!Z:Z,MATCH($A49,'прил 14'!$B:$B,0))</f>
        <v>#REF!</v>
      </c>
      <c r="AT49" s="580" t="e">
        <f t="shared" si="23"/>
        <v>#REF!</v>
      </c>
      <c r="AU49" s="580" t="e">
        <f t="shared" si="30"/>
        <v>#REF!</v>
      </c>
      <c r="AV49" s="580" t="e">
        <f t="shared" si="24"/>
        <v>#REF!</v>
      </c>
      <c r="AW49" s="580" t="e">
        <f t="shared" si="25"/>
        <v>#REF!</v>
      </c>
      <c r="AX49" s="580" t="e">
        <f t="shared" si="26"/>
        <v>#REF!</v>
      </c>
      <c r="AY49" s="580"/>
      <c r="AZ49" s="580" t="e">
        <f t="shared" si="66"/>
        <v>#REF!</v>
      </c>
      <c r="BA49" s="580" t="e">
        <f t="shared" si="67"/>
        <v>#REF!</v>
      </c>
      <c r="BB49" s="580" t="e">
        <f t="shared" si="68"/>
        <v>#REF!</v>
      </c>
      <c r="BC49" s="580" t="e">
        <f t="shared" si="69"/>
        <v>#REF!</v>
      </c>
      <c r="BD49" s="580" t="e">
        <f t="shared" si="70"/>
        <v>#REF!</v>
      </c>
      <c r="BE49" s="635"/>
      <c r="BF49" s="1319" t="e">
        <f t="shared" si="96"/>
        <v>#REF!</v>
      </c>
      <c r="BG49" s="1319" t="e">
        <f t="shared" si="97"/>
        <v>#REF!</v>
      </c>
      <c r="BH49" s="1319" t="e">
        <f t="shared" si="98"/>
        <v>#REF!</v>
      </c>
      <c r="BI49" s="1319" t="e">
        <f t="shared" si="99"/>
        <v>#REF!</v>
      </c>
      <c r="BJ49" s="1319" t="e">
        <f t="shared" si="100"/>
        <v>#REF!</v>
      </c>
      <c r="BK49" s="580">
        <f>SUM(BL49:BO49)</f>
        <v>0</v>
      </c>
      <c r="BL49" s="580"/>
      <c r="BM49" s="580"/>
      <c r="BN49" s="580"/>
      <c r="BO49" s="580"/>
      <c r="BP49" s="580">
        <f>SUM(BQ49:BT49)</f>
        <v>0</v>
      </c>
      <c r="BQ49" s="580"/>
      <c r="BR49" s="580"/>
      <c r="BS49" s="580"/>
      <c r="BT49" s="580"/>
      <c r="BU49" s="580">
        <f t="shared" si="78"/>
        <v>0</v>
      </c>
      <c r="BV49" s="580"/>
      <c r="BW49" s="580"/>
      <c r="BX49" s="580"/>
      <c r="BY49" s="580"/>
      <c r="BZ49" s="580">
        <f>SUM(CA49:CD49)</f>
        <v>0</v>
      </c>
      <c r="CA49" s="580"/>
      <c r="CB49" s="580"/>
      <c r="CC49" s="580"/>
      <c r="CD49" s="580"/>
      <c r="CE49" s="1349"/>
      <c r="CF49" s="1349"/>
      <c r="CG49" s="1350"/>
    </row>
    <row r="50" spans="1:85">
      <c r="A50" s="1347" t="e">
        <f>'прил 1.4'!B205</f>
        <v>#REF!</v>
      </c>
      <c r="B50" s="1191" t="e">
        <f>INDEX('прил 1.1'!#REF!,MATCH('источники по объектам 2016'!A50,'прил 1.1'!B:B,0))</f>
        <v>#REF!</v>
      </c>
      <c r="C50" s="1191" t="e">
        <f>INDEX('прил 14'!N:N,MATCH('источники по объектам 2016'!$A50,'прил 14'!$B:$B,0))</f>
        <v>#REF!</v>
      </c>
      <c r="D50" s="1348"/>
      <c r="E50" s="1191" t="e">
        <f>INDEX('прил 14'!O:O,MATCH('источники по объектам 2016'!$A50,'прил 14'!$B:$B,0))</f>
        <v>#REF!</v>
      </c>
      <c r="F50" s="1348"/>
      <c r="G50" s="1191" t="e">
        <f>INDEX('прил 14'!P:P,MATCH('источники по объектам 2016'!$A50,'прил 14'!$B:$B,0))</f>
        <v>#REF!</v>
      </c>
      <c r="H50" s="1191" t="e">
        <f>INDEX('прил 14'!Q:Q,MATCH('источники по объектам 2016'!$A50,'прил 14'!$B:$B,0))</f>
        <v>#REF!</v>
      </c>
      <c r="I50" s="580"/>
      <c r="J50" s="635"/>
      <c r="K50" s="1319" t="e">
        <f t="shared" si="71"/>
        <v>#REF!</v>
      </c>
      <c r="L50" s="1319" t="e">
        <f t="shared" si="119"/>
        <v>#REF!</v>
      </c>
      <c r="M50" s="1319" t="e">
        <f t="shared" si="120"/>
        <v>#REF!</v>
      </c>
      <c r="N50" s="1319" t="e">
        <f t="shared" si="121"/>
        <v>#REF!</v>
      </c>
      <c r="O50" s="1319" t="e">
        <f t="shared" si="122"/>
        <v>#REF!</v>
      </c>
      <c r="P50" s="580">
        <f t="shared" si="58"/>
        <v>0</v>
      </c>
      <c r="Q50" s="580"/>
      <c r="R50" s="580"/>
      <c r="S50" s="580"/>
      <c r="T50" s="580"/>
      <c r="U50" s="580">
        <f t="shared" si="59"/>
        <v>0</v>
      </c>
      <c r="V50" s="580"/>
      <c r="W50" s="580"/>
      <c r="X50" s="580"/>
      <c r="Y50" s="580"/>
      <c r="Z50" s="580">
        <f t="shared" si="60"/>
        <v>0</v>
      </c>
      <c r="AA50" s="580"/>
      <c r="AB50" s="580"/>
      <c r="AC50" s="580"/>
      <c r="AD50" s="580"/>
      <c r="AE50" s="580"/>
      <c r="AF50" s="580"/>
      <c r="AG50" s="580"/>
      <c r="AH50" s="580"/>
      <c r="AI50" s="580"/>
      <c r="AJ50" s="580" t="e">
        <f t="shared" si="65"/>
        <v>#REF!</v>
      </c>
      <c r="AK50" s="580" t="e">
        <f>INDEX('прил 14'!AL:AL,MATCH('источники по объектам 2016'!$A50,'прил 14'!$B:$B,0))</f>
        <v>#REF!</v>
      </c>
      <c r="AL50" s="580" t="e">
        <f>INDEX('прил 14'!AM:AM,MATCH('источники по объектам 2016'!$A50,'прил 14'!$B:$B,0))</f>
        <v>#REF!</v>
      </c>
      <c r="AM50" s="580" t="e">
        <f>INDEX('прил 14'!AN:AN,MATCH('источники по объектам 2016'!$A50,'прил 14'!$B:$B,0))</f>
        <v>#REF!</v>
      </c>
      <c r="AN50" s="580" t="e">
        <f>INDEX('прил 14'!AO:AO,MATCH('источники по объектам 2016'!$A50,'прил 14'!$B:$B,0))</f>
        <v>#REF!</v>
      </c>
      <c r="AO50" s="580" t="e">
        <f>INDEX('прил 1.1'!#REF!,MATCH('источники по объектам 2016'!A50,'прил 1.1'!B:B,0))</f>
        <v>#REF!</v>
      </c>
      <c r="AP50" s="580" t="e">
        <f>INDEX('прил 14'!W:W,MATCH($A50,'прил 14'!$B:$B,0))</f>
        <v>#REF!</v>
      </c>
      <c r="AQ50" s="580" t="e">
        <f>INDEX('прил 14'!X:X,MATCH($A50,'прил 14'!$B:$B,0))</f>
        <v>#REF!</v>
      </c>
      <c r="AR50" s="580" t="e">
        <f>INDEX('прил 14'!Y:Y,MATCH($A50,'прил 14'!$B:$B,0))</f>
        <v>#REF!</v>
      </c>
      <c r="AS50" s="580" t="e">
        <f>INDEX('прил 14'!Z:Z,MATCH($A50,'прил 14'!$B:$B,0))</f>
        <v>#REF!</v>
      </c>
      <c r="AT50" s="580" t="e">
        <f t="shared" si="23"/>
        <v>#REF!</v>
      </c>
      <c r="AU50" s="580" t="e">
        <f t="shared" si="30"/>
        <v>#REF!</v>
      </c>
      <c r="AV50" s="580" t="e">
        <f t="shared" si="24"/>
        <v>#REF!</v>
      </c>
      <c r="AW50" s="580" t="e">
        <f t="shared" si="25"/>
        <v>#REF!</v>
      </c>
      <c r="AX50" s="580" t="e">
        <f t="shared" si="26"/>
        <v>#REF!</v>
      </c>
      <c r="AY50" s="580"/>
      <c r="AZ50" s="580" t="e">
        <f t="shared" si="66"/>
        <v>#REF!</v>
      </c>
      <c r="BA50" s="580" t="e">
        <f t="shared" si="67"/>
        <v>#REF!</v>
      </c>
      <c r="BB50" s="580" t="e">
        <f t="shared" si="68"/>
        <v>#REF!</v>
      </c>
      <c r="BC50" s="580" t="e">
        <f t="shared" si="69"/>
        <v>#REF!</v>
      </c>
      <c r="BD50" s="580" t="e">
        <f t="shared" si="70"/>
        <v>#REF!</v>
      </c>
      <c r="BE50" s="635"/>
      <c r="BF50" s="1319" t="e">
        <f t="shared" si="96"/>
        <v>#REF!</v>
      </c>
      <c r="BG50" s="1319" t="e">
        <f t="shared" si="97"/>
        <v>#REF!</v>
      </c>
      <c r="BH50" s="1319" t="e">
        <f t="shared" si="98"/>
        <v>#REF!</v>
      </c>
      <c r="BI50" s="1319" t="e">
        <f t="shared" si="99"/>
        <v>#REF!</v>
      </c>
      <c r="BJ50" s="1319" t="e">
        <f t="shared" si="100"/>
        <v>#REF!</v>
      </c>
      <c r="BK50" s="580">
        <f t="shared" ref="BK50:BK66" si="123">SUM(BL50:BO50)</f>
        <v>0</v>
      </c>
      <c r="BL50" s="580"/>
      <c r="BM50" s="580"/>
      <c r="BN50" s="580"/>
      <c r="BO50" s="580"/>
      <c r="BP50" s="580">
        <f t="shared" ref="BP50:BP66" si="124">SUM(BQ50:BT50)</f>
        <v>0</v>
      </c>
      <c r="BQ50" s="580"/>
      <c r="BR50" s="580"/>
      <c r="BS50" s="580"/>
      <c r="BT50" s="580"/>
      <c r="BU50" s="580">
        <f t="shared" si="78"/>
        <v>0</v>
      </c>
      <c r="BV50" s="580"/>
      <c r="BW50" s="580"/>
      <c r="BX50" s="580"/>
      <c r="BY50" s="580"/>
      <c r="BZ50" s="580">
        <f t="shared" ref="BZ50:BZ66" si="125">SUM(CA50:CD50)</f>
        <v>0</v>
      </c>
      <c r="CA50" s="580"/>
      <c r="CB50" s="580"/>
      <c r="CC50" s="580"/>
      <c r="CD50" s="580"/>
      <c r="CE50" s="1349"/>
      <c r="CF50" s="1349"/>
      <c r="CG50" s="1350"/>
    </row>
    <row r="51" spans="1:85">
      <c r="A51" s="1347" t="e">
        <f>'прил 1.4'!B206</f>
        <v>#REF!</v>
      </c>
      <c r="B51" s="1191" t="e">
        <f>INDEX('прил 1.1'!#REF!,MATCH('источники по объектам 2016'!A51,'прил 1.1'!B:B,0))</f>
        <v>#REF!</v>
      </c>
      <c r="C51" s="1191" t="e">
        <f>INDEX('прил 14'!N:N,MATCH('источники по объектам 2016'!$A51,'прил 14'!$B:$B,0))</f>
        <v>#REF!</v>
      </c>
      <c r="D51" s="1348"/>
      <c r="E51" s="1191" t="e">
        <f>INDEX('прил 14'!O:O,MATCH('источники по объектам 2016'!$A51,'прил 14'!$B:$B,0))</f>
        <v>#REF!</v>
      </c>
      <c r="F51" s="1348"/>
      <c r="G51" s="1191" t="e">
        <f>INDEX('прил 14'!P:P,MATCH('источники по объектам 2016'!$A51,'прил 14'!$B:$B,0))</f>
        <v>#REF!</v>
      </c>
      <c r="H51" s="1191" t="e">
        <f>INDEX('прил 14'!Q:Q,MATCH('источники по объектам 2016'!$A51,'прил 14'!$B:$B,0))</f>
        <v>#REF!</v>
      </c>
      <c r="I51" s="580"/>
      <c r="J51" s="635"/>
      <c r="K51" s="1319" t="e">
        <f t="shared" ref="K51:K53" si="126">SUM(L51:O51)</f>
        <v>#REF!</v>
      </c>
      <c r="L51" s="1319" t="e">
        <f t="shared" ref="L51:L53" si="127">C51-Q51-V51</f>
        <v>#REF!</v>
      </c>
      <c r="M51" s="1319" t="e">
        <f t="shared" ref="M51:M53" si="128">E51-R51-W51</f>
        <v>#REF!</v>
      </c>
      <c r="N51" s="1319" t="e">
        <f t="shared" ref="N51:N53" si="129">G51-S51-X51</f>
        <v>#REF!</v>
      </c>
      <c r="O51" s="1319" t="e">
        <f t="shared" ref="O51:O53" si="130">H51-T51-Y51</f>
        <v>#REF!</v>
      </c>
      <c r="P51" s="580">
        <f t="shared" ref="P51:P53" si="131">SUM(Q51:T51)</f>
        <v>0</v>
      </c>
      <c r="Q51" s="580"/>
      <c r="R51" s="580"/>
      <c r="S51" s="580"/>
      <c r="T51" s="580"/>
      <c r="U51" s="580">
        <f t="shared" ref="U51:U53" si="132">SUM(V51:Y51)</f>
        <v>0</v>
      </c>
      <c r="V51" s="580"/>
      <c r="W51" s="580"/>
      <c r="X51" s="580"/>
      <c r="Y51" s="580"/>
      <c r="Z51" s="580">
        <f t="shared" ref="Z51:Z53" si="133">SUM(AA51:AD51)</f>
        <v>0</v>
      </c>
      <c r="AA51" s="580"/>
      <c r="AB51" s="580"/>
      <c r="AC51" s="580"/>
      <c r="AD51" s="580"/>
      <c r="AE51" s="580"/>
      <c r="AF51" s="580"/>
      <c r="AG51" s="580"/>
      <c r="AH51" s="580"/>
      <c r="AI51" s="580"/>
      <c r="AJ51" s="580" t="e">
        <f t="shared" ref="AJ51:AJ53" si="134">SUM(AK51:AN51)</f>
        <v>#REF!</v>
      </c>
      <c r="AK51" s="580" t="e">
        <f>INDEX('прил 14'!AL:AL,MATCH('источники по объектам 2016'!$A51,'прил 14'!$B:$B,0))</f>
        <v>#REF!</v>
      </c>
      <c r="AL51" s="580" t="e">
        <f>INDEX('прил 14'!AM:AM,MATCH('источники по объектам 2016'!$A51,'прил 14'!$B:$B,0))</f>
        <v>#REF!</v>
      </c>
      <c r="AM51" s="580" t="e">
        <f>INDEX('прил 14'!AN:AN,MATCH('источники по объектам 2016'!$A51,'прил 14'!$B:$B,0))</f>
        <v>#REF!</v>
      </c>
      <c r="AN51" s="580" t="e">
        <f>INDEX('прил 14'!AO:AO,MATCH('источники по объектам 2016'!$A51,'прил 14'!$B:$B,0))</f>
        <v>#REF!</v>
      </c>
      <c r="AO51" s="580" t="e">
        <f>INDEX('прил 1.1'!#REF!,MATCH('источники по объектам 2016'!A51,'прил 1.1'!B:B,0))</f>
        <v>#REF!</v>
      </c>
      <c r="AP51" s="580" t="e">
        <f>INDEX('прил 14'!W:W,MATCH($A51,'прил 14'!$B:$B,0))</f>
        <v>#REF!</v>
      </c>
      <c r="AQ51" s="580" t="e">
        <f>INDEX('прил 14'!X:X,MATCH($A51,'прил 14'!$B:$B,0))</f>
        <v>#REF!</v>
      </c>
      <c r="AR51" s="580" t="e">
        <f>INDEX('прил 14'!Y:Y,MATCH($A51,'прил 14'!$B:$B,0))</f>
        <v>#REF!</v>
      </c>
      <c r="AS51" s="580" t="e">
        <f>INDEX('прил 14'!Z:Z,MATCH($A51,'прил 14'!$B:$B,0))</f>
        <v>#REF!</v>
      </c>
      <c r="AT51" s="580" t="e">
        <f t="shared" ref="AT51:AT53" si="135">SUM(AU51:AX51)</f>
        <v>#REF!</v>
      </c>
      <c r="AU51" s="580" t="e">
        <f t="shared" ref="AU51:AU53" si="136">(AP51-AK51)/1.18+AK51</f>
        <v>#REF!</v>
      </c>
      <c r="AV51" s="580" t="e">
        <f t="shared" ref="AV51:AV53" si="137">(AQ51-AL51)/1.18+AL51</f>
        <v>#REF!</v>
      </c>
      <c r="AW51" s="580" t="e">
        <f t="shared" ref="AW51:AW53" si="138">(AR51-AM51)/1.18+AM51</f>
        <v>#REF!</v>
      </c>
      <c r="AX51" s="580" t="e">
        <f t="shared" ref="AX51:AX53" si="139">(AS51-AN51)/1.18+AN51</f>
        <v>#REF!</v>
      </c>
      <c r="AY51" s="580"/>
      <c r="AZ51" s="580" t="e">
        <f t="shared" ref="AZ51:AZ53" si="140">SUM(BA51:BD51)</f>
        <v>#REF!</v>
      </c>
      <c r="BA51" s="580" t="e">
        <f t="shared" ref="BA51:BA53" si="141">AP51-AU51</f>
        <v>#REF!</v>
      </c>
      <c r="BB51" s="580" t="e">
        <f t="shared" ref="BB51:BB53" si="142">AQ51-AV51</f>
        <v>#REF!</v>
      </c>
      <c r="BC51" s="580" t="e">
        <f t="shared" ref="BC51:BC53" si="143">AR51-AW51</f>
        <v>#REF!</v>
      </c>
      <c r="BD51" s="580" t="e">
        <f t="shared" ref="BD51:BD53" si="144">AS51-AX51</f>
        <v>#REF!</v>
      </c>
      <c r="BE51" s="635"/>
      <c r="BF51" s="1319" t="e">
        <f t="shared" ref="BF51:BF53" si="145">SUM(BG51:BJ51)</f>
        <v>#REF!</v>
      </c>
      <c r="BG51" s="1319" t="e">
        <f t="shared" ref="BG51:BG53" si="146">AU51-BL51-BQ51</f>
        <v>#REF!</v>
      </c>
      <c r="BH51" s="1319" t="e">
        <f t="shared" ref="BH51:BH53" si="147">AV51-BM51-BR51</f>
        <v>#REF!</v>
      </c>
      <c r="BI51" s="1319" t="e">
        <f t="shared" ref="BI51:BI53" si="148">AW51-BN51-BS51</f>
        <v>#REF!</v>
      </c>
      <c r="BJ51" s="1319" t="e">
        <f t="shared" ref="BJ51:BJ53" si="149">AX51-BO51-BT51</f>
        <v>#REF!</v>
      </c>
      <c r="BK51" s="580">
        <f t="shared" ref="BK51:BK53" si="150">SUM(BL51:BO51)</f>
        <v>0</v>
      </c>
      <c r="BL51" s="580"/>
      <c r="BM51" s="580"/>
      <c r="BN51" s="580"/>
      <c r="BO51" s="580"/>
      <c r="BP51" s="580">
        <f t="shared" ref="BP51:BP53" si="151">SUM(BQ51:BT51)</f>
        <v>0</v>
      </c>
      <c r="BQ51" s="580"/>
      <c r="BR51" s="580"/>
      <c r="BS51" s="580"/>
      <c r="BT51" s="580"/>
      <c r="BU51" s="580">
        <f t="shared" ref="BU51:BU53" si="152">SUM(BV51:BY51)</f>
        <v>0</v>
      </c>
      <c r="BV51" s="580"/>
      <c r="BW51" s="580"/>
      <c r="BX51" s="580"/>
      <c r="BY51" s="580"/>
      <c r="BZ51" s="580">
        <f t="shared" ref="BZ51:BZ53" si="153">SUM(CA51:CD51)</f>
        <v>0</v>
      </c>
      <c r="CA51" s="580"/>
      <c r="CB51" s="580"/>
      <c r="CC51" s="580"/>
      <c r="CD51" s="580"/>
      <c r="CE51" s="1349"/>
      <c r="CF51" s="1349"/>
      <c r="CG51" s="1350"/>
    </row>
    <row r="52" spans="1:85" hidden="1">
      <c r="A52" s="1347" t="e">
        <f>'прил 1.4'!B207</f>
        <v>#REF!</v>
      </c>
      <c r="B52" s="1191" t="e">
        <f>INDEX('прил 1.1'!#REF!,MATCH('источники по объектам 2016'!A52,'прил 1.1'!B:B,0))</f>
        <v>#REF!</v>
      </c>
      <c r="C52" s="1191" t="e">
        <f>INDEX('прил 14'!N:N,MATCH('источники по объектам 2016'!$A52,'прил 14'!$B:$B,0))</f>
        <v>#REF!</v>
      </c>
      <c r="D52" s="1348"/>
      <c r="E52" s="1191" t="e">
        <f>INDEX('прил 14'!O:O,MATCH('источники по объектам 2016'!$A52,'прил 14'!$B:$B,0))</f>
        <v>#REF!</v>
      </c>
      <c r="F52" s="1348"/>
      <c r="G52" s="1191" t="e">
        <f>INDEX('прил 14'!P:P,MATCH('источники по объектам 2016'!$A52,'прил 14'!$B:$B,0))</f>
        <v>#REF!</v>
      </c>
      <c r="H52" s="1191" t="e">
        <f>INDEX('прил 14'!Q:Q,MATCH('источники по объектам 2016'!$A52,'прил 14'!$B:$B,0))</f>
        <v>#REF!</v>
      </c>
      <c r="I52" s="580"/>
      <c r="J52" s="635"/>
      <c r="K52" s="1319" t="e">
        <f t="shared" si="126"/>
        <v>#REF!</v>
      </c>
      <c r="L52" s="1319" t="e">
        <f t="shared" si="127"/>
        <v>#REF!</v>
      </c>
      <c r="M52" s="1319" t="e">
        <f t="shared" si="128"/>
        <v>#REF!</v>
      </c>
      <c r="N52" s="1319" t="e">
        <f t="shared" si="129"/>
        <v>#REF!</v>
      </c>
      <c r="O52" s="1319" t="e">
        <f t="shared" si="130"/>
        <v>#REF!</v>
      </c>
      <c r="P52" s="580">
        <f t="shared" si="131"/>
        <v>0</v>
      </c>
      <c r="Q52" s="580"/>
      <c r="R52" s="580"/>
      <c r="S52" s="580"/>
      <c r="T52" s="580"/>
      <c r="U52" s="580">
        <f t="shared" si="132"/>
        <v>0</v>
      </c>
      <c r="V52" s="580"/>
      <c r="W52" s="580"/>
      <c r="X52" s="580"/>
      <c r="Y52" s="580"/>
      <c r="Z52" s="580">
        <f t="shared" si="133"/>
        <v>0</v>
      </c>
      <c r="AA52" s="580"/>
      <c r="AB52" s="580"/>
      <c r="AC52" s="580"/>
      <c r="AD52" s="580"/>
      <c r="AE52" s="580"/>
      <c r="AF52" s="580"/>
      <c r="AG52" s="580"/>
      <c r="AH52" s="580"/>
      <c r="AI52" s="580"/>
      <c r="AJ52" s="580" t="e">
        <f t="shared" si="134"/>
        <v>#REF!</v>
      </c>
      <c r="AK52" s="580" t="e">
        <f>INDEX('прил 14'!AL:AL,MATCH('источники по объектам 2016'!$A52,'прил 14'!$B:$B,0))</f>
        <v>#REF!</v>
      </c>
      <c r="AL52" s="580" t="e">
        <f>INDEX('прил 14'!AM:AM,MATCH('источники по объектам 2016'!$A52,'прил 14'!$B:$B,0))</f>
        <v>#REF!</v>
      </c>
      <c r="AM52" s="580" t="e">
        <f>INDEX('прил 14'!AN:AN,MATCH('источники по объектам 2016'!$A52,'прил 14'!$B:$B,0))</f>
        <v>#REF!</v>
      </c>
      <c r="AN52" s="580" t="e">
        <f>INDEX('прил 14'!AO:AO,MATCH('источники по объектам 2016'!$A52,'прил 14'!$B:$B,0))</f>
        <v>#REF!</v>
      </c>
      <c r="AO52" s="580" t="e">
        <f>INDEX('прил 1.1'!#REF!,MATCH('источники по объектам 2016'!A52,'прил 1.1'!B:B,0))</f>
        <v>#REF!</v>
      </c>
      <c r="AP52" s="580" t="e">
        <f>INDEX('прил 14'!W:W,MATCH($A52,'прил 14'!$B:$B,0))</f>
        <v>#REF!</v>
      </c>
      <c r="AQ52" s="580" t="e">
        <f>INDEX('прил 14'!X:X,MATCH($A52,'прил 14'!$B:$B,0))</f>
        <v>#REF!</v>
      </c>
      <c r="AR52" s="580" t="e">
        <f>INDEX('прил 14'!Y:Y,MATCH($A52,'прил 14'!$B:$B,0))</f>
        <v>#REF!</v>
      </c>
      <c r="AS52" s="580" t="e">
        <f>INDEX('прил 14'!Z:Z,MATCH($A52,'прил 14'!$B:$B,0))</f>
        <v>#REF!</v>
      </c>
      <c r="AT52" s="580" t="e">
        <f t="shared" si="135"/>
        <v>#REF!</v>
      </c>
      <c r="AU52" s="580" t="e">
        <f t="shared" si="136"/>
        <v>#REF!</v>
      </c>
      <c r="AV52" s="580" t="e">
        <f t="shared" si="137"/>
        <v>#REF!</v>
      </c>
      <c r="AW52" s="580" t="e">
        <f t="shared" si="138"/>
        <v>#REF!</v>
      </c>
      <c r="AX52" s="580" t="e">
        <f t="shared" si="139"/>
        <v>#REF!</v>
      </c>
      <c r="AY52" s="580"/>
      <c r="AZ52" s="580" t="e">
        <f t="shared" si="140"/>
        <v>#REF!</v>
      </c>
      <c r="BA52" s="580" t="e">
        <f t="shared" si="141"/>
        <v>#REF!</v>
      </c>
      <c r="BB52" s="580" t="e">
        <f t="shared" si="142"/>
        <v>#REF!</v>
      </c>
      <c r="BC52" s="580" t="e">
        <f t="shared" si="143"/>
        <v>#REF!</v>
      </c>
      <c r="BD52" s="580" t="e">
        <f t="shared" si="144"/>
        <v>#REF!</v>
      </c>
      <c r="BE52" s="635"/>
      <c r="BF52" s="1319" t="e">
        <f t="shared" si="145"/>
        <v>#REF!</v>
      </c>
      <c r="BG52" s="1319" t="e">
        <f t="shared" si="146"/>
        <v>#REF!</v>
      </c>
      <c r="BH52" s="1319" t="e">
        <f t="shared" si="147"/>
        <v>#REF!</v>
      </c>
      <c r="BI52" s="1319" t="e">
        <f t="shared" si="148"/>
        <v>#REF!</v>
      </c>
      <c r="BJ52" s="1319" t="e">
        <f t="shared" si="149"/>
        <v>#REF!</v>
      </c>
      <c r="BK52" s="580">
        <f t="shared" si="150"/>
        <v>0</v>
      </c>
      <c r="BL52" s="580"/>
      <c r="BM52" s="580"/>
      <c r="BN52" s="580"/>
      <c r="BO52" s="580"/>
      <c r="BP52" s="580">
        <f t="shared" si="151"/>
        <v>0</v>
      </c>
      <c r="BQ52" s="580"/>
      <c r="BR52" s="580"/>
      <c r="BS52" s="580"/>
      <c r="BT52" s="580"/>
      <c r="BU52" s="580">
        <f t="shared" si="152"/>
        <v>0</v>
      </c>
      <c r="BV52" s="580"/>
      <c r="BW52" s="580"/>
      <c r="BX52" s="580"/>
      <c r="BY52" s="580"/>
      <c r="BZ52" s="580">
        <f t="shared" si="153"/>
        <v>0</v>
      </c>
      <c r="CA52" s="580"/>
      <c r="CB52" s="580"/>
      <c r="CC52" s="580"/>
      <c r="CD52" s="580"/>
      <c r="CE52" s="1349"/>
      <c r="CF52" s="1349"/>
      <c r="CG52" s="1350"/>
    </row>
    <row r="53" spans="1:85" hidden="1">
      <c r="A53" s="1347" t="e">
        <f>'прил 1.4'!B208</f>
        <v>#REF!</v>
      </c>
      <c r="B53" s="1191" t="e">
        <f>INDEX('прил 1.1'!#REF!,MATCH('источники по объектам 2016'!A53,'прил 1.1'!B:B,0))</f>
        <v>#REF!</v>
      </c>
      <c r="C53" s="1191" t="e">
        <f>INDEX('прил 14'!N:N,MATCH('источники по объектам 2016'!$A53,'прил 14'!$B:$B,0))</f>
        <v>#REF!</v>
      </c>
      <c r="D53" s="1348"/>
      <c r="E53" s="1191" t="e">
        <f>INDEX('прил 14'!O:O,MATCH('источники по объектам 2016'!$A53,'прил 14'!$B:$B,0))</f>
        <v>#REF!</v>
      </c>
      <c r="F53" s="1348"/>
      <c r="G53" s="1191" t="e">
        <f>INDEX('прил 14'!P:P,MATCH('источники по объектам 2016'!$A53,'прил 14'!$B:$B,0))</f>
        <v>#REF!</v>
      </c>
      <c r="H53" s="1191" t="e">
        <f>INDEX('прил 14'!Q:Q,MATCH('источники по объектам 2016'!$A53,'прил 14'!$B:$B,0))</f>
        <v>#REF!</v>
      </c>
      <c r="I53" s="580"/>
      <c r="J53" s="635"/>
      <c r="K53" s="1319" t="e">
        <f t="shared" si="126"/>
        <v>#REF!</v>
      </c>
      <c r="L53" s="1319" t="e">
        <f t="shared" si="127"/>
        <v>#REF!</v>
      </c>
      <c r="M53" s="1319" t="e">
        <f t="shared" si="128"/>
        <v>#REF!</v>
      </c>
      <c r="N53" s="1319" t="e">
        <f t="shared" si="129"/>
        <v>#REF!</v>
      </c>
      <c r="O53" s="1319" t="e">
        <f t="shared" si="130"/>
        <v>#REF!</v>
      </c>
      <c r="P53" s="580">
        <f t="shared" si="131"/>
        <v>0</v>
      </c>
      <c r="Q53" s="580"/>
      <c r="R53" s="580"/>
      <c r="S53" s="580"/>
      <c r="T53" s="580"/>
      <c r="U53" s="580">
        <f t="shared" si="132"/>
        <v>0</v>
      </c>
      <c r="V53" s="580"/>
      <c r="W53" s="580"/>
      <c r="X53" s="580"/>
      <c r="Y53" s="580"/>
      <c r="Z53" s="580">
        <f t="shared" si="133"/>
        <v>0</v>
      </c>
      <c r="AA53" s="580"/>
      <c r="AB53" s="580"/>
      <c r="AC53" s="580"/>
      <c r="AD53" s="580"/>
      <c r="AE53" s="580"/>
      <c r="AF53" s="580"/>
      <c r="AG53" s="580"/>
      <c r="AH53" s="580"/>
      <c r="AI53" s="580"/>
      <c r="AJ53" s="580" t="e">
        <f t="shared" si="134"/>
        <v>#REF!</v>
      </c>
      <c r="AK53" s="580" t="e">
        <f>INDEX('прил 14'!AL:AL,MATCH('источники по объектам 2016'!$A53,'прил 14'!$B:$B,0))</f>
        <v>#REF!</v>
      </c>
      <c r="AL53" s="580" t="e">
        <f>INDEX('прил 14'!AM:AM,MATCH('источники по объектам 2016'!$A53,'прил 14'!$B:$B,0))</f>
        <v>#REF!</v>
      </c>
      <c r="AM53" s="580" t="e">
        <f>INDEX('прил 14'!AN:AN,MATCH('источники по объектам 2016'!$A53,'прил 14'!$B:$B,0))</f>
        <v>#REF!</v>
      </c>
      <c r="AN53" s="580" t="e">
        <f>INDEX('прил 14'!AO:AO,MATCH('источники по объектам 2016'!$A53,'прил 14'!$B:$B,0))</f>
        <v>#REF!</v>
      </c>
      <c r="AO53" s="580" t="e">
        <f>INDEX('прил 1.1'!#REF!,MATCH('источники по объектам 2016'!A53,'прил 1.1'!B:B,0))</f>
        <v>#REF!</v>
      </c>
      <c r="AP53" s="580" t="e">
        <f>INDEX('прил 14'!W:W,MATCH($A53,'прил 14'!$B:$B,0))</f>
        <v>#REF!</v>
      </c>
      <c r="AQ53" s="580" t="e">
        <f>INDEX('прил 14'!X:X,MATCH($A53,'прил 14'!$B:$B,0))</f>
        <v>#REF!</v>
      </c>
      <c r="AR53" s="580" t="e">
        <f>INDEX('прил 14'!Y:Y,MATCH($A53,'прил 14'!$B:$B,0))</f>
        <v>#REF!</v>
      </c>
      <c r="AS53" s="580" t="e">
        <f>INDEX('прил 14'!Z:Z,MATCH($A53,'прил 14'!$B:$B,0))</f>
        <v>#REF!</v>
      </c>
      <c r="AT53" s="580" t="e">
        <f t="shared" si="135"/>
        <v>#REF!</v>
      </c>
      <c r="AU53" s="580" t="e">
        <f t="shared" si="136"/>
        <v>#REF!</v>
      </c>
      <c r="AV53" s="580" t="e">
        <f t="shared" si="137"/>
        <v>#REF!</v>
      </c>
      <c r="AW53" s="580" t="e">
        <f t="shared" si="138"/>
        <v>#REF!</v>
      </c>
      <c r="AX53" s="580" t="e">
        <f t="shared" si="139"/>
        <v>#REF!</v>
      </c>
      <c r="AY53" s="580"/>
      <c r="AZ53" s="580" t="e">
        <f t="shared" si="140"/>
        <v>#REF!</v>
      </c>
      <c r="BA53" s="580" t="e">
        <f t="shared" si="141"/>
        <v>#REF!</v>
      </c>
      <c r="BB53" s="580" t="e">
        <f t="shared" si="142"/>
        <v>#REF!</v>
      </c>
      <c r="BC53" s="580" t="e">
        <f t="shared" si="143"/>
        <v>#REF!</v>
      </c>
      <c r="BD53" s="580" t="e">
        <f t="shared" si="144"/>
        <v>#REF!</v>
      </c>
      <c r="BE53" s="635"/>
      <c r="BF53" s="1319" t="e">
        <f t="shared" si="145"/>
        <v>#REF!</v>
      </c>
      <c r="BG53" s="1319" t="e">
        <f t="shared" si="146"/>
        <v>#REF!</v>
      </c>
      <c r="BH53" s="1319" t="e">
        <f t="shared" si="147"/>
        <v>#REF!</v>
      </c>
      <c r="BI53" s="1319" t="e">
        <f t="shared" si="148"/>
        <v>#REF!</v>
      </c>
      <c r="BJ53" s="1319" t="e">
        <f t="shared" si="149"/>
        <v>#REF!</v>
      </c>
      <c r="BK53" s="580">
        <f t="shared" si="150"/>
        <v>0</v>
      </c>
      <c r="BL53" s="580"/>
      <c r="BM53" s="580"/>
      <c r="BN53" s="580"/>
      <c r="BO53" s="580"/>
      <c r="BP53" s="580">
        <f t="shared" si="151"/>
        <v>0</v>
      </c>
      <c r="BQ53" s="580"/>
      <c r="BR53" s="580"/>
      <c r="BS53" s="580"/>
      <c r="BT53" s="580"/>
      <c r="BU53" s="580">
        <f t="shared" si="152"/>
        <v>0</v>
      </c>
      <c r="BV53" s="580"/>
      <c r="BW53" s="580"/>
      <c r="BX53" s="580"/>
      <c r="BY53" s="580"/>
      <c r="BZ53" s="580">
        <f t="shared" si="153"/>
        <v>0</v>
      </c>
      <c r="CA53" s="580"/>
      <c r="CB53" s="580"/>
      <c r="CC53" s="580"/>
      <c r="CD53" s="580"/>
      <c r="CE53" s="1349"/>
      <c r="CF53" s="1349"/>
      <c r="CG53" s="1350"/>
    </row>
    <row r="54" spans="1:85" hidden="1">
      <c r="A54" s="1347" t="e">
        <f>'прил 1.4'!B209</f>
        <v>#REF!</v>
      </c>
      <c r="B54" s="1191" t="e">
        <f>INDEX('прил 1.1'!#REF!,MATCH('источники по объектам 2016'!A54,'прил 1.1'!B:B,0))</f>
        <v>#REF!</v>
      </c>
      <c r="C54" s="1191" t="e">
        <f>INDEX('прил 14'!N:N,MATCH('источники по объектам 2016'!$A54,'прил 14'!$B:$B,0))</f>
        <v>#REF!</v>
      </c>
      <c r="D54" s="1348"/>
      <c r="E54" s="1191" t="e">
        <f>INDEX('прил 14'!O:O,MATCH('источники по объектам 2016'!$A54,'прил 14'!$B:$B,0))</f>
        <v>#REF!</v>
      </c>
      <c r="F54" s="1348"/>
      <c r="G54" s="1191" t="e">
        <f>INDEX('прил 14'!P:P,MATCH('источники по объектам 2016'!$A54,'прил 14'!$B:$B,0))</f>
        <v>#REF!</v>
      </c>
      <c r="H54" s="1191" t="e">
        <f>INDEX('прил 14'!Q:Q,MATCH('источники по объектам 2016'!$A54,'прил 14'!$B:$B,0))</f>
        <v>#REF!</v>
      </c>
      <c r="I54" s="580"/>
      <c r="J54" s="635"/>
      <c r="K54" s="1319" t="e">
        <f t="shared" ref="K54:K58" si="154">SUM(L54:O54)</f>
        <v>#REF!</v>
      </c>
      <c r="L54" s="1319" t="e">
        <f t="shared" ref="L54:L58" si="155">C54-Q54-V54</f>
        <v>#REF!</v>
      </c>
      <c r="M54" s="1319" t="e">
        <f t="shared" ref="M54:M58" si="156">E54-R54-W54</f>
        <v>#REF!</v>
      </c>
      <c r="N54" s="1319" t="e">
        <f t="shared" ref="N54:N58" si="157">G54-S54-X54</f>
        <v>#REF!</v>
      </c>
      <c r="O54" s="1319" t="e">
        <f t="shared" ref="O54:O58" si="158">H54-T54-Y54</f>
        <v>#REF!</v>
      </c>
      <c r="P54" s="580">
        <f t="shared" ref="P54:P58" si="159">SUM(Q54:T54)</f>
        <v>0</v>
      </c>
      <c r="Q54" s="580"/>
      <c r="R54" s="580"/>
      <c r="S54" s="580"/>
      <c r="T54" s="580"/>
      <c r="U54" s="580">
        <f t="shared" ref="U54:U58" si="160">SUM(V54:Y54)</f>
        <v>0</v>
      </c>
      <c r="V54" s="580"/>
      <c r="W54" s="580"/>
      <c r="X54" s="580"/>
      <c r="Y54" s="580"/>
      <c r="Z54" s="580">
        <f t="shared" ref="Z54:Z58" si="161">SUM(AA54:AD54)</f>
        <v>0</v>
      </c>
      <c r="AA54" s="580"/>
      <c r="AB54" s="580"/>
      <c r="AC54" s="580"/>
      <c r="AD54" s="580"/>
      <c r="AE54" s="580"/>
      <c r="AF54" s="580"/>
      <c r="AG54" s="580"/>
      <c r="AH54" s="580"/>
      <c r="AI54" s="580"/>
      <c r="AJ54" s="580" t="e">
        <f t="shared" ref="AJ54:AJ58" si="162">SUM(AK54:AN54)</f>
        <v>#REF!</v>
      </c>
      <c r="AK54" s="580" t="e">
        <f>INDEX('прил 14'!AL:AL,MATCH('источники по объектам 2016'!$A54,'прил 14'!$B:$B,0))</f>
        <v>#REF!</v>
      </c>
      <c r="AL54" s="580" t="e">
        <f>INDEX('прил 14'!AM:AM,MATCH('источники по объектам 2016'!$A54,'прил 14'!$B:$B,0))</f>
        <v>#REF!</v>
      </c>
      <c r="AM54" s="580" t="e">
        <f>INDEX('прил 14'!AN:AN,MATCH('источники по объектам 2016'!$A54,'прил 14'!$B:$B,0))</f>
        <v>#REF!</v>
      </c>
      <c r="AN54" s="580" t="e">
        <f>INDEX('прил 14'!AO:AO,MATCH('источники по объектам 2016'!$A54,'прил 14'!$B:$B,0))</f>
        <v>#REF!</v>
      </c>
      <c r="AO54" s="580" t="e">
        <f>INDEX('прил 1.1'!#REF!,MATCH('источники по объектам 2016'!A54,'прил 1.1'!B:B,0))</f>
        <v>#REF!</v>
      </c>
      <c r="AP54" s="580" t="e">
        <f>INDEX('прил 14'!W:W,MATCH($A54,'прил 14'!$B:$B,0))</f>
        <v>#REF!</v>
      </c>
      <c r="AQ54" s="580" t="e">
        <f>INDEX('прил 14'!X:X,MATCH($A54,'прил 14'!$B:$B,0))</f>
        <v>#REF!</v>
      </c>
      <c r="AR54" s="580" t="e">
        <f>INDEX('прил 14'!Y:Y,MATCH($A54,'прил 14'!$B:$B,0))</f>
        <v>#REF!</v>
      </c>
      <c r="AS54" s="580" t="e">
        <f>INDEX('прил 14'!Z:Z,MATCH($A54,'прил 14'!$B:$B,0))</f>
        <v>#REF!</v>
      </c>
      <c r="AT54" s="580" t="e">
        <f t="shared" ref="AT54:AT58" si="163">SUM(AU54:AX54)</f>
        <v>#REF!</v>
      </c>
      <c r="AU54" s="580" t="e">
        <f t="shared" ref="AU54:AU58" si="164">(AP54-AK54)/1.18+AK54</f>
        <v>#REF!</v>
      </c>
      <c r="AV54" s="580" t="e">
        <f t="shared" ref="AV54:AV58" si="165">(AQ54-AL54)/1.18+AL54</f>
        <v>#REF!</v>
      </c>
      <c r="AW54" s="580" t="e">
        <f t="shared" ref="AW54:AW58" si="166">(AR54-AM54)/1.18+AM54</f>
        <v>#REF!</v>
      </c>
      <c r="AX54" s="580" t="e">
        <f t="shared" ref="AX54:AX58" si="167">(AS54-AN54)/1.18+AN54</f>
        <v>#REF!</v>
      </c>
      <c r="AY54" s="580"/>
      <c r="AZ54" s="580" t="e">
        <f t="shared" ref="AZ54:AZ58" si="168">SUM(BA54:BD54)</f>
        <v>#REF!</v>
      </c>
      <c r="BA54" s="580" t="e">
        <f t="shared" ref="BA54:BA58" si="169">AP54-AU54</f>
        <v>#REF!</v>
      </c>
      <c r="BB54" s="580" t="e">
        <f t="shared" ref="BB54:BB58" si="170">AQ54-AV54</f>
        <v>#REF!</v>
      </c>
      <c r="BC54" s="580" t="e">
        <f t="shared" ref="BC54:BC58" si="171">AR54-AW54</f>
        <v>#REF!</v>
      </c>
      <c r="BD54" s="580" t="e">
        <f t="shared" ref="BD54:BD58" si="172">AS54-AX54</f>
        <v>#REF!</v>
      </c>
      <c r="BE54" s="635"/>
      <c r="BF54" s="1319" t="e">
        <f t="shared" ref="BF54:BF58" si="173">SUM(BG54:BJ54)</f>
        <v>#REF!</v>
      </c>
      <c r="BG54" s="1319" t="e">
        <f t="shared" ref="BG54:BG58" si="174">AU54-BL54-BQ54</f>
        <v>#REF!</v>
      </c>
      <c r="BH54" s="1319" t="e">
        <f t="shared" ref="BH54:BH58" si="175">AV54-BM54-BR54</f>
        <v>#REF!</v>
      </c>
      <c r="BI54" s="1319" t="e">
        <f t="shared" ref="BI54:BI58" si="176">AW54-BN54-BS54</f>
        <v>#REF!</v>
      </c>
      <c r="BJ54" s="1319" t="e">
        <f t="shared" ref="BJ54:BJ58" si="177">AX54-BO54-BT54</f>
        <v>#REF!</v>
      </c>
      <c r="BK54" s="580">
        <f t="shared" ref="BK54:BK58" si="178">SUM(BL54:BO54)</f>
        <v>0</v>
      </c>
      <c r="BL54" s="580"/>
      <c r="BM54" s="580"/>
      <c r="BN54" s="580"/>
      <c r="BO54" s="580"/>
      <c r="BP54" s="580">
        <f t="shared" ref="BP54:BP58" si="179">SUM(BQ54:BT54)</f>
        <v>0</v>
      </c>
      <c r="BQ54" s="580"/>
      <c r="BR54" s="580"/>
      <c r="BS54" s="580"/>
      <c r="BT54" s="580"/>
      <c r="BU54" s="580">
        <f t="shared" ref="BU54:BU58" si="180">SUM(BV54:BY54)</f>
        <v>0</v>
      </c>
      <c r="BV54" s="580"/>
      <c r="BW54" s="580"/>
      <c r="BX54" s="580"/>
      <c r="BY54" s="580"/>
      <c r="BZ54" s="580">
        <f t="shared" ref="BZ54:BZ58" si="181">SUM(CA54:CD54)</f>
        <v>0</v>
      </c>
      <c r="CA54" s="580"/>
      <c r="CB54" s="580"/>
      <c r="CC54" s="580"/>
      <c r="CD54" s="580"/>
      <c r="CE54" s="1349"/>
      <c r="CF54" s="1349"/>
      <c r="CG54" s="1350"/>
    </row>
    <row r="55" spans="1:85" hidden="1">
      <c r="A55" s="1347" t="e">
        <f>'прил 1.4'!B210</f>
        <v>#REF!</v>
      </c>
      <c r="B55" s="1191" t="e">
        <f>INDEX('прил 1.1'!#REF!,MATCH('источники по объектам 2016'!A55,'прил 1.1'!B:B,0))</f>
        <v>#REF!</v>
      </c>
      <c r="C55" s="1191" t="e">
        <f>INDEX('прил 14'!N:N,MATCH('источники по объектам 2016'!$A55,'прил 14'!$B:$B,0))</f>
        <v>#REF!</v>
      </c>
      <c r="D55" s="1348"/>
      <c r="E55" s="1191" t="e">
        <f>INDEX('прил 14'!O:O,MATCH('источники по объектам 2016'!$A55,'прил 14'!$B:$B,0))</f>
        <v>#REF!</v>
      </c>
      <c r="F55" s="1348"/>
      <c r="G55" s="1191" t="e">
        <f>INDEX('прил 14'!P:P,MATCH('источники по объектам 2016'!$A55,'прил 14'!$B:$B,0))</f>
        <v>#REF!</v>
      </c>
      <c r="H55" s="1191" t="e">
        <f>INDEX('прил 14'!Q:Q,MATCH('источники по объектам 2016'!$A55,'прил 14'!$B:$B,0))</f>
        <v>#REF!</v>
      </c>
      <c r="I55" s="580"/>
      <c r="J55" s="635"/>
      <c r="K55" s="1319" t="e">
        <f t="shared" si="154"/>
        <v>#REF!</v>
      </c>
      <c r="L55" s="1319" t="e">
        <f t="shared" si="155"/>
        <v>#REF!</v>
      </c>
      <c r="M55" s="1319" t="e">
        <f t="shared" si="156"/>
        <v>#REF!</v>
      </c>
      <c r="N55" s="1319" t="e">
        <f t="shared" si="157"/>
        <v>#REF!</v>
      </c>
      <c r="O55" s="1319" t="e">
        <f t="shared" si="158"/>
        <v>#REF!</v>
      </c>
      <c r="P55" s="580">
        <f t="shared" si="159"/>
        <v>0</v>
      </c>
      <c r="Q55" s="580"/>
      <c r="R55" s="580"/>
      <c r="S55" s="580"/>
      <c r="T55" s="580"/>
      <c r="U55" s="580">
        <f t="shared" si="160"/>
        <v>0</v>
      </c>
      <c r="V55" s="580"/>
      <c r="W55" s="580"/>
      <c r="X55" s="580"/>
      <c r="Y55" s="580"/>
      <c r="Z55" s="580">
        <f t="shared" si="161"/>
        <v>0</v>
      </c>
      <c r="AA55" s="580"/>
      <c r="AB55" s="580"/>
      <c r="AC55" s="580"/>
      <c r="AD55" s="580"/>
      <c r="AE55" s="580"/>
      <c r="AF55" s="580"/>
      <c r="AG55" s="580"/>
      <c r="AH55" s="580"/>
      <c r="AI55" s="580"/>
      <c r="AJ55" s="580" t="e">
        <f t="shared" si="162"/>
        <v>#REF!</v>
      </c>
      <c r="AK55" s="580" t="e">
        <f>INDEX('прил 14'!AL:AL,MATCH('источники по объектам 2016'!$A55,'прил 14'!$B:$B,0))</f>
        <v>#REF!</v>
      </c>
      <c r="AL55" s="580" t="e">
        <f>INDEX('прил 14'!AM:AM,MATCH('источники по объектам 2016'!$A55,'прил 14'!$B:$B,0))</f>
        <v>#REF!</v>
      </c>
      <c r="AM55" s="580" t="e">
        <f>INDEX('прил 14'!AN:AN,MATCH('источники по объектам 2016'!$A55,'прил 14'!$B:$B,0))</f>
        <v>#REF!</v>
      </c>
      <c r="AN55" s="580" t="e">
        <f>INDEX('прил 14'!AO:AO,MATCH('источники по объектам 2016'!$A55,'прил 14'!$B:$B,0))</f>
        <v>#REF!</v>
      </c>
      <c r="AO55" s="580" t="e">
        <f>INDEX('прил 1.1'!#REF!,MATCH('источники по объектам 2016'!A55,'прил 1.1'!B:B,0))</f>
        <v>#REF!</v>
      </c>
      <c r="AP55" s="580" t="e">
        <f>INDEX('прил 14'!W:W,MATCH($A55,'прил 14'!$B:$B,0))</f>
        <v>#REF!</v>
      </c>
      <c r="AQ55" s="580" t="e">
        <f>INDEX('прил 14'!X:X,MATCH($A55,'прил 14'!$B:$B,0))</f>
        <v>#REF!</v>
      </c>
      <c r="AR55" s="580" t="e">
        <f>INDEX('прил 14'!Y:Y,MATCH($A55,'прил 14'!$B:$B,0))</f>
        <v>#REF!</v>
      </c>
      <c r="AS55" s="580" t="e">
        <f>INDEX('прил 14'!Z:Z,MATCH($A55,'прил 14'!$B:$B,0))</f>
        <v>#REF!</v>
      </c>
      <c r="AT55" s="580" t="e">
        <f t="shared" si="163"/>
        <v>#REF!</v>
      </c>
      <c r="AU55" s="580" t="e">
        <f t="shared" si="164"/>
        <v>#REF!</v>
      </c>
      <c r="AV55" s="580" t="e">
        <f t="shared" si="165"/>
        <v>#REF!</v>
      </c>
      <c r="AW55" s="580" t="e">
        <f t="shared" si="166"/>
        <v>#REF!</v>
      </c>
      <c r="AX55" s="580" t="e">
        <f t="shared" si="167"/>
        <v>#REF!</v>
      </c>
      <c r="AY55" s="580"/>
      <c r="AZ55" s="580" t="e">
        <f t="shared" si="168"/>
        <v>#REF!</v>
      </c>
      <c r="BA55" s="580" t="e">
        <f t="shared" si="169"/>
        <v>#REF!</v>
      </c>
      <c r="BB55" s="580" t="e">
        <f t="shared" si="170"/>
        <v>#REF!</v>
      </c>
      <c r="BC55" s="580" t="e">
        <f t="shared" si="171"/>
        <v>#REF!</v>
      </c>
      <c r="BD55" s="580" t="e">
        <f t="shared" si="172"/>
        <v>#REF!</v>
      </c>
      <c r="BE55" s="635"/>
      <c r="BF55" s="1319" t="e">
        <f t="shared" si="173"/>
        <v>#REF!</v>
      </c>
      <c r="BG55" s="1319" t="e">
        <f t="shared" si="174"/>
        <v>#REF!</v>
      </c>
      <c r="BH55" s="1319" t="e">
        <f t="shared" si="175"/>
        <v>#REF!</v>
      </c>
      <c r="BI55" s="1319" t="e">
        <f t="shared" si="176"/>
        <v>#REF!</v>
      </c>
      <c r="BJ55" s="1319" t="e">
        <f t="shared" si="177"/>
        <v>#REF!</v>
      </c>
      <c r="BK55" s="580">
        <f t="shared" si="178"/>
        <v>0</v>
      </c>
      <c r="BL55" s="580"/>
      <c r="BM55" s="580"/>
      <c r="BN55" s="580"/>
      <c r="BO55" s="580"/>
      <c r="BP55" s="580">
        <f t="shared" si="179"/>
        <v>0</v>
      </c>
      <c r="BQ55" s="580"/>
      <c r="BR55" s="580"/>
      <c r="BS55" s="580"/>
      <c r="BT55" s="580"/>
      <c r="BU55" s="580">
        <f t="shared" si="180"/>
        <v>0</v>
      </c>
      <c r="BV55" s="580"/>
      <c r="BW55" s="580"/>
      <c r="BX55" s="580"/>
      <c r="BY55" s="580"/>
      <c r="BZ55" s="580">
        <f t="shared" si="181"/>
        <v>0</v>
      </c>
      <c r="CA55" s="580"/>
      <c r="CB55" s="580"/>
      <c r="CC55" s="580"/>
      <c r="CD55" s="580"/>
      <c r="CE55" s="1349"/>
      <c r="CF55" s="1349"/>
      <c r="CG55" s="1350"/>
    </row>
    <row r="56" spans="1:85" hidden="1">
      <c r="A56" s="1347" t="e">
        <f>'прил 1.4'!B211</f>
        <v>#REF!</v>
      </c>
      <c r="B56" s="1191" t="e">
        <f>INDEX('прил 1.1'!#REF!,MATCH('источники по объектам 2016'!A56,'прил 1.1'!B:B,0))</f>
        <v>#REF!</v>
      </c>
      <c r="C56" s="1191" t="e">
        <f>INDEX('прил 14'!N:N,MATCH('источники по объектам 2016'!$A56,'прил 14'!$B:$B,0))</f>
        <v>#REF!</v>
      </c>
      <c r="D56" s="1348"/>
      <c r="E56" s="1191" t="e">
        <f>INDEX('прил 14'!O:O,MATCH('источники по объектам 2016'!$A56,'прил 14'!$B:$B,0))</f>
        <v>#REF!</v>
      </c>
      <c r="F56" s="1348"/>
      <c r="G56" s="1191" t="e">
        <f>INDEX('прил 14'!P:P,MATCH('источники по объектам 2016'!$A56,'прил 14'!$B:$B,0))</f>
        <v>#REF!</v>
      </c>
      <c r="H56" s="1191" t="e">
        <f>INDEX('прил 14'!Q:Q,MATCH('источники по объектам 2016'!$A56,'прил 14'!$B:$B,0))</f>
        <v>#REF!</v>
      </c>
      <c r="I56" s="580"/>
      <c r="J56" s="635"/>
      <c r="K56" s="1319" t="e">
        <f t="shared" si="154"/>
        <v>#REF!</v>
      </c>
      <c r="L56" s="1319" t="e">
        <f t="shared" si="155"/>
        <v>#REF!</v>
      </c>
      <c r="M56" s="1319" t="e">
        <f t="shared" si="156"/>
        <v>#REF!</v>
      </c>
      <c r="N56" s="1319" t="e">
        <f t="shared" si="157"/>
        <v>#REF!</v>
      </c>
      <c r="O56" s="1319" t="e">
        <f t="shared" si="158"/>
        <v>#REF!</v>
      </c>
      <c r="P56" s="580">
        <f t="shared" si="159"/>
        <v>0</v>
      </c>
      <c r="Q56" s="580"/>
      <c r="R56" s="580"/>
      <c r="S56" s="580"/>
      <c r="T56" s="580"/>
      <c r="U56" s="580">
        <f t="shared" si="160"/>
        <v>0</v>
      </c>
      <c r="V56" s="580"/>
      <c r="W56" s="580"/>
      <c r="X56" s="580"/>
      <c r="Y56" s="580"/>
      <c r="Z56" s="580">
        <f t="shared" si="161"/>
        <v>0</v>
      </c>
      <c r="AA56" s="580"/>
      <c r="AB56" s="580"/>
      <c r="AC56" s="580"/>
      <c r="AD56" s="580"/>
      <c r="AE56" s="580"/>
      <c r="AF56" s="580"/>
      <c r="AG56" s="580"/>
      <c r="AH56" s="580"/>
      <c r="AI56" s="580"/>
      <c r="AJ56" s="580" t="e">
        <f t="shared" si="162"/>
        <v>#REF!</v>
      </c>
      <c r="AK56" s="580" t="e">
        <f>INDEX('прил 14'!AL:AL,MATCH('источники по объектам 2016'!$A56,'прил 14'!$B:$B,0))</f>
        <v>#REF!</v>
      </c>
      <c r="AL56" s="580" t="e">
        <f>INDEX('прил 14'!AM:AM,MATCH('источники по объектам 2016'!$A56,'прил 14'!$B:$B,0))</f>
        <v>#REF!</v>
      </c>
      <c r="AM56" s="580" t="e">
        <f>INDEX('прил 14'!AN:AN,MATCH('источники по объектам 2016'!$A56,'прил 14'!$B:$B,0))</f>
        <v>#REF!</v>
      </c>
      <c r="AN56" s="580" t="e">
        <f>INDEX('прил 14'!AO:AO,MATCH('источники по объектам 2016'!$A56,'прил 14'!$B:$B,0))</f>
        <v>#REF!</v>
      </c>
      <c r="AO56" s="580" t="e">
        <f>INDEX('прил 1.1'!#REF!,MATCH('источники по объектам 2016'!A56,'прил 1.1'!B:B,0))</f>
        <v>#REF!</v>
      </c>
      <c r="AP56" s="580" t="e">
        <f>INDEX('прил 14'!W:W,MATCH($A56,'прил 14'!$B:$B,0))</f>
        <v>#REF!</v>
      </c>
      <c r="AQ56" s="580" t="e">
        <f>INDEX('прил 14'!X:X,MATCH($A56,'прил 14'!$B:$B,0))</f>
        <v>#REF!</v>
      </c>
      <c r="AR56" s="580" t="e">
        <f>INDEX('прил 14'!Y:Y,MATCH($A56,'прил 14'!$B:$B,0))</f>
        <v>#REF!</v>
      </c>
      <c r="AS56" s="580" t="e">
        <f>INDEX('прил 14'!Z:Z,MATCH($A56,'прил 14'!$B:$B,0))</f>
        <v>#REF!</v>
      </c>
      <c r="AT56" s="580" t="e">
        <f t="shared" si="163"/>
        <v>#REF!</v>
      </c>
      <c r="AU56" s="580" t="e">
        <f t="shared" si="164"/>
        <v>#REF!</v>
      </c>
      <c r="AV56" s="580" t="e">
        <f t="shared" si="165"/>
        <v>#REF!</v>
      </c>
      <c r="AW56" s="580" t="e">
        <f t="shared" si="166"/>
        <v>#REF!</v>
      </c>
      <c r="AX56" s="580" t="e">
        <f t="shared" si="167"/>
        <v>#REF!</v>
      </c>
      <c r="AY56" s="580"/>
      <c r="AZ56" s="580" t="e">
        <f t="shared" si="168"/>
        <v>#REF!</v>
      </c>
      <c r="BA56" s="580" t="e">
        <f t="shared" si="169"/>
        <v>#REF!</v>
      </c>
      <c r="BB56" s="580" t="e">
        <f t="shared" si="170"/>
        <v>#REF!</v>
      </c>
      <c r="BC56" s="580" t="e">
        <f t="shared" si="171"/>
        <v>#REF!</v>
      </c>
      <c r="BD56" s="580" t="e">
        <f t="shared" si="172"/>
        <v>#REF!</v>
      </c>
      <c r="BE56" s="635"/>
      <c r="BF56" s="1319" t="e">
        <f t="shared" si="173"/>
        <v>#REF!</v>
      </c>
      <c r="BG56" s="1319" t="e">
        <f t="shared" si="174"/>
        <v>#REF!</v>
      </c>
      <c r="BH56" s="1319" t="e">
        <f t="shared" si="175"/>
        <v>#REF!</v>
      </c>
      <c r="BI56" s="1319" t="e">
        <f t="shared" si="176"/>
        <v>#REF!</v>
      </c>
      <c r="BJ56" s="1319" t="e">
        <f t="shared" si="177"/>
        <v>#REF!</v>
      </c>
      <c r="BK56" s="580">
        <f t="shared" si="178"/>
        <v>0</v>
      </c>
      <c r="BL56" s="580"/>
      <c r="BM56" s="580"/>
      <c r="BN56" s="580"/>
      <c r="BO56" s="580"/>
      <c r="BP56" s="580">
        <f t="shared" si="179"/>
        <v>0</v>
      </c>
      <c r="BQ56" s="580"/>
      <c r="BR56" s="580"/>
      <c r="BS56" s="580"/>
      <c r="BT56" s="580"/>
      <c r="BU56" s="580">
        <f t="shared" si="180"/>
        <v>0</v>
      </c>
      <c r="BV56" s="580"/>
      <c r="BW56" s="580"/>
      <c r="BX56" s="580"/>
      <c r="BY56" s="580"/>
      <c r="BZ56" s="580">
        <f t="shared" si="181"/>
        <v>0</v>
      </c>
      <c r="CA56" s="580"/>
      <c r="CB56" s="580"/>
      <c r="CC56" s="580"/>
      <c r="CD56" s="580"/>
      <c r="CE56" s="1349"/>
      <c r="CF56" s="1349"/>
      <c r="CG56" s="1350"/>
    </row>
    <row r="57" spans="1:85" hidden="1">
      <c r="A57" s="1347" t="e">
        <f>'прил 1.4'!B212</f>
        <v>#REF!</v>
      </c>
      <c r="B57" s="1191" t="e">
        <f>INDEX('прил 1.1'!#REF!,MATCH('источники по объектам 2016'!A57,'прил 1.1'!B:B,0))</f>
        <v>#REF!</v>
      </c>
      <c r="C57" s="1191" t="e">
        <f>INDEX('прил 14'!N:N,MATCH('источники по объектам 2016'!$A57,'прил 14'!$B:$B,0))</f>
        <v>#REF!</v>
      </c>
      <c r="D57" s="1348"/>
      <c r="E57" s="1191" t="e">
        <f>INDEX('прил 14'!O:O,MATCH('источники по объектам 2016'!$A57,'прил 14'!$B:$B,0))</f>
        <v>#REF!</v>
      </c>
      <c r="F57" s="1348"/>
      <c r="G57" s="1191" t="e">
        <f>INDEX('прил 14'!P:P,MATCH('источники по объектам 2016'!$A57,'прил 14'!$B:$B,0))</f>
        <v>#REF!</v>
      </c>
      <c r="H57" s="1191" t="e">
        <f>INDEX('прил 14'!Q:Q,MATCH('источники по объектам 2016'!$A57,'прил 14'!$B:$B,0))</f>
        <v>#REF!</v>
      </c>
      <c r="I57" s="580"/>
      <c r="J57" s="635"/>
      <c r="K57" s="1319" t="e">
        <f t="shared" si="154"/>
        <v>#REF!</v>
      </c>
      <c r="L57" s="1319" t="e">
        <f t="shared" si="155"/>
        <v>#REF!</v>
      </c>
      <c r="M57" s="1319" t="e">
        <f t="shared" si="156"/>
        <v>#REF!</v>
      </c>
      <c r="N57" s="1319" t="e">
        <f t="shared" si="157"/>
        <v>#REF!</v>
      </c>
      <c r="O57" s="1319" t="e">
        <f t="shared" si="158"/>
        <v>#REF!</v>
      </c>
      <c r="P57" s="580">
        <f t="shared" si="159"/>
        <v>0</v>
      </c>
      <c r="Q57" s="580"/>
      <c r="R57" s="580"/>
      <c r="S57" s="580"/>
      <c r="T57" s="580"/>
      <c r="U57" s="580">
        <f t="shared" si="160"/>
        <v>0</v>
      </c>
      <c r="V57" s="580"/>
      <c r="W57" s="580"/>
      <c r="X57" s="580"/>
      <c r="Y57" s="580"/>
      <c r="Z57" s="580">
        <f t="shared" si="161"/>
        <v>0</v>
      </c>
      <c r="AA57" s="580"/>
      <c r="AB57" s="580"/>
      <c r="AC57" s="580"/>
      <c r="AD57" s="580"/>
      <c r="AE57" s="580"/>
      <c r="AF57" s="580"/>
      <c r="AG57" s="580"/>
      <c r="AH57" s="580"/>
      <c r="AI57" s="580"/>
      <c r="AJ57" s="580" t="e">
        <f t="shared" si="162"/>
        <v>#REF!</v>
      </c>
      <c r="AK57" s="580" t="e">
        <f>INDEX('прил 14'!AL:AL,MATCH('источники по объектам 2016'!$A57,'прил 14'!$B:$B,0))</f>
        <v>#REF!</v>
      </c>
      <c r="AL57" s="580" t="e">
        <f>INDEX('прил 14'!AM:AM,MATCH('источники по объектам 2016'!$A57,'прил 14'!$B:$B,0))</f>
        <v>#REF!</v>
      </c>
      <c r="AM57" s="580" t="e">
        <f>INDEX('прил 14'!AN:AN,MATCH('источники по объектам 2016'!$A57,'прил 14'!$B:$B,0))</f>
        <v>#REF!</v>
      </c>
      <c r="AN57" s="580" t="e">
        <f>INDEX('прил 14'!AO:AO,MATCH('источники по объектам 2016'!$A57,'прил 14'!$B:$B,0))</f>
        <v>#REF!</v>
      </c>
      <c r="AO57" s="580" t="e">
        <f>INDEX('прил 1.1'!#REF!,MATCH('источники по объектам 2016'!A57,'прил 1.1'!B:B,0))</f>
        <v>#REF!</v>
      </c>
      <c r="AP57" s="580" t="e">
        <f>INDEX('прил 14'!W:W,MATCH($A57,'прил 14'!$B:$B,0))</f>
        <v>#REF!</v>
      </c>
      <c r="AQ57" s="580" t="e">
        <f>INDEX('прил 14'!X:X,MATCH($A57,'прил 14'!$B:$B,0))</f>
        <v>#REF!</v>
      </c>
      <c r="AR57" s="580" t="e">
        <f>INDEX('прил 14'!Y:Y,MATCH($A57,'прил 14'!$B:$B,0))</f>
        <v>#REF!</v>
      </c>
      <c r="AS57" s="580" t="e">
        <f>INDEX('прил 14'!Z:Z,MATCH($A57,'прил 14'!$B:$B,0))</f>
        <v>#REF!</v>
      </c>
      <c r="AT57" s="580" t="e">
        <f t="shared" si="163"/>
        <v>#REF!</v>
      </c>
      <c r="AU57" s="580" t="e">
        <f t="shared" si="164"/>
        <v>#REF!</v>
      </c>
      <c r="AV57" s="580" t="e">
        <f t="shared" si="165"/>
        <v>#REF!</v>
      </c>
      <c r="AW57" s="580" t="e">
        <f t="shared" si="166"/>
        <v>#REF!</v>
      </c>
      <c r="AX57" s="580" t="e">
        <f t="shared" si="167"/>
        <v>#REF!</v>
      </c>
      <c r="AY57" s="580"/>
      <c r="AZ57" s="580" t="e">
        <f t="shared" si="168"/>
        <v>#REF!</v>
      </c>
      <c r="BA57" s="580" t="e">
        <f t="shared" si="169"/>
        <v>#REF!</v>
      </c>
      <c r="BB57" s="580" t="e">
        <f t="shared" si="170"/>
        <v>#REF!</v>
      </c>
      <c r="BC57" s="580" t="e">
        <f t="shared" si="171"/>
        <v>#REF!</v>
      </c>
      <c r="BD57" s="580" t="e">
        <f t="shared" si="172"/>
        <v>#REF!</v>
      </c>
      <c r="BE57" s="635"/>
      <c r="BF57" s="1319" t="e">
        <f t="shared" si="173"/>
        <v>#REF!</v>
      </c>
      <c r="BG57" s="1319" t="e">
        <f t="shared" si="174"/>
        <v>#REF!</v>
      </c>
      <c r="BH57" s="1319" t="e">
        <f t="shared" si="175"/>
        <v>#REF!</v>
      </c>
      <c r="BI57" s="1319" t="e">
        <f t="shared" si="176"/>
        <v>#REF!</v>
      </c>
      <c r="BJ57" s="1319" t="e">
        <f t="shared" si="177"/>
        <v>#REF!</v>
      </c>
      <c r="BK57" s="580">
        <f t="shared" si="178"/>
        <v>0</v>
      </c>
      <c r="BL57" s="580"/>
      <c r="BM57" s="580"/>
      <c r="BN57" s="580"/>
      <c r="BO57" s="580"/>
      <c r="BP57" s="580">
        <f t="shared" si="179"/>
        <v>0</v>
      </c>
      <c r="BQ57" s="580"/>
      <c r="BR57" s="580"/>
      <c r="BS57" s="580"/>
      <c r="BT57" s="580"/>
      <c r="BU57" s="580">
        <f t="shared" si="180"/>
        <v>0</v>
      </c>
      <c r="BV57" s="580"/>
      <c r="BW57" s="580"/>
      <c r="BX57" s="580"/>
      <c r="BY57" s="580"/>
      <c r="BZ57" s="580">
        <f t="shared" si="181"/>
        <v>0</v>
      </c>
      <c r="CA57" s="580"/>
      <c r="CB57" s="580"/>
      <c r="CC57" s="580"/>
      <c r="CD57" s="580"/>
      <c r="CE57" s="1349"/>
      <c r="CF57" s="1349"/>
      <c r="CG57" s="1350"/>
    </row>
    <row r="58" spans="1:85" hidden="1">
      <c r="A58" s="1347" t="e">
        <f>'прил 1.4'!B213</f>
        <v>#REF!</v>
      </c>
      <c r="B58" s="1191" t="e">
        <f>INDEX('прил 1.1'!#REF!,MATCH('источники по объектам 2016'!A58,'прил 1.1'!B:B,0))</f>
        <v>#REF!</v>
      </c>
      <c r="C58" s="1191" t="e">
        <f>INDEX('прил 14'!N:N,MATCH('источники по объектам 2016'!$A58,'прил 14'!$B:$B,0))</f>
        <v>#REF!</v>
      </c>
      <c r="D58" s="1348"/>
      <c r="E58" s="1191" t="e">
        <f>INDEX('прил 14'!O:O,MATCH('источники по объектам 2016'!$A58,'прил 14'!$B:$B,0))</f>
        <v>#REF!</v>
      </c>
      <c r="F58" s="1348"/>
      <c r="G58" s="1191" t="e">
        <f>INDEX('прил 14'!P:P,MATCH('источники по объектам 2016'!$A58,'прил 14'!$B:$B,0))</f>
        <v>#REF!</v>
      </c>
      <c r="H58" s="1191" t="e">
        <f>INDEX('прил 14'!Q:Q,MATCH('источники по объектам 2016'!$A58,'прил 14'!$B:$B,0))</f>
        <v>#REF!</v>
      </c>
      <c r="I58" s="580"/>
      <c r="J58" s="635"/>
      <c r="K58" s="1319" t="e">
        <f t="shared" si="154"/>
        <v>#REF!</v>
      </c>
      <c r="L58" s="1319" t="e">
        <f t="shared" si="155"/>
        <v>#REF!</v>
      </c>
      <c r="M58" s="1319" t="e">
        <f t="shared" si="156"/>
        <v>#REF!</v>
      </c>
      <c r="N58" s="1319" t="e">
        <f t="shared" si="157"/>
        <v>#REF!</v>
      </c>
      <c r="O58" s="1319" t="e">
        <f t="shared" si="158"/>
        <v>#REF!</v>
      </c>
      <c r="P58" s="580">
        <f t="shared" si="159"/>
        <v>0</v>
      </c>
      <c r="Q58" s="580"/>
      <c r="R58" s="580"/>
      <c r="S58" s="580"/>
      <c r="T58" s="580"/>
      <c r="U58" s="580">
        <f t="shared" si="160"/>
        <v>0</v>
      </c>
      <c r="V58" s="580"/>
      <c r="W58" s="580"/>
      <c r="X58" s="580"/>
      <c r="Y58" s="580"/>
      <c r="Z58" s="580">
        <f t="shared" si="161"/>
        <v>0</v>
      </c>
      <c r="AA58" s="580"/>
      <c r="AB58" s="580"/>
      <c r="AC58" s="580"/>
      <c r="AD58" s="580"/>
      <c r="AE58" s="580"/>
      <c r="AF58" s="580"/>
      <c r="AG58" s="580"/>
      <c r="AH58" s="580"/>
      <c r="AI58" s="580"/>
      <c r="AJ58" s="580" t="e">
        <f t="shared" si="162"/>
        <v>#REF!</v>
      </c>
      <c r="AK58" s="580" t="e">
        <f>INDEX('прил 14'!AL:AL,MATCH('источники по объектам 2016'!$A58,'прил 14'!$B:$B,0))</f>
        <v>#REF!</v>
      </c>
      <c r="AL58" s="580" t="e">
        <f>INDEX('прил 14'!AM:AM,MATCH('источники по объектам 2016'!$A58,'прил 14'!$B:$B,0))</f>
        <v>#REF!</v>
      </c>
      <c r="AM58" s="580" t="e">
        <f>INDEX('прил 14'!AN:AN,MATCH('источники по объектам 2016'!$A58,'прил 14'!$B:$B,0))</f>
        <v>#REF!</v>
      </c>
      <c r="AN58" s="580" t="e">
        <f>INDEX('прил 14'!AO:AO,MATCH('источники по объектам 2016'!$A58,'прил 14'!$B:$B,0))</f>
        <v>#REF!</v>
      </c>
      <c r="AO58" s="580" t="e">
        <f>INDEX('прил 1.1'!#REF!,MATCH('источники по объектам 2016'!A58,'прил 1.1'!B:B,0))</f>
        <v>#REF!</v>
      </c>
      <c r="AP58" s="580" t="e">
        <f>INDEX('прил 14'!W:W,MATCH($A58,'прил 14'!$B:$B,0))</f>
        <v>#REF!</v>
      </c>
      <c r="AQ58" s="580" t="e">
        <f>INDEX('прил 14'!X:X,MATCH($A58,'прил 14'!$B:$B,0))</f>
        <v>#REF!</v>
      </c>
      <c r="AR58" s="580" t="e">
        <f>INDEX('прил 14'!Y:Y,MATCH($A58,'прил 14'!$B:$B,0))</f>
        <v>#REF!</v>
      </c>
      <c r="AS58" s="580" t="e">
        <f>INDEX('прил 14'!Z:Z,MATCH($A58,'прил 14'!$B:$B,0))</f>
        <v>#REF!</v>
      </c>
      <c r="AT58" s="580" t="e">
        <f t="shared" si="163"/>
        <v>#REF!</v>
      </c>
      <c r="AU58" s="580" t="e">
        <f t="shared" si="164"/>
        <v>#REF!</v>
      </c>
      <c r="AV58" s="580" t="e">
        <f t="shared" si="165"/>
        <v>#REF!</v>
      </c>
      <c r="AW58" s="580" t="e">
        <f t="shared" si="166"/>
        <v>#REF!</v>
      </c>
      <c r="AX58" s="580" t="e">
        <f t="shared" si="167"/>
        <v>#REF!</v>
      </c>
      <c r="AY58" s="580"/>
      <c r="AZ58" s="580" t="e">
        <f t="shared" si="168"/>
        <v>#REF!</v>
      </c>
      <c r="BA58" s="580" t="e">
        <f t="shared" si="169"/>
        <v>#REF!</v>
      </c>
      <c r="BB58" s="580" t="e">
        <f t="shared" si="170"/>
        <v>#REF!</v>
      </c>
      <c r="BC58" s="580" t="e">
        <f t="shared" si="171"/>
        <v>#REF!</v>
      </c>
      <c r="BD58" s="580" t="e">
        <f t="shared" si="172"/>
        <v>#REF!</v>
      </c>
      <c r="BE58" s="635"/>
      <c r="BF58" s="1319" t="e">
        <f t="shared" si="173"/>
        <v>#REF!</v>
      </c>
      <c r="BG58" s="1319" t="e">
        <f t="shared" si="174"/>
        <v>#REF!</v>
      </c>
      <c r="BH58" s="1319" t="e">
        <f t="shared" si="175"/>
        <v>#REF!</v>
      </c>
      <c r="BI58" s="1319" t="e">
        <f t="shared" si="176"/>
        <v>#REF!</v>
      </c>
      <c r="BJ58" s="1319" t="e">
        <f t="shared" si="177"/>
        <v>#REF!</v>
      </c>
      <c r="BK58" s="580">
        <f t="shared" si="178"/>
        <v>0</v>
      </c>
      <c r="BL58" s="580"/>
      <c r="BM58" s="580"/>
      <c r="BN58" s="580"/>
      <c r="BO58" s="580"/>
      <c r="BP58" s="580">
        <f t="shared" si="179"/>
        <v>0</v>
      </c>
      <c r="BQ58" s="580"/>
      <c r="BR58" s="580"/>
      <c r="BS58" s="580"/>
      <c r="BT58" s="580"/>
      <c r="BU58" s="580">
        <f t="shared" si="180"/>
        <v>0</v>
      </c>
      <c r="BV58" s="580"/>
      <c r="BW58" s="580"/>
      <c r="BX58" s="580"/>
      <c r="BY58" s="580"/>
      <c r="BZ58" s="580">
        <f t="shared" si="181"/>
        <v>0</v>
      </c>
      <c r="CA58" s="580"/>
      <c r="CB58" s="580"/>
      <c r="CC58" s="580"/>
      <c r="CD58" s="580"/>
      <c r="CE58" s="1349"/>
      <c r="CF58" s="1349"/>
      <c r="CG58" s="1350"/>
    </row>
    <row r="59" spans="1:85" hidden="1">
      <c r="A59" s="1347" t="e">
        <f>'прил 1.4'!B214</f>
        <v>#REF!</v>
      </c>
      <c r="B59" s="1191" t="e">
        <f>INDEX('прил 1.1'!#REF!,MATCH('источники по объектам 2016'!A59,'прил 1.1'!B:B,0))</f>
        <v>#REF!</v>
      </c>
      <c r="C59" s="1191" t="e">
        <f>INDEX('прил 14'!N:N,MATCH('источники по объектам 2016'!$A59,'прил 14'!$B:$B,0))</f>
        <v>#REF!</v>
      </c>
      <c r="D59" s="1348"/>
      <c r="E59" s="1191" t="e">
        <f>INDEX('прил 14'!O:O,MATCH('источники по объектам 2016'!$A59,'прил 14'!$B:$B,0))</f>
        <v>#REF!</v>
      </c>
      <c r="F59" s="1348"/>
      <c r="G59" s="1191" t="e">
        <f>INDEX('прил 14'!P:P,MATCH('источники по объектам 2016'!$A59,'прил 14'!$B:$B,0))</f>
        <v>#REF!</v>
      </c>
      <c r="H59" s="1191" t="e">
        <f>INDEX('прил 14'!Q:Q,MATCH('источники по объектам 2016'!$A59,'прил 14'!$B:$B,0))</f>
        <v>#REF!</v>
      </c>
      <c r="I59" s="580"/>
      <c r="J59" s="635"/>
      <c r="K59" s="1319" t="e">
        <f t="shared" ref="K59:K63" si="182">SUM(L59:O59)</f>
        <v>#REF!</v>
      </c>
      <c r="L59" s="1319" t="e">
        <f t="shared" ref="L59:L63" si="183">C59-Q59-V59</f>
        <v>#REF!</v>
      </c>
      <c r="M59" s="1319" t="e">
        <f t="shared" ref="M59:M63" si="184">E59-R59-W59</f>
        <v>#REF!</v>
      </c>
      <c r="N59" s="1319" t="e">
        <f t="shared" ref="N59:N63" si="185">G59-S59-X59</f>
        <v>#REF!</v>
      </c>
      <c r="O59" s="1319" t="e">
        <f t="shared" ref="O59:O63" si="186">H59-T59-Y59</f>
        <v>#REF!</v>
      </c>
      <c r="P59" s="580">
        <f t="shared" ref="P59:P63" si="187">SUM(Q59:T59)</f>
        <v>0</v>
      </c>
      <c r="Q59" s="580"/>
      <c r="R59" s="580"/>
      <c r="S59" s="580"/>
      <c r="T59" s="580"/>
      <c r="U59" s="580">
        <f t="shared" ref="U59:U63" si="188">SUM(V59:Y59)</f>
        <v>0</v>
      </c>
      <c r="V59" s="580"/>
      <c r="W59" s="580"/>
      <c r="X59" s="580"/>
      <c r="Y59" s="580"/>
      <c r="Z59" s="580">
        <f t="shared" ref="Z59:Z63" si="189">SUM(AA59:AD59)</f>
        <v>0</v>
      </c>
      <c r="AA59" s="580"/>
      <c r="AB59" s="580"/>
      <c r="AC59" s="580"/>
      <c r="AD59" s="580"/>
      <c r="AE59" s="580"/>
      <c r="AF59" s="580"/>
      <c r="AG59" s="580"/>
      <c r="AH59" s="580"/>
      <c r="AI59" s="580"/>
      <c r="AJ59" s="580" t="e">
        <f t="shared" ref="AJ59:AJ63" si="190">SUM(AK59:AN59)</f>
        <v>#REF!</v>
      </c>
      <c r="AK59" s="580" t="e">
        <f>INDEX('прил 14'!AL:AL,MATCH('источники по объектам 2016'!$A59,'прил 14'!$B:$B,0))</f>
        <v>#REF!</v>
      </c>
      <c r="AL59" s="580" t="e">
        <f>INDEX('прил 14'!AM:AM,MATCH('источники по объектам 2016'!$A59,'прил 14'!$B:$B,0))</f>
        <v>#REF!</v>
      </c>
      <c r="AM59" s="580" t="e">
        <f>INDEX('прил 14'!AN:AN,MATCH('источники по объектам 2016'!$A59,'прил 14'!$B:$B,0))</f>
        <v>#REF!</v>
      </c>
      <c r="AN59" s="580" t="e">
        <f>INDEX('прил 14'!AO:AO,MATCH('источники по объектам 2016'!$A59,'прил 14'!$B:$B,0))</f>
        <v>#REF!</v>
      </c>
      <c r="AO59" s="580" t="e">
        <f>INDEX('прил 1.1'!#REF!,MATCH('источники по объектам 2016'!A59,'прил 1.1'!B:B,0))</f>
        <v>#REF!</v>
      </c>
      <c r="AP59" s="580" t="e">
        <f>INDEX('прил 14'!W:W,MATCH($A59,'прил 14'!$B:$B,0))</f>
        <v>#REF!</v>
      </c>
      <c r="AQ59" s="580" t="e">
        <f>INDEX('прил 14'!X:X,MATCH($A59,'прил 14'!$B:$B,0))</f>
        <v>#REF!</v>
      </c>
      <c r="AR59" s="580" t="e">
        <f>INDEX('прил 14'!Y:Y,MATCH($A59,'прил 14'!$B:$B,0))</f>
        <v>#REF!</v>
      </c>
      <c r="AS59" s="580" t="e">
        <f>INDEX('прил 14'!Z:Z,MATCH($A59,'прил 14'!$B:$B,0))</f>
        <v>#REF!</v>
      </c>
      <c r="AT59" s="580" t="e">
        <f t="shared" ref="AT59:AT63" si="191">SUM(AU59:AX59)</f>
        <v>#REF!</v>
      </c>
      <c r="AU59" s="580" t="e">
        <f t="shared" ref="AU59:AU63" si="192">(AP59-AK59)/1.18+AK59</f>
        <v>#REF!</v>
      </c>
      <c r="AV59" s="580" t="e">
        <f t="shared" ref="AV59:AV63" si="193">(AQ59-AL59)/1.18+AL59</f>
        <v>#REF!</v>
      </c>
      <c r="AW59" s="580" t="e">
        <f t="shared" ref="AW59:AW63" si="194">(AR59-AM59)/1.18+AM59</f>
        <v>#REF!</v>
      </c>
      <c r="AX59" s="580" t="e">
        <f t="shared" ref="AX59:AX63" si="195">(AS59-AN59)/1.18+AN59</f>
        <v>#REF!</v>
      </c>
      <c r="AY59" s="580"/>
      <c r="AZ59" s="580" t="e">
        <f t="shared" ref="AZ59:AZ63" si="196">SUM(BA59:BD59)</f>
        <v>#REF!</v>
      </c>
      <c r="BA59" s="580" t="e">
        <f t="shared" ref="BA59:BA63" si="197">AP59-AU59</f>
        <v>#REF!</v>
      </c>
      <c r="BB59" s="580" t="e">
        <f t="shared" ref="BB59:BB63" si="198">AQ59-AV59</f>
        <v>#REF!</v>
      </c>
      <c r="BC59" s="580" t="e">
        <f t="shared" ref="BC59:BC63" si="199">AR59-AW59</f>
        <v>#REF!</v>
      </c>
      <c r="BD59" s="580" t="e">
        <f t="shared" ref="BD59:BD63" si="200">AS59-AX59</f>
        <v>#REF!</v>
      </c>
      <c r="BE59" s="635"/>
      <c r="BF59" s="1319" t="e">
        <f t="shared" ref="BF59:BF63" si="201">SUM(BG59:BJ59)</f>
        <v>#REF!</v>
      </c>
      <c r="BG59" s="1319" t="e">
        <f t="shared" ref="BG59:BG63" si="202">AU59-BL59-BQ59</f>
        <v>#REF!</v>
      </c>
      <c r="BH59" s="1319" t="e">
        <f t="shared" ref="BH59:BH63" si="203">AV59-BM59-BR59</f>
        <v>#REF!</v>
      </c>
      <c r="BI59" s="1319" t="e">
        <f t="shared" ref="BI59:BI63" si="204">AW59-BN59-BS59</f>
        <v>#REF!</v>
      </c>
      <c r="BJ59" s="1319" t="e">
        <f t="shared" ref="BJ59:BJ63" si="205">AX59-BO59-BT59</f>
        <v>#REF!</v>
      </c>
      <c r="BK59" s="580">
        <f t="shared" ref="BK59:BK63" si="206">SUM(BL59:BO59)</f>
        <v>0</v>
      </c>
      <c r="BL59" s="580"/>
      <c r="BM59" s="580"/>
      <c r="BN59" s="580"/>
      <c r="BO59" s="580"/>
      <c r="BP59" s="580">
        <f t="shared" ref="BP59:BP63" si="207">SUM(BQ59:BT59)</f>
        <v>0</v>
      </c>
      <c r="BQ59" s="580"/>
      <c r="BR59" s="580"/>
      <c r="BS59" s="580"/>
      <c r="BT59" s="580"/>
      <c r="BU59" s="580">
        <f t="shared" ref="BU59:BU63" si="208">SUM(BV59:BY59)</f>
        <v>0</v>
      </c>
      <c r="BV59" s="580"/>
      <c r="BW59" s="580"/>
      <c r="BX59" s="580"/>
      <c r="BY59" s="580"/>
      <c r="BZ59" s="580">
        <f t="shared" ref="BZ59:BZ63" si="209">SUM(CA59:CD59)</f>
        <v>0</v>
      </c>
      <c r="CA59" s="580"/>
      <c r="CB59" s="580"/>
      <c r="CC59" s="580"/>
      <c r="CD59" s="580"/>
      <c r="CE59" s="1349"/>
      <c r="CF59" s="1349"/>
      <c r="CG59" s="1350"/>
    </row>
    <row r="60" spans="1:85" hidden="1">
      <c r="A60" s="1347" t="e">
        <f>'прил 1.4'!B215</f>
        <v>#REF!</v>
      </c>
      <c r="B60" s="1191" t="e">
        <f>INDEX('прил 1.1'!#REF!,MATCH('источники по объектам 2016'!A60,'прил 1.1'!B:B,0))</f>
        <v>#REF!</v>
      </c>
      <c r="C60" s="1191" t="e">
        <f>INDEX('прил 14'!N:N,MATCH('источники по объектам 2016'!$A60,'прил 14'!$B:$B,0))</f>
        <v>#REF!</v>
      </c>
      <c r="D60" s="1348"/>
      <c r="E60" s="1191" t="e">
        <f>INDEX('прил 14'!O:O,MATCH('источники по объектам 2016'!$A60,'прил 14'!$B:$B,0))</f>
        <v>#REF!</v>
      </c>
      <c r="F60" s="1348"/>
      <c r="G60" s="1191" t="e">
        <f>INDEX('прил 14'!P:P,MATCH('источники по объектам 2016'!$A60,'прил 14'!$B:$B,0))</f>
        <v>#REF!</v>
      </c>
      <c r="H60" s="1191" t="e">
        <f>INDEX('прил 14'!Q:Q,MATCH('источники по объектам 2016'!$A60,'прил 14'!$B:$B,0))</f>
        <v>#REF!</v>
      </c>
      <c r="I60" s="580"/>
      <c r="J60" s="635"/>
      <c r="K60" s="1319" t="e">
        <f t="shared" si="182"/>
        <v>#REF!</v>
      </c>
      <c r="L60" s="1319" t="e">
        <f t="shared" si="183"/>
        <v>#REF!</v>
      </c>
      <c r="M60" s="1319" t="e">
        <f t="shared" si="184"/>
        <v>#REF!</v>
      </c>
      <c r="N60" s="1319" t="e">
        <f t="shared" si="185"/>
        <v>#REF!</v>
      </c>
      <c r="O60" s="1319" t="e">
        <f t="shared" si="186"/>
        <v>#REF!</v>
      </c>
      <c r="P60" s="580">
        <f t="shared" si="187"/>
        <v>0</v>
      </c>
      <c r="Q60" s="580"/>
      <c r="R60" s="580"/>
      <c r="S60" s="580"/>
      <c r="T60" s="580"/>
      <c r="U60" s="580">
        <f t="shared" si="188"/>
        <v>0</v>
      </c>
      <c r="V60" s="580"/>
      <c r="W60" s="580"/>
      <c r="X60" s="580"/>
      <c r="Y60" s="580"/>
      <c r="Z60" s="580">
        <f t="shared" si="189"/>
        <v>0</v>
      </c>
      <c r="AA60" s="580"/>
      <c r="AB60" s="580"/>
      <c r="AC60" s="580"/>
      <c r="AD60" s="580"/>
      <c r="AE60" s="580"/>
      <c r="AF60" s="580"/>
      <c r="AG60" s="580"/>
      <c r="AH60" s="580"/>
      <c r="AI60" s="580"/>
      <c r="AJ60" s="580" t="e">
        <f t="shared" si="190"/>
        <v>#REF!</v>
      </c>
      <c r="AK60" s="580" t="e">
        <f>INDEX('прил 14'!AL:AL,MATCH('источники по объектам 2016'!$A60,'прил 14'!$B:$B,0))</f>
        <v>#REF!</v>
      </c>
      <c r="AL60" s="580" t="e">
        <f>INDEX('прил 14'!AM:AM,MATCH('источники по объектам 2016'!$A60,'прил 14'!$B:$B,0))</f>
        <v>#REF!</v>
      </c>
      <c r="AM60" s="580" t="e">
        <f>INDEX('прил 14'!AN:AN,MATCH('источники по объектам 2016'!$A60,'прил 14'!$B:$B,0))</f>
        <v>#REF!</v>
      </c>
      <c r="AN60" s="580" t="e">
        <f>INDEX('прил 14'!AO:AO,MATCH('источники по объектам 2016'!$A60,'прил 14'!$B:$B,0))</f>
        <v>#REF!</v>
      </c>
      <c r="AO60" s="580" t="e">
        <f>INDEX('прил 1.1'!#REF!,MATCH('источники по объектам 2016'!A60,'прил 1.1'!B:B,0))</f>
        <v>#REF!</v>
      </c>
      <c r="AP60" s="580" t="e">
        <f>INDEX('прил 14'!W:W,MATCH($A60,'прил 14'!$B:$B,0))</f>
        <v>#REF!</v>
      </c>
      <c r="AQ60" s="580" t="e">
        <f>INDEX('прил 14'!X:X,MATCH($A60,'прил 14'!$B:$B,0))</f>
        <v>#REF!</v>
      </c>
      <c r="AR60" s="580" t="e">
        <f>INDEX('прил 14'!Y:Y,MATCH($A60,'прил 14'!$B:$B,0))</f>
        <v>#REF!</v>
      </c>
      <c r="AS60" s="580" t="e">
        <f>INDEX('прил 14'!Z:Z,MATCH($A60,'прил 14'!$B:$B,0))</f>
        <v>#REF!</v>
      </c>
      <c r="AT60" s="580" t="e">
        <f t="shared" si="191"/>
        <v>#REF!</v>
      </c>
      <c r="AU60" s="580" t="e">
        <f t="shared" si="192"/>
        <v>#REF!</v>
      </c>
      <c r="AV60" s="580" t="e">
        <f t="shared" si="193"/>
        <v>#REF!</v>
      </c>
      <c r="AW60" s="580" t="e">
        <f t="shared" si="194"/>
        <v>#REF!</v>
      </c>
      <c r="AX60" s="580" t="e">
        <f t="shared" si="195"/>
        <v>#REF!</v>
      </c>
      <c r="AY60" s="580"/>
      <c r="AZ60" s="580" t="e">
        <f t="shared" si="196"/>
        <v>#REF!</v>
      </c>
      <c r="BA60" s="580" t="e">
        <f t="shared" si="197"/>
        <v>#REF!</v>
      </c>
      <c r="BB60" s="580" t="e">
        <f t="shared" si="198"/>
        <v>#REF!</v>
      </c>
      <c r="BC60" s="580" t="e">
        <f t="shared" si="199"/>
        <v>#REF!</v>
      </c>
      <c r="BD60" s="580" t="e">
        <f t="shared" si="200"/>
        <v>#REF!</v>
      </c>
      <c r="BE60" s="635"/>
      <c r="BF60" s="1319" t="e">
        <f t="shared" si="201"/>
        <v>#REF!</v>
      </c>
      <c r="BG60" s="1319" t="e">
        <f t="shared" si="202"/>
        <v>#REF!</v>
      </c>
      <c r="BH60" s="1319" t="e">
        <f t="shared" si="203"/>
        <v>#REF!</v>
      </c>
      <c r="BI60" s="1319" t="e">
        <f t="shared" si="204"/>
        <v>#REF!</v>
      </c>
      <c r="BJ60" s="1319" t="e">
        <f t="shared" si="205"/>
        <v>#REF!</v>
      </c>
      <c r="BK60" s="580">
        <f t="shared" si="206"/>
        <v>0</v>
      </c>
      <c r="BL60" s="580"/>
      <c r="BM60" s="580"/>
      <c r="BN60" s="580"/>
      <c r="BO60" s="580"/>
      <c r="BP60" s="580">
        <f t="shared" si="207"/>
        <v>0</v>
      </c>
      <c r="BQ60" s="580"/>
      <c r="BR60" s="580"/>
      <c r="BS60" s="580"/>
      <c r="BT60" s="580"/>
      <c r="BU60" s="580">
        <f t="shared" si="208"/>
        <v>0</v>
      </c>
      <c r="BV60" s="580"/>
      <c r="BW60" s="580"/>
      <c r="BX60" s="580"/>
      <c r="BY60" s="580"/>
      <c r="BZ60" s="580">
        <f t="shared" si="209"/>
        <v>0</v>
      </c>
      <c r="CA60" s="580"/>
      <c r="CB60" s="580"/>
      <c r="CC60" s="580"/>
      <c r="CD60" s="580"/>
      <c r="CE60" s="1349"/>
      <c r="CF60" s="1349"/>
      <c r="CG60" s="1350"/>
    </row>
    <row r="61" spans="1:85" hidden="1">
      <c r="A61" s="1347" t="e">
        <f>'прил 1.4'!B216</f>
        <v>#REF!</v>
      </c>
      <c r="B61" s="1191" t="e">
        <f>INDEX('прил 1.1'!#REF!,MATCH('источники по объектам 2016'!A61,'прил 1.1'!B:B,0))</f>
        <v>#REF!</v>
      </c>
      <c r="C61" s="1191" t="e">
        <f>INDEX('прил 14'!N:N,MATCH('источники по объектам 2016'!$A61,'прил 14'!$B:$B,0))</f>
        <v>#REF!</v>
      </c>
      <c r="D61" s="1348"/>
      <c r="E61" s="1191" t="e">
        <f>INDEX('прил 14'!O:O,MATCH('источники по объектам 2016'!$A61,'прил 14'!$B:$B,0))</f>
        <v>#REF!</v>
      </c>
      <c r="F61" s="1348"/>
      <c r="G61" s="1191" t="e">
        <f>INDEX('прил 14'!P:P,MATCH('источники по объектам 2016'!$A61,'прил 14'!$B:$B,0))</f>
        <v>#REF!</v>
      </c>
      <c r="H61" s="1191" t="e">
        <f>INDEX('прил 14'!Q:Q,MATCH('источники по объектам 2016'!$A61,'прил 14'!$B:$B,0))</f>
        <v>#REF!</v>
      </c>
      <c r="I61" s="580"/>
      <c r="J61" s="635"/>
      <c r="K61" s="1319" t="e">
        <f t="shared" si="182"/>
        <v>#REF!</v>
      </c>
      <c r="L61" s="1319" t="e">
        <f t="shared" si="183"/>
        <v>#REF!</v>
      </c>
      <c r="M61" s="1319" t="e">
        <f t="shared" si="184"/>
        <v>#REF!</v>
      </c>
      <c r="N61" s="1319" t="e">
        <f t="shared" si="185"/>
        <v>#REF!</v>
      </c>
      <c r="O61" s="1319" t="e">
        <f t="shared" si="186"/>
        <v>#REF!</v>
      </c>
      <c r="P61" s="580">
        <f t="shared" si="187"/>
        <v>0</v>
      </c>
      <c r="Q61" s="580"/>
      <c r="R61" s="580"/>
      <c r="S61" s="580"/>
      <c r="T61" s="580"/>
      <c r="U61" s="580">
        <f t="shared" si="188"/>
        <v>0</v>
      </c>
      <c r="V61" s="580"/>
      <c r="W61" s="580"/>
      <c r="X61" s="580"/>
      <c r="Y61" s="580"/>
      <c r="Z61" s="580">
        <f t="shared" si="189"/>
        <v>0</v>
      </c>
      <c r="AA61" s="580"/>
      <c r="AB61" s="580"/>
      <c r="AC61" s="580"/>
      <c r="AD61" s="580"/>
      <c r="AE61" s="580"/>
      <c r="AF61" s="580"/>
      <c r="AG61" s="580"/>
      <c r="AH61" s="580"/>
      <c r="AI61" s="580"/>
      <c r="AJ61" s="580" t="e">
        <f t="shared" si="190"/>
        <v>#REF!</v>
      </c>
      <c r="AK61" s="580" t="e">
        <f>INDEX('прил 14'!AL:AL,MATCH('источники по объектам 2016'!$A61,'прил 14'!$B:$B,0))</f>
        <v>#REF!</v>
      </c>
      <c r="AL61" s="580" t="e">
        <f>INDEX('прил 14'!AM:AM,MATCH('источники по объектам 2016'!$A61,'прил 14'!$B:$B,0))</f>
        <v>#REF!</v>
      </c>
      <c r="AM61" s="580" t="e">
        <f>INDEX('прил 14'!AN:AN,MATCH('источники по объектам 2016'!$A61,'прил 14'!$B:$B,0))</f>
        <v>#REF!</v>
      </c>
      <c r="AN61" s="580" t="e">
        <f>INDEX('прил 14'!AO:AO,MATCH('источники по объектам 2016'!$A61,'прил 14'!$B:$B,0))</f>
        <v>#REF!</v>
      </c>
      <c r="AO61" s="580" t="e">
        <f>INDEX('прил 1.1'!#REF!,MATCH('источники по объектам 2016'!A61,'прил 1.1'!B:B,0))</f>
        <v>#REF!</v>
      </c>
      <c r="AP61" s="580" t="e">
        <f>INDEX('прил 14'!W:W,MATCH($A61,'прил 14'!$B:$B,0))</f>
        <v>#REF!</v>
      </c>
      <c r="AQ61" s="580" t="e">
        <f>INDEX('прил 14'!X:X,MATCH($A61,'прил 14'!$B:$B,0))</f>
        <v>#REF!</v>
      </c>
      <c r="AR61" s="580" t="e">
        <f>INDEX('прил 14'!Y:Y,MATCH($A61,'прил 14'!$B:$B,0))</f>
        <v>#REF!</v>
      </c>
      <c r="AS61" s="580" t="e">
        <f>INDEX('прил 14'!Z:Z,MATCH($A61,'прил 14'!$B:$B,0))</f>
        <v>#REF!</v>
      </c>
      <c r="AT61" s="580" t="e">
        <f t="shared" si="191"/>
        <v>#REF!</v>
      </c>
      <c r="AU61" s="580" t="e">
        <f t="shared" si="192"/>
        <v>#REF!</v>
      </c>
      <c r="AV61" s="580" t="e">
        <f t="shared" si="193"/>
        <v>#REF!</v>
      </c>
      <c r="AW61" s="580" t="e">
        <f t="shared" si="194"/>
        <v>#REF!</v>
      </c>
      <c r="AX61" s="580" t="e">
        <f t="shared" si="195"/>
        <v>#REF!</v>
      </c>
      <c r="AY61" s="580"/>
      <c r="AZ61" s="580" t="e">
        <f t="shared" si="196"/>
        <v>#REF!</v>
      </c>
      <c r="BA61" s="580" t="e">
        <f t="shared" si="197"/>
        <v>#REF!</v>
      </c>
      <c r="BB61" s="580" t="e">
        <f t="shared" si="198"/>
        <v>#REF!</v>
      </c>
      <c r="BC61" s="580" t="e">
        <f t="shared" si="199"/>
        <v>#REF!</v>
      </c>
      <c r="BD61" s="580" t="e">
        <f t="shared" si="200"/>
        <v>#REF!</v>
      </c>
      <c r="BE61" s="635"/>
      <c r="BF61" s="1319" t="e">
        <f t="shared" si="201"/>
        <v>#REF!</v>
      </c>
      <c r="BG61" s="1319" t="e">
        <f t="shared" si="202"/>
        <v>#REF!</v>
      </c>
      <c r="BH61" s="1319" t="e">
        <f t="shared" si="203"/>
        <v>#REF!</v>
      </c>
      <c r="BI61" s="1319" t="e">
        <f t="shared" si="204"/>
        <v>#REF!</v>
      </c>
      <c r="BJ61" s="1319" t="e">
        <f t="shared" si="205"/>
        <v>#REF!</v>
      </c>
      <c r="BK61" s="580">
        <f t="shared" si="206"/>
        <v>0</v>
      </c>
      <c r="BL61" s="580"/>
      <c r="BM61" s="580"/>
      <c r="BN61" s="580"/>
      <c r="BO61" s="580"/>
      <c r="BP61" s="580">
        <f t="shared" si="207"/>
        <v>0</v>
      </c>
      <c r="BQ61" s="580"/>
      <c r="BR61" s="580"/>
      <c r="BS61" s="580"/>
      <c r="BT61" s="580"/>
      <c r="BU61" s="580">
        <f t="shared" si="208"/>
        <v>0</v>
      </c>
      <c r="BV61" s="580"/>
      <c r="BW61" s="580"/>
      <c r="BX61" s="580"/>
      <c r="BY61" s="580"/>
      <c r="BZ61" s="580">
        <f t="shared" si="209"/>
        <v>0</v>
      </c>
      <c r="CA61" s="580"/>
      <c r="CB61" s="580"/>
      <c r="CC61" s="580"/>
      <c r="CD61" s="580"/>
      <c r="CE61" s="1349"/>
      <c r="CF61" s="1349"/>
      <c r="CG61" s="1350"/>
    </row>
    <row r="62" spans="1:85" hidden="1">
      <c r="A62" s="1347" t="e">
        <f>'прил 1.4'!B217</f>
        <v>#REF!</v>
      </c>
      <c r="B62" s="1191" t="e">
        <f>INDEX('прил 1.1'!#REF!,MATCH('источники по объектам 2016'!A62,'прил 1.1'!B:B,0))</f>
        <v>#REF!</v>
      </c>
      <c r="C62" s="1191" t="e">
        <f>INDEX('прил 14'!N:N,MATCH('источники по объектам 2016'!$A62,'прил 14'!$B:$B,0))</f>
        <v>#REF!</v>
      </c>
      <c r="D62" s="1348"/>
      <c r="E62" s="1191" t="e">
        <f>INDEX('прил 14'!O:O,MATCH('источники по объектам 2016'!$A62,'прил 14'!$B:$B,0))</f>
        <v>#REF!</v>
      </c>
      <c r="F62" s="1348"/>
      <c r="G62" s="1191" t="e">
        <f>INDEX('прил 14'!P:P,MATCH('источники по объектам 2016'!$A62,'прил 14'!$B:$B,0))</f>
        <v>#REF!</v>
      </c>
      <c r="H62" s="1191" t="e">
        <f>INDEX('прил 14'!Q:Q,MATCH('источники по объектам 2016'!$A62,'прил 14'!$B:$B,0))</f>
        <v>#REF!</v>
      </c>
      <c r="I62" s="580"/>
      <c r="J62" s="635"/>
      <c r="K62" s="1319" t="e">
        <f t="shared" si="182"/>
        <v>#REF!</v>
      </c>
      <c r="L62" s="1319" t="e">
        <f t="shared" si="183"/>
        <v>#REF!</v>
      </c>
      <c r="M62" s="1319" t="e">
        <f t="shared" si="184"/>
        <v>#REF!</v>
      </c>
      <c r="N62" s="1319" t="e">
        <f t="shared" si="185"/>
        <v>#REF!</v>
      </c>
      <c r="O62" s="1319" t="e">
        <f t="shared" si="186"/>
        <v>#REF!</v>
      </c>
      <c r="P62" s="580">
        <f t="shared" si="187"/>
        <v>0</v>
      </c>
      <c r="Q62" s="580"/>
      <c r="R62" s="580"/>
      <c r="S62" s="580"/>
      <c r="T62" s="580"/>
      <c r="U62" s="580">
        <f t="shared" si="188"/>
        <v>0</v>
      </c>
      <c r="V62" s="580"/>
      <c r="W62" s="580"/>
      <c r="X62" s="580"/>
      <c r="Y62" s="580"/>
      <c r="Z62" s="580">
        <f t="shared" si="189"/>
        <v>0</v>
      </c>
      <c r="AA62" s="580"/>
      <c r="AB62" s="580"/>
      <c r="AC62" s="580"/>
      <c r="AD62" s="580"/>
      <c r="AE62" s="580"/>
      <c r="AF62" s="580"/>
      <c r="AG62" s="580"/>
      <c r="AH62" s="580"/>
      <c r="AI62" s="580"/>
      <c r="AJ62" s="580" t="e">
        <f t="shared" si="190"/>
        <v>#REF!</v>
      </c>
      <c r="AK62" s="580" t="e">
        <f>INDEX('прил 14'!AL:AL,MATCH('источники по объектам 2016'!$A62,'прил 14'!$B:$B,0))</f>
        <v>#REF!</v>
      </c>
      <c r="AL62" s="580" t="e">
        <f>INDEX('прил 14'!AM:AM,MATCH('источники по объектам 2016'!$A62,'прил 14'!$B:$B,0))</f>
        <v>#REF!</v>
      </c>
      <c r="AM62" s="580" t="e">
        <f>INDEX('прил 14'!AN:AN,MATCH('источники по объектам 2016'!$A62,'прил 14'!$B:$B,0))</f>
        <v>#REF!</v>
      </c>
      <c r="AN62" s="580" t="e">
        <f>INDEX('прил 14'!AO:AO,MATCH('источники по объектам 2016'!$A62,'прил 14'!$B:$B,0))</f>
        <v>#REF!</v>
      </c>
      <c r="AO62" s="580" t="e">
        <f>INDEX('прил 1.1'!#REF!,MATCH('источники по объектам 2016'!A62,'прил 1.1'!B:B,0))</f>
        <v>#REF!</v>
      </c>
      <c r="AP62" s="580" t="e">
        <f>INDEX('прил 14'!W:W,MATCH($A62,'прил 14'!$B:$B,0))</f>
        <v>#REF!</v>
      </c>
      <c r="AQ62" s="580" t="e">
        <f>INDEX('прил 14'!X:X,MATCH($A62,'прил 14'!$B:$B,0))</f>
        <v>#REF!</v>
      </c>
      <c r="AR62" s="580" t="e">
        <f>INDEX('прил 14'!Y:Y,MATCH($A62,'прил 14'!$B:$B,0))</f>
        <v>#REF!</v>
      </c>
      <c r="AS62" s="580" t="e">
        <f>INDEX('прил 14'!Z:Z,MATCH($A62,'прил 14'!$B:$B,0))</f>
        <v>#REF!</v>
      </c>
      <c r="AT62" s="580" t="e">
        <f t="shared" si="191"/>
        <v>#REF!</v>
      </c>
      <c r="AU62" s="580" t="e">
        <f t="shared" si="192"/>
        <v>#REF!</v>
      </c>
      <c r="AV62" s="580" t="e">
        <f t="shared" si="193"/>
        <v>#REF!</v>
      </c>
      <c r="AW62" s="580" t="e">
        <f t="shared" si="194"/>
        <v>#REF!</v>
      </c>
      <c r="AX62" s="580" t="e">
        <f t="shared" si="195"/>
        <v>#REF!</v>
      </c>
      <c r="AY62" s="580"/>
      <c r="AZ62" s="580" t="e">
        <f t="shared" si="196"/>
        <v>#REF!</v>
      </c>
      <c r="BA62" s="580" t="e">
        <f t="shared" si="197"/>
        <v>#REF!</v>
      </c>
      <c r="BB62" s="580" t="e">
        <f t="shared" si="198"/>
        <v>#REF!</v>
      </c>
      <c r="BC62" s="580" t="e">
        <f t="shared" si="199"/>
        <v>#REF!</v>
      </c>
      <c r="BD62" s="580" t="e">
        <f t="shared" si="200"/>
        <v>#REF!</v>
      </c>
      <c r="BE62" s="635"/>
      <c r="BF62" s="1319" t="e">
        <f t="shared" si="201"/>
        <v>#REF!</v>
      </c>
      <c r="BG62" s="1319" t="e">
        <f t="shared" si="202"/>
        <v>#REF!</v>
      </c>
      <c r="BH62" s="1319" t="e">
        <f t="shared" si="203"/>
        <v>#REF!</v>
      </c>
      <c r="BI62" s="1319" t="e">
        <f t="shared" si="204"/>
        <v>#REF!</v>
      </c>
      <c r="BJ62" s="1319" t="e">
        <f t="shared" si="205"/>
        <v>#REF!</v>
      </c>
      <c r="BK62" s="580">
        <f t="shared" si="206"/>
        <v>0</v>
      </c>
      <c r="BL62" s="580"/>
      <c r="BM62" s="580"/>
      <c r="BN62" s="580"/>
      <c r="BO62" s="580"/>
      <c r="BP62" s="580">
        <f t="shared" si="207"/>
        <v>0</v>
      </c>
      <c r="BQ62" s="580"/>
      <c r="BR62" s="580"/>
      <c r="BS62" s="580"/>
      <c r="BT62" s="580"/>
      <c r="BU62" s="580">
        <f t="shared" si="208"/>
        <v>0</v>
      </c>
      <c r="BV62" s="580"/>
      <c r="BW62" s="580"/>
      <c r="BX62" s="580"/>
      <c r="BY62" s="580"/>
      <c r="BZ62" s="580">
        <f t="shared" si="209"/>
        <v>0</v>
      </c>
      <c r="CA62" s="580"/>
      <c r="CB62" s="580"/>
      <c r="CC62" s="580"/>
      <c r="CD62" s="580"/>
      <c r="CE62" s="1349"/>
      <c r="CF62" s="1349"/>
      <c r="CG62" s="1350"/>
    </row>
    <row r="63" spans="1:85" hidden="1">
      <c r="A63" s="1347" t="e">
        <f>'прил 1.4'!B218</f>
        <v>#REF!</v>
      </c>
      <c r="B63" s="1191" t="e">
        <f>INDEX('прил 1.1'!#REF!,MATCH('источники по объектам 2016'!A63,'прил 1.1'!B:B,0))</f>
        <v>#REF!</v>
      </c>
      <c r="C63" s="1191" t="e">
        <f>INDEX('прил 14'!N:N,MATCH('источники по объектам 2016'!$A63,'прил 14'!$B:$B,0))</f>
        <v>#REF!</v>
      </c>
      <c r="D63" s="1348"/>
      <c r="E63" s="1191" t="e">
        <f>INDEX('прил 14'!O:O,MATCH('источники по объектам 2016'!$A63,'прил 14'!$B:$B,0))</f>
        <v>#REF!</v>
      </c>
      <c r="F63" s="1348"/>
      <c r="G63" s="1191" t="e">
        <f>INDEX('прил 14'!P:P,MATCH('источники по объектам 2016'!$A63,'прил 14'!$B:$B,0))</f>
        <v>#REF!</v>
      </c>
      <c r="H63" s="1191" t="e">
        <f>INDEX('прил 14'!Q:Q,MATCH('источники по объектам 2016'!$A63,'прил 14'!$B:$B,0))</f>
        <v>#REF!</v>
      </c>
      <c r="I63" s="580"/>
      <c r="J63" s="635"/>
      <c r="K63" s="1319" t="e">
        <f t="shared" si="182"/>
        <v>#REF!</v>
      </c>
      <c r="L63" s="1319" t="e">
        <f t="shared" si="183"/>
        <v>#REF!</v>
      </c>
      <c r="M63" s="1319" t="e">
        <f t="shared" si="184"/>
        <v>#REF!</v>
      </c>
      <c r="N63" s="1319" t="e">
        <f t="shared" si="185"/>
        <v>#REF!</v>
      </c>
      <c r="O63" s="1319" t="e">
        <f t="shared" si="186"/>
        <v>#REF!</v>
      </c>
      <c r="P63" s="580">
        <f t="shared" si="187"/>
        <v>0</v>
      </c>
      <c r="Q63" s="580"/>
      <c r="R63" s="580"/>
      <c r="S63" s="580"/>
      <c r="T63" s="580"/>
      <c r="U63" s="580">
        <f t="shared" si="188"/>
        <v>0</v>
      </c>
      <c r="V63" s="580"/>
      <c r="W63" s="580"/>
      <c r="X63" s="580"/>
      <c r="Y63" s="580"/>
      <c r="Z63" s="580">
        <f t="shared" si="189"/>
        <v>0</v>
      </c>
      <c r="AA63" s="580"/>
      <c r="AB63" s="580"/>
      <c r="AC63" s="580"/>
      <c r="AD63" s="580"/>
      <c r="AE63" s="580"/>
      <c r="AF63" s="580"/>
      <c r="AG63" s="580"/>
      <c r="AH63" s="580"/>
      <c r="AI63" s="580"/>
      <c r="AJ63" s="580" t="e">
        <f t="shared" si="190"/>
        <v>#REF!</v>
      </c>
      <c r="AK63" s="580" t="e">
        <f>INDEX('прил 14'!AL:AL,MATCH('источники по объектам 2016'!$A63,'прил 14'!$B:$B,0))</f>
        <v>#REF!</v>
      </c>
      <c r="AL63" s="580" t="e">
        <f>INDEX('прил 14'!AM:AM,MATCH('источники по объектам 2016'!$A63,'прил 14'!$B:$B,0))</f>
        <v>#REF!</v>
      </c>
      <c r="AM63" s="580" t="e">
        <f>INDEX('прил 14'!AN:AN,MATCH('источники по объектам 2016'!$A63,'прил 14'!$B:$B,0))</f>
        <v>#REF!</v>
      </c>
      <c r="AN63" s="580" t="e">
        <f>INDEX('прил 14'!AO:AO,MATCH('источники по объектам 2016'!$A63,'прил 14'!$B:$B,0))</f>
        <v>#REF!</v>
      </c>
      <c r="AO63" s="580" t="e">
        <f>INDEX('прил 1.1'!#REF!,MATCH('источники по объектам 2016'!A63,'прил 1.1'!B:B,0))</f>
        <v>#REF!</v>
      </c>
      <c r="AP63" s="580" t="e">
        <f>INDEX('прил 14'!W:W,MATCH($A63,'прил 14'!$B:$B,0))</f>
        <v>#REF!</v>
      </c>
      <c r="AQ63" s="580" t="e">
        <f>INDEX('прил 14'!X:X,MATCH($A63,'прил 14'!$B:$B,0))</f>
        <v>#REF!</v>
      </c>
      <c r="AR63" s="580" t="e">
        <f>INDEX('прил 14'!Y:Y,MATCH($A63,'прил 14'!$B:$B,0))</f>
        <v>#REF!</v>
      </c>
      <c r="AS63" s="580" t="e">
        <f>INDEX('прил 14'!Z:Z,MATCH($A63,'прил 14'!$B:$B,0))</f>
        <v>#REF!</v>
      </c>
      <c r="AT63" s="580" t="e">
        <f t="shared" si="191"/>
        <v>#REF!</v>
      </c>
      <c r="AU63" s="580" t="e">
        <f t="shared" si="192"/>
        <v>#REF!</v>
      </c>
      <c r="AV63" s="580" t="e">
        <f t="shared" si="193"/>
        <v>#REF!</v>
      </c>
      <c r="AW63" s="580" t="e">
        <f t="shared" si="194"/>
        <v>#REF!</v>
      </c>
      <c r="AX63" s="580" t="e">
        <f t="shared" si="195"/>
        <v>#REF!</v>
      </c>
      <c r="AY63" s="580"/>
      <c r="AZ63" s="580" t="e">
        <f t="shared" si="196"/>
        <v>#REF!</v>
      </c>
      <c r="BA63" s="580" t="e">
        <f t="shared" si="197"/>
        <v>#REF!</v>
      </c>
      <c r="BB63" s="580" t="e">
        <f t="shared" si="198"/>
        <v>#REF!</v>
      </c>
      <c r="BC63" s="580" t="e">
        <f t="shared" si="199"/>
        <v>#REF!</v>
      </c>
      <c r="BD63" s="580" t="e">
        <f t="shared" si="200"/>
        <v>#REF!</v>
      </c>
      <c r="BE63" s="635"/>
      <c r="BF63" s="1319" t="e">
        <f t="shared" si="201"/>
        <v>#REF!</v>
      </c>
      <c r="BG63" s="1319" t="e">
        <f t="shared" si="202"/>
        <v>#REF!</v>
      </c>
      <c r="BH63" s="1319" t="e">
        <f t="shared" si="203"/>
        <v>#REF!</v>
      </c>
      <c r="BI63" s="1319" t="e">
        <f t="shared" si="204"/>
        <v>#REF!</v>
      </c>
      <c r="BJ63" s="1319" t="e">
        <f t="shared" si="205"/>
        <v>#REF!</v>
      </c>
      <c r="BK63" s="580">
        <f t="shared" si="206"/>
        <v>0</v>
      </c>
      <c r="BL63" s="580"/>
      <c r="BM63" s="580"/>
      <c r="BN63" s="580"/>
      <c r="BO63" s="580"/>
      <c r="BP63" s="580">
        <f t="shared" si="207"/>
        <v>0</v>
      </c>
      <c r="BQ63" s="580"/>
      <c r="BR63" s="580"/>
      <c r="BS63" s="580"/>
      <c r="BT63" s="580"/>
      <c r="BU63" s="580">
        <f t="shared" si="208"/>
        <v>0</v>
      </c>
      <c r="BV63" s="580"/>
      <c r="BW63" s="580"/>
      <c r="BX63" s="580"/>
      <c r="BY63" s="580"/>
      <c r="BZ63" s="580">
        <f t="shared" si="209"/>
        <v>0</v>
      </c>
      <c r="CA63" s="580"/>
      <c r="CB63" s="580"/>
      <c r="CC63" s="580"/>
      <c r="CD63" s="580"/>
      <c r="CE63" s="1349"/>
      <c r="CF63" s="1349"/>
      <c r="CG63" s="1350"/>
    </row>
    <row r="64" spans="1:85" hidden="1">
      <c r="A64" s="1347" t="e">
        <f>'прил 1.1'!#REF!</f>
        <v>#REF!</v>
      </c>
      <c r="B64" s="1191" t="e">
        <f>INDEX('прил 1.1'!#REF!,MATCH('источники по объектам 2016'!A64,'прил 1.1'!B:B,0))</f>
        <v>#REF!</v>
      </c>
      <c r="C64" s="1191" t="e">
        <f>INDEX('прил 14'!N:N,MATCH('источники по объектам 2016'!$A64,'прил 14'!$B:$B,0))</f>
        <v>#REF!</v>
      </c>
      <c r="D64" s="1348"/>
      <c r="E64" s="1191" t="e">
        <f>INDEX('прил 14'!O:O,MATCH('источники по объектам 2016'!$A64,'прил 14'!$B:$B,0))</f>
        <v>#REF!</v>
      </c>
      <c r="F64" s="1348"/>
      <c r="G64" s="1191" t="e">
        <f>INDEX('прил 14'!P:P,MATCH('источники по объектам 2016'!$A64,'прил 14'!$B:$B,0))</f>
        <v>#REF!</v>
      </c>
      <c r="H64" s="1191" t="e">
        <f>INDEX('прил 14'!Q:Q,MATCH('источники по объектам 2016'!$A64,'прил 14'!$B:$B,0))</f>
        <v>#REF!</v>
      </c>
      <c r="I64" s="580"/>
      <c r="J64" s="635"/>
      <c r="K64" s="1319" t="e">
        <f t="shared" si="71"/>
        <v>#REF!</v>
      </c>
      <c r="L64" s="1319" t="e">
        <f t="shared" si="119"/>
        <v>#REF!</v>
      </c>
      <c r="M64" s="1319" t="e">
        <f t="shared" si="120"/>
        <v>#REF!</v>
      </c>
      <c r="N64" s="1319" t="e">
        <f t="shared" si="121"/>
        <v>#REF!</v>
      </c>
      <c r="O64" s="1319" t="e">
        <f t="shared" si="122"/>
        <v>#REF!</v>
      </c>
      <c r="P64" s="580">
        <f t="shared" si="58"/>
        <v>0</v>
      </c>
      <c r="Q64" s="580"/>
      <c r="R64" s="580"/>
      <c r="S64" s="580"/>
      <c r="T64" s="580"/>
      <c r="U64" s="580">
        <f t="shared" si="59"/>
        <v>0</v>
      </c>
      <c r="V64" s="580"/>
      <c r="W64" s="580"/>
      <c r="X64" s="580"/>
      <c r="Y64" s="580"/>
      <c r="Z64" s="580">
        <f t="shared" si="60"/>
        <v>0</v>
      </c>
      <c r="AA64" s="580"/>
      <c r="AB64" s="580"/>
      <c r="AC64" s="580"/>
      <c r="AD64" s="580"/>
      <c r="AE64" s="580"/>
      <c r="AF64" s="580"/>
      <c r="AG64" s="580"/>
      <c r="AH64" s="580"/>
      <c r="AI64" s="580"/>
      <c r="AJ64" s="580" t="e">
        <f t="shared" si="65"/>
        <v>#REF!</v>
      </c>
      <c r="AK64" s="580" t="e">
        <f>INDEX('прил 14'!AL:AL,MATCH('источники по объектам 2016'!$A64,'прил 14'!$B:$B,0))</f>
        <v>#REF!</v>
      </c>
      <c r="AL64" s="580" t="e">
        <f>INDEX('прил 14'!AM:AM,MATCH('источники по объектам 2016'!$A64,'прил 14'!$B:$B,0))</f>
        <v>#REF!</v>
      </c>
      <c r="AM64" s="580" t="e">
        <f>INDEX('прил 14'!AN:AN,MATCH('источники по объектам 2016'!$A64,'прил 14'!$B:$B,0))</f>
        <v>#REF!</v>
      </c>
      <c r="AN64" s="580" t="e">
        <f>INDEX('прил 14'!AO:AO,MATCH('источники по объектам 2016'!$A64,'прил 14'!$B:$B,0))</f>
        <v>#REF!</v>
      </c>
      <c r="AO64" s="580" t="e">
        <f>INDEX('прил 1.1'!#REF!,MATCH('источники по объектам 2016'!A64,'прил 1.1'!B:B,0))</f>
        <v>#REF!</v>
      </c>
      <c r="AP64" s="580" t="e">
        <f>INDEX('прил 14'!W:W,MATCH($A64,'прил 14'!$B:$B,0))</f>
        <v>#REF!</v>
      </c>
      <c r="AQ64" s="580" t="e">
        <f>INDEX('прил 14'!X:X,MATCH($A64,'прил 14'!$B:$B,0))</f>
        <v>#REF!</v>
      </c>
      <c r="AR64" s="580" t="e">
        <f>INDEX('прил 14'!Y:Y,MATCH($A64,'прил 14'!$B:$B,0))</f>
        <v>#REF!</v>
      </c>
      <c r="AS64" s="580" t="e">
        <f>INDEX('прил 14'!Z:Z,MATCH($A64,'прил 14'!$B:$B,0))</f>
        <v>#REF!</v>
      </c>
      <c r="AT64" s="580" t="e">
        <f t="shared" si="23"/>
        <v>#REF!</v>
      </c>
      <c r="AU64" s="580" t="e">
        <f t="shared" si="30"/>
        <v>#REF!</v>
      </c>
      <c r="AV64" s="580" t="e">
        <f t="shared" si="24"/>
        <v>#REF!</v>
      </c>
      <c r="AW64" s="580" t="e">
        <f t="shared" si="25"/>
        <v>#REF!</v>
      </c>
      <c r="AX64" s="580" t="e">
        <f t="shared" si="26"/>
        <v>#REF!</v>
      </c>
      <c r="AY64" s="580"/>
      <c r="AZ64" s="580" t="e">
        <f t="shared" si="66"/>
        <v>#REF!</v>
      </c>
      <c r="BA64" s="580" t="e">
        <f t="shared" si="67"/>
        <v>#REF!</v>
      </c>
      <c r="BB64" s="580" t="e">
        <f t="shared" si="68"/>
        <v>#REF!</v>
      </c>
      <c r="BC64" s="580" t="e">
        <f t="shared" si="69"/>
        <v>#REF!</v>
      </c>
      <c r="BD64" s="580" t="e">
        <f t="shared" si="70"/>
        <v>#REF!</v>
      </c>
      <c r="BE64" s="635"/>
      <c r="BF64" s="1319" t="e">
        <f t="shared" si="96"/>
        <v>#REF!</v>
      </c>
      <c r="BG64" s="1319" t="e">
        <f t="shared" si="97"/>
        <v>#REF!</v>
      </c>
      <c r="BH64" s="1319" t="e">
        <f t="shared" si="98"/>
        <v>#REF!</v>
      </c>
      <c r="BI64" s="1319" t="e">
        <f t="shared" si="99"/>
        <v>#REF!</v>
      </c>
      <c r="BJ64" s="1319" t="e">
        <f t="shared" si="100"/>
        <v>#REF!</v>
      </c>
      <c r="BK64" s="580">
        <f t="shared" si="123"/>
        <v>0</v>
      </c>
      <c r="BL64" s="580"/>
      <c r="BM64" s="580"/>
      <c r="BN64" s="580"/>
      <c r="BO64" s="580"/>
      <c r="BP64" s="580">
        <f t="shared" si="124"/>
        <v>0</v>
      </c>
      <c r="BQ64" s="580"/>
      <c r="BR64" s="580"/>
      <c r="BS64" s="580"/>
      <c r="BT64" s="580"/>
      <c r="BU64" s="580">
        <f t="shared" si="78"/>
        <v>0</v>
      </c>
      <c r="BV64" s="580"/>
      <c r="BW64" s="580"/>
      <c r="BX64" s="580"/>
      <c r="BY64" s="580"/>
      <c r="BZ64" s="580">
        <f t="shared" si="125"/>
        <v>0</v>
      </c>
      <c r="CA64" s="580"/>
      <c r="CB64" s="580"/>
      <c r="CC64" s="580"/>
      <c r="CD64" s="580"/>
      <c r="CE64" s="1349"/>
      <c r="CF64" s="1349"/>
      <c r="CG64" s="1350"/>
    </row>
    <row r="65" spans="1:85" hidden="1">
      <c r="A65" s="1347" t="e">
        <f>'прил 1.1'!#REF!</f>
        <v>#REF!</v>
      </c>
      <c r="B65" s="1191" t="e">
        <f>INDEX('прил 1.1'!#REF!,MATCH('источники по объектам 2016'!A65,'прил 1.1'!B:B,0))</f>
        <v>#REF!</v>
      </c>
      <c r="C65" s="1191" t="e">
        <f>INDEX('прил 14'!N:N,MATCH('источники по объектам 2016'!$A65,'прил 14'!$B:$B,0))</f>
        <v>#REF!</v>
      </c>
      <c r="D65" s="1348"/>
      <c r="E65" s="1191" t="e">
        <f>INDEX('прил 14'!O:O,MATCH('источники по объектам 2016'!$A65,'прил 14'!$B:$B,0))</f>
        <v>#REF!</v>
      </c>
      <c r="F65" s="1348"/>
      <c r="G65" s="1191" t="e">
        <f>INDEX('прил 14'!P:P,MATCH('источники по объектам 2016'!$A65,'прил 14'!$B:$B,0))</f>
        <v>#REF!</v>
      </c>
      <c r="H65" s="1191" t="e">
        <f>INDEX('прил 14'!Q:Q,MATCH('источники по объектам 2016'!$A65,'прил 14'!$B:$B,0))</f>
        <v>#REF!</v>
      </c>
      <c r="I65" s="580"/>
      <c r="J65" s="635"/>
      <c r="K65" s="1319" t="e">
        <f t="shared" si="71"/>
        <v>#REF!</v>
      </c>
      <c r="L65" s="1319" t="e">
        <f t="shared" si="119"/>
        <v>#REF!</v>
      </c>
      <c r="M65" s="1319" t="e">
        <f t="shared" si="120"/>
        <v>#REF!</v>
      </c>
      <c r="N65" s="1319" t="e">
        <f t="shared" si="121"/>
        <v>#REF!</v>
      </c>
      <c r="O65" s="1319" t="e">
        <f t="shared" si="122"/>
        <v>#REF!</v>
      </c>
      <c r="P65" s="580">
        <f t="shared" si="58"/>
        <v>0</v>
      </c>
      <c r="Q65" s="580"/>
      <c r="R65" s="580"/>
      <c r="S65" s="580"/>
      <c r="T65" s="580"/>
      <c r="U65" s="580">
        <f t="shared" si="59"/>
        <v>0</v>
      </c>
      <c r="V65" s="580"/>
      <c r="W65" s="580"/>
      <c r="X65" s="580"/>
      <c r="Y65" s="580"/>
      <c r="Z65" s="580">
        <f t="shared" si="60"/>
        <v>0</v>
      </c>
      <c r="AA65" s="580"/>
      <c r="AB65" s="580"/>
      <c r="AC65" s="580"/>
      <c r="AD65" s="580"/>
      <c r="AE65" s="580"/>
      <c r="AF65" s="580"/>
      <c r="AG65" s="580"/>
      <c r="AH65" s="580"/>
      <c r="AI65" s="580"/>
      <c r="AJ65" s="580" t="e">
        <f t="shared" si="65"/>
        <v>#REF!</v>
      </c>
      <c r="AK65" s="580" t="e">
        <f>INDEX('прил 14'!AL:AL,MATCH('источники по объектам 2016'!$A65,'прил 14'!$B:$B,0))</f>
        <v>#REF!</v>
      </c>
      <c r="AL65" s="580" t="e">
        <f>INDEX('прил 14'!AM:AM,MATCH('источники по объектам 2016'!$A65,'прил 14'!$B:$B,0))</f>
        <v>#REF!</v>
      </c>
      <c r="AM65" s="580" t="e">
        <f>INDEX('прил 14'!AN:AN,MATCH('источники по объектам 2016'!$A65,'прил 14'!$B:$B,0))</f>
        <v>#REF!</v>
      </c>
      <c r="AN65" s="580" t="e">
        <f>INDEX('прил 14'!AO:AO,MATCH('источники по объектам 2016'!$A65,'прил 14'!$B:$B,0))</f>
        <v>#REF!</v>
      </c>
      <c r="AO65" s="580" t="e">
        <f>INDEX('прил 1.1'!#REF!,MATCH('источники по объектам 2016'!A65,'прил 1.1'!B:B,0))</f>
        <v>#REF!</v>
      </c>
      <c r="AP65" s="580" t="e">
        <f>INDEX('прил 14'!W:W,MATCH($A65,'прил 14'!$B:$B,0))</f>
        <v>#REF!</v>
      </c>
      <c r="AQ65" s="580" t="e">
        <f>INDEX('прил 14'!X:X,MATCH($A65,'прил 14'!$B:$B,0))</f>
        <v>#REF!</v>
      </c>
      <c r="AR65" s="580" t="e">
        <f>INDEX('прил 14'!Y:Y,MATCH($A65,'прил 14'!$B:$B,0))</f>
        <v>#REF!</v>
      </c>
      <c r="AS65" s="580" t="e">
        <f>INDEX('прил 14'!Z:Z,MATCH($A65,'прил 14'!$B:$B,0))</f>
        <v>#REF!</v>
      </c>
      <c r="AT65" s="580" t="e">
        <f t="shared" si="23"/>
        <v>#REF!</v>
      </c>
      <c r="AU65" s="580" t="e">
        <f t="shared" si="30"/>
        <v>#REF!</v>
      </c>
      <c r="AV65" s="580" t="e">
        <f t="shared" si="24"/>
        <v>#REF!</v>
      </c>
      <c r="AW65" s="580" t="e">
        <f t="shared" si="25"/>
        <v>#REF!</v>
      </c>
      <c r="AX65" s="580" t="e">
        <f t="shared" si="26"/>
        <v>#REF!</v>
      </c>
      <c r="AY65" s="580"/>
      <c r="AZ65" s="580" t="e">
        <f t="shared" si="66"/>
        <v>#REF!</v>
      </c>
      <c r="BA65" s="580" t="e">
        <f t="shared" si="67"/>
        <v>#REF!</v>
      </c>
      <c r="BB65" s="580" t="e">
        <f t="shared" si="68"/>
        <v>#REF!</v>
      </c>
      <c r="BC65" s="580" t="e">
        <f t="shared" si="69"/>
        <v>#REF!</v>
      </c>
      <c r="BD65" s="580" t="e">
        <f t="shared" si="70"/>
        <v>#REF!</v>
      </c>
      <c r="BE65" s="635"/>
      <c r="BF65" s="1319" t="e">
        <f t="shared" si="96"/>
        <v>#REF!</v>
      </c>
      <c r="BG65" s="1319" t="e">
        <f t="shared" si="97"/>
        <v>#REF!</v>
      </c>
      <c r="BH65" s="1319" t="e">
        <f t="shared" si="98"/>
        <v>#REF!</v>
      </c>
      <c r="BI65" s="1319" t="e">
        <f t="shared" si="99"/>
        <v>#REF!</v>
      </c>
      <c r="BJ65" s="1319" t="e">
        <f t="shared" si="100"/>
        <v>#REF!</v>
      </c>
      <c r="BK65" s="580">
        <f t="shared" si="123"/>
        <v>0</v>
      </c>
      <c r="BL65" s="580"/>
      <c r="BM65" s="580"/>
      <c r="BN65" s="580"/>
      <c r="BO65" s="580"/>
      <c r="BP65" s="580">
        <f t="shared" si="124"/>
        <v>0</v>
      </c>
      <c r="BQ65" s="580"/>
      <c r="BR65" s="580"/>
      <c r="BS65" s="580"/>
      <c r="BT65" s="580"/>
      <c r="BU65" s="580">
        <f t="shared" si="78"/>
        <v>0</v>
      </c>
      <c r="BV65" s="580"/>
      <c r="BW65" s="580"/>
      <c r="BX65" s="580"/>
      <c r="BY65" s="580"/>
      <c r="BZ65" s="580">
        <f t="shared" si="125"/>
        <v>0</v>
      </c>
      <c r="CA65" s="580"/>
      <c r="CB65" s="580"/>
      <c r="CC65" s="580"/>
      <c r="CD65" s="580"/>
      <c r="CE65" s="1349"/>
      <c r="CF65" s="1349"/>
      <c r="CG65" s="1350"/>
    </row>
    <row r="66" spans="1:85" ht="53.25" hidden="1" customHeight="1">
      <c r="A66" s="1347" t="e">
        <f>'прил 1.1'!#REF!</f>
        <v>#REF!</v>
      </c>
      <c r="B66" s="1191" t="e">
        <f>INDEX('прил 1.1'!#REF!,MATCH('источники по объектам 2016'!A66,'прил 1.1'!B:B,0))</f>
        <v>#REF!</v>
      </c>
      <c r="C66" s="1191" t="e">
        <f>INDEX('прил 14'!N:N,MATCH('источники по объектам 2016'!$A66,'прил 14'!$B:$B,0))</f>
        <v>#REF!</v>
      </c>
      <c r="D66" s="1348"/>
      <c r="E66" s="1191" t="e">
        <f>INDEX('прил 14'!O:O,MATCH('источники по объектам 2016'!$A66,'прил 14'!$B:$B,0))</f>
        <v>#REF!</v>
      </c>
      <c r="F66" s="1348"/>
      <c r="G66" s="1191" t="e">
        <f>INDEX('прил 14'!P:P,MATCH('источники по объектам 2016'!$A66,'прил 14'!$B:$B,0))</f>
        <v>#REF!</v>
      </c>
      <c r="H66" s="1191" t="e">
        <f>INDEX('прил 14'!Q:Q,MATCH('источники по объектам 2016'!$A66,'прил 14'!$B:$B,0))</f>
        <v>#REF!</v>
      </c>
      <c r="I66" s="580"/>
      <c r="J66" s="635"/>
      <c r="K66" s="1319" t="e">
        <f t="shared" si="71"/>
        <v>#REF!</v>
      </c>
      <c r="L66" s="1319" t="e">
        <f t="shared" si="119"/>
        <v>#REF!</v>
      </c>
      <c r="M66" s="1319" t="e">
        <f t="shared" si="120"/>
        <v>#REF!</v>
      </c>
      <c r="N66" s="1319" t="e">
        <f t="shared" si="121"/>
        <v>#REF!</v>
      </c>
      <c r="O66" s="1319" t="e">
        <f t="shared" si="122"/>
        <v>#REF!</v>
      </c>
      <c r="P66" s="580">
        <f t="shared" ref="P66" si="210">SUM(Q66:T66)</f>
        <v>0</v>
      </c>
      <c r="Q66" s="580"/>
      <c r="R66" s="580"/>
      <c r="S66" s="580"/>
      <c r="T66" s="580"/>
      <c r="U66" s="580">
        <f t="shared" ref="U66" si="211">SUM(V66:Y66)</f>
        <v>0</v>
      </c>
      <c r="V66" s="580"/>
      <c r="W66" s="580"/>
      <c r="X66" s="580"/>
      <c r="Y66" s="580"/>
      <c r="Z66" s="580">
        <f t="shared" ref="Z66" si="212">SUM(AA66:AD66)</f>
        <v>0</v>
      </c>
      <c r="AA66" s="580"/>
      <c r="AB66" s="580"/>
      <c r="AC66" s="580"/>
      <c r="AD66" s="580"/>
      <c r="AE66" s="580"/>
      <c r="AF66" s="580"/>
      <c r="AG66" s="580"/>
      <c r="AH66" s="580"/>
      <c r="AI66" s="580"/>
      <c r="AJ66" s="580" t="e">
        <f t="shared" si="65"/>
        <v>#REF!</v>
      </c>
      <c r="AK66" s="580" t="e">
        <f>INDEX('прил 14'!AL:AL,MATCH('источники по объектам 2016'!$A66,'прил 14'!$B:$B,0))</f>
        <v>#REF!</v>
      </c>
      <c r="AL66" s="580" t="e">
        <f>INDEX('прил 14'!AM:AM,MATCH('источники по объектам 2016'!$A66,'прил 14'!$B:$B,0))</f>
        <v>#REF!</v>
      </c>
      <c r="AM66" s="580" t="e">
        <f>INDEX('прил 14'!AN:AN,MATCH('источники по объектам 2016'!$A66,'прил 14'!$B:$B,0))</f>
        <v>#REF!</v>
      </c>
      <c r="AN66" s="580" t="e">
        <f>INDEX('прил 14'!AO:AO,MATCH('источники по объектам 2016'!$A66,'прил 14'!$B:$B,0))</f>
        <v>#REF!</v>
      </c>
      <c r="AO66" s="580" t="e">
        <f>INDEX('прил 1.1'!#REF!,MATCH('источники по объектам 2016'!A66,'прил 1.1'!B:B,0))</f>
        <v>#REF!</v>
      </c>
      <c r="AP66" s="580" t="e">
        <f>INDEX('прил 14'!W:W,MATCH($A66,'прил 14'!$B:$B,0))</f>
        <v>#REF!</v>
      </c>
      <c r="AQ66" s="580" t="e">
        <f>INDEX('прил 14'!X:X,MATCH($A66,'прил 14'!$B:$B,0))</f>
        <v>#REF!</v>
      </c>
      <c r="AR66" s="580" t="e">
        <f>INDEX('прил 14'!Y:Y,MATCH($A66,'прил 14'!$B:$B,0))</f>
        <v>#REF!</v>
      </c>
      <c r="AS66" s="580" t="e">
        <f>INDEX('прил 14'!Z:Z,MATCH($A66,'прил 14'!$B:$B,0))</f>
        <v>#REF!</v>
      </c>
      <c r="AT66" s="580" t="e">
        <f t="shared" si="23"/>
        <v>#REF!</v>
      </c>
      <c r="AU66" s="580" t="e">
        <f t="shared" si="30"/>
        <v>#REF!</v>
      </c>
      <c r="AV66" s="580" t="e">
        <f t="shared" si="24"/>
        <v>#REF!</v>
      </c>
      <c r="AW66" s="580" t="e">
        <f t="shared" si="25"/>
        <v>#REF!</v>
      </c>
      <c r="AX66" s="580" t="e">
        <f t="shared" si="26"/>
        <v>#REF!</v>
      </c>
      <c r="AY66" s="580"/>
      <c r="AZ66" s="580" t="e">
        <f t="shared" si="66"/>
        <v>#REF!</v>
      </c>
      <c r="BA66" s="580" t="e">
        <f t="shared" si="67"/>
        <v>#REF!</v>
      </c>
      <c r="BB66" s="580" t="e">
        <f t="shared" si="68"/>
        <v>#REF!</v>
      </c>
      <c r="BC66" s="580" t="e">
        <f t="shared" si="69"/>
        <v>#REF!</v>
      </c>
      <c r="BD66" s="580" t="e">
        <f t="shared" si="70"/>
        <v>#REF!</v>
      </c>
      <c r="BE66" s="635"/>
      <c r="BF66" s="1319" t="e">
        <f t="shared" si="96"/>
        <v>#REF!</v>
      </c>
      <c r="BG66" s="1319" t="e">
        <f t="shared" si="97"/>
        <v>#REF!</v>
      </c>
      <c r="BH66" s="1319" t="e">
        <f t="shared" si="98"/>
        <v>#REF!</v>
      </c>
      <c r="BI66" s="1319" t="e">
        <f t="shared" si="99"/>
        <v>#REF!</v>
      </c>
      <c r="BJ66" s="1319" t="e">
        <f t="shared" si="100"/>
        <v>#REF!</v>
      </c>
      <c r="BK66" s="580">
        <f t="shared" si="123"/>
        <v>0</v>
      </c>
      <c r="BL66" s="580"/>
      <c r="BM66" s="580"/>
      <c r="BN66" s="580"/>
      <c r="BO66" s="580"/>
      <c r="BP66" s="580">
        <f t="shared" si="124"/>
        <v>0</v>
      </c>
      <c r="BQ66" s="580"/>
      <c r="BR66" s="580"/>
      <c r="BS66" s="580"/>
      <c r="BT66" s="580"/>
      <c r="BU66" s="580">
        <f t="shared" si="78"/>
        <v>0</v>
      </c>
      <c r="BV66" s="580"/>
      <c r="BW66" s="580"/>
      <c r="BX66" s="580"/>
      <c r="BY66" s="580"/>
      <c r="BZ66" s="580">
        <f t="shared" si="125"/>
        <v>0</v>
      </c>
      <c r="CA66" s="580"/>
      <c r="CB66" s="580"/>
      <c r="CC66" s="580"/>
      <c r="CD66" s="580"/>
      <c r="CE66" s="1349"/>
      <c r="CF66" s="1349"/>
      <c r="CG66" s="1350"/>
    </row>
    <row r="67" spans="1:85" hidden="1">
      <c r="A67" s="1347" t="e">
        <f>'прил 1.1'!#REF!</f>
        <v>#REF!</v>
      </c>
      <c r="B67" s="1191" t="e">
        <f>INDEX('прил 1.1'!#REF!,MATCH('источники по объектам 2016'!A67,'прил 1.1'!B:B,0))</f>
        <v>#REF!</v>
      </c>
      <c r="C67" s="1191" t="e">
        <f>INDEX('прил 14'!N:N,MATCH('источники по объектам 2016'!$A67,'прил 14'!$B:$B,0))</f>
        <v>#REF!</v>
      </c>
      <c r="D67" s="1348"/>
      <c r="E67" s="1191" t="e">
        <f>INDEX('прил 14'!O:O,MATCH('источники по объектам 2016'!$A67,'прил 14'!$B:$B,0))</f>
        <v>#REF!</v>
      </c>
      <c r="F67" s="1348"/>
      <c r="G67" s="1191" t="e">
        <f>INDEX('прил 14'!P:P,MATCH('источники по объектам 2016'!$A67,'прил 14'!$B:$B,0))</f>
        <v>#REF!</v>
      </c>
      <c r="H67" s="1191" t="e">
        <f>INDEX('прил 14'!Q:Q,MATCH('источники по объектам 2016'!$A67,'прил 14'!$B:$B,0))</f>
        <v>#REF!</v>
      </c>
      <c r="I67" s="580"/>
      <c r="J67" s="635"/>
      <c r="K67" s="1319" t="e">
        <f t="shared" si="71"/>
        <v>#REF!</v>
      </c>
      <c r="L67" s="1319" t="e">
        <f t="shared" si="119"/>
        <v>#REF!</v>
      </c>
      <c r="M67" s="1319" t="e">
        <f t="shared" si="120"/>
        <v>#REF!</v>
      </c>
      <c r="N67" s="1319" t="e">
        <f t="shared" si="121"/>
        <v>#REF!</v>
      </c>
      <c r="O67" s="1319" t="e">
        <f t="shared" si="122"/>
        <v>#REF!</v>
      </c>
      <c r="P67" s="580">
        <f t="shared" si="58"/>
        <v>0</v>
      </c>
      <c r="Q67" s="580"/>
      <c r="R67" s="580"/>
      <c r="S67" s="580"/>
      <c r="T67" s="580"/>
      <c r="U67" s="580">
        <f t="shared" si="59"/>
        <v>0</v>
      </c>
      <c r="V67" s="580"/>
      <c r="W67" s="580"/>
      <c r="X67" s="580"/>
      <c r="Y67" s="580"/>
      <c r="Z67" s="580">
        <f t="shared" si="60"/>
        <v>0</v>
      </c>
      <c r="AA67" s="580"/>
      <c r="AB67" s="580"/>
      <c r="AC67" s="580"/>
      <c r="AD67" s="580"/>
      <c r="AE67" s="580"/>
      <c r="AF67" s="580"/>
      <c r="AG67" s="580"/>
      <c r="AH67" s="580"/>
      <c r="AI67" s="580"/>
      <c r="AJ67" s="580" t="e">
        <f t="shared" si="65"/>
        <v>#REF!</v>
      </c>
      <c r="AK67" s="580" t="e">
        <f>INDEX('прил 14'!AL:AL,MATCH('источники по объектам 2016'!$A67,'прил 14'!$B:$B,0))</f>
        <v>#REF!</v>
      </c>
      <c r="AL67" s="580" t="e">
        <f>INDEX('прил 14'!AM:AM,MATCH('источники по объектам 2016'!$A67,'прил 14'!$B:$B,0))</f>
        <v>#REF!</v>
      </c>
      <c r="AM67" s="580" t="e">
        <f>INDEX('прил 14'!AN:AN,MATCH('источники по объектам 2016'!$A67,'прил 14'!$B:$B,0))</f>
        <v>#REF!</v>
      </c>
      <c r="AN67" s="580" t="e">
        <f>INDEX('прил 14'!AO:AO,MATCH('источники по объектам 2016'!$A67,'прил 14'!$B:$B,0))</f>
        <v>#REF!</v>
      </c>
      <c r="AO67" s="580" t="e">
        <f>INDEX('прил 1.1'!#REF!,MATCH('источники по объектам 2016'!A67,'прил 1.1'!B:B,0))</f>
        <v>#REF!</v>
      </c>
      <c r="AP67" s="580" t="e">
        <f>INDEX('прил 14'!W:W,MATCH($A67,'прил 14'!$B:$B,0))</f>
        <v>#REF!</v>
      </c>
      <c r="AQ67" s="580" t="e">
        <f>INDEX('прил 14'!X:X,MATCH($A67,'прил 14'!$B:$B,0))</f>
        <v>#REF!</v>
      </c>
      <c r="AR67" s="580" t="e">
        <f>INDEX('прил 14'!Y:Y,MATCH($A67,'прил 14'!$B:$B,0))</f>
        <v>#REF!</v>
      </c>
      <c r="AS67" s="580" t="e">
        <f>INDEX('прил 14'!Z:Z,MATCH($A67,'прил 14'!$B:$B,0))</f>
        <v>#REF!</v>
      </c>
      <c r="AT67" s="580" t="e">
        <f t="shared" si="23"/>
        <v>#REF!</v>
      </c>
      <c r="AU67" s="580" t="e">
        <f t="shared" si="30"/>
        <v>#REF!</v>
      </c>
      <c r="AV67" s="580" t="e">
        <f t="shared" si="24"/>
        <v>#REF!</v>
      </c>
      <c r="AW67" s="580" t="e">
        <f t="shared" si="25"/>
        <v>#REF!</v>
      </c>
      <c r="AX67" s="580" t="e">
        <f t="shared" si="26"/>
        <v>#REF!</v>
      </c>
      <c r="AY67" s="580"/>
      <c r="AZ67" s="580" t="e">
        <f t="shared" si="66"/>
        <v>#REF!</v>
      </c>
      <c r="BA67" s="580" t="e">
        <f t="shared" si="67"/>
        <v>#REF!</v>
      </c>
      <c r="BB67" s="580" t="e">
        <f t="shared" si="68"/>
        <v>#REF!</v>
      </c>
      <c r="BC67" s="580" t="e">
        <f t="shared" si="69"/>
        <v>#REF!</v>
      </c>
      <c r="BD67" s="580" t="e">
        <f t="shared" si="70"/>
        <v>#REF!</v>
      </c>
      <c r="BE67" s="635"/>
      <c r="BF67" s="1319" t="e">
        <f t="shared" si="96"/>
        <v>#REF!</v>
      </c>
      <c r="BG67" s="1319" t="e">
        <f t="shared" si="97"/>
        <v>#REF!</v>
      </c>
      <c r="BH67" s="1319" t="e">
        <f t="shared" si="98"/>
        <v>#REF!</v>
      </c>
      <c r="BI67" s="1319" t="e">
        <f t="shared" si="99"/>
        <v>#REF!</v>
      </c>
      <c r="BJ67" s="1319" t="e">
        <f t="shared" si="100"/>
        <v>#REF!</v>
      </c>
      <c r="BK67" s="580">
        <f>SUM(BL67:BO67)</f>
        <v>0</v>
      </c>
      <c r="BL67" s="580"/>
      <c r="BM67" s="580"/>
      <c r="BN67" s="580"/>
      <c r="BO67" s="580"/>
      <c r="BP67" s="580">
        <f>SUM(BQ67:BT67)</f>
        <v>0</v>
      </c>
      <c r="BQ67" s="580"/>
      <c r="BR67" s="580"/>
      <c r="BS67" s="580"/>
      <c r="BT67" s="580"/>
      <c r="BU67" s="580">
        <f t="shared" si="78"/>
        <v>0</v>
      </c>
      <c r="BV67" s="580"/>
      <c r="BW67" s="580"/>
      <c r="BX67" s="580"/>
      <c r="BY67" s="580"/>
      <c r="BZ67" s="580">
        <f>SUM(CA67:CD67)</f>
        <v>0</v>
      </c>
      <c r="CA67" s="580"/>
      <c r="CB67" s="580"/>
      <c r="CC67" s="580"/>
      <c r="CD67" s="580"/>
      <c r="CE67" s="1349"/>
      <c r="CF67" s="1349"/>
      <c r="CG67" s="1350"/>
    </row>
    <row r="68" spans="1:85" hidden="1">
      <c r="A68" s="1347" t="e">
        <f>'прил 1.1'!#REF!</f>
        <v>#REF!</v>
      </c>
      <c r="B68" s="1191" t="e">
        <f>INDEX('прил 1.1'!#REF!,MATCH('источники по объектам 2016'!A68,'прил 1.1'!B:B,0))</f>
        <v>#REF!</v>
      </c>
      <c r="C68" s="1191" t="e">
        <f>INDEX('прил 14'!N:N,MATCH('источники по объектам 2016'!$A68,'прил 14'!$B:$B,0))</f>
        <v>#REF!</v>
      </c>
      <c r="D68" s="1348"/>
      <c r="E68" s="1191" t="e">
        <f>INDEX('прил 14'!O:O,MATCH('источники по объектам 2016'!$A68,'прил 14'!$B:$B,0))</f>
        <v>#REF!</v>
      </c>
      <c r="F68" s="1348"/>
      <c r="G68" s="1191" t="e">
        <f>INDEX('прил 14'!P:P,MATCH('источники по объектам 2016'!$A68,'прил 14'!$B:$B,0))</f>
        <v>#REF!</v>
      </c>
      <c r="H68" s="1191" t="e">
        <f>INDEX('прил 14'!Q:Q,MATCH('источники по объектам 2016'!$A68,'прил 14'!$B:$B,0))</f>
        <v>#REF!</v>
      </c>
      <c r="I68" s="580"/>
      <c r="J68" s="635"/>
      <c r="K68" s="1319" t="e">
        <f t="shared" si="71"/>
        <v>#REF!</v>
      </c>
      <c r="L68" s="1319" t="e">
        <f t="shared" si="119"/>
        <v>#REF!</v>
      </c>
      <c r="M68" s="1319" t="e">
        <f t="shared" si="120"/>
        <v>#REF!</v>
      </c>
      <c r="N68" s="1319" t="e">
        <f t="shared" si="121"/>
        <v>#REF!</v>
      </c>
      <c r="O68" s="1319" t="e">
        <f t="shared" si="122"/>
        <v>#REF!</v>
      </c>
      <c r="P68" s="580">
        <f t="shared" si="58"/>
        <v>0</v>
      </c>
      <c r="Q68" s="580"/>
      <c r="R68" s="580"/>
      <c r="S68" s="580"/>
      <c r="T68" s="580"/>
      <c r="U68" s="580">
        <f t="shared" si="59"/>
        <v>0</v>
      </c>
      <c r="V68" s="580"/>
      <c r="W68" s="580"/>
      <c r="X68" s="580"/>
      <c r="Y68" s="580"/>
      <c r="Z68" s="580">
        <f t="shared" si="60"/>
        <v>0</v>
      </c>
      <c r="AA68" s="580"/>
      <c r="AB68" s="580"/>
      <c r="AC68" s="580"/>
      <c r="AD68" s="580"/>
      <c r="AE68" s="580"/>
      <c r="AF68" s="580"/>
      <c r="AG68" s="580"/>
      <c r="AH68" s="580"/>
      <c r="AI68" s="580"/>
      <c r="AJ68" s="580" t="e">
        <f t="shared" si="65"/>
        <v>#REF!</v>
      </c>
      <c r="AK68" s="580" t="e">
        <f>INDEX('прил 14'!AL:AL,MATCH('источники по объектам 2016'!$A68,'прил 14'!$B:$B,0))</f>
        <v>#REF!</v>
      </c>
      <c r="AL68" s="580" t="e">
        <f>INDEX('прил 14'!AM:AM,MATCH('источники по объектам 2016'!$A68,'прил 14'!$B:$B,0))</f>
        <v>#REF!</v>
      </c>
      <c r="AM68" s="580" t="e">
        <f>INDEX('прил 14'!AN:AN,MATCH('источники по объектам 2016'!$A68,'прил 14'!$B:$B,0))</f>
        <v>#REF!</v>
      </c>
      <c r="AN68" s="580" t="e">
        <f>INDEX('прил 14'!AO:AO,MATCH('источники по объектам 2016'!$A68,'прил 14'!$B:$B,0))</f>
        <v>#REF!</v>
      </c>
      <c r="AO68" s="580" t="e">
        <f>INDEX('прил 1.1'!#REF!,MATCH('источники по объектам 2016'!A68,'прил 1.1'!B:B,0))</f>
        <v>#REF!</v>
      </c>
      <c r="AP68" s="580" t="e">
        <f>INDEX('прил 14'!W:W,MATCH($A68,'прил 14'!$B:$B,0))</f>
        <v>#REF!</v>
      </c>
      <c r="AQ68" s="580" t="e">
        <f>INDEX('прил 14'!X:X,MATCH($A68,'прил 14'!$B:$B,0))</f>
        <v>#REF!</v>
      </c>
      <c r="AR68" s="580" t="e">
        <f>INDEX('прил 14'!Y:Y,MATCH($A68,'прил 14'!$B:$B,0))</f>
        <v>#REF!</v>
      </c>
      <c r="AS68" s="580" t="e">
        <f>INDEX('прил 14'!Z:Z,MATCH($A68,'прил 14'!$B:$B,0))</f>
        <v>#REF!</v>
      </c>
      <c r="AT68" s="580" t="e">
        <f t="shared" si="23"/>
        <v>#REF!</v>
      </c>
      <c r="AU68" s="580" t="e">
        <f t="shared" si="30"/>
        <v>#REF!</v>
      </c>
      <c r="AV68" s="580" t="e">
        <f t="shared" si="24"/>
        <v>#REF!</v>
      </c>
      <c r="AW68" s="580" t="e">
        <f t="shared" si="25"/>
        <v>#REF!</v>
      </c>
      <c r="AX68" s="580" t="e">
        <f t="shared" si="26"/>
        <v>#REF!</v>
      </c>
      <c r="AY68" s="580"/>
      <c r="AZ68" s="580" t="e">
        <f t="shared" si="66"/>
        <v>#REF!</v>
      </c>
      <c r="BA68" s="580" t="e">
        <f t="shared" si="67"/>
        <v>#REF!</v>
      </c>
      <c r="BB68" s="580" t="e">
        <f t="shared" si="68"/>
        <v>#REF!</v>
      </c>
      <c r="BC68" s="580" t="e">
        <f t="shared" si="69"/>
        <v>#REF!</v>
      </c>
      <c r="BD68" s="580" t="e">
        <f t="shared" si="70"/>
        <v>#REF!</v>
      </c>
      <c r="BE68" s="635"/>
      <c r="BF68" s="1319" t="e">
        <f t="shared" si="96"/>
        <v>#REF!</v>
      </c>
      <c r="BG68" s="1319" t="e">
        <f t="shared" si="97"/>
        <v>#REF!</v>
      </c>
      <c r="BH68" s="1319" t="e">
        <f t="shared" si="98"/>
        <v>#REF!</v>
      </c>
      <c r="BI68" s="1319" t="e">
        <f t="shared" si="99"/>
        <v>#REF!</v>
      </c>
      <c r="BJ68" s="1319" t="e">
        <f t="shared" si="100"/>
        <v>#REF!</v>
      </c>
      <c r="BK68" s="580">
        <f t="shared" ref="BK68:BK79" si="213">SUM(BL68:BO68)</f>
        <v>0</v>
      </c>
      <c r="BL68" s="580"/>
      <c r="BM68" s="580"/>
      <c r="BN68" s="580"/>
      <c r="BO68" s="580"/>
      <c r="BP68" s="580">
        <f t="shared" ref="BP68:BP79" si="214">SUM(BQ68:BT68)</f>
        <v>0</v>
      </c>
      <c r="BQ68" s="580"/>
      <c r="BR68" s="580"/>
      <c r="BS68" s="580"/>
      <c r="BT68" s="580"/>
      <c r="BU68" s="580">
        <f t="shared" si="78"/>
        <v>0</v>
      </c>
      <c r="BV68" s="580"/>
      <c r="BW68" s="580"/>
      <c r="BX68" s="580"/>
      <c r="BY68" s="580"/>
      <c r="BZ68" s="580">
        <f t="shared" ref="BZ68:BZ79" si="215">SUM(CA68:CD68)</f>
        <v>0</v>
      </c>
      <c r="CA68" s="580"/>
      <c r="CB68" s="580"/>
      <c r="CC68" s="580"/>
      <c r="CD68" s="580"/>
      <c r="CE68" s="1349"/>
      <c r="CF68" s="1349"/>
      <c r="CG68" s="1350"/>
    </row>
    <row r="69" spans="1:85" hidden="1">
      <c r="A69" s="1347" t="e">
        <f>'прил 1.1'!#REF!</f>
        <v>#REF!</v>
      </c>
      <c r="B69" s="1191" t="e">
        <f>INDEX('прил 1.1'!#REF!,MATCH('источники по объектам 2016'!A69,'прил 1.1'!B:B,0))</f>
        <v>#REF!</v>
      </c>
      <c r="C69" s="1191" t="e">
        <f>INDEX('прил 14'!N:N,MATCH('источники по объектам 2016'!$A69,'прил 14'!$B:$B,0))</f>
        <v>#REF!</v>
      </c>
      <c r="D69" s="1348"/>
      <c r="E69" s="1191" t="e">
        <f>INDEX('прил 14'!O:O,MATCH('источники по объектам 2016'!$A69,'прил 14'!$B:$B,0))</f>
        <v>#REF!</v>
      </c>
      <c r="F69" s="1348"/>
      <c r="G69" s="1191" t="e">
        <f>INDEX('прил 14'!P:P,MATCH('источники по объектам 2016'!$A69,'прил 14'!$B:$B,0))</f>
        <v>#REF!</v>
      </c>
      <c r="H69" s="1191" t="e">
        <f>INDEX('прил 14'!Q:Q,MATCH('источники по объектам 2016'!$A69,'прил 14'!$B:$B,0))</f>
        <v>#REF!</v>
      </c>
      <c r="I69" s="580"/>
      <c r="J69" s="635"/>
      <c r="K69" s="1319" t="e">
        <f t="shared" si="71"/>
        <v>#REF!</v>
      </c>
      <c r="L69" s="1319" t="e">
        <f t="shared" si="119"/>
        <v>#REF!</v>
      </c>
      <c r="M69" s="1319" t="e">
        <f t="shared" si="120"/>
        <v>#REF!</v>
      </c>
      <c r="N69" s="1319" t="e">
        <f t="shared" si="121"/>
        <v>#REF!</v>
      </c>
      <c r="O69" s="1319" t="e">
        <f t="shared" si="122"/>
        <v>#REF!</v>
      </c>
      <c r="P69" s="580">
        <f t="shared" si="58"/>
        <v>0</v>
      </c>
      <c r="Q69" s="580"/>
      <c r="R69" s="580"/>
      <c r="S69" s="580"/>
      <c r="T69" s="580"/>
      <c r="U69" s="580">
        <f t="shared" si="59"/>
        <v>0</v>
      </c>
      <c r="V69" s="580"/>
      <c r="W69" s="580"/>
      <c r="X69" s="580"/>
      <c r="Y69" s="580"/>
      <c r="Z69" s="580">
        <f t="shared" si="60"/>
        <v>0</v>
      </c>
      <c r="AA69" s="580"/>
      <c r="AB69" s="580"/>
      <c r="AC69" s="580"/>
      <c r="AD69" s="580"/>
      <c r="AE69" s="580"/>
      <c r="AF69" s="580"/>
      <c r="AG69" s="580"/>
      <c r="AH69" s="580"/>
      <c r="AI69" s="580"/>
      <c r="AJ69" s="580" t="e">
        <f t="shared" si="65"/>
        <v>#REF!</v>
      </c>
      <c r="AK69" s="580" t="e">
        <f>INDEX('прил 14'!AL:AL,MATCH('источники по объектам 2016'!$A69,'прил 14'!$B:$B,0))</f>
        <v>#REF!</v>
      </c>
      <c r="AL69" s="580" t="e">
        <f>INDEX('прил 14'!AM:AM,MATCH('источники по объектам 2016'!$A69,'прил 14'!$B:$B,0))</f>
        <v>#REF!</v>
      </c>
      <c r="AM69" s="580" t="e">
        <f>INDEX('прил 14'!AN:AN,MATCH('источники по объектам 2016'!$A69,'прил 14'!$B:$B,0))</f>
        <v>#REF!</v>
      </c>
      <c r="AN69" s="580" t="e">
        <f>INDEX('прил 14'!AO:AO,MATCH('источники по объектам 2016'!$A69,'прил 14'!$B:$B,0))</f>
        <v>#REF!</v>
      </c>
      <c r="AO69" s="580" t="e">
        <f>INDEX('прил 1.1'!#REF!,MATCH('источники по объектам 2016'!A69,'прил 1.1'!B:B,0))</f>
        <v>#REF!</v>
      </c>
      <c r="AP69" s="580" t="e">
        <f>INDEX('прил 14'!W:W,MATCH($A69,'прил 14'!$B:$B,0))</f>
        <v>#REF!</v>
      </c>
      <c r="AQ69" s="580" t="e">
        <f>INDEX('прил 14'!X:X,MATCH($A69,'прил 14'!$B:$B,0))</f>
        <v>#REF!</v>
      </c>
      <c r="AR69" s="580" t="e">
        <f>INDEX('прил 14'!Y:Y,MATCH($A69,'прил 14'!$B:$B,0))</f>
        <v>#REF!</v>
      </c>
      <c r="AS69" s="580" t="e">
        <f>INDEX('прил 14'!Z:Z,MATCH($A69,'прил 14'!$B:$B,0))</f>
        <v>#REF!</v>
      </c>
      <c r="AT69" s="580" t="e">
        <f t="shared" si="23"/>
        <v>#REF!</v>
      </c>
      <c r="AU69" s="580" t="e">
        <f t="shared" si="30"/>
        <v>#REF!</v>
      </c>
      <c r="AV69" s="580" t="e">
        <f t="shared" si="24"/>
        <v>#REF!</v>
      </c>
      <c r="AW69" s="580" t="e">
        <f t="shared" si="25"/>
        <v>#REF!</v>
      </c>
      <c r="AX69" s="580" t="e">
        <f t="shared" si="26"/>
        <v>#REF!</v>
      </c>
      <c r="AY69" s="580"/>
      <c r="AZ69" s="580" t="e">
        <f t="shared" si="66"/>
        <v>#REF!</v>
      </c>
      <c r="BA69" s="580" t="e">
        <f t="shared" si="67"/>
        <v>#REF!</v>
      </c>
      <c r="BB69" s="580" t="e">
        <f t="shared" si="68"/>
        <v>#REF!</v>
      </c>
      <c r="BC69" s="580" t="e">
        <f t="shared" si="69"/>
        <v>#REF!</v>
      </c>
      <c r="BD69" s="580" t="e">
        <f t="shared" si="70"/>
        <v>#REF!</v>
      </c>
      <c r="BE69" s="635"/>
      <c r="BF69" s="1319" t="e">
        <f t="shared" si="96"/>
        <v>#REF!</v>
      </c>
      <c r="BG69" s="1319" t="e">
        <f t="shared" si="97"/>
        <v>#REF!</v>
      </c>
      <c r="BH69" s="1319" t="e">
        <f t="shared" si="98"/>
        <v>#REF!</v>
      </c>
      <c r="BI69" s="1319" t="e">
        <f t="shared" si="99"/>
        <v>#REF!</v>
      </c>
      <c r="BJ69" s="1319" t="e">
        <f t="shared" si="100"/>
        <v>#REF!</v>
      </c>
      <c r="BK69" s="580">
        <f t="shared" si="213"/>
        <v>0</v>
      </c>
      <c r="BL69" s="580"/>
      <c r="BM69" s="580"/>
      <c r="BN69" s="580"/>
      <c r="BO69" s="580"/>
      <c r="BP69" s="580">
        <f t="shared" si="214"/>
        <v>0</v>
      </c>
      <c r="BQ69" s="580"/>
      <c r="BR69" s="580"/>
      <c r="BS69" s="580"/>
      <c r="BT69" s="580"/>
      <c r="BU69" s="580">
        <f t="shared" si="78"/>
        <v>0</v>
      </c>
      <c r="BV69" s="580"/>
      <c r="BW69" s="580"/>
      <c r="BX69" s="580"/>
      <c r="BY69" s="580"/>
      <c r="BZ69" s="580">
        <f t="shared" si="215"/>
        <v>0</v>
      </c>
      <c r="CA69" s="580"/>
      <c r="CB69" s="580"/>
      <c r="CC69" s="580"/>
      <c r="CD69" s="580"/>
      <c r="CE69" s="1349"/>
      <c r="CF69" s="1349"/>
      <c r="CG69" s="1350"/>
    </row>
    <row r="70" spans="1:85" hidden="1">
      <c r="A70" s="1347" t="e">
        <f>'прил 1.1'!#REF!</f>
        <v>#REF!</v>
      </c>
      <c r="B70" s="1191" t="e">
        <f>INDEX('прил 1.1'!#REF!,MATCH('источники по объектам 2016'!A70,'прил 1.1'!B:B,0))</f>
        <v>#REF!</v>
      </c>
      <c r="C70" s="1191" t="e">
        <f>INDEX('прил 14'!N:N,MATCH('источники по объектам 2016'!$A70,'прил 14'!$B:$B,0))</f>
        <v>#REF!</v>
      </c>
      <c r="D70" s="1348"/>
      <c r="E70" s="1191" t="e">
        <f>INDEX('прил 14'!O:O,MATCH('источники по объектам 2016'!$A70,'прил 14'!$B:$B,0))</f>
        <v>#REF!</v>
      </c>
      <c r="F70" s="1348"/>
      <c r="G70" s="1191" t="e">
        <f>INDEX('прил 14'!P:P,MATCH('источники по объектам 2016'!$A70,'прил 14'!$B:$B,0))</f>
        <v>#REF!</v>
      </c>
      <c r="H70" s="1191" t="e">
        <f>INDEX('прил 14'!Q:Q,MATCH('источники по объектам 2016'!$A70,'прил 14'!$B:$B,0))</f>
        <v>#REF!</v>
      </c>
      <c r="I70" s="580"/>
      <c r="J70" s="635"/>
      <c r="K70" s="1319" t="e">
        <f t="shared" si="71"/>
        <v>#REF!</v>
      </c>
      <c r="L70" s="1319" t="e">
        <f t="shared" si="119"/>
        <v>#REF!</v>
      </c>
      <c r="M70" s="1319" t="e">
        <f t="shared" si="120"/>
        <v>#REF!</v>
      </c>
      <c r="N70" s="1319" t="e">
        <f t="shared" si="121"/>
        <v>#REF!</v>
      </c>
      <c r="O70" s="1319" t="e">
        <f t="shared" si="122"/>
        <v>#REF!</v>
      </c>
      <c r="P70" s="580">
        <f t="shared" si="58"/>
        <v>0</v>
      </c>
      <c r="Q70" s="580"/>
      <c r="R70" s="580"/>
      <c r="S70" s="580"/>
      <c r="T70" s="580"/>
      <c r="U70" s="580">
        <f t="shared" si="59"/>
        <v>0</v>
      </c>
      <c r="V70" s="580"/>
      <c r="W70" s="580"/>
      <c r="X70" s="580"/>
      <c r="Y70" s="580"/>
      <c r="Z70" s="580">
        <f t="shared" si="60"/>
        <v>0</v>
      </c>
      <c r="AA70" s="580"/>
      <c r="AB70" s="580"/>
      <c r="AC70" s="580"/>
      <c r="AD70" s="580"/>
      <c r="AE70" s="580"/>
      <c r="AF70" s="580"/>
      <c r="AG70" s="580"/>
      <c r="AH70" s="580"/>
      <c r="AI70" s="580"/>
      <c r="AJ70" s="580" t="e">
        <f t="shared" si="65"/>
        <v>#REF!</v>
      </c>
      <c r="AK70" s="580" t="e">
        <f>INDEX('прил 14'!AL:AL,MATCH('источники по объектам 2016'!$A70,'прил 14'!$B:$B,0))</f>
        <v>#REF!</v>
      </c>
      <c r="AL70" s="580" t="e">
        <f>INDEX('прил 14'!AM:AM,MATCH('источники по объектам 2016'!$A70,'прил 14'!$B:$B,0))</f>
        <v>#REF!</v>
      </c>
      <c r="AM70" s="580" t="e">
        <f>INDEX('прил 14'!AN:AN,MATCH('источники по объектам 2016'!$A70,'прил 14'!$B:$B,0))</f>
        <v>#REF!</v>
      </c>
      <c r="AN70" s="580" t="e">
        <f>INDEX('прил 14'!AO:AO,MATCH('источники по объектам 2016'!$A70,'прил 14'!$B:$B,0))</f>
        <v>#REF!</v>
      </c>
      <c r="AO70" s="580" t="e">
        <f>INDEX('прил 1.1'!#REF!,MATCH('источники по объектам 2016'!A70,'прил 1.1'!B:B,0))</f>
        <v>#REF!</v>
      </c>
      <c r="AP70" s="580" t="e">
        <f>INDEX('прил 14'!W:W,MATCH($A70,'прил 14'!$B:$B,0))</f>
        <v>#REF!</v>
      </c>
      <c r="AQ70" s="580" t="e">
        <f>INDEX('прил 14'!X:X,MATCH($A70,'прил 14'!$B:$B,0))</f>
        <v>#REF!</v>
      </c>
      <c r="AR70" s="580" t="e">
        <f>INDEX('прил 14'!Y:Y,MATCH($A70,'прил 14'!$B:$B,0))</f>
        <v>#REF!</v>
      </c>
      <c r="AS70" s="580" t="e">
        <f>INDEX('прил 14'!Z:Z,MATCH($A70,'прил 14'!$B:$B,0))</f>
        <v>#REF!</v>
      </c>
      <c r="AT70" s="580" t="e">
        <f t="shared" si="23"/>
        <v>#REF!</v>
      </c>
      <c r="AU70" s="580" t="e">
        <f t="shared" si="30"/>
        <v>#REF!</v>
      </c>
      <c r="AV70" s="580" t="e">
        <f t="shared" si="24"/>
        <v>#REF!</v>
      </c>
      <c r="AW70" s="580" t="e">
        <f t="shared" si="25"/>
        <v>#REF!</v>
      </c>
      <c r="AX70" s="580" t="e">
        <f t="shared" si="26"/>
        <v>#REF!</v>
      </c>
      <c r="AY70" s="580"/>
      <c r="AZ70" s="580" t="e">
        <f t="shared" si="66"/>
        <v>#REF!</v>
      </c>
      <c r="BA70" s="580" t="e">
        <f t="shared" si="67"/>
        <v>#REF!</v>
      </c>
      <c r="BB70" s="580" t="e">
        <f t="shared" si="68"/>
        <v>#REF!</v>
      </c>
      <c r="BC70" s="580" t="e">
        <f t="shared" si="69"/>
        <v>#REF!</v>
      </c>
      <c r="BD70" s="580" t="e">
        <f t="shared" si="70"/>
        <v>#REF!</v>
      </c>
      <c r="BE70" s="635"/>
      <c r="BF70" s="1319" t="e">
        <f t="shared" si="96"/>
        <v>#REF!</v>
      </c>
      <c r="BG70" s="1319" t="e">
        <f t="shared" si="97"/>
        <v>#REF!</v>
      </c>
      <c r="BH70" s="1319" t="e">
        <f t="shared" si="98"/>
        <v>#REF!</v>
      </c>
      <c r="BI70" s="1319" t="e">
        <f t="shared" si="99"/>
        <v>#REF!</v>
      </c>
      <c r="BJ70" s="1319" t="e">
        <f t="shared" si="100"/>
        <v>#REF!</v>
      </c>
      <c r="BK70" s="580">
        <f t="shared" si="213"/>
        <v>0</v>
      </c>
      <c r="BL70" s="580"/>
      <c r="BM70" s="580"/>
      <c r="BN70" s="580"/>
      <c r="BO70" s="580"/>
      <c r="BP70" s="580">
        <f t="shared" si="214"/>
        <v>0</v>
      </c>
      <c r="BQ70" s="580"/>
      <c r="BR70" s="580"/>
      <c r="BS70" s="580"/>
      <c r="BT70" s="580"/>
      <c r="BU70" s="580">
        <f t="shared" si="78"/>
        <v>0</v>
      </c>
      <c r="BV70" s="580"/>
      <c r="BW70" s="580"/>
      <c r="BX70" s="580"/>
      <c r="BY70" s="580"/>
      <c r="BZ70" s="580">
        <f t="shared" si="215"/>
        <v>0</v>
      </c>
      <c r="CA70" s="580"/>
      <c r="CB70" s="580"/>
      <c r="CC70" s="580"/>
      <c r="CD70" s="580"/>
      <c r="CE70" s="1349"/>
      <c r="CF70" s="1349"/>
      <c r="CG70" s="1350"/>
    </row>
    <row r="71" spans="1:85" hidden="1">
      <c r="A71" s="1347" t="e">
        <f>'прил 1.1'!#REF!</f>
        <v>#REF!</v>
      </c>
      <c r="B71" s="1191" t="e">
        <f>INDEX('прил 1.1'!#REF!,MATCH('источники по объектам 2016'!A71,'прил 1.1'!B:B,0))</f>
        <v>#REF!</v>
      </c>
      <c r="C71" s="1191" t="e">
        <f>INDEX('прил 14'!N:N,MATCH('источники по объектам 2016'!$A71,'прил 14'!$B:$B,0))</f>
        <v>#REF!</v>
      </c>
      <c r="D71" s="1348"/>
      <c r="E71" s="1191" t="e">
        <f>INDEX('прил 14'!O:O,MATCH('источники по объектам 2016'!$A71,'прил 14'!$B:$B,0))</f>
        <v>#REF!</v>
      </c>
      <c r="F71" s="1348"/>
      <c r="G71" s="1191" t="e">
        <f>INDEX('прил 14'!P:P,MATCH('источники по объектам 2016'!$A71,'прил 14'!$B:$B,0))</f>
        <v>#REF!</v>
      </c>
      <c r="H71" s="1191" t="e">
        <f>INDEX('прил 14'!Q:Q,MATCH('источники по объектам 2016'!$A71,'прил 14'!$B:$B,0))</f>
        <v>#REF!</v>
      </c>
      <c r="I71" s="580"/>
      <c r="J71" s="635"/>
      <c r="K71" s="1319" t="e">
        <f t="shared" si="71"/>
        <v>#REF!</v>
      </c>
      <c r="L71" s="1319" t="e">
        <f t="shared" si="119"/>
        <v>#REF!</v>
      </c>
      <c r="M71" s="1319" t="e">
        <f t="shared" si="120"/>
        <v>#REF!</v>
      </c>
      <c r="N71" s="1319" t="e">
        <f t="shared" si="121"/>
        <v>#REF!</v>
      </c>
      <c r="O71" s="1319" t="e">
        <f t="shared" si="122"/>
        <v>#REF!</v>
      </c>
      <c r="P71" s="580">
        <f t="shared" si="58"/>
        <v>0</v>
      </c>
      <c r="Q71" s="580"/>
      <c r="R71" s="580"/>
      <c r="S71" s="580"/>
      <c r="T71" s="580"/>
      <c r="U71" s="580">
        <f t="shared" si="59"/>
        <v>0</v>
      </c>
      <c r="V71" s="580"/>
      <c r="W71" s="580"/>
      <c r="X71" s="580"/>
      <c r="Y71" s="580"/>
      <c r="Z71" s="580">
        <f t="shared" si="60"/>
        <v>0</v>
      </c>
      <c r="AA71" s="580"/>
      <c r="AB71" s="580"/>
      <c r="AC71" s="580"/>
      <c r="AD71" s="580"/>
      <c r="AE71" s="580"/>
      <c r="AF71" s="580"/>
      <c r="AG71" s="580"/>
      <c r="AH71" s="580"/>
      <c r="AI71" s="580"/>
      <c r="AJ71" s="580" t="e">
        <f t="shared" si="65"/>
        <v>#REF!</v>
      </c>
      <c r="AK71" s="580" t="e">
        <f>INDEX('прил 14'!AL:AL,MATCH('источники по объектам 2016'!$A71,'прил 14'!$B:$B,0))</f>
        <v>#REF!</v>
      </c>
      <c r="AL71" s="580" t="e">
        <f>INDEX('прил 14'!AM:AM,MATCH('источники по объектам 2016'!$A71,'прил 14'!$B:$B,0))</f>
        <v>#REF!</v>
      </c>
      <c r="AM71" s="580" t="e">
        <f>INDEX('прил 14'!AN:AN,MATCH('источники по объектам 2016'!$A71,'прил 14'!$B:$B,0))</f>
        <v>#REF!</v>
      </c>
      <c r="AN71" s="580" t="e">
        <f>INDEX('прил 14'!AO:AO,MATCH('источники по объектам 2016'!$A71,'прил 14'!$B:$B,0))</f>
        <v>#REF!</v>
      </c>
      <c r="AO71" s="580" t="e">
        <f>INDEX('прил 1.1'!#REF!,MATCH('источники по объектам 2016'!A71,'прил 1.1'!B:B,0))</f>
        <v>#REF!</v>
      </c>
      <c r="AP71" s="580" t="e">
        <f>INDEX('прил 14'!W:W,MATCH($A71,'прил 14'!$B:$B,0))</f>
        <v>#REF!</v>
      </c>
      <c r="AQ71" s="580" t="e">
        <f>INDEX('прил 14'!X:X,MATCH($A71,'прил 14'!$B:$B,0))</f>
        <v>#REF!</v>
      </c>
      <c r="AR71" s="580" t="e">
        <f>INDEX('прил 14'!Y:Y,MATCH($A71,'прил 14'!$B:$B,0))</f>
        <v>#REF!</v>
      </c>
      <c r="AS71" s="580" t="e">
        <f>INDEX('прил 14'!Z:Z,MATCH($A71,'прил 14'!$B:$B,0))</f>
        <v>#REF!</v>
      </c>
      <c r="AT71" s="580" t="e">
        <f t="shared" si="23"/>
        <v>#REF!</v>
      </c>
      <c r="AU71" s="580" t="e">
        <f t="shared" si="30"/>
        <v>#REF!</v>
      </c>
      <c r="AV71" s="580" t="e">
        <f t="shared" si="24"/>
        <v>#REF!</v>
      </c>
      <c r="AW71" s="580" t="e">
        <f t="shared" si="25"/>
        <v>#REF!</v>
      </c>
      <c r="AX71" s="580" t="e">
        <f t="shared" si="26"/>
        <v>#REF!</v>
      </c>
      <c r="AY71" s="580"/>
      <c r="AZ71" s="580" t="e">
        <f t="shared" si="66"/>
        <v>#REF!</v>
      </c>
      <c r="BA71" s="580" t="e">
        <f t="shared" si="67"/>
        <v>#REF!</v>
      </c>
      <c r="BB71" s="580" t="e">
        <f t="shared" si="68"/>
        <v>#REF!</v>
      </c>
      <c r="BC71" s="580" t="e">
        <f t="shared" si="69"/>
        <v>#REF!</v>
      </c>
      <c r="BD71" s="580" t="e">
        <f t="shared" si="70"/>
        <v>#REF!</v>
      </c>
      <c r="BE71" s="635"/>
      <c r="BF71" s="1319" t="e">
        <f t="shared" si="96"/>
        <v>#REF!</v>
      </c>
      <c r="BG71" s="1319" t="e">
        <f t="shared" si="97"/>
        <v>#REF!</v>
      </c>
      <c r="BH71" s="1319" t="e">
        <f t="shared" si="98"/>
        <v>#REF!</v>
      </c>
      <c r="BI71" s="1319" t="e">
        <f t="shared" si="99"/>
        <v>#REF!</v>
      </c>
      <c r="BJ71" s="1319" t="e">
        <f t="shared" si="100"/>
        <v>#REF!</v>
      </c>
      <c r="BK71" s="580">
        <f t="shared" si="213"/>
        <v>0</v>
      </c>
      <c r="BL71" s="580"/>
      <c r="BM71" s="580"/>
      <c r="BN71" s="580"/>
      <c r="BO71" s="580"/>
      <c r="BP71" s="580">
        <f t="shared" si="214"/>
        <v>0</v>
      </c>
      <c r="BQ71" s="580"/>
      <c r="BR71" s="580"/>
      <c r="BS71" s="580"/>
      <c r="BT71" s="580"/>
      <c r="BU71" s="580">
        <f t="shared" si="78"/>
        <v>0</v>
      </c>
      <c r="BV71" s="580"/>
      <c r="BW71" s="580"/>
      <c r="BX71" s="580"/>
      <c r="BY71" s="580"/>
      <c r="BZ71" s="580">
        <f t="shared" si="215"/>
        <v>0</v>
      </c>
      <c r="CA71" s="580"/>
      <c r="CB71" s="580"/>
      <c r="CC71" s="580"/>
      <c r="CD71" s="580"/>
      <c r="CE71" s="1349"/>
      <c r="CF71" s="1349"/>
      <c r="CG71" s="1350"/>
    </row>
    <row r="72" spans="1:85" hidden="1">
      <c r="A72" s="1347" t="e">
        <f>'прил 1.1'!#REF!</f>
        <v>#REF!</v>
      </c>
      <c r="B72" s="1191" t="e">
        <f>INDEX('прил 1.1'!#REF!,MATCH('источники по объектам 2016'!A72,'прил 1.1'!B:B,0))</f>
        <v>#REF!</v>
      </c>
      <c r="C72" s="1191" t="e">
        <f>INDEX('прил 14'!N:N,MATCH('источники по объектам 2016'!$A72,'прил 14'!$B:$B,0))</f>
        <v>#REF!</v>
      </c>
      <c r="D72" s="1348"/>
      <c r="E72" s="1191" t="e">
        <f>INDEX('прил 14'!O:O,MATCH('источники по объектам 2016'!$A72,'прил 14'!$B:$B,0))</f>
        <v>#REF!</v>
      </c>
      <c r="F72" s="1348"/>
      <c r="G72" s="1191" t="e">
        <f>INDEX('прил 14'!P:P,MATCH('источники по объектам 2016'!$A72,'прил 14'!$B:$B,0))</f>
        <v>#REF!</v>
      </c>
      <c r="H72" s="1191" t="e">
        <f>INDEX('прил 14'!Q:Q,MATCH('источники по объектам 2016'!$A72,'прил 14'!$B:$B,0))</f>
        <v>#REF!</v>
      </c>
      <c r="I72" s="580"/>
      <c r="J72" s="635"/>
      <c r="K72" s="1319" t="e">
        <f t="shared" si="71"/>
        <v>#REF!</v>
      </c>
      <c r="L72" s="1319" t="e">
        <f t="shared" si="119"/>
        <v>#REF!</v>
      </c>
      <c r="M72" s="1319" t="e">
        <f t="shared" si="120"/>
        <v>#REF!</v>
      </c>
      <c r="N72" s="1319" t="e">
        <f t="shared" si="121"/>
        <v>#REF!</v>
      </c>
      <c r="O72" s="1319" t="e">
        <f t="shared" si="122"/>
        <v>#REF!</v>
      </c>
      <c r="P72" s="580">
        <f t="shared" si="58"/>
        <v>0</v>
      </c>
      <c r="Q72" s="580"/>
      <c r="R72" s="580"/>
      <c r="S72" s="580"/>
      <c r="T72" s="580"/>
      <c r="U72" s="580">
        <f t="shared" si="59"/>
        <v>0</v>
      </c>
      <c r="V72" s="580"/>
      <c r="W72" s="580"/>
      <c r="X72" s="580"/>
      <c r="Y72" s="580"/>
      <c r="Z72" s="580">
        <f t="shared" si="60"/>
        <v>0</v>
      </c>
      <c r="AA72" s="580"/>
      <c r="AB72" s="580"/>
      <c r="AC72" s="580"/>
      <c r="AD72" s="580"/>
      <c r="AE72" s="580"/>
      <c r="AF72" s="580"/>
      <c r="AG72" s="580"/>
      <c r="AH72" s="580"/>
      <c r="AI72" s="580"/>
      <c r="AJ72" s="580" t="e">
        <f t="shared" si="65"/>
        <v>#REF!</v>
      </c>
      <c r="AK72" s="580" t="e">
        <f>INDEX('прил 14'!AL:AL,MATCH('источники по объектам 2016'!$A72,'прил 14'!$B:$B,0))</f>
        <v>#REF!</v>
      </c>
      <c r="AL72" s="580" t="e">
        <f>INDEX('прил 14'!AM:AM,MATCH('источники по объектам 2016'!$A72,'прил 14'!$B:$B,0))</f>
        <v>#REF!</v>
      </c>
      <c r="AM72" s="580" t="e">
        <f>INDEX('прил 14'!AN:AN,MATCH('источники по объектам 2016'!$A72,'прил 14'!$B:$B,0))</f>
        <v>#REF!</v>
      </c>
      <c r="AN72" s="580" t="e">
        <f>INDEX('прил 14'!AO:AO,MATCH('источники по объектам 2016'!$A72,'прил 14'!$B:$B,0))</f>
        <v>#REF!</v>
      </c>
      <c r="AO72" s="580" t="e">
        <f>INDEX('прил 1.1'!#REF!,MATCH('источники по объектам 2016'!A72,'прил 1.1'!B:B,0))</f>
        <v>#REF!</v>
      </c>
      <c r="AP72" s="580" t="e">
        <f>INDEX('прил 14'!W:W,MATCH($A72,'прил 14'!$B:$B,0))</f>
        <v>#REF!</v>
      </c>
      <c r="AQ72" s="580" t="e">
        <f>INDEX('прил 14'!X:X,MATCH($A72,'прил 14'!$B:$B,0))</f>
        <v>#REF!</v>
      </c>
      <c r="AR72" s="580" t="e">
        <f>INDEX('прил 14'!Y:Y,MATCH($A72,'прил 14'!$B:$B,0))</f>
        <v>#REF!</v>
      </c>
      <c r="AS72" s="580" t="e">
        <f>INDEX('прил 14'!Z:Z,MATCH($A72,'прил 14'!$B:$B,0))</f>
        <v>#REF!</v>
      </c>
      <c r="AT72" s="580" t="e">
        <f t="shared" si="23"/>
        <v>#REF!</v>
      </c>
      <c r="AU72" s="580" t="e">
        <f t="shared" si="30"/>
        <v>#REF!</v>
      </c>
      <c r="AV72" s="580" t="e">
        <f t="shared" si="24"/>
        <v>#REF!</v>
      </c>
      <c r="AW72" s="580" t="e">
        <f t="shared" si="25"/>
        <v>#REF!</v>
      </c>
      <c r="AX72" s="580" t="e">
        <f t="shared" si="26"/>
        <v>#REF!</v>
      </c>
      <c r="AY72" s="580"/>
      <c r="AZ72" s="580" t="e">
        <f t="shared" si="66"/>
        <v>#REF!</v>
      </c>
      <c r="BA72" s="580" t="e">
        <f t="shared" si="67"/>
        <v>#REF!</v>
      </c>
      <c r="BB72" s="580" t="e">
        <f t="shared" si="68"/>
        <v>#REF!</v>
      </c>
      <c r="BC72" s="580" t="e">
        <f t="shared" si="69"/>
        <v>#REF!</v>
      </c>
      <c r="BD72" s="580" t="e">
        <f t="shared" si="70"/>
        <v>#REF!</v>
      </c>
      <c r="BE72" s="635"/>
      <c r="BF72" s="1319" t="e">
        <f t="shared" si="96"/>
        <v>#REF!</v>
      </c>
      <c r="BG72" s="1319" t="e">
        <f t="shared" si="97"/>
        <v>#REF!</v>
      </c>
      <c r="BH72" s="1319" t="e">
        <f t="shared" si="98"/>
        <v>#REF!</v>
      </c>
      <c r="BI72" s="1319" t="e">
        <f t="shared" si="99"/>
        <v>#REF!</v>
      </c>
      <c r="BJ72" s="1319" t="e">
        <f t="shared" si="100"/>
        <v>#REF!</v>
      </c>
      <c r="BK72" s="580">
        <f t="shared" si="213"/>
        <v>0</v>
      </c>
      <c r="BL72" s="580"/>
      <c r="BM72" s="580"/>
      <c r="BN72" s="580"/>
      <c r="BO72" s="580"/>
      <c r="BP72" s="580">
        <f t="shared" si="214"/>
        <v>0</v>
      </c>
      <c r="BQ72" s="580"/>
      <c r="BR72" s="580"/>
      <c r="BS72" s="580"/>
      <c r="BT72" s="580"/>
      <c r="BU72" s="580">
        <f t="shared" si="78"/>
        <v>0</v>
      </c>
      <c r="BV72" s="580"/>
      <c r="BW72" s="580"/>
      <c r="BX72" s="580"/>
      <c r="BY72" s="580"/>
      <c r="BZ72" s="580">
        <f t="shared" si="215"/>
        <v>0</v>
      </c>
      <c r="CA72" s="580"/>
      <c r="CB72" s="580"/>
      <c r="CC72" s="580"/>
      <c r="CD72" s="580"/>
      <c r="CE72" s="1349"/>
      <c r="CF72" s="1349"/>
      <c r="CG72" s="1350"/>
    </row>
    <row r="73" spans="1:85" hidden="1">
      <c r="A73" s="1347" t="e">
        <f>'прил 1.1'!#REF!</f>
        <v>#REF!</v>
      </c>
      <c r="B73" s="1191" t="e">
        <f>INDEX('прил 1.1'!#REF!,MATCH('источники по объектам 2016'!A73,'прил 1.1'!B:B,0))</f>
        <v>#REF!</v>
      </c>
      <c r="C73" s="1191" t="e">
        <f>INDEX('прил 14'!N:N,MATCH('источники по объектам 2016'!$A73,'прил 14'!$B:$B,0))</f>
        <v>#REF!</v>
      </c>
      <c r="D73" s="1348"/>
      <c r="E73" s="1191" t="e">
        <f>INDEX('прил 14'!O:O,MATCH('источники по объектам 2016'!$A73,'прил 14'!$B:$B,0))</f>
        <v>#REF!</v>
      </c>
      <c r="F73" s="1348"/>
      <c r="G73" s="1191" t="e">
        <f>INDEX('прил 14'!P:P,MATCH('источники по объектам 2016'!$A73,'прил 14'!$B:$B,0))</f>
        <v>#REF!</v>
      </c>
      <c r="H73" s="1191" t="e">
        <f>INDEX('прил 14'!Q:Q,MATCH('источники по объектам 2016'!$A73,'прил 14'!$B:$B,0))</f>
        <v>#REF!</v>
      </c>
      <c r="I73" s="580"/>
      <c r="J73" s="635"/>
      <c r="K73" s="1319" t="e">
        <f t="shared" si="71"/>
        <v>#REF!</v>
      </c>
      <c r="L73" s="1319" t="e">
        <f>C73-Q73-V73</f>
        <v>#REF!</v>
      </c>
      <c r="M73" s="1319" t="e">
        <f>E73-R73-W73</f>
        <v>#REF!</v>
      </c>
      <c r="N73" s="1319" t="e">
        <f>G73-S73-X73</f>
        <v>#REF!</v>
      </c>
      <c r="O73" s="1319" t="e">
        <f>H73-T73-Y73</f>
        <v>#REF!</v>
      </c>
      <c r="P73" s="580">
        <f t="shared" si="58"/>
        <v>0</v>
      </c>
      <c r="Q73" s="580"/>
      <c r="R73" s="580"/>
      <c r="S73" s="580"/>
      <c r="T73" s="580"/>
      <c r="U73" s="580">
        <f t="shared" si="59"/>
        <v>0</v>
      </c>
      <c r="V73" s="580"/>
      <c r="W73" s="580"/>
      <c r="X73" s="580"/>
      <c r="Y73" s="580"/>
      <c r="Z73" s="580">
        <f t="shared" si="60"/>
        <v>0</v>
      </c>
      <c r="AA73" s="580"/>
      <c r="AB73" s="580"/>
      <c r="AC73" s="580"/>
      <c r="AD73" s="580"/>
      <c r="AE73" s="580"/>
      <c r="AF73" s="580"/>
      <c r="AG73" s="580"/>
      <c r="AH73" s="580"/>
      <c r="AI73" s="580"/>
      <c r="AJ73" s="580" t="e">
        <f t="shared" si="65"/>
        <v>#REF!</v>
      </c>
      <c r="AK73" s="580" t="e">
        <f>INDEX('прил 14'!AL:AL,MATCH('источники по объектам 2016'!$A73,'прил 14'!$B:$B,0))</f>
        <v>#REF!</v>
      </c>
      <c r="AL73" s="580" t="e">
        <f>INDEX('прил 14'!AM:AM,MATCH('источники по объектам 2016'!$A73,'прил 14'!$B:$B,0))</f>
        <v>#REF!</v>
      </c>
      <c r="AM73" s="580" t="e">
        <f>INDEX('прил 14'!AN:AN,MATCH('источники по объектам 2016'!$A73,'прил 14'!$B:$B,0))</f>
        <v>#REF!</v>
      </c>
      <c r="AN73" s="580" t="e">
        <f>INDEX('прил 14'!AO:AO,MATCH('источники по объектам 2016'!$A73,'прил 14'!$B:$B,0))</f>
        <v>#REF!</v>
      </c>
      <c r="AO73" s="580" t="e">
        <f>INDEX('прил 1.1'!#REF!,MATCH('источники по объектам 2016'!A73,'прил 1.1'!B:B,0))</f>
        <v>#REF!</v>
      </c>
      <c r="AP73" s="580" t="e">
        <f>INDEX('прил 14'!W:W,MATCH($A73,'прил 14'!$B:$B,0))</f>
        <v>#REF!</v>
      </c>
      <c r="AQ73" s="580" t="e">
        <f>INDEX('прил 14'!X:X,MATCH($A73,'прил 14'!$B:$B,0))</f>
        <v>#REF!</v>
      </c>
      <c r="AR73" s="580" t="e">
        <f>INDEX('прил 14'!Y:Y,MATCH($A73,'прил 14'!$B:$B,0))</f>
        <v>#REF!</v>
      </c>
      <c r="AS73" s="580" t="e">
        <f>INDEX('прил 14'!Z:Z,MATCH($A73,'прил 14'!$B:$B,0))</f>
        <v>#REF!</v>
      </c>
      <c r="AT73" s="580" t="e">
        <f t="shared" si="23"/>
        <v>#REF!</v>
      </c>
      <c r="AU73" s="580" t="e">
        <f t="shared" si="30"/>
        <v>#REF!</v>
      </c>
      <c r="AV73" s="580" t="e">
        <f t="shared" si="24"/>
        <v>#REF!</v>
      </c>
      <c r="AW73" s="580" t="e">
        <f t="shared" si="25"/>
        <v>#REF!</v>
      </c>
      <c r="AX73" s="580" t="e">
        <f t="shared" si="26"/>
        <v>#REF!</v>
      </c>
      <c r="AY73" s="580"/>
      <c r="AZ73" s="580" t="e">
        <f t="shared" si="66"/>
        <v>#REF!</v>
      </c>
      <c r="BA73" s="580" t="e">
        <f t="shared" si="67"/>
        <v>#REF!</v>
      </c>
      <c r="BB73" s="580" t="e">
        <f t="shared" si="68"/>
        <v>#REF!</v>
      </c>
      <c r="BC73" s="580" t="e">
        <f t="shared" si="69"/>
        <v>#REF!</v>
      </c>
      <c r="BD73" s="580" t="e">
        <f t="shared" si="70"/>
        <v>#REF!</v>
      </c>
      <c r="BE73" s="635"/>
      <c r="BF73" s="1319" t="e">
        <f t="shared" si="96"/>
        <v>#REF!</v>
      </c>
      <c r="BG73" s="1319" t="e">
        <f t="shared" si="97"/>
        <v>#REF!</v>
      </c>
      <c r="BH73" s="1319" t="e">
        <f t="shared" si="98"/>
        <v>#REF!</v>
      </c>
      <c r="BI73" s="1319" t="e">
        <f t="shared" si="99"/>
        <v>#REF!</v>
      </c>
      <c r="BJ73" s="1319" t="e">
        <f t="shared" si="100"/>
        <v>#REF!</v>
      </c>
      <c r="BK73" s="580">
        <f t="shared" si="213"/>
        <v>0</v>
      </c>
      <c r="BL73" s="580"/>
      <c r="BM73" s="580"/>
      <c r="BN73" s="580"/>
      <c r="BO73" s="580"/>
      <c r="BP73" s="580">
        <f t="shared" si="214"/>
        <v>0</v>
      </c>
      <c r="BQ73" s="580"/>
      <c r="BR73" s="580"/>
      <c r="BS73" s="580"/>
      <c r="BT73" s="580"/>
      <c r="BU73" s="580">
        <f t="shared" si="78"/>
        <v>0</v>
      </c>
      <c r="BV73" s="580"/>
      <c r="BW73" s="580"/>
      <c r="BX73" s="580"/>
      <c r="BY73" s="580"/>
      <c r="BZ73" s="580">
        <f t="shared" si="215"/>
        <v>0</v>
      </c>
      <c r="CA73" s="580"/>
      <c r="CB73" s="580"/>
      <c r="CC73" s="580"/>
      <c r="CD73" s="580"/>
      <c r="CE73" s="1349"/>
      <c r="CF73" s="1349"/>
      <c r="CG73" s="1350"/>
    </row>
    <row r="74" spans="1:85" hidden="1">
      <c r="A74" s="1347" t="e">
        <f>'прил 1.1'!#REF!</f>
        <v>#REF!</v>
      </c>
      <c r="B74" s="1191" t="e">
        <f>INDEX('прил 1.1'!#REF!,MATCH('источники по объектам 2016'!A74,'прил 1.1'!B:B,0))</f>
        <v>#REF!</v>
      </c>
      <c r="C74" s="1191" t="e">
        <f>INDEX('прил 14'!N:N,MATCH('источники по объектам 2016'!$A74,'прил 14'!$B:$B,0))</f>
        <v>#REF!</v>
      </c>
      <c r="D74" s="1348"/>
      <c r="E74" s="1191" t="e">
        <f>INDEX('прил 14'!O:O,MATCH('источники по объектам 2016'!$A74,'прил 14'!$B:$B,0))</f>
        <v>#REF!</v>
      </c>
      <c r="F74" s="1348"/>
      <c r="G74" s="1191" t="e">
        <f>INDEX('прил 14'!P:P,MATCH('источники по объектам 2016'!$A74,'прил 14'!$B:$B,0))</f>
        <v>#REF!</v>
      </c>
      <c r="H74" s="1191" t="e">
        <f>INDEX('прил 14'!Q:Q,MATCH('источники по объектам 2016'!$A74,'прил 14'!$B:$B,0))</f>
        <v>#REF!</v>
      </c>
      <c r="I74" s="580"/>
      <c r="J74" s="635"/>
      <c r="K74" s="1319" t="e">
        <f t="shared" si="71"/>
        <v>#REF!</v>
      </c>
      <c r="L74" s="1319" t="e">
        <f>C74-Q74-V74</f>
        <v>#REF!</v>
      </c>
      <c r="M74" s="1319" t="e">
        <f>E74-R74-W74</f>
        <v>#REF!</v>
      </c>
      <c r="N74" s="1319" t="e">
        <f>G74-S74-X74</f>
        <v>#REF!</v>
      </c>
      <c r="O74" s="1319" t="e">
        <f>H74-T74-Y74</f>
        <v>#REF!</v>
      </c>
      <c r="P74" s="580">
        <f t="shared" si="58"/>
        <v>0</v>
      </c>
      <c r="Q74" s="580"/>
      <c r="R74" s="580"/>
      <c r="S74" s="580"/>
      <c r="T74" s="580"/>
      <c r="U74" s="580">
        <f t="shared" si="59"/>
        <v>0</v>
      </c>
      <c r="V74" s="580"/>
      <c r="W74" s="580"/>
      <c r="X74" s="580"/>
      <c r="Y74" s="580"/>
      <c r="Z74" s="580">
        <f t="shared" si="60"/>
        <v>0</v>
      </c>
      <c r="AA74" s="580"/>
      <c r="AB74" s="580"/>
      <c r="AC74" s="580"/>
      <c r="AD74" s="580"/>
      <c r="AE74" s="580"/>
      <c r="AF74" s="580"/>
      <c r="AG74" s="580"/>
      <c r="AH74" s="580"/>
      <c r="AI74" s="580"/>
      <c r="AJ74" s="580" t="e">
        <f t="shared" si="65"/>
        <v>#REF!</v>
      </c>
      <c r="AK74" s="580" t="e">
        <f>INDEX('прил 14'!AL:AL,MATCH('источники по объектам 2016'!$A74,'прил 14'!$B:$B,0))</f>
        <v>#REF!</v>
      </c>
      <c r="AL74" s="580" t="e">
        <f>INDEX('прил 14'!AM:AM,MATCH('источники по объектам 2016'!$A74,'прил 14'!$B:$B,0))</f>
        <v>#REF!</v>
      </c>
      <c r="AM74" s="580" t="e">
        <f>INDEX('прил 14'!AN:AN,MATCH('источники по объектам 2016'!$A74,'прил 14'!$B:$B,0))</f>
        <v>#REF!</v>
      </c>
      <c r="AN74" s="580" t="e">
        <f>INDEX('прил 14'!AO:AO,MATCH('источники по объектам 2016'!$A74,'прил 14'!$B:$B,0))</f>
        <v>#REF!</v>
      </c>
      <c r="AO74" s="580" t="e">
        <f>INDEX('прил 1.1'!#REF!,MATCH('источники по объектам 2016'!A74,'прил 1.1'!B:B,0))</f>
        <v>#REF!</v>
      </c>
      <c r="AP74" s="580" t="e">
        <f>INDEX('прил 14'!W:W,MATCH($A74,'прил 14'!$B:$B,0))</f>
        <v>#REF!</v>
      </c>
      <c r="AQ74" s="580" t="e">
        <f>INDEX('прил 14'!X:X,MATCH($A74,'прил 14'!$B:$B,0))</f>
        <v>#REF!</v>
      </c>
      <c r="AR74" s="580" t="e">
        <f>INDEX('прил 14'!Y:Y,MATCH($A74,'прил 14'!$B:$B,0))</f>
        <v>#REF!</v>
      </c>
      <c r="AS74" s="580" t="e">
        <f>INDEX('прил 14'!Z:Z,MATCH($A74,'прил 14'!$B:$B,0))</f>
        <v>#REF!</v>
      </c>
      <c r="AT74" s="580" t="e">
        <f t="shared" si="23"/>
        <v>#REF!</v>
      </c>
      <c r="AU74" s="580" t="e">
        <f t="shared" si="30"/>
        <v>#REF!</v>
      </c>
      <c r="AV74" s="580" t="e">
        <f t="shared" si="24"/>
        <v>#REF!</v>
      </c>
      <c r="AW74" s="580" t="e">
        <f t="shared" si="25"/>
        <v>#REF!</v>
      </c>
      <c r="AX74" s="580" t="e">
        <f t="shared" si="26"/>
        <v>#REF!</v>
      </c>
      <c r="AY74" s="580"/>
      <c r="AZ74" s="580" t="e">
        <f t="shared" si="66"/>
        <v>#REF!</v>
      </c>
      <c r="BA74" s="580" t="e">
        <f t="shared" si="67"/>
        <v>#REF!</v>
      </c>
      <c r="BB74" s="580" t="e">
        <f t="shared" si="68"/>
        <v>#REF!</v>
      </c>
      <c r="BC74" s="580" t="e">
        <f t="shared" si="69"/>
        <v>#REF!</v>
      </c>
      <c r="BD74" s="580" t="e">
        <f t="shared" si="70"/>
        <v>#REF!</v>
      </c>
      <c r="BE74" s="635"/>
      <c r="BF74" s="1319" t="e">
        <f t="shared" si="96"/>
        <v>#REF!</v>
      </c>
      <c r="BG74" s="1319" t="e">
        <f t="shared" si="97"/>
        <v>#REF!</v>
      </c>
      <c r="BH74" s="1319" t="e">
        <f t="shared" si="98"/>
        <v>#REF!</v>
      </c>
      <c r="BI74" s="1319" t="e">
        <f t="shared" si="99"/>
        <v>#REF!</v>
      </c>
      <c r="BJ74" s="1319" t="e">
        <f t="shared" si="100"/>
        <v>#REF!</v>
      </c>
      <c r="BK74" s="580">
        <f t="shared" si="213"/>
        <v>0</v>
      </c>
      <c r="BL74" s="580"/>
      <c r="BM74" s="580"/>
      <c r="BN74" s="580"/>
      <c r="BO74" s="580"/>
      <c r="BP74" s="580">
        <f t="shared" si="214"/>
        <v>0</v>
      </c>
      <c r="BQ74" s="580"/>
      <c r="BR74" s="580"/>
      <c r="BS74" s="580"/>
      <c r="BT74" s="580"/>
      <c r="BU74" s="580">
        <f t="shared" si="78"/>
        <v>0</v>
      </c>
      <c r="BV74" s="580"/>
      <c r="BW74" s="580"/>
      <c r="BX74" s="580"/>
      <c r="BY74" s="580"/>
      <c r="BZ74" s="580">
        <f t="shared" si="215"/>
        <v>0</v>
      </c>
      <c r="CA74" s="580"/>
      <c r="CB74" s="580"/>
      <c r="CC74" s="580"/>
      <c r="CD74" s="580"/>
      <c r="CE74" s="1349"/>
      <c r="CF74" s="1349"/>
      <c r="CG74" s="1350"/>
    </row>
    <row r="75" spans="1:85" hidden="1">
      <c r="A75" s="1347" t="e">
        <f>'прил 1.1'!#REF!</f>
        <v>#REF!</v>
      </c>
      <c r="B75" s="1191" t="e">
        <f>INDEX('прил 1.1'!#REF!,MATCH('источники по объектам 2016'!A75,'прил 1.1'!B:B,0))</f>
        <v>#REF!</v>
      </c>
      <c r="C75" s="1191" t="e">
        <f>INDEX('прил 14'!N:N,MATCH('источники по объектам 2016'!$A75,'прил 14'!$B:$B,0))</f>
        <v>#REF!</v>
      </c>
      <c r="D75" s="1348"/>
      <c r="E75" s="1191" t="e">
        <f>INDEX('прил 14'!O:O,MATCH('источники по объектам 2016'!$A75,'прил 14'!$B:$B,0))</f>
        <v>#REF!</v>
      </c>
      <c r="F75" s="1348"/>
      <c r="G75" s="1191" t="e">
        <f>INDEX('прил 14'!P:P,MATCH('источники по объектам 2016'!$A75,'прил 14'!$B:$B,0))</f>
        <v>#REF!</v>
      </c>
      <c r="H75" s="1191" t="e">
        <f>INDEX('прил 14'!Q:Q,MATCH('источники по объектам 2016'!$A75,'прил 14'!$B:$B,0))</f>
        <v>#REF!</v>
      </c>
      <c r="I75" s="580"/>
      <c r="J75" s="635"/>
      <c r="K75" s="1319" t="e">
        <f t="shared" si="71"/>
        <v>#REF!</v>
      </c>
      <c r="L75" s="1319" t="e">
        <f t="shared" ref="L75:L85" si="216">C75-Q75-V75</f>
        <v>#REF!</v>
      </c>
      <c r="M75" s="1319" t="e">
        <f t="shared" ref="M75:M85" si="217">E75-R75-W75</f>
        <v>#REF!</v>
      </c>
      <c r="N75" s="1319" t="e">
        <f t="shared" ref="N75:N85" si="218">G75-S75-X75</f>
        <v>#REF!</v>
      </c>
      <c r="O75" s="1319" t="e">
        <f t="shared" ref="O75:O85" si="219">H75-T75-Y75</f>
        <v>#REF!</v>
      </c>
      <c r="P75" s="580">
        <f t="shared" si="58"/>
        <v>0</v>
      </c>
      <c r="Q75" s="580"/>
      <c r="R75" s="580"/>
      <c r="S75" s="580"/>
      <c r="T75" s="580"/>
      <c r="U75" s="580">
        <f t="shared" si="59"/>
        <v>0</v>
      </c>
      <c r="V75" s="580"/>
      <c r="W75" s="580"/>
      <c r="X75" s="580"/>
      <c r="Y75" s="580"/>
      <c r="Z75" s="580">
        <f t="shared" si="60"/>
        <v>0</v>
      </c>
      <c r="AA75" s="580"/>
      <c r="AB75" s="580"/>
      <c r="AC75" s="580"/>
      <c r="AD75" s="580"/>
      <c r="AE75" s="580"/>
      <c r="AF75" s="580"/>
      <c r="AG75" s="580"/>
      <c r="AH75" s="580"/>
      <c r="AI75" s="580"/>
      <c r="AJ75" s="580" t="e">
        <f t="shared" si="65"/>
        <v>#REF!</v>
      </c>
      <c r="AK75" s="580" t="e">
        <f>INDEX('прил 14'!AL:AL,MATCH('источники по объектам 2016'!$A75,'прил 14'!$B:$B,0))</f>
        <v>#REF!</v>
      </c>
      <c r="AL75" s="580" t="e">
        <f>INDEX('прил 14'!AM:AM,MATCH('источники по объектам 2016'!$A75,'прил 14'!$B:$B,0))</f>
        <v>#REF!</v>
      </c>
      <c r="AM75" s="580" t="e">
        <f>INDEX('прил 14'!AN:AN,MATCH('источники по объектам 2016'!$A75,'прил 14'!$B:$B,0))</f>
        <v>#REF!</v>
      </c>
      <c r="AN75" s="580" t="e">
        <f>INDEX('прил 14'!AO:AO,MATCH('источники по объектам 2016'!$A75,'прил 14'!$B:$B,0))</f>
        <v>#REF!</v>
      </c>
      <c r="AO75" s="580" t="e">
        <f>INDEX('прил 1.1'!#REF!,MATCH('источники по объектам 2016'!A75,'прил 1.1'!B:B,0))</f>
        <v>#REF!</v>
      </c>
      <c r="AP75" s="580" t="e">
        <f>INDEX('прил 14'!W:W,MATCH($A75,'прил 14'!$B:$B,0))</f>
        <v>#REF!</v>
      </c>
      <c r="AQ75" s="580" t="e">
        <f>INDEX('прил 14'!X:X,MATCH($A75,'прил 14'!$B:$B,0))</f>
        <v>#REF!</v>
      </c>
      <c r="AR75" s="580" t="e">
        <f>INDEX('прил 14'!Y:Y,MATCH($A75,'прил 14'!$B:$B,0))</f>
        <v>#REF!</v>
      </c>
      <c r="AS75" s="580" t="e">
        <f>INDEX('прил 14'!Z:Z,MATCH($A75,'прил 14'!$B:$B,0))</f>
        <v>#REF!</v>
      </c>
      <c r="AT75" s="580" t="e">
        <f t="shared" si="23"/>
        <v>#REF!</v>
      </c>
      <c r="AU75" s="580" t="e">
        <f t="shared" si="30"/>
        <v>#REF!</v>
      </c>
      <c r="AV75" s="580" t="e">
        <f t="shared" si="24"/>
        <v>#REF!</v>
      </c>
      <c r="AW75" s="580" t="e">
        <f t="shared" si="25"/>
        <v>#REF!</v>
      </c>
      <c r="AX75" s="580" t="e">
        <f t="shared" si="26"/>
        <v>#REF!</v>
      </c>
      <c r="AY75" s="580"/>
      <c r="AZ75" s="580" t="e">
        <f t="shared" si="66"/>
        <v>#REF!</v>
      </c>
      <c r="BA75" s="580" t="e">
        <f t="shared" si="67"/>
        <v>#REF!</v>
      </c>
      <c r="BB75" s="580" t="e">
        <f t="shared" si="68"/>
        <v>#REF!</v>
      </c>
      <c r="BC75" s="580" t="e">
        <f t="shared" si="69"/>
        <v>#REF!</v>
      </c>
      <c r="BD75" s="580" t="e">
        <f t="shared" si="70"/>
        <v>#REF!</v>
      </c>
      <c r="BE75" s="635"/>
      <c r="BF75" s="1319" t="e">
        <f t="shared" si="96"/>
        <v>#REF!</v>
      </c>
      <c r="BG75" s="1319" t="e">
        <f t="shared" si="97"/>
        <v>#REF!</v>
      </c>
      <c r="BH75" s="1319" t="e">
        <f t="shared" si="98"/>
        <v>#REF!</v>
      </c>
      <c r="BI75" s="1319" t="e">
        <f t="shared" si="99"/>
        <v>#REF!</v>
      </c>
      <c r="BJ75" s="1319" t="e">
        <f t="shared" si="100"/>
        <v>#REF!</v>
      </c>
      <c r="BK75" s="580">
        <f t="shared" si="213"/>
        <v>0</v>
      </c>
      <c r="BL75" s="580"/>
      <c r="BM75" s="580"/>
      <c r="BN75" s="580"/>
      <c r="BO75" s="580"/>
      <c r="BP75" s="580">
        <f t="shared" si="214"/>
        <v>0</v>
      </c>
      <c r="BQ75" s="580"/>
      <c r="BR75" s="580"/>
      <c r="BS75" s="580"/>
      <c r="BT75" s="580"/>
      <c r="BU75" s="580">
        <f t="shared" si="78"/>
        <v>0</v>
      </c>
      <c r="BV75" s="580"/>
      <c r="BW75" s="580"/>
      <c r="BX75" s="580"/>
      <c r="BY75" s="580"/>
      <c r="BZ75" s="580">
        <f t="shared" si="215"/>
        <v>0</v>
      </c>
      <c r="CA75" s="580"/>
      <c r="CB75" s="580"/>
      <c r="CC75" s="580"/>
      <c r="CD75" s="580"/>
      <c r="CE75" s="1349"/>
      <c r="CF75" s="1349"/>
      <c r="CG75" s="1350"/>
    </row>
    <row r="76" spans="1:85" hidden="1">
      <c r="A76" s="1347" t="e">
        <f>'прил 1.1'!#REF!</f>
        <v>#REF!</v>
      </c>
      <c r="B76" s="1191" t="e">
        <f>INDEX('прил 1.1'!#REF!,MATCH('источники по объектам 2016'!A76,'прил 1.1'!B:B,0))</f>
        <v>#REF!</v>
      </c>
      <c r="C76" s="1191" t="e">
        <f>INDEX('прил 14'!N:N,MATCH('источники по объектам 2016'!$A76,'прил 14'!$B:$B,0))</f>
        <v>#REF!</v>
      </c>
      <c r="D76" s="1348"/>
      <c r="E76" s="1191" t="e">
        <f>INDEX('прил 14'!O:O,MATCH('источники по объектам 2016'!$A76,'прил 14'!$B:$B,0))</f>
        <v>#REF!</v>
      </c>
      <c r="F76" s="1348"/>
      <c r="G76" s="1191" t="e">
        <f>INDEX('прил 14'!P:P,MATCH('источники по объектам 2016'!$A76,'прил 14'!$B:$B,0))</f>
        <v>#REF!</v>
      </c>
      <c r="H76" s="1191" t="e">
        <f>INDEX('прил 14'!Q:Q,MATCH('источники по объектам 2016'!$A76,'прил 14'!$B:$B,0))</f>
        <v>#REF!</v>
      </c>
      <c r="I76" s="580"/>
      <c r="J76" s="635"/>
      <c r="K76" s="1319" t="e">
        <f t="shared" si="71"/>
        <v>#REF!</v>
      </c>
      <c r="L76" s="1319" t="e">
        <f t="shared" si="216"/>
        <v>#REF!</v>
      </c>
      <c r="M76" s="1319" t="e">
        <f t="shared" si="217"/>
        <v>#REF!</v>
      </c>
      <c r="N76" s="1319" t="e">
        <f t="shared" si="218"/>
        <v>#REF!</v>
      </c>
      <c r="O76" s="1319" t="e">
        <f t="shared" si="219"/>
        <v>#REF!</v>
      </c>
      <c r="P76" s="580">
        <f t="shared" si="58"/>
        <v>0</v>
      </c>
      <c r="Q76" s="580"/>
      <c r="R76" s="580"/>
      <c r="S76" s="580"/>
      <c r="T76" s="580"/>
      <c r="U76" s="580">
        <f t="shared" si="59"/>
        <v>0</v>
      </c>
      <c r="V76" s="580"/>
      <c r="W76" s="580"/>
      <c r="X76" s="580"/>
      <c r="Y76" s="580"/>
      <c r="Z76" s="580">
        <f t="shared" si="60"/>
        <v>0</v>
      </c>
      <c r="AA76" s="580"/>
      <c r="AB76" s="580"/>
      <c r="AC76" s="580"/>
      <c r="AD76" s="580"/>
      <c r="AE76" s="580"/>
      <c r="AF76" s="580"/>
      <c r="AG76" s="580"/>
      <c r="AH76" s="580"/>
      <c r="AI76" s="580"/>
      <c r="AJ76" s="580" t="e">
        <f t="shared" si="65"/>
        <v>#REF!</v>
      </c>
      <c r="AK76" s="580" t="e">
        <f>INDEX('прил 14'!AL:AL,MATCH('источники по объектам 2016'!$A76,'прил 14'!$B:$B,0))</f>
        <v>#REF!</v>
      </c>
      <c r="AL76" s="580" t="e">
        <f>INDEX('прил 14'!AM:AM,MATCH('источники по объектам 2016'!$A76,'прил 14'!$B:$B,0))</f>
        <v>#REF!</v>
      </c>
      <c r="AM76" s="580" t="e">
        <f>INDEX('прил 14'!AN:AN,MATCH('источники по объектам 2016'!$A76,'прил 14'!$B:$B,0))</f>
        <v>#REF!</v>
      </c>
      <c r="AN76" s="580" t="e">
        <f>INDEX('прил 14'!AO:AO,MATCH('источники по объектам 2016'!$A76,'прил 14'!$B:$B,0))</f>
        <v>#REF!</v>
      </c>
      <c r="AO76" s="580" t="e">
        <f>INDEX('прил 1.1'!#REF!,MATCH('источники по объектам 2016'!A76,'прил 1.1'!B:B,0))</f>
        <v>#REF!</v>
      </c>
      <c r="AP76" s="580" t="e">
        <f>INDEX('прил 14'!W:W,MATCH($A76,'прил 14'!$B:$B,0))</f>
        <v>#REF!</v>
      </c>
      <c r="AQ76" s="580" t="e">
        <f>INDEX('прил 14'!X:X,MATCH($A76,'прил 14'!$B:$B,0))</f>
        <v>#REF!</v>
      </c>
      <c r="AR76" s="580" t="e">
        <f>INDEX('прил 14'!Y:Y,MATCH($A76,'прил 14'!$B:$B,0))</f>
        <v>#REF!</v>
      </c>
      <c r="AS76" s="580" t="e">
        <f>INDEX('прил 14'!Z:Z,MATCH($A76,'прил 14'!$B:$B,0))</f>
        <v>#REF!</v>
      </c>
      <c r="AT76" s="580" t="e">
        <f t="shared" si="23"/>
        <v>#REF!</v>
      </c>
      <c r="AU76" s="580" t="e">
        <f t="shared" si="30"/>
        <v>#REF!</v>
      </c>
      <c r="AV76" s="580" t="e">
        <f t="shared" si="24"/>
        <v>#REF!</v>
      </c>
      <c r="AW76" s="580" t="e">
        <f t="shared" si="25"/>
        <v>#REF!</v>
      </c>
      <c r="AX76" s="580" t="e">
        <f t="shared" si="26"/>
        <v>#REF!</v>
      </c>
      <c r="AY76" s="580"/>
      <c r="AZ76" s="580" t="e">
        <f t="shared" si="66"/>
        <v>#REF!</v>
      </c>
      <c r="BA76" s="580" t="e">
        <f t="shared" si="67"/>
        <v>#REF!</v>
      </c>
      <c r="BB76" s="580" t="e">
        <f t="shared" si="68"/>
        <v>#REF!</v>
      </c>
      <c r="BC76" s="580" t="e">
        <f t="shared" si="69"/>
        <v>#REF!</v>
      </c>
      <c r="BD76" s="580" t="e">
        <f t="shared" si="70"/>
        <v>#REF!</v>
      </c>
      <c r="BE76" s="635"/>
      <c r="BF76" s="1319" t="e">
        <f t="shared" si="96"/>
        <v>#REF!</v>
      </c>
      <c r="BG76" s="1319" t="e">
        <f t="shared" si="97"/>
        <v>#REF!</v>
      </c>
      <c r="BH76" s="1319" t="e">
        <f t="shared" si="98"/>
        <v>#REF!</v>
      </c>
      <c r="BI76" s="1319" t="e">
        <f t="shared" si="99"/>
        <v>#REF!</v>
      </c>
      <c r="BJ76" s="1319" t="e">
        <f t="shared" si="100"/>
        <v>#REF!</v>
      </c>
      <c r="BK76" s="580">
        <f t="shared" si="213"/>
        <v>0</v>
      </c>
      <c r="BL76" s="580"/>
      <c r="BM76" s="580"/>
      <c r="BN76" s="580"/>
      <c r="BO76" s="580"/>
      <c r="BP76" s="580">
        <f t="shared" si="214"/>
        <v>0</v>
      </c>
      <c r="BQ76" s="580"/>
      <c r="BR76" s="580"/>
      <c r="BS76" s="580"/>
      <c r="BT76" s="580"/>
      <c r="BU76" s="580">
        <f t="shared" si="78"/>
        <v>0</v>
      </c>
      <c r="BV76" s="580"/>
      <c r="BW76" s="580"/>
      <c r="BX76" s="580"/>
      <c r="BY76" s="580"/>
      <c r="BZ76" s="580">
        <f t="shared" si="215"/>
        <v>0</v>
      </c>
      <c r="CA76" s="580"/>
      <c r="CB76" s="580"/>
      <c r="CC76" s="580"/>
      <c r="CD76" s="580"/>
      <c r="CE76" s="1349"/>
      <c r="CF76" s="1349"/>
      <c r="CG76" s="1350"/>
    </row>
    <row r="77" spans="1:85" hidden="1">
      <c r="A77" s="1347" t="e">
        <f>'прил 1.1'!#REF!</f>
        <v>#REF!</v>
      </c>
      <c r="B77" s="1191" t="e">
        <f>INDEX('прил 1.1'!#REF!,MATCH('источники по объектам 2016'!A77,'прил 1.1'!B:B,0))</f>
        <v>#REF!</v>
      </c>
      <c r="C77" s="1191" t="e">
        <f>INDEX('прил 14'!N:N,MATCH('источники по объектам 2016'!$A77,'прил 14'!$B:$B,0))</f>
        <v>#REF!</v>
      </c>
      <c r="D77" s="1348"/>
      <c r="E77" s="1191" t="e">
        <f>INDEX('прил 14'!O:O,MATCH('источники по объектам 2016'!$A77,'прил 14'!$B:$B,0))</f>
        <v>#REF!</v>
      </c>
      <c r="F77" s="1348"/>
      <c r="G77" s="1191" t="e">
        <f>INDEX('прил 14'!P:P,MATCH('источники по объектам 2016'!$A77,'прил 14'!$B:$B,0))</f>
        <v>#REF!</v>
      </c>
      <c r="H77" s="1191" t="e">
        <f>INDEX('прил 14'!Q:Q,MATCH('источники по объектам 2016'!$A77,'прил 14'!$B:$B,0))</f>
        <v>#REF!</v>
      </c>
      <c r="I77" s="580"/>
      <c r="J77" s="635"/>
      <c r="K77" s="1319" t="e">
        <f t="shared" si="71"/>
        <v>#REF!</v>
      </c>
      <c r="L77" s="1319" t="e">
        <f t="shared" si="216"/>
        <v>#REF!</v>
      </c>
      <c r="M77" s="1319" t="e">
        <f t="shared" si="217"/>
        <v>#REF!</v>
      </c>
      <c r="N77" s="1319" t="e">
        <f t="shared" si="218"/>
        <v>#REF!</v>
      </c>
      <c r="O77" s="1319" t="e">
        <f t="shared" si="219"/>
        <v>#REF!</v>
      </c>
      <c r="P77" s="580">
        <f t="shared" si="58"/>
        <v>0</v>
      </c>
      <c r="Q77" s="580"/>
      <c r="R77" s="580"/>
      <c r="S77" s="580"/>
      <c r="T77" s="580"/>
      <c r="U77" s="580">
        <f t="shared" si="59"/>
        <v>0</v>
      </c>
      <c r="V77" s="580"/>
      <c r="W77" s="580"/>
      <c r="X77" s="580"/>
      <c r="Y77" s="580"/>
      <c r="Z77" s="580">
        <f t="shared" si="60"/>
        <v>0</v>
      </c>
      <c r="AA77" s="580"/>
      <c r="AB77" s="580"/>
      <c r="AC77" s="580"/>
      <c r="AD77" s="580"/>
      <c r="AE77" s="580"/>
      <c r="AF77" s="580"/>
      <c r="AG77" s="580"/>
      <c r="AH77" s="580"/>
      <c r="AI77" s="580"/>
      <c r="AJ77" s="580" t="e">
        <f t="shared" si="65"/>
        <v>#REF!</v>
      </c>
      <c r="AK77" s="580" t="e">
        <f>INDEX('прил 14'!AL:AL,MATCH('источники по объектам 2016'!$A77,'прил 14'!$B:$B,0))</f>
        <v>#REF!</v>
      </c>
      <c r="AL77" s="580" t="e">
        <f>INDEX('прил 14'!AM:AM,MATCH('источники по объектам 2016'!$A77,'прил 14'!$B:$B,0))</f>
        <v>#REF!</v>
      </c>
      <c r="AM77" s="580" t="e">
        <f>INDEX('прил 14'!AN:AN,MATCH('источники по объектам 2016'!$A77,'прил 14'!$B:$B,0))</f>
        <v>#REF!</v>
      </c>
      <c r="AN77" s="580" t="e">
        <f>INDEX('прил 14'!AO:AO,MATCH('источники по объектам 2016'!$A77,'прил 14'!$B:$B,0))</f>
        <v>#REF!</v>
      </c>
      <c r="AO77" s="580" t="e">
        <f>INDEX('прил 1.1'!#REF!,MATCH('источники по объектам 2016'!A77,'прил 1.1'!B:B,0))</f>
        <v>#REF!</v>
      </c>
      <c r="AP77" s="580" t="e">
        <f>INDEX('прил 14'!W:W,MATCH($A77,'прил 14'!$B:$B,0))</f>
        <v>#REF!</v>
      </c>
      <c r="AQ77" s="580" t="e">
        <f>INDEX('прил 14'!X:X,MATCH($A77,'прил 14'!$B:$B,0))</f>
        <v>#REF!</v>
      </c>
      <c r="AR77" s="580" t="e">
        <f>INDEX('прил 14'!Y:Y,MATCH($A77,'прил 14'!$B:$B,0))</f>
        <v>#REF!</v>
      </c>
      <c r="AS77" s="580" t="e">
        <f>INDEX('прил 14'!Z:Z,MATCH($A77,'прил 14'!$B:$B,0))</f>
        <v>#REF!</v>
      </c>
      <c r="AT77" s="580" t="e">
        <f t="shared" si="23"/>
        <v>#REF!</v>
      </c>
      <c r="AU77" s="580" t="e">
        <f t="shared" si="30"/>
        <v>#REF!</v>
      </c>
      <c r="AV77" s="580" t="e">
        <f t="shared" si="24"/>
        <v>#REF!</v>
      </c>
      <c r="AW77" s="580" t="e">
        <f t="shared" si="25"/>
        <v>#REF!</v>
      </c>
      <c r="AX77" s="580" t="e">
        <f t="shared" si="26"/>
        <v>#REF!</v>
      </c>
      <c r="AY77" s="580"/>
      <c r="AZ77" s="580" t="e">
        <f t="shared" si="66"/>
        <v>#REF!</v>
      </c>
      <c r="BA77" s="580" t="e">
        <f t="shared" si="67"/>
        <v>#REF!</v>
      </c>
      <c r="BB77" s="580" t="e">
        <f t="shared" si="68"/>
        <v>#REF!</v>
      </c>
      <c r="BC77" s="580" t="e">
        <f t="shared" si="69"/>
        <v>#REF!</v>
      </c>
      <c r="BD77" s="580" t="e">
        <f t="shared" si="70"/>
        <v>#REF!</v>
      </c>
      <c r="BE77" s="635"/>
      <c r="BF77" s="1319" t="e">
        <f t="shared" si="96"/>
        <v>#REF!</v>
      </c>
      <c r="BG77" s="1319" t="e">
        <f t="shared" si="97"/>
        <v>#REF!</v>
      </c>
      <c r="BH77" s="1319" t="e">
        <f t="shared" si="98"/>
        <v>#REF!</v>
      </c>
      <c r="BI77" s="1319" t="e">
        <f t="shared" si="99"/>
        <v>#REF!</v>
      </c>
      <c r="BJ77" s="1319" t="e">
        <f t="shared" si="100"/>
        <v>#REF!</v>
      </c>
      <c r="BK77" s="580">
        <f t="shared" si="213"/>
        <v>0</v>
      </c>
      <c r="BL77" s="580"/>
      <c r="BM77" s="580"/>
      <c r="BN77" s="580"/>
      <c r="BO77" s="580"/>
      <c r="BP77" s="580">
        <f t="shared" si="214"/>
        <v>0</v>
      </c>
      <c r="BQ77" s="580"/>
      <c r="BR77" s="580"/>
      <c r="BS77" s="580"/>
      <c r="BT77" s="580"/>
      <c r="BU77" s="580">
        <f t="shared" si="78"/>
        <v>0</v>
      </c>
      <c r="BV77" s="580"/>
      <c r="BW77" s="580"/>
      <c r="BX77" s="580"/>
      <c r="BY77" s="580"/>
      <c r="BZ77" s="580">
        <f t="shared" si="215"/>
        <v>0</v>
      </c>
      <c r="CA77" s="580"/>
      <c r="CB77" s="580"/>
      <c r="CC77" s="580"/>
      <c r="CD77" s="580"/>
      <c r="CE77" s="1349"/>
      <c r="CF77" s="1349"/>
      <c r="CG77" s="1350"/>
    </row>
    <row r="78" spans="1:85" hidden="1">
      <c r="A78" s="1347" t="e">
        <f>'прил 1.1'!#REF!</f>
        <v>#REF!</v>
      </c>
      <c r="B78" s="1191" t="e">
        <f>INDEX('прил 1.1'!#REF!,MATCH('источники по объектам 2016'!A78,'прил 1.1'!B:B,0))</f>
        <v>#REF!</v>
      </c>
      <c r="C78" s="1191" t="e">
        <f>INDEX('прил 14'!N:N,MATCH('источники по объектам 2016'!$A78,'прил 14'!$B:$B,0))</f>
        <v>#REF!</v>
      </c>
      <c r="D78" s="1348"/>
      <c r="E78" s="1191" t="e">
        <f>INDEX('прил 14'!O:O,MATCH('источники по объектам 2016'!$A78,'прил 14'!$B:$B,0))</f>
        <v>#REF!</v>
      </c>
      <c r="F78" s="1348"/>
      <c r="G78" s="1191" t="e">
        <f>INDEX('прил 14'!P:P,MATCH('источники по объектам 2016'!$A78,'прил 14'!$B:$B,0))</f>
        <v>#REF!</v>
      </c>
      <c r="H78" s="1191" t="e">
        <f>INDEX('прил 14'!Q:Q,MATCH('источники по объектам 2016'!$A78,'прил 14'!$B:$B,0))</f>
        <v>#REF!</v>
      </c>
      <c r="I78" s="580"/>
      <c r="J78" s="635"/>
      <c r="K78" s="1319" t="e">
        <f t="shared" si="71"/>
        <v>#REF!</v>
      </c>
      <c r="L78" s="1319" t="e">
        <f t="shared" si="216"/>
        <v>#REF!</v>
      </c>
      <c r="M78" s="1319" t="e">
        <f t="shared" si="217"/>
        <v>#REF!</v>
      </c>
      <c r="N78" s="1319" t="e">
        <f t="shared" si="218"/>
        <v>#REF!</v>
      </c>
      <c r="O78" s="1319" t="e">
        <f t="shared" si="219"/>
        <v>#REF!</v>
      </c>
      <c r="P78" s="580">
        <f t="shared" si="58"/>
        <v>0</v>
      </c>
      <c r="Q78" s="580"/>
      <c r="R78" s="580"/>
      <c r="S78" s="580"/>
      <c r="T78" s="580"/>
      <c r="U78" s="580">
        <f t="shared" si="59"/>
        <v>0</v>
      </c>
      <c r="V78" s="580"/>
      <c r="W78" s="580"/>
      <c r="X78" s="580"/>
      <c r="Y78" s="580"/>
      <c r="Z78" s="580">
        <f t="shared" si="60"/>
        <v>0</v>
      </c>
      <c r="AA78" s="580"/>
      <c r="AB78" s="580"/>
      <c r="AC78" s="580"/>
      <c r="AD78" s="580"/>
      <c r="AE78" s="580"/>
      <c r="AF78" s="580"/>
      <c r="AG78" s="580"/>
      <c r="AH78" s="580"/>
      <c r="AI78" s="580"/>
      <c r="AJ78" s="580" t="e">
        <f t="shared" si="65"/>
        <v>#REF!</v>
      </c>
      <c r="AK78" s="580" t="e">
        <f>INDEX('прил 14'!AL:AL,MATCH('источники по объектам 2016'!$A78,'прил 14'!$B:$B,0))</f>
        <v>#REF!</v>
      </c>
      <c r="AL78" s="580" t="e">
        <f>INDEX('прил 14'!AM:AM,MATCH('источники по объектам 2016'!$A78,'прил 14'!$B:$B,0))</f>
        <v>#REF!</v>
      </c>
      <c r="AM78" s="580" t="e">
        <f>INDEX('прил 14'!AN:AN,MATCH('источники по объектам 2016'!$A78,'прил 14'!$B:$B,0))</f>
        <v>#REF!</v>
      </c>
      <c r="AN78" s="580" t="e">
        <f>INDEX('прил 14'!AO:AO,MATCH('источники по объектам 2016'!$A78,'прил 14'!$B:$B,0))</f>
        <v>#REF!</v>
      </c>
      <c r="AO78" s="580" t="e">
        <f>INDEX('прил 1.1'!#REF!,MATCH('источники по объектам 2016'!A78,'прил 1.1'!B:B,0))</f>
        <v>#REF!</v>
      </c>
      <c r="AP78" s="580" t="e">
        <f>INDEX('прил 14'!W:W,MATCH($A78,'прил 14'!$B:$B,0))</f>
        <v>#REF!</v>
      </c>
      <c r="AQ78" s="580" t="e">
        <f>INDEX('прил 14'!X:X,MATCH($A78,'прил 14'!$B:$B,0))</f>
        <v>#REF!</v>
      </c>
      <c r="AR78" s="580" t="e">
        <f>INDEX('прил 14'!Y:Y,MATCH($A78,'прил 14'!$B:$B,0))</f>
        <v>#REF!</v>
      </c>
      <c r="AS78" s="580" t="e">
        <f>INDEX('прил 14'!Z:Z,MATCH($A78,'прил 14'!$B:$B,0))</f>
        <v>#REF!</v>
      </c>
      <c r="AT78" s="580" t="e">
        <f t="shared" si="23"/>
        <v>#REF!</v>
      </c>
      <c r="AU78" s="580" t="e">
        <f t="shared" si="30"/>
        <v>#REF!</v>
      </c>
      <c r="AV78" s="580" t="e">
        <f t="shared" si="24"/>
        <v>#REF!</v>
      </c>
      <c r="AW78" s="580" t="e">
        <f t="shared" si="25"/>
        <v>#REF!</v>
      </c>
      <c r="AX78" s="580" t="e">
        <f t="shared" si="26"/>
        <v>#REF!</v>
      </c>
      <c r="AY78" s="580"/>
      <c r="AZ78" s="580" t="e">
        <f t="shared" si="66"/>
        <v>#REF!</v>
      </c>
      <c r="BA78" s="580" t="e">
        <f t="shared" si="67"/>
        <v>#REF!</v>
      </c>
      <c r="BB78" s="580" t="e">
        <f t="shared" si="68"/>
        <v>#REF!</v>
      </c>
      <c r="BC78" s="580" t="e">
        <f t="shared" si="69"/>
        <v>#REF!</v>
      </c>
      <c r="BD78" s="580" t="e">
        <f t="shared" si="70"/>
        <v>#REF!</v>
      </c>
      <c r="BE78" s="635"/>
      <c r="BF78" s="1319" t="e">
        <f t="shared" si="96"/>
        <v>#REF!</v>
      </c>
      <c r="BG78" s="1319" t="e">
        <f t="shared" si="97"/>
        <v>#REF!</v>
      </c>
      <c r="BH78" s="1319" t="e">
        <f t="shared" si="98"/>
        <v>#REF!</v>
      </c>
      <c r="BI78" s="1319" t="e">
        <f t="shared" si="99"/>
        <v>#REF!</v>
      </c>
      <c r="BJ78" s="1319" t="e">
        <f t="shared" si="100"/>
        <v>#REF!</v>
      </c>
      <c r="BK78" s="580">
        <f t="shared" si="213"/>
        <v>0</v>
      </c>
      <c r="BL78" s="580"/>
      <c r="BM78" s="580"/>
      <c r="BN78" s="580"/>
      <c r="BO78" s="580"/>
      <c r="BP78" s="580">
        <f t="shared" si="214"/>
        <v>0</v>
      </c>
      <c r="BQ78" s="580"/>
      <c r="BR78" s="580"/>
      <c r="BS78" s="580"/>
      <c r="BT78" s="580"/>
      <c r="BU78" s="580">
        <f t="shared" si="78"/>
        <v>0</v>
      </c>
      <c r="BV78" s="580"/>
      <c r="BW78" s="580"/>
      <c r="BX78" s="580"/>
      <c r="BY78" s="580"/>
      <c r="BZ78" s="580">
        <f t="shared" si="215"/>
        <v>0</v>
      </c>
      <c r="CA78" s="580"/>
      <c r="CB78" s="580"/>
      <c r="CC78" s="580"/>
      <c r="CD78" s="580"/>
      <c r="CE78" s="1349"/>
      <c r="CF78" s="1349"/>
      <c r="CG78" s="1350"/>
    </row>
    <row r="79" spans="1:85" hidden="1">
      <c r="A79" s="1347" t="e">
        <f>'прил 1.1'!#REF!</f>
        <v>#REF!</v>
      </c>
      <c r="B79" s="1191" t="e">
        <f>INDEX('прил 1.1'!#REF!,MATCH('источники по объектам 2016'!A79,'прил 1.1'!B:B,0))</f>
        <v>#REF!</v>
      </c>
      <c r="C79" s="1191" t="e">
        <f>INDEX('прил 14'!N:N,MATCH('источники по объектам 2016'!$A79,'прил 14'!$B:$B,0))</f>
        <v>#REF!</v>
      </c>
      <c r="D79" s="1348"/>
      <c r="E79" s="1191" t="e">
        <f>INDEX('прил 14'!O:O,MATCH('источники по объектам 2016'!$A79,'прил 14'!$B:$B,0))</f>
        <v>#REF!</v>
      </c>
      <c r="F79" s="1348"/>
      <c r="G79" s="1191" t="e">
        <f>INDEX('прил 14'!P:P,MATCH('источники по объектам 2016'!$A79,'прил 14'!$B:$B,0))</f>
        <v>#REF!</v>
      </c>
      <c r="H79" s="1191" t="e">
        <f>INDEX('прил 14'!Q:Q,MATCH('источники по объектам 2016'!$A79,'прил 14'!$B:$B,0))</f>
        <v>#REF!</v>
      </c>
      <c r="I79" s="580"/>
      <c r="J79" s="635"/>
      <c r="K79" s="1319" t="e">
        <f t="shared" si="71"/>
        <v>#REF!</v>
      </c>
      <c r="L79" s="1319" t="e">
        <f t="shared" si="216"/>
        <v>#REF!</v>
      </c>
      <c r="M79" s="1319" t="e">
        <f t="shared" si="217"/>
        <v>#REF!</v>
      </c>
      <c r="N79" s="1319" t="e">
        <f t="shared" si="218"/>
        <v>#REF!</v>
      </c>
      <c r="O79" s="1319" t="e">
        <f t="shared" si="219"/>
        <v>#REF!</v>
      </c>
      <c r="P79" s="580">
        <f t="shared" si="58"/>
        <v>0</v>
      </c>
      <c r="Q79" s="580"/>
      <c r="R79" s="580"/>
      <c r="S79" s="580"/>
      <c r="T79" s="580"/>
      <c r="U79" s="580">
        <f t="shared" si="59"/>
        <v>0</v>
      </c>
      <c r="V79" s="580"/>
      <c r="W79" s="580"/>
      <c r="X79" s="580"/>
      <c r="Y79" s="580"/>
      <c r="Z79" s="580">
        <f t="shared" si="60"/>
        <v>0</v>
      </c>
      <c r="AA79" s="580"/>
      <c r="AB79" s="580"/>
      <c r="AC79" s="580"/>
      <c r="AD79" s="580"/>
      <c r="AE79" s="580"/>
      <c r="AF79" s="580"/>
      <c r="AG79" s="580"/>
      <c r="AH79" s="580"/>
      <c r="AI79" s="580"/>
      <c r="AJ79" s="580" t="e">
        <f t="shared" si="65"/>
        <v>#REF!</v>
      </c>
      <c r="AK79" s="580" t="e">
        <f>INDEX('прил 14'!AL:AL,MATCH('источники по объектам 2016'!$A79,'прил 14'!$B:$B,0))</f>
        <v>#REF!</v>
      </c>
      <c r="AL79" s="580" t="e">
        <f>INDEX('прил 14'!AM:AM,MATCH('источники по объектам 2016'!$A79,'прил 14'!$B:$B,0))</f>
        <v>#REF!</v>
      </c>
      <c r="AM79" s="580" t="e">
        <f>INDEX('прил 14'!AN:AN,MATCH('источники по объектам 2016'!$A79,'прил 14'!$B:$B,0))</f>
        <v>#REF!</v>
      </c>
      <c r="AN79" s="580" t="e">
        <f>INDEX('прил 14'!AO:AO,MATCH('источники по объектам 2016'!$A79,'прил 14'!$B:$B,0))</f>
        <v>#REF!</v>
      </c>
      <c r="AO79" s="580" t="e">
        <f>INDEX('прил 1.1'!#REF!,MATCH('источники по объектам 2016'!A79,'прил 1.1'!B:B,0))</f>
        <v>#REF!</v>
      </c>
      <c r="AP79" s="580" t="e">
        <f>INDEX('прил 14'!W:W,MATCH($A79,'прил 14'!$B:$B,0))</f>
        <v>#REF!</v>
      </c>
      <c r="AQ79" s="580" t="e">
        <f>INDEX('прил 14'!X:X,MATCH($A79,'прил 14'!$B:$B,0))</f>
        <v>#REF!</v>
      </c>
      <c r="AR79" s="580" t="e">
        <f>INDEX('прил 14'!Y:Y,MATCH($A79,'прил 14'!$B:$B,0))</f>
        <v>#REF!</v>
      </c>
      <c r="AS79" s="580" t="e">
        <f>INDEX('прил 14'!Z:Z,MATCH($A79,'прил 14'!$B:$B,0))</f>
        <v>#REF!</v>
      </c>
      <c r="AT79" s="580" t="e">
        <f t="shared" si="23"/>
        <v>#REF!</v>
      </c>
      <c r="AU79" s="580" t="e">
        <f t="shared" si="30"/>
        <v>#REF!</v>
      </c>
      <c r="AV79" s="580" t="e">
        <f t="shared" si="24"/>
        <v>#REF!</v>
      </c>
      <c r="AW79" s="580" t="e">
        <f t="shared" si="25"/>
        <v>#REF!</v>
      </c>
      <c r="AX79" s="580" t="e">
        <f t="shared" si="26"/>
        <v>#REF!</v>
      </c>
      <c r="AY79" s="580"/>
      <c r="AZ79" s="580" t="e">
        <f t="shared" si="66"/>
        <v>#REF!</v>
      </c>
      <c r="BA79" s="580" t="e">
        <f t="shared" si="67"/>
        <v>#REF!</v>
      </c>
      <c r="BB79" s="580" t="e">
        <f t="shared" si="68"/>
        <v>#REF!</v>
      </c>
      <c r="BC79" s="580" t="e">
        <f t="shared" si="69"/>
        <v>#REF!</v>
      </c>
      <c r="BD79" s="580" t="e">
        <f t="shared" si="70"/>
        <v>#REF!</v>
      </c>
      <c r="BE79" s="635"/>
      <c r="BF79" s="1319" t="e">
        <f t="shared" si="96"/>
        <v>#REF!</v>
      </c>
      <c r="BG79" s="1319" t="e">
        <f t="shared" si="97"/>
        <v>#REF!</v>
      </c>
      <c r="BH79" s="1319" t="e">
        <f t="shared" si="98"/>
        <v>#REF!</v>
      </c>
      <c r="BI79" s="1319" t="e">
        <f t="shared" si="99"/>
        <v>#REF!</v>
      </c>
      <c r="BJ79" s="1319" t="e">
        <f t="shared" si="100"/>
        <v>#REF!</v>
      </c>
      <c r="BK79" s="580">
        <f t="shared" si="213"/>
        <v>0</v>
      </c>
      <c r="BL79" s="580"/>
      <c r="BM79" s="580"/>
      <c r="BN79" s="580"/>
      <c r="BO79" s="580"/>
      <c r="BP79" s="580">
        <f t="shared" si="214"/>
        <v>0</v>
      </c>
      <c r="BQ79" s="580"/>
      <c r="BR79" s="580"/>
      <c r="BS79" s="580"/>
      <c r="BT79" s="580"/>
      <c r="BU79" s="580">
        <f t="shared" si="78"/>
        <v>0</v>
      </c>
      <c r="BV79" s="580"/>
      <c r="BW79" s="580"/>
      <c r="BX79" s="580"/>
      <c r="BY79" s="580"/>
      <c r="BZ79" s="580">
        <f t="shared" si="215"/>
        <v>0</v>
      </c>
      <c r="CA79" s="580"/>
      <c r="CB79" s="580"/>
      <c r="CC79" s="580"/>
      <c r="CD79" s="580"/>
      <c r="CE79" s="1349"/>
      <c r="CF79" s="1349"/>
      <c r="CG79" s="1350"/>
    </row>
    <row r="80" spans="1:85" hidden="1">
      <c r="A80" s="1347" t="e">
        <f>'прил 1.1'!#REF!</f>
        <v>#REF!</v>
      </c>
      <c r="B80" s="1191" t="e">
        <f>INDEX('прил 1.1'!#REF!,MATCH('источники по объектам 2016'!A80,'прил 1.1'!B:B,0))</f>
        <v>#REF!</v>
      </c>
      <c r="C80" s="1191" t="e">
        <f>INDEX('прил 14'!N:N,MATCH('источники по объектам 2016'!$A80,'прил 14'!$B:$B,0))</f>
        <v>#REF!</v>
      </c>
      <c r="D80" s="1348"/>
      <c r="E80" s="1191" t="e">
        <f>INDEX('прил 14'!O:O,MATCH('источники по объектам 2016'!$A80,'прил 14'!$B:$B,0))</f>
        <v>#REF!</v>
      </c>
      <c r="F80" s="1348"/>
      <c r="G80" s="1191" t="e">
        <f>INDEX('прил 14'!P:P,MATCH('источники по объектам 2016'!$A80,'прил 14'!$B:$B,0))</f>
        <v>#REF!</v>
      </c>
      <c r="H80" s="1191" t="e">
        <f>INDEX('прил 14'!Q:Q,MATCH('источники по объектам 2016'!$A80,'прил 14'!$B:$B,0))</f>
        <v>#REF!</v>
      </c>
      <c r="I80" s="580"/>
      <c r="J80" s="635"/>
      <c r="K80" s="1319" t="e">
        <f t="shared" si="71"/>
        <v>#REF!</v>
      </c>
      <c r="L80" s="1319" t="e">
        <f t="shared" si="216"/>
        <v>#REF!</v>
      </c>
      <c r="M80" s="1319" t="e">
        <f t="shared" si="217"/>
        <v>#REF!</v>
      </c>
      <c r="N80" s="1319" t="e">
        <f t="shared" si="218"/>
        <v>#REF!</v>
      </c>
      <c r="O80" s="1319" t="e">
        <f t="shared" si="219"/>
        <v>#REF!</v>
      </c>
      <c r="P80" s="580">
        <f t="shared" si="58"/>
        <v>0</v>
      </c>
      <c r="Q80" s="580"/>
      <c r="R80" s="580"/>
      <c r="S80" s="580"/>
      <c r="T80" s="580"/>
      <c r="U80" s="580">
        <f t="shared" si="59"/>
        <v>0</v>
      </c>
      <c r="V80" s="580"/>
      <c r="W80" s="580"/>
      <c r="X80" s="580"/>
      <c r="Y80" s="580"/>
      <c r="Z80" s="580">
        <f t="shared" si="60"/>
        <v>0</v>
      </c>
      <c r="AA80" s="580"/>
      <c r="AB80" s="580"/>
      <c r="AC80" s="580"/>
      <c r="AD80" s="580"/>
      <c r="AE80" s="580"/>
      <c r="AF80" s="580"/>
      <c r="AG80" s="580"/>
      <c r="AH80" s="580"/>
      <c r="AI80" s="580"/>
      <c r="AJ80" s="580" t="e">
        <f t="shared" si="65"/>
        <v>#REF!</v>
      </c>
      <c r="AK80" s="580" t="e">
        <f>INDEX('прил 14'!AL:AL,MATCH('источники по объектам 2016'!$A80,'прил 14'!$B:$B,0))</f>
        <v>#REF!</v>
      </c>
      <c r="AL80" s="580" t="e">
        <f>INDEX('прил 14'!AM:AM,MATCH('источники по объектам 2016'!$A80,'прил 14'!$B:$B,0))</f>
        <v>#REF!</v>
      </c>
      <c r="AM80" s="580" t="e">
        <f>INDEX('прил 14'!AN:AN,MATCH('источники по объектам 2016'!$A80,'прил 14'!$B:$B,0))</f>
        <v>#REF!</v>
      </c>
      <c r="AN80" s="580" t="e">
        <f>INDEX('прил 14'!AO:AO,MATCH('источники по объектам 2016'!$A80,'прил 14'!$B:$B,0))</f>
        <v>#REF!</v>
      </c>
      <c r="AO80" s="580" t="e">
        <f>INDEX('прил 1.1'!#REF!,MATCH('источники по объектам 2016'!A80,'прил 1.1'!B:B,0))</f>
        <v>#REF!</v>
      </c>
      <c r="AP80" s="580" t="e">
        <f>INDEX('прил 14'!W:W,MATCH($A80,'прил 14'!$B:$B,0))</f>
        <v>#REF!</v>
      </c>
      <c r="AQ80" s="580" t="e">
        <f>INDEX('прил 14'!X:X,MATCH($A80,'прил 14'!$B:$B,0))</f>
        <v>#REF!</v>
      </c>
      <c r="AR80" s="580" t="e">
        <f>INDEX('прил 14'!Y:Y,MATCH($A80,'прил 14'!$B:$B,0))</f>
        <v>#REF!</v>
      </c>
      <c r="AS80" s="580" t="e">
        <f>INDEX('прил 14'!Z:Z,MATCH($A80,'прил 14'!$B:$B,0))</f>
        <v>#REF!</v>
      </c>
      <c r="AT80" s="580" t="e">
        <f t="shared" si="23"/>
        <v>#REF!</v>
      </c>
      <c r="AU80" s="580" t="e">
        <f t="shared" si="30"/>
        <v>#REF!</v>
      </c>
      <c r="AV80" s="580" t="e">
        <f t="shared" si="24"/>
        <v>#REF!</v>
      </c>
      <c r="AW80" s="580" t="e">
        <f t="shared" si="25"/>
        <v>#REF!</v>
      </c>
      <c r="AX80" s="580" t="e">
        <f t="shared" si="26"/>
        <v>#REF!</v>
      </c>
      <c r="AY80" s="580"/>
      <c r="AZ80" s="580" t="e">
        <f t="shared" si="66"/>
        <v>#REF!</v>
      </c>
      <c r="BA80" s="580" t="e">
        <f t="shared" si="67"/>
        <v>#REF!</v>
      </c>
      <c r="BB80" s="580" t="e">
        <f t="shared" si="68"/>
        <v>#REF!</v>
      </c>
      <c r="BC80" s="580" t="e">
        <f t="shared" si="69"/>
        <v>#REF!</v>
      </c>
      <c r="BD80" s="580" t="e">
        <f t="shared" si="70"/>
        <v>#REF!</v>
      </c>
      <c r="BE80" s="635"/>
      <c r="BF80" s="1319" t="e">
        <f t="shared" si="96"/>
        <v>#REF!</v>
      </c>
      <c r="BG80" s="1319" t="e">
        <f t="shared" si="97"/>
        <v>#REF!</v>
      </c>
      <c r="BH80" s="1319" t="e">
        <f t="shared" si="98"/>
        <v>#REF!</v>
      </c>
      <c r="BI80" s="1319" t="e">
        <f t="shared" si="99"/>
        <v>#REF!</v>
      </c>
      <c r="BJ80" s="1319" t="e">
        <f t="shared" si="100"/>
        <v>#REF!</v>
      </c>
      <c r="BK80" s="580">
        <f>SUM(BL80:BO80)</f>
        <v>0</v>
      </c>
      <c r="BL80" s="580"/>
      <c r="BM80" s="580"/>
      <c r="BN80" s="580"/>
      <c r="BO80" s="580"/>
      <c r="BP80" s="580">
        <f>SUM(BQ80:BT80)</f>
        <v>0</v>
      </c>
      <c r="BQ80" s="580"/>
      <c r="BR80" s="580"/>
      <c r="BS80" s="580"/>
      <c r="BT80" s="580"/>
      <c r="BU80" s="580">
        <f t="shared" si="78"/>
        <v>0</v>
      </c>
      <c r="BV80" s="580"/>
      <c r="BW80" s="580"/>
      <c r="BX80" s="580"/>
      <c r="BY80" s="580"/>
      <c r="BZ80" s="580">
        <f>SUM(CA80:CD80)</f>
        <v>0</v>
      </c>
      <c r="CA80" s="580"/>
      <c r="CB80" s="580"/>
      <c r="CC80" s="580"/>
      <c r="CD80" s="580"/>
      <c r="CE80" s="1349"/>
      <c r="CF80" s="1349"/>
      <c r="CG80" s="1350"/>
    </row>
    <row r="81" spans="1:85" hidden="1">
      <c r="A81" s="1347" t="e">
        <f>'прил 1.1'!#REF!</f>
        <v>#REF!</v>
      </c>
      <c r="B81" s="1191" t="e">
        <f>INDEX('прил 1.1'!#REF!,MATCH('источники по объектам 2016'!A81,'прил 1.1'!B:B,0))</f>
        <v>#REF!</v>
      </c>
      <c r="C81" s="1191" t="e">
        <f>INDEX('прил 14'!N:N,MATCH('источники по объектам 2016'!$A81,'прил 14'!$B:$B,0))</f>
        <v>#REF!</v>
      </c>
      <c r="D81" s="1348"/>
      <c r="E81" s="1191" t="e">
        <f>INDEX('прил 14'!O:O,MATCH('источники по объектам 2016'!$A81,'прил 14'!$B:$B,0))</f>
        <v>#REF!</v>
      </c>
      <c r="F81" s="1348"/>
      <c r="G81" s="1191" t="e">
        <f>INDEX('прил 14'!P:P,MATCH('источники по объектам 2016'!$A81,'прил 14'!$B:$B,0))</f>
        <v>#REF!</v>
      </c>
      <c r="H81" s="1191" t="e">
        <f>INDEX('прил 14'!Q:Q,MATCH('источники по объектам 2016'!$A81,'прил 14'!$B:$B,0))</f>
        <v>#REF!</v>
      </c>
      <c r="I81" s="580"/>
      <c r="J81" s="635"/>
      <c r="K81" s="1319" t="e">
        <f t="shared" si="71"/>
        <v>#REF!</v>
      </c>
      <c r="L81" s="1319" t="e">
        <f t="shared" si="216"/>
        <v>#REF!</v>
      </c>
      <c r="M81" s="1319" t="e">
        <f t="shared" si="217"/>
        <v>#REF!</v>
      </c>
      <c r="N81" s="1319" t="e">
        <f t="shared" si="218"/>
        <v>#REF!</v>
      </c>
      <c r="O81" s="1319" t="e">
        <f t="shared" si="219"/>
        <v>#REF!</v>
      </c>
      <c r="P81" s="580">
        <f t="shared" si="58"/>
        <v>0</v>
      </c>
      <c r="Q81" s="580"/>
      <c r="R81" s="580"/>
      <c r="S81" s="580"/>
      <c r="T81" s="580"/>
      <c r="U81" s="580">
        <f t="shared" si="59"/>
        <v>0</v>
      </c>
      <c r="V81" s="580"/>
      <c r="W81" s="580"/>
      <c r="X81" s="580"/>
      <c r="Y81" s="580"/>
      <c r="Z81" s="580">
        <f t="shared" si="60"/>
        <v>0</v>
      </c>
      <c r="AA81" s="580"/>
      <c r="AB81" s="580"/>
      <c r="AC81" s="580"/>
      <c r="AD81" s="580"/>
      <c r="AE81" s="580"/>
      <c r="AF81" s="580"/>
      <c r="AG81" s="580"/>
      <c r="AH81" s="580"/>
      <c r="AI81" s="580"/>
      <c r="AJ81" s="580" t="e">
        <f t="shared" si="65"/>
        <v>#REF!</v>
      </c>
      <c r="AK81" s="580" t="e">
        <f>INDEX('прил 14'!AL:AL,MATCH('источники по объектам 2016'!$A81,'прил 14'!$B:$B,0))</f>
        <v>#REF!</v>
      </c>
      <c r="AL81" s="580" t="e">
        <f>INDEX('прил 14'!AM:AM,MATCH('источники по объектам 2016'!$A81,'прил 14'!$B:$B,0))</f>
        <v>#REF!</v>
      </c>
      <c r="AM81" s="580" t="e">
        <f>INDEX('прил 14'!AN:AN,MATCH('источники по объектам 2016'!$A81,'прил 14'!$B:$B,0))</f>
        <v>#REF!</v>
      </c>
      <c r="AN81" s="580" t="e">
        <f>INDEX('прил 14'!AO:AO,MATCH('источники по объектам 2016'!$A81,'прил 14'!$B:$B,0))</f>
        <v>#REF!</v>
      </c>
      <c r="AO81" s="580" t="e">
        <f>INDEX('прил 1.1'!#REF!,MATCH('источники по объектам 2016'!A81,'прил 1.1'!B:B,0))</f>
        <v>#REF!</v>
      </c>
      <c r="AP81" s="580" t="e">
        <f>INDEX('прил 14'!W:W,MATCH($A81,'прил 14'!$B:$B,0))</f>
        <v>#REF!</v>
      </c>
      <c r="AQ81" s="580" t="e">
        <f>INDEX('прил 14'!X:X,MATCH($A81,'прил 14'!$B:$B,0))</f>
        <v>#REF!</v>
      </c>
      <c r="AR81" s="580" t="e">
        <f>INDEX('прил 14'!Y:Y,MATCH($A81,'прил 14'!$B:$B,0))</f>
        <v>#REF!</v>
      </c>
      <c r="AS81" s="580" t="e">
        <f>INDEX('прил 14'!Z:Z,MATCH($A81,'прил 14'!$B:$B,0))</f>
        <v>#REF!</v>
      </c>
      <c r="AT81" s="580" t="e">
        <f t="shared" ref="AT81:AT110" si="220">SUM(AU81:AX81)</f>
        <v>#REF!</v>
      </c>
      <c r="AU81" s="580" t="e">
        <f t="shared" ref="AU81:AU110" si="221">(AP81-AK81)/1.18+AK81</f>
        <v>#REF!</v>
      </c>
      <c r="AV81" s="580" t="e">
        <f t="shared" ref="AV81:AV110" si="222">(AQ81-AL81)/1.18+AL81</f>
        <v>#REF!</v>
      </c>
      <c r="AW81" s="580" t="e">
        <f t="shared" ref="AW81:AW110" si="223">(AR81-AM81)/1.18+AM81</f>
        <v>#REF!</v>
      </c>
      <c r="AX81" s="580" t="e">
        <f t="shared" ref="AX81:AX110" si="224">(AS81-AN81)/1.18+AN81</f>
        <v>#REF!</v>
      </c>
      <c r="AY81" s="580"/>
      <c r="AZ81" s="580" t="e">
        <f t="shared" si="66"/>
        <v>#REF!</v>
      </c>
      <c r="BA81" s="580" t="e">
        <f t="shared" si="67"/>
        <v>#REF!</v>
      </c>
      <c r="BB81" s="580" t="e">
        <f t="shared" si="68"/>
        <v>#REF!</v>
      </c>
      <c r="BC81" s="580" t="e">
        <f t="shared" si="69"/>
        <v>#REF!</v>
      </c>
      <c r="BD81" s="580" t="e">
        <f t="shared" si="70"/>
        <v>#REF!</v>
      </c>
      <c r="BE81" s="635"/>
      <c r="BF81" s="1319" t="e">
        <f t="shared" si="96"/>
        <v>#REF!</v>
      </c>
      <c r="BG81" s="1319" t="e">
        <f t="shared" si="97"/>
        <v>#REF!</v>
      </c>
      <c r="BH81" s="1319" t="e">
        <f t="shared" si="98"/>
        <v>#REF!</v>
      </c>
      <c r="BI81" s="1319" t="e">
        <f t="shared" si="99"/>
        <v>#REF!</v>
      </c>
      <c r="BJ81" s="1319" t="e">
        <f t="shared" si="100"/>
        <v>#REF!</v>
      </c>
      <c r="BK81" s="580">
        <f t="shared" ref="BK81" si="225">SUM(BL81:BO81)</f>
        <v>0</v>
      </c>
      <c r="BL81" s="580"/>
      <c r="BM81" s="580"/>
      <c r="BN81" s="580"/>
      <c r="BO81" s="580"/>
      <c r="BP81" s="580">
        <f t="shared" ref="BP81" si="226">SUM(BQ81:BT81)</f>
        <v>0</v>
      </c>
      <c r="BQ81" s="580"/>
      <c r="BR81" s="580"/>
      <c r="BS81" s="580"/>
      <c r="BT81" s="580"/>
      <c r="BU81" s="580">
        <f t="shared" ref="BU81:BU110" si="227">SUM(BV81:BY81)</f>
        <v>0</v>
      </c>
      <c r="BV81" s="580"/>
      <c r="BW81" s="580"/>
      <c r="BX81" s="580"/>
      <c r="BY81" s="580"/>
      <c r="BZ81" s="580">
        <f t="shared" ref="BZ81" si="228">SUM(CA81:CD81)</f>
        <v>0</v>
      </c>
      <c r="CA81" s="580"/>
      <c r="CB81" s="580"/>
      <c r="CC81" s="580"/>
      <c r="CD81" s="580"/>
      <c r="CE81" s="1349"/>
      <c r="CF81" s="1349"/>
      <c r="CG81" s="1350"/>
    </row>
    <row r="82" spans="1:85" hidden="1">
      <c r="A82" s="1347" t="e">
        <f>'прил 1.1'!#REF!</f>
        <v>#REF!</v>
      </c>
      <c r="B82" s="1191" t="e">
        <f>INDEX('прил 1.1'!#REF!,MATCH('источники по объектам 2016'!A82,'прил 1.1'!B:B,0))</f>
        <v>#REF!</v>
      </c>
      <c r="C82" s="1191" t="e">
        <f>INDEX('прил 14'!N:N,MATCH('источники по объектам 2016'!$A82,'прил 14'!$B:$B,0))</f>
        <v>#REF!</v>
      </c>
      <c r="D82" s="1348"/>
      <c r="E82" s="1191" t="e">
        <f>INDEX('прил 14'!O:O,MATCH('источники по объектам 2016'!$A82,'прил 14'!$B:$B,0))</f>
        <v>#REF!</v>
      </c>
      <c r="F82" s="1348"/>
      <c r="G82" s="1191" t="e">
        <f>INDEX('прил 14'!P:P,MATCH('источники по объектам 2016'!$A82,'прил 14'!$B:$B,0))</f>
        <v>#REF!</v>
      </c>
      <c r="H82" s="1191" t="e">
        <f>INDEX('прил 14'!Q:Q,MATCH('источники по объектам 2016'!$A82,'прил 14'!$B:$B,0))</f>
        <v>#REF!</v>
      </c>
      <c r="I82" s="580"/>
      <c r="J82" s="635"/>
      <c r="K82" s="1319" t="e">
        <f t="shared" si="71"/>
        <v>#REF!</v>
      </c>
      <c r="L82" s="1319" t="e">
        <f t="shared" si="216"/>
        <v>#REF!</v>
      </c>
      <c r="M82" s="1319" t="e">
        <f t="shared" si="217"/>
        <v>#REF!</v>
      </c>
      <c r="N82" s="1319" t="e">
        <f t="shared" si="218"/>
        <v>#REF!</v>
      </c>
      <c r="O82" s="1319" t="e">
        <f t="shared" si="219"/>
        <v>#REF!</v>
      </c>
      <c r="P82" s="580">
        <f t="shared" si="58"/>
        <v>0</v>
      </c>
      <c r="Q82" s="580"/>
      <c r="R82" s="580"/>
      <c r="S82" s="580"/>
      <c r="T82" s="580"/>
      <c r="U82" s="580">
        <f t="shared" si="59"/>
        <v>0</v>
      </c>
      <c r="V82" s="580"/>
      <c r="W82" s="580"/>
      <c r="X82" s="580"/>
      <c r="Y82" s="580"/>
      <c r="Z82" s="580">
        <f t="shared" si="60"/>
        <v>0</v>
      </c>
      <c r="AA82" s="580"/>
      <c r="AB82" s="580"/>
      <c r="AC82" s="580"/>
      <c r="AD82" s="580"/>
      <c r="AE82" s="580"/>
      <c r="AF82" s="580"/>
      <c r="AG82" s="580"/>
      <c r="AH82" s="580"/>
      <c r="AI82" s="580"/>
      <c r="AJ82" s="580" t="e">
        <f t="shared" si="65"/>
        <v>#REF!</v>
      </c>
      <c r="AK82" s="580" t="e">
        <f>INDEX('прил 14'!AL:AL,MATCH('источники по объектам 2016'!$A82,'прил 14'!$B:$B,0))</f>
        <v>#REF!</v>
      </c>
      <c r="AL82" s="580" t="e">
        <f>INDEX('прил 14'!AM:AM,MATCH('источники по объектам 2016'!$A82,'прил 14'!$B:$B,0))</f>
        <v>#REF!</v>
      </c>
      <c r="AM82" s="580" t="e">
        <f>INDEX('прил 14'!AN:AN,MATCH('источники по объектам 2016'!$A82,'прил 14'!$B:$B,0))</f>
        <v>#REF!</v>
      </c>
      <c r="AN82" s="580" t="e">
        <f>INDEX('прил 14'!AO:AO,MATCH('источники по объектам 2016'!$A82,'прил 14'!$B:$B,0))</f>
        <v>#REF!</v>
      </c>
      <c r="AO82" s="580" t="e">
        <f>INDEX('прил 1.1'!#REF!,MATCH('источники по объектам 2016'!A82,'прил 1.1'!B:B,0))</f>
        <v>#REF!</v>
      </c>
      <c r="AP82" s="580" t="e">
        <f>INDEX('прил 14'!W:W,MATCH($A82,'прил 14'!$B:$B,0))</f>
        <v>#REF!</v>
      </c>
      <c r="AQ82" s="580" t="e">
        <f>INDEX('прил 14'!X:X,MATCH($A82,'прил 14'!$B:$B,0))</f>
        <v>#REF!</v>
      </c>
      <c r="AR82" s="580" t="e">
        <f>INDEX('прил 14'!Y:Y,MATCH($A82,'прил 14'!$B:$B,0))</f>
        <v>#REF!</v>
      </c>
      <c r="AS82" s="580" t="e">
        <f>INDEX('прил 14'!Z:Z,MATCH($A82,'прил 14'!$B:$B,0))</f>
        <v>#REF!</v>
      </c>
      <c r="AT82" s="580" t="e">
        <f t="shared" si="220"/>
        <v>#REF!</v>
      </c>
      <c r="AU82" s="580" t="e">
        <f t="shared" si="221"/>
        <v>#REF!</v>
      </c>
      <c r="AV82" s="580" t="e">
        <f t="shared" si="222"/>
        <v>#REF!</v>
      </c>
      <c r="AW82" s="580" t="e">
        <f t="shared" si="223"/>
        <v>#REF!</v>
      </c>
      <c r="AX82" s="580" t="e">
        <f t="shared" si="224"/>
        <v>#REF!</v>
      </c>
      <c r="AY82" s="580"/>
      <c r="AZ82" s="580" t="e">
        <f t="shared" si="66"/>
        <v>#REF!</v>
      </c>
      <c r="BA82" s="580" t="e">
        <f t="shared" si="67"/>
        <v>#REF!</v>
      </c>
      <c r="BB82" s="580" t="e">
        <f t="shared" si="68"/>
        <v>#REF!</v>
      </c>
      <c r="BC82" s="580" t="e">
        <f t="shared" si="69"/>
        <v>#REF!</v>
      </c>
      <c r="BD82" s="580" t="e">
        <f t="shared" si="70"/>
        <v>#REF!</v>
      </c>
      <c r="BE82" s="635"/>
      <c r="BF82" s="1319" t="e">
        <f t="shared" si="96"/>
        <v>#REF!</v>
      </c>
      <c r="BG82" s="1319" t="e">
        <f t="shared" si="97"/>
        <v>#REF!</v>
      </c>
      <c r="BH82" s="1319" t="e">
        <f t="shared" si="98"/>
        <v>#REF!</v>
      </c>
      <c r="BI82" s="1319" t="e">
        <f t="shared" si="99"/>
        <v>#REF!</v>
      </c>
      <c r="BJ82" s="1319" t="e">
        <f t="shared" si="100"/>
        <v>#REF!</v>
      </c>
      <c r="BK82" s="580">
        <f>SUM(BL82:BO82)</f>
        <v>0</v>
      </c>
      <c r="BL82" s="580"/>
      <c r="BM82" s="580"/>
      <c r="BN82" s="580"/>
      <c r="BO82" s="580"/>
      <c r="BP82" s="580">
        <f>SUM(BQ82:BT82)</f>
        <v>0</v>
      </c>
      <c r="BQ82" s="580"/>
      <c r="BR82" s="580"/>
      <c r="BS82" s="580"/>
      <c r="BT82" s="580"/>
      <c r="BU82" s="580">
        <f t="shared" si="227"/>
        <v>0</v>
      </c>
      <c r="BV82" s="580"/>
      <c r="BW82" s="580"/>
      <c r="BX82" s="580"/>
      <c r="BY82" s="580"/>
      <c r="BZ82" s="580">
        <f>SUM(CA82:CD82)</f>
        <v>0</v>
      </c>
      <c r="CA82" s="580"/>
      <c r="CB82" s="580"/>
      <c r="CC82" s="580"/>
      <c r="CD82" s="580"/>
      <c r="CE82" s="1349"/>
      <c r="CF82" s="1349"/>
      <c r="CG82" s="1350"/>
    </row>
    <row r="83" spans="1:85" hidden="1">
      <c r="A83" s="1347" t="e">
        <f>'прил 1.1'!#REF!</f>
        <v>#REF!</v>
      </c>
      <c r="B83" s="1191" t="e">
        <f>INDEX('прил 1.1'!#REF!,MATCH('источники по объектам 2016'!A83,'прил 1.1'!B:B,0))</f>
        <v>#REF!</v>
      </c>
      <c r="C83" s="1191" t="e">
        <f>INDEX('прил 14'!N:N,MATCH('источники по объектам 2016'!$A83,'прил 14'!$B:$B,0))</f>
        <v>#REF!</v>
      </c>
      <c r="D83" s="1348"/>
      <c r="E83" s="1191" t="e">
        <f>INDEX('прил 14'!O:O,MATCH('источники по объектам 2016'!$A83,'прил 14'!$B:$B,0))</f>
        <v>#REF!</v>
      </c>
      <c r="F83" s="1348"/>
      <c r="G83" s="1191" t="e">
        <f>INDEX('прил 14'!P:P,MATCH('источники по объектам 2016'!$A83,'прил 14'!$B:$B,0))</f>
        <v>#REF!</v>
      </c>
      <c r="H83" s="1191" t="e">
        <f>INDEX('прил 14'!Q:Q,MATCH('источники по объектам 2016'!$A83,'прил 14'!$B:$B,0))</f>
        <v>#REF!</v>
      </c>
      <c r="I83" s="580"/>
      <c r="J83" s="635"/>
      <c r="K83" s="1319" t="e">
        <f t="shared" si="71"/>
        <v>#REF!</v>
      </c>
      <c r="L83" s="1319" t="e">
        <f t="shared" si="216"/>
        <v>#REF!</v>
      </c>
      <c r="M83" s="1319" t="e">
        <f t="shared" si="217"/>
        <v>#REF!</v>
      </c>
      <c r="N83" s="1319" t="e">
        <f t="shared" si="218"/>
        <v>#REF!</v>
      </c>
      <c r="O83" s="1319" t="e">
        <f t="shared" si="219"/>
        <v>#REF!</v>
      </c>
      <c r="P83" s="580">
        <f t="shared" si="58"/>
        <v>0</v>
      </c>
      <c r="Q83" s="580"/>
      <c r="R83" s="580"/>
      <c r="S83" s="580"/>
      <c r="T83" s="580"/>
      <c r="U83" s="580">
        <f t="shared" si="59"/>
        <v>0</v>
      </c>
      <c r="V83" s="580"/>
      <c r="W83" s="580"/>
      <c r="X83" s="580"/>
      <c r="Y83" s="580"/>
      <c r="Z83" s="580">
        <f t="shared" si="60"/>
        <v>0</v>
      </c>
      <c r="AA83" s="580"/>
      <c r="AB83" s="580"/>
      <c r="AC83" s="580"/>
      <c r="AD83" s="580"/>
      <c r="AE83" s="580"/>
      <c r="AF83" s="580"/>
      <c r="AG83" s="580"/>
      <c r="AH83" s="580"/>
      <c r="AI83" s="580"/>
      <c r="AJ83" s="580" t="e">
        <f t="shared" si="65"/>
        <v>#REF!</v>
      </c>
      <c r="AK83" s="580" t="e">
        <f>INDEX('прил 14'!AL:AL,MATCH('источники по объектам 2016'!$A83,'прил 14'!$B:$B,0))</f>
        <v>#REF!</v>
      </c>
      <c r="AL83" s="580" t="e">
        <f>INDEX('прил 14'!AM:AM,MATCH('источники по объектам 2016'!$A83,'прил 14'!$B:$B,0))</f>
        <v>#REF!</v>
      </c>
      <c r="AM83" s="580" t="e">
        <f>INDEX('прил 14'!AN:AN,MATCH('источники по объектам 2016'!$A83,'прил 14'!$B:$B,0))</f>
        <v>#REF!</v>
      </c>
      <c r="AN83" s="580" t="e">
        <f>INDEX('прил 14'!AO:AO,MATCH('источники по объектам 2016'!$A83,'прил 14'!$B:$B,0))</f>
        <v>#REF!</v>
      </c>
      <c r="AO83" s="580" t="e">
        <f>INDEX('прил 1.1'!#REF!,MATCH('источники по объектам 2016'!A83,'прил 1.1'!B:B,0))</f>
        <v>#REF!</v>
      </c>
      <c r="AP83" s="580" t="e">
        <f>INDEX('прил 14'!W:W,MATCH($A83,'прил 14'!$B:$B,0))</f>
        <v>#REF!</v>
      </c>
      <c r="AQ83" s="580" t="e">
        <f>INDEX('прил 14'!X:X,MATCH($A83,'прил 14'!$B:$B,0))</f>
        <v>#REF!</v>
      </c>
      <c r="AR83" s="580" t="e">
        <f>INDEX('прил 14'!Y:Y,MATCH($A83,'прил 14'!$B:$B,0))</f>
        <v>#REF!</v>
      </c>
      <c r="AS83" s="580" t="e">
        <f>INDEX('прил 14'!Z:Z,MATCH($A83,'прил 14'!$B:$B,0))</f>
        <v>#REF!</v>
      </c>
      <c r="AT83" s="580" t="e">
        <f t="shared" si="220"/>
        <v>#REF!</v>
      </c>
      <c r="AU83" s="580" t="e">
        <f t="shared" si="221"/>
        <v>#REF!</v>
      </c>
      <c r="AV83" s="580" t="e">
        <f t="shared" si="222"/>
        <v>#REF!</v>
      </c>
      <c r="AW83" s="580" t="e">
        <f t="shared" si="223"/>
        <v>#REF!</v>
      </c>
      <c r="AX83" s="580" t="e">
        <f t="shared" si="224"/>
        <v>#REF!</v>
      </c>
      <c r="AY83" s="580"/>
      <c r="AZ83" s="580" t="e">
        <f t="shared" si="66"/>
        <v>#REF!</v>
      </c>
      <c r="BA83" s="580" t="e">
        <f t="shared" si="67"/>
        <v>#REF!</v>
      </c>
      <c r="BB83" s="580" t="e">
        <f t="shared" si="68"/>
        <v>#REF!</v>
      </c>
      <c r="BC83" s="580" t="e">
        <f t="shared" si="69"/>
        <v>#REF!</v>
      </c>
      <c r="BD83" s="580" t="e">
        <f t="shared" si="70"/>
        <v>#REF!</v>
      </c>
      <c r="BE83" s="635"/>
      <c r="BF83" s="1319" t="e">
        <f t="shared" si="96"/>
        <v>#REF!</v>
      </c>
      <c r="BG83" s="1319" t="e">
        <f t="shared" si="97"/>
        <v>#REF!</v>
      </c>
      <c r="BH83" s="1319" t="e">
        <f t="shared" si="98"/>
        <v>#REF!</v>
      </c>
      <c r="BI83" s="1319" t="e">
        <f t="shared" si="99"/>
        <v>#REF!</v>
      </c>
      <c r="BJ83" s="1319" t="e">
        <f t="shared" si="100"/>
        <v>#REF!</v>
      </c>
      <c r="BK83" s="580">
        <f t="shared" ref="BK83:BK94" si="229">SUM(BL83:BO83)</f>
        <v>0</v>
      </c>
      <c r="BL83" s="580"/>
      <c r="BM83" s="580"/>
      <c r="BN83" s="580"/>
      <c r="BO83" s="580"/>
      <c r="BP83" s="580">
        <f t="shared" ref="BP83:BP94" si="230">SUM(BQ83:BT83)</f>
        <v>0</v>
      </c>
      <c r="BQ83" s="580"/>
      <c r="BR83" s="580"/>
      <c r="BS83" s="580"/>
      <c r="BT83" s="580"/>
      <c r="BU83" s="580">
        <f t="shared" si="227"/>
        <v>0</v>
      </c>
      <c r="BV83" s="580"/>
      <c r="BW83" s="580"/>
      <c r="BX83" s="580"/>
      <c r="BY83" s="580"/>
      <c r="BZ83" s="580">
        <f t="shared" ref="BZ83:BZ94" si="231">SUM(CA83:CD83)</f>
        <v>0</v>
      </c>
      <c r="CA83" s="580"/>
      <c r="CB83" s="580"/>
      <c r="CC83" s="580"/>
      <c r="CD83" s="580"/>
      <c r="CE83" s="1349"/>
      <c r="CF83" s="1349"/>
      <c r="CG83" s="1350"/>
    </row>
    <row r="84" spans="1:85" hidden="1">
      <c r="A84" s="1347" t="e">
        <f>'прил 1.1'!#REF!</f>
        <v>#REF!</v>
      </c>
      <c r="B84" s="1191" t="e">
        <f>INDEX('прил 1.1'!#REF!,MATCH('источники по объектам 2016'!A84,'прил 1.1'!B:B,0))</f>
        <v>#REF!</v>
      </c>
      <c r="C84" s="1191" t="e">
        <f>INDEX('прил 14'!N:N,MATCH('источники по объектам 2016'!$A84,'прил 14'!$B:$B,0))</f>
        <v>#REF!</v>
      </c>
      <c r="D84" s="1348"/>
      <c r="E84" s="1191" t="e">
        <f>INDEX('прил 14'!O:O,MATCH('источники по объектам 2016'!$A84,'прил 14'!$B:$B,0))</f>
        <v>#REF!</v>
      </c>
      <c r="F84" s="1348"/>
      <c r="G84" s="1191" t="e">
        <f>INDEX('прил 14'!P:P,MATCH('источники по объектам 2016'!$A84,'прил 14'!$B:$B,0))</f>
        <v>#REF!</v>
      </c>
      <c r="H84" s="1191" t="e">
        <f>INDEX('прил 14'!Q:Q,MATCH('источники по объектам 2016'!$A84,'прил 14'!$B:$B,0))</f>
        <v>#REF!</v>
      </c>
      <c r="I84" s="580"/>
      <c r="J84" s="635"/>
      <c r="K84" s="1319" t="e">
        <f t="shared" si="71"/>
        <v>#REF!</v>
      </c>
      <c r="L84" s="1319" t="e">
        <f t="shared" si="216"/>
        <v>#REF!</v>
      </c>
      <c r="M84" s="1319" t="e">
        <f t="shared" si="217"/>
        <v>#REF!</v>
      </c>
      <c r="N84" s="1319" t="e">
        <f t="shared" si="218"/>
        <v>#REF!</v>
      </c>
      <c r="O84" s="1319" t="e">
        <f t="shared" si="219"/>
        <v>#REF!</v>
      </c>
      <c r="P84" s="580">
        <f t="shared" si="58"/>
        <v>0</v>
      </c>
      <c r="Q84" s="580"/>
      <c r="R84" s="580"/>
      <c r="S84" s="580"/>
      <c r="T84" s="580"/>
      <c r="U84" s="580">
        <f t="shared" si="59"/>
        <v>0</v>
      </c>
      <c r="V84" s="580"/>
      <c r="W84" s="580"/>
      <c r="X84" s="580"/>
      <c r="Y84" s="580"/>
      <c r="Z84" s="580">
        <f t="shared" si="60"/>
        <v>0</v>
      </c>
      <c r="AA84" s="580"/>
      <c r="AB84" s="580"/>
      <c r="AC84" s="580"/>
      <c r="AD84" s="580"/>
      <c r="AE84" s="580"/>
      <c r="AF84" s="580"/>
      <c r="AG84" s="580"/>
      <c r="AH84" s="580"/>
      <c r="AI84" s="580"/>
      <c r="AJ84" s="580" t="e">
        <f t="shared" si="65"/>
        <v>#REF!</v>
      </c>
      <c r="AK84" s="580" t="e">
        <f>INDEX('прил 14'!AL:AL,MATCH('источники по объектам 2016'!$A84,'прил 14'!$B:$B,0))</f>
        <v>#REF!</v>
      </c>
      <c r="AL84" s="580" t="e">
        <f>INDEX('прил 14'!AM:AM,MATCH('источники по объектам 2016'!$A84,'прил 14'!$B:$B,0))</f>
        <v>#REF!</v>
      </c>
      <c r="AM84" s="580" t="e">
        <f>INDEX('прил 14'!AN:AN,MATCH('источники по объектам 2016'!$A84,'прил 14'!$B:$B,0))</f>
        <v>#REF!</v>
      </c>
      <c r="AN84" s="580" t="e">
        <f>INDEX('прил 14'!AO:AO,MATCH('источники по объектам 2016'!$A84,'прил 14'!$B:$B,0))</f>
        <v>#REF!</v>
      </c>
      <c r="AO84" s="580" t="e">
        <f>INDEX('прил 1.1'!#REF!,MATCH('источники по объектам 2016'!A84,'прил 1.1'!B:B,0))</f>
        <v>#REF!</v>
      </c>
      <c r="AP84" s="580" t="e">
        <f>INDEX('прил 14'!W:W,MATCH($A84,'прил 14'!$B:$B,0))</f>
        <v>#REF!</v>
      </c>
      <c r="AQ84" s="580" t="e">
        <f>INDEX('прил 14'!X:X,MATCH($A84,'прил 14'!$B:$B,0))</f>
        <v>#REF!</v>
      </c>
      <c r="AR84" s="580" t="e">
        <f>INDEX('прил 14'!Y:Y,MATCH($A84,'прил 14'!$B:$B,0))</f>
        <v>#REF!</v>
      </c>
      <c r="AS84" s="580" t="e">
        <f>INDEX('прил 14'!Z:Z,MATCH($A84,'прил 14'!$B:$B,0))</f>
        <v>#REF!</v>
      </c>
      <c r="AT84" s="580" t="e">
        <f t="shared" si="220"/>
        <v>#REF!</v>
      </c>
      <c r="AU84" s="580" t="e">
        <f t="shared" si="221"/>
        <v>#REF!</v>
      </c>
      <c r="AV84" s="580" t="e">
        <f t="shared" si="222"/>
        <v>#REF!</v>
      </c>
      <c r="AW84" s="580" t="e">
        <f t="shared" si="223"/>
        <v>#REF!</v>
      </c>
      <c r="AX84" s="580" t="e">
        <f t="shared" si="224"/>
        <v>#REF!</v>
      </c>
      <c r="AY84" s="580"/>
      <c r="AZ84" s="580" t="e">
        <f t="shared" si="66"/>
        <v>#REF!</v>
      </c>
      <c r="BA84" s="580" t="e">
        <f t="shared" si="67"/>
        <v>#REF!</v>
      </c>
      <c r="BB84" s="580" t="e">
        <f t="shared" si="68"/>
        <v>#REF!</v>
      </c>
      <c r="BC84" s="580" t="e">
        <f t="shared" si="69"/>
        <v>#REF!</v>
      </c>
      <c r="BD84" s="580" t="e">
        <f t="shared" si="70"/>
        <v>#REF!</v>
      </c>
      <c r="BE84" s="635"/>
      <c r="BF84" s="1319" t="e">
        <f t="shared" si="96"/>
        <v>#REF!</v>
      </c>
      <c r="BG84" s="1319" t="e">
        <f t="shared" si="97"/>
        <v>#REF!</v>
      </c>
      <c r="BH84" s="1319" t="e">
        <f t="shared" si="98"/>
        <v>#REF!</v>
      </c>
      <c r="BI84" s="1319" t="e">
        <f t="shared" si="99"/>
        <v>#REF!</v>
      </c>
      <c r="BJ84" s="1319" t="e">
        <f t="shared" si="100"/>
        <v>#REF!</v>
      </c>
      <c r="BK84" s="580">
        <f t="shared" si="229"/>
        <v>0</v>
      </c>
      <c r="BL84" s="580"/>
      <c r="BM84" s="580"/>
      <c r="BN84" s="580"/>
      <c r="BO84" s="580"/>
      <c r="BP84" s="580">
        <f t="shared" si="230"/>
        <v>0</v>
      </c>
      <c r="BQ84" s="580"/>
      <c r="BR84" s="580"/>
      <c r="BS84" s="580"/>
      <c r="BT84" s="580"/>
      <c r="BU84" s="580">
        <f t="shared" si="227"/>
        <v>0</v>
      </c>
      <c r="BV84" s="580"/>
      <c r="BW84" s="580"/>
      <c r="BX84" s="580"/>
      <c r="BY84" s="580"/>
      <c r="BZ84" s="580">
        <f t="shared" si="231"/>
        <v>0</v>
      </c>
      <c r="CA84" s="580"/>
      <c r="CB84" s="580"/>
      <c r="CC84" s="580"/>
      <c r="CD84" s="580"/>
      <c r="CE84" s="1349"/>
      <c r="CF84" s="1349"/>
      <c r="CG84" s="1350"/>
    </row>
    <row r="85" spans="1:85" hidden="1">
      <c r="A85" s="1347" t="e">
        <f>'прил 1.1'!#REF!</f>
        <v>#REF!</v>
      </c>
      <c r="B85" s="1191" t="e">
        <f>INDEX('прил 1.1'!#REF!,MATCH('источники по объектам 2016'!A85,'прил 1.1'!B:B,0))</f>
        <v>#REF!</v>
      </c>
      <c r="C85" s="1191" t="e">
        <f>INDEX('прил 14'!N:N,MATCH('источники по объектам 2016'!$A85,'прил 14'!$B:$B,0))</f>
        <v>#REF!</v>
      </c>
      <c r="D85" s="1348"/>
      <c r="E85" s="1191" t="e">
        <f>INDEX('прил 14'!O:O,MATCH('источники по объектам 2016'!$A85,'прил 14'!$B:$B,0))</f>
        <v>#REF!</v>
      </c>
      <c r="F85" s="1348"/>
      <c r="G85" s="1191" t="e">
        <f>INDEX('прил 14'!P:P,MATCH('источники по объектам 2016'!$A85,'прил 14'!$B:$B,0))</f>
        <v>#REF!</v>
      </c>
      <c r="H85" s="1191" t="e">
        <f>INDEX('прил 14'!Q:Q,MATCH('источники по объектам 2016'!$A85,'прил 14'!$B:$B,0))</f>
        <v>#REF!</v>
      </c>
      <c r="I85" s="580"/>
      <c r="J85" s="635"/>
      <c r="K85" s="1319" t="e">
        <f t="shared" si="71"/>
        <v>#REF!</v>
      </c>
      <c r="L85" s="1319" t="e">
        <f t="shared" si="216"/>
        <v>#REF!</v>
      </c>
      <c r="M85" s="1319" t="e">
        <f t="shared" si="217"/>
        <v>#REF!</v>
      </c>
      <c r="N85" s="1319" t="e">
        <f t="shared" si="218"/>
        <v>#REF!</v>
      </c>
      <c r="O85" s="1319" t="e">
        <f t="shared" si="219"/>
        <v>#REF!</v>
      </c>
      <c r="P85" s="1318"/>
      <c r="Q85" s="1318"/>
      <c r="R85" s="1318"/>
      <c r="S85" s="1318"/>
      <c r="T85" s="1318"/>
      <c r="U85" s="580">
        <f t="shared" si="59"/>
        <v>0</v>
      </c>
      <c r="V85" s="580"/>
      <c r="W85" s="580"/>
      <c r="X85" s="580"/>
      <c r="Y85" s="580"/>
      <c r="Z85" s="580">
        <f t="shared" si="60"/>
        <v>0</v>
      </c>
      <c r="AA85" s="580"/>
      <c r="AB85" s="580"/>
      <c r="AC85" s="580"/>
      <c r="AD85" s="580"/>
      <c r="AE85" s="580"/>
      <c r="AF85" s="580"/>
      <c r="AG85" s="580"/>
      <c r="AH85" s="580"/>
      <c r="AI85" s="580"/>
      <c r="AJ85" s="580" t="e">
        <f t="shared" si="65"/>
        <v>#REF!</v>
      </c>
      <c r="AK85" s="580" t="e">
        <f>INDEX('прил 14'!AL:AL,MATCH('источники по объектам 2016'!$A85,'прил 14'!$B:$B,0))</f>
        <v>#REF!</v>
      </c>
      <c r="AL85" s="580" t="e">
        <f>INDEX('прил 14'!AM:AM,MATCH('источники по объектам 2016'!$A85,'прил 14'!$B:$B,0))</f>
        <v>#REF!</v>
      </c>
      <c r="AM85" s="580" t="e">
        <f>INDEX('прил 14'!AN:AN,MATCH('источники по объектам 2016'!$A85,'прил 14'!$B:$B,0))</f>
        <v>#REF!</v>
      </c>
      <c r="AN85" s="580" t="e">
        <f>INDEX('прил 14'!AO:AO,MATCH('источники по объектам 2016'!$A85,'прил 14'!$B:$B,0))</f>
        <v>#REF!</v>
      </c>
      <c r="AO85" s="580" t="e">
        <f>INDEX('прил 1.1'!#REF!,MATCH('источники по объектам 2016'!A85,'прил 1.1'!B:B,0))</f>
        <v>#REF!</v>
      </c>
      <c r="AP85" s="580" t="e">
        <f>INDEX('прил 14'!W:W,MATCH($A85,'прил 14'!$B:$B,0))</f>
        <v>#REF!</v>
      </c>
      <c r="AQ85" s="580" t="e">
        <f>INDEX('прил 14'!X:X,MATCH($A85,'прил 14'!$B:$B,0))</f>
        <v>#REF!</v>
      </c>
      <c r="AR85" s="580" t="e">
        <f>INDEX('прил 14'!Y:Y,MATCH($A85,'прил 14'!$B:$B,0))</f>
        <v>#REF!</v>
      </c>
      <c r="AS85" s="580" t="e">
        <f>INDEX('прил 14'!Z:Z,MATCH($A85,'прил 14'!$B:$B,0))</f>
        <v>#REF!</v>
      </c>
      <c r="AT85" s="580" t="e">
        <f t="shared" si="220"/>
        <v>#REF!</v>
      </c>
      <c r="AU85" s="580" t="e">
        <f t="shared" si="221"/>
        <v>#REF!</v>
      </c>
      <c r="AV85" s="580" t="e">
        <f t="shared" si="222"/>
        <v>#REF!</v>
      </c>
      <c r="AW85" s="580" t="e">
        <f t="shared" si="223"/>
        <v>#REF!</v>
      </c>
      <c r="AX85" s="580" t="e">
        <f t="shared" si="224"/>
        <v>#REF!</v>
      </c>
      <c r="AY85" s="580"/>
      <c r="AZ85" s="580" t="e">
        <f t="shared" si="66"/>
        <v>#REF!</v>
      </c>
      <c r="BA85" s="580" t="e">
        <f t="shared" si="67"/>
        <v>#REF!</v>
      </c>
      <c r="BB85" s="580" t="e">
        <f t="shared" si="68"/>
        <v>#REF!</v>
      </c>
      <c r="BC85" s="580" t="e">
        <f t="shared" si="69"/>
        <v>#REF!</v>
      </c>
      <c r="BD85" s="580" t="e">
        <f t="shared" si="70"/>
        <v>#REF!</v>
      </c>
      <c r="BE85" s="635"/>
      <c r="BF85" s="1319" t="e">
        <f t="shared" si="96"/>
        <v>#REF!</v>
      </c>
      <c r="BG85" s="1319" t="e">
        <f t="shared" si="97"/>
        <v>#REF!</v>
      </c>
      <c r="BH85" s="1319" t="e">
        <f t="shared" si="98"/>
        <v>#REF!</v>
      </c>
      <c r="BI85" s="1319" t="e">
        <f t="shared" si="99"/>
        <v>#REF!</v>
      </c>
      <c r="BJ85" s="1319" t="e">
        <f t="shared" si="100"/>
        <v>#REF!</v>
      </c>
      <c r="BK85" s="580">
        <f t="shared" si="229"/>
        <v>0</v>
      </c>
      <c r="BL85" s="580"/>
      <c r="BM85" s="580"/>
      <c r="BN85" s="580"/>
      <c r="BO85" s="580"/>
      <c r="BP85" s="580">
        <f t="shared" si="230"/>
        <v>0</v>
      </c>
      <c r="BQ85" s="580"/>
      <c r="BR85" s="580"/>
      <c r="BS85" s="580"/>
      <c r="BT85" s="580"/>
      <c r="BU85" s="580">
        <f t="shared" si="227"/>
        <v>0</v>
      </c>
      <c r="BV85" s="580"/>
      <c r="BW85" s="580"/>
      <c r="BX85" s="580"/>
      <c r="BY85" s="580"/>
      <c r="BZ85" s="580">
        <f t="shared" si="231"/>
        <v>0</v>
      </c>
      <c r="CA85" s="580"/>
      <c r="CB85" s="580"/>
      <c r="CC85" s="580"/>
      <c r="CD85" s="580"/>
      <c r="CE85" s="1349"/>
      <c r="CF85" s="1349"/>
      <c r="CG85" s="1350"/>
    </row>
    <row r="86" spans="1:85" hidden="1">
      <c r="A86" s="1347" t="e">
        <f>'прил 1.1'!#REF!</f>
        <v>#REF!</v>
      </c>
      <c r="B86" s="1191" t="e">
        <f>INDEX('прил 1.1'!#REF!,MATCH('источники по объектам 2016'!A86,'прил 1.1'!B:B,0))</f>
        <v>#REF!</v>
      </c>
      <c r="C86" s="1191" t="e">
        <f>INDEX('прил 14'!N:N,MATCH('источники по объектам 2016'!$A86,'прил 14'!$B:$B,0))</f>
        <v>#REF!</v>
      </c>
      <c r="D86" s="1348"/>
      <c r="E86" s="1191" t="e">
        <f>INDEX('прил 14'!O:O,MATCH('источники по объектам 2016'!$A86,'прил 14'!$B:$B,0))</f>
        <v>#REF!</v>
      </c>
      <c r="F86" s="1348"/>
      <c r="G86" s="1191" t="e">
        <f>INDEX('прил 14'!P:P,MATCH('источники по объектам 2016'!$A86,'прил 14'!$B:$B,0))</f>
        <v>#REF!</v>
      </c>
      <c r="H86" s="1191" t="e">
        <f>INDEX('прил 14'!Q:Q,MATCH('источники по объектам 2016'!$A86,'прил 14'!$B:$B,0))</f>
        <v>#REF!</v>
      </c>
      <c r="I86" s="580"/>
      <c r="J86" s="635"/>
      <c r="K86" s="1319" t="e">
        <f t="shared" si="71"/>
        <v>#REF!</v>
      </c>
      <c r="L86" s="1319" t="e">
        <f>C86-Q86-V86</f>
        <v>#REF!</v>
      </c>
      <c r="M86" s="1319" t="e">
        <f>E86-R86-W86</f>
        <v>#REF!</v>
      </c>
      <c r="N86" s="1319" t="e">
        <f>G86-S86-X86</f>
        <v>#REF!</v>
      </c>
      <c r="O86" s="1319" t="e">
        <f>H86-T86-Y86</f>
        <v>#REF!</v>
      </c>
      <c r="P86" s="580">
        <f t="shared" si="58"/>
        <v>0</v>
      </c>
      <c r="Q86" s="580"/>
      <c r="R86" s="580"/>
      <c r="S86" s="580"/>
      <c r="T86" s="580"/>
      <c r="U86" s="580">
        <f t="shared" si="59"/>
        <v>0</v>
      </c>
      <c r="V86" s="580"/>
      <c r="W86" s="580"/>
      <c r="X86" s="580"/>
      <c r="Y86" s="580"/>
      <c r="Z86" s="580">
        <f t="shared" si="60"/>
        <v>0</v>
      </c>
      <c r="AA86" s="580"/>
      <c r="AB86" s="580"/>
      <c r="AC86" s="580"/>
      <c r="AD86" s="580"/>
      <c r="AE86" s="580"/>
      <c r="AF86" s="580"/>
      <c r="AG86" s="580"/>
      <c r="AH86" s="580"/>
      <c r="AI86" s="580"/>
      <c r="AJ86" s="580" t="e">
        <f t="shared" si="65"/>
        <v>#REF!</v>
      </c>
      <c r="AK86" s="580" t="e">
        <f>INDEX('прил 14'!AL:AL,MATCH('источники по объектам 2016'!$A86,'прил 14'!$B:$B,0))</f>
        <v>#REF!</v>
      </c>
      <c r="AL86" s="580" t="e">
        <f>INDEX('прил 14'!AM:AM,MATCH('источники по объектам 2016'!$A86,'прил 14'!$B:$B,0))</f>
        <v>#REF!</v>
      </c>
      <c r="AM86" s="580" t="e">
        <f>INDEX('прил 14'!AN:AN,MATCH('источники по объектам 2016'!$A86,'прил 14'!$B:$B,0))</f>
        <v>#REF!</v>
      </c>
      <c r="AN86" s="580" t="e">
        <f>INDEX('прил 14'!AO:AO,MATCH('источники по объектам 2016'!$A86,'прил 14'!$B:$B,0))</f>
        <v>#REF!</v>
      </c>
      <c r="AO86" s="580" t="e">
        <f>INDEX('прил 1.1'!#REF!,MATCH('источники по объектам 2016'!A86,'прил 1.1'!B:B,0))</f>
        <v>#REF!</v>
      </c>
      <c r="AP86" s="580" t="e">
        <f>INDEX('прил 14'!W:W,MATCH($A86,'прил 14'!$B:$B,0))</f>
        <v>#REF!</v>
      </c>
      <c r="AQ86" s="580" t="e">
        <f>INDEX('прил 14'!X:X,MATCH($A86,'прил 14'!$B:$B,0))</f>
        <v>#REF!</v>
      </c>
      <c r="AR86" s="580" t="e">
        <f>INDEX('прил 14'!Y:Y,MATCH($A86,'прил 14'!$B:$B,0))</f>
        <v>#REF!</v>
      </c>
      <c r="AS86" s="580" t="e">
        <f>INDEX('прил 14'!Z:Z,MATCH($A86,'прил 14'!$B:$B,0))</f>
        <v>#REF!</v>
      </c>
      <c r="AT86" s="580" t="e">
        <f t="shared" si="220"/>
        <v>#REF!</v>
      </c>
      <c r="AU86" s="580" t="e">
        <f t="shared" si="221"/>
        <v>#REF!</v>
      </c>
      <c r="AV86" s="580" t="e">
        <f t="shared" si="222"/>
        <v>#REF!</v>
      </c>
      <c r="AW86" s="580" t="e">
        <f t="shared" si="223"/>
        <v>#REF!</v>
      </c>
      <c r="AX86" s="580" t="e">
        <f t="shared" si="224"/>
        <v>#REF!</v>
      </c>
      <c r="AY86" s="580"/>
      <c r="AZ86" s="580" t="e">
        <f t="shared" si="66"/>
        <v>#REF!</v>
      </c>
      <c r="BA86" s="580" t="e">
        <f t="shared" si="67"/>
        <v>#REF!</v>
      </c>
      <c r="BB86" s="580" t="e">
        <f t="shared" si="68"/>
        <v>#REF!</v>
      </c>
      <c r="BC86" s="580" t="e">
        <f t="shared" si="69"/>
        <v>#REF!</v>
      </c>
      <c r="BD86" s="580" t="e">
        <f t="shared" si="70"/>
        <v>#REF!</v>
      </c>
      <c r="BE86" s="635"/>
      <c r="BF86" s="1319" t="e">
        <f t="shared" si="96"/>
        <v>#REF!</v>
      </c>
      <c r="BG86" s="1319" t="e">
        <f t="shared" si="97"/>
        <v>#REF!</v>
      </c>
      <c r="BH86" s="1319" t="e">
        <f t="shared" si="98"/>
        <v>#REF!</v>
      </c>
      <c r="BI86" s="1319" t="e">
        <f t="shared" si="99"/>
        <v>#REF!</v>
      </c>
      <c r="BJ86" s="1319" t="e">
        <f t="shared" si="100"/>
        <v>#REF!</v>
      </c>
      <c r="BK86" s="580">
        <f t="shared" si="229"/>
        <v>0</v>
      </c>
      <c r="BL86" s="580"/>
      <c r="BM86" s="580"/>
      <c r="BN86" s="580"/>
      <c r="BO86" s="580"/>
      <c r="BP86" s="580">
        <f t="shared" si="230"/>
        <v>0</v>
      </c>
      <c r="BQ86" s="580"/>
      <c r="BR86" s="580"/>
      <c r="BS86" s="580"/>
      <c r="BT86" s="580"/>
      <c r="BU86" s="580">
        <f t="shared" si="227"/>
        <v>0</v>
      </c>
      <c r="BV86" s="580"/>
      <c r="BW86" s="580"/>
      <c r="BX86" s="580"/>
      <c r="BY86" s="580"/>
      <c r="BZ86" s="580">
        <f t="shared" si="231"/>
        <v>0</v>
      </c>
      <c r="CA86" s="580"/>
      <c r="CB86" s="580"/>
      <c r="CC86" s="580"/>
      <c r="CD86" s="580"/>
      <c r="CE86" s="1349"/>
      <c r="CF86" s="1349"/>
      <c r="CG86" s="1350"/>
    </row>
    <row r="87" spans="1:85" hidden="1">
      <c r="A87" s="1347" t="e">
        <f>'прил 1.1'!#REF!</f>
        <v>#REF!</v>
      </c>
      <c r="B87" s="1191" t="e">
        <f>INDEX('прил 1.1'!#REF!,MATCH('источники по объектам 2016'!A87,'прил 1.1'!B:B,0))</f>
        <v>#REF!</v>
      </c>
      <c r="C87" s="1191" t="e">
        <f>INDEX('прил 14'!N:N,MATCH('источники по объектам 2016'!$A87,'прил 14'!$B:$B,0))</f>
        <v>#REF!</v>
      </c>
      <c r="D87" s="1348"/>
      <c r="E87" s="1191" t="e">
        <f>INDEX('прил 14'!O:O,MATCH('источники по объектам 2016'!$A87,'прил 14'!$B:$B,0))</f>
        <v>#REF!</v>
      </c>
      <c r="F87" s="1348"/>
      <c r="G87" s="1191" t="e">
        <f>INDEX('прил 14'!P:P,MATCH('источники по объектам 2016'!$A87,'прил 14'!$B:$B,0))</f>
        <v>#REF!</v>
      </c>
      <c r="H87" s="1191" t="e">
        <f>INDEX('прил 14'!Q:Q,MATCH('источники по объектам 2016'!$A87,'прил 14'!$B:$B,0))</f>
        <v>#REF!</v>
      </c>
      <c r="I87" s="580"/>
      <c r="J87" s="635"/>
      <c r="K87" s="1319" t="e">
        <f t="shared" ref="K87:K110" si="232">SUM(L87:O87)</f>
        <v>#REF!</v>
      </c>
      <c r="L87" s="1319" t="e">
        <f t="shared" ref="L87:L88" si="233">C87-Q87-V87</f>
        <v>#REF!</v>
      </c>
      <c r="M87" s="1319" t="e">
        <f t="shared" ref="M87:M88" si="234">E87-R87-W87</f>
        <v>#REF!</v>
      </c>
      <c r="N87" s="1319" t="e">
        <f t="shared" ref="N87:N88" si="235">G87-S87-X87</f>
        <v>#REF!</v>
      </c>
      <c r="O87" s="1319" t="e">
        <f t="shared" ref="O87:O88" si="236">H87-T87-Y87</f>
        <v>#REF!</v>
      </c>
      <c r="P87" s="580">
        <f t="shared" si="58"/>
        <v>0</v>
      </c>
      <c r="Q87" s="580"/>
      <c r="R87" s="580"/>
      <c r="S87" s="580"/>
      <c r="T87" s="580"/>
      <c r="U87" s="580">
        <f t="shared" si="59"/>
        <v>0</v>
      </c>
      <c r="V87" s="580"/>
      <c r="W87" s="580"/>
      <c r="X87" s="580"/>
      <c r="Y87" s="580"/>
      <c r="Z87" s="580">
        <f t="shared" si="60"/>
        <v>0</v>
      </c>
      <c r="AA87" s="580"/>
      <c r="AB87" s="580"/>
      <c r="AC87" s="580"/>
      <c r="AD87" s="580"/>
      <c r="AE87" s="580"/>
      <c r="AF87" s="580"/>
      <c r="AG87" s="580"/>
      <c r="AH87" s="580"/>
      <c r="AI87" s="580"/>
      <c r="AJ87" s="580" t="e">
        <f t="shared" si="65"/>
        <v>#REF!</v>
      </c>
      <c r="AK87" s="580" t="e">
        <f>INDEX('прил 14'!AL:AL,MATCH('источники по объектам 2016'!$A87,'прил 14'!$B:$B,0))</f>
        <v>#REF!</v>
      </c>
      <c r="AL87" s="580" t="e">
        <f>INDEX('прил 14'!AM:AM,MATCH('источники по объектам 2016'!$A87,'прил 14'!$B:$B,0))</f>
        <v>#REF!</v>
      </c>
      <c r="AM87" s="580" t="e">
        <f>INDEX('прил 14'!AN:AN,MATCH('источники по объектам 2016'!$A87,'прил 14'!$B:$B,0))</f>
        <v>#REF!</v>
      </c>
      <c r="AN87" s="580" t="e">
        <f>INDEX('прил 14'!AO:AO,MATCH('источники по объектам 2016'!$A87,'прил 14'!$B:$B,0))</f>
        <v>#REF!</v>
      </c>
      <c r="AO87" s="580" t="e">
        <f>INDEX('прил 1.1'!#REF!,MATCH('источники по объектам 2016'!A87,'прил 1.1'!B:B,0))</f>
        <v>#REF!</v>
      </c>
      <c r="AP87" s="580" t="e">
        <f>INDEX('прил 14'!W:W,MATCH($A87,'прил 14'!$B:$B,0))</f>
        <v>#REF!</v>
      </c>
      <c r="AQ87" s="580" t="e">
        <f>INDEX('прил 14'!X:X,MATCH($A87,'прил 14'!$B:$B,0))</f>
        <v>#REF!</v>
      </c>
      <c r="AR87" s="580" t="e">
        <f>INDEX('прил 14'!Y:Y,MATCH($A87,'прил 14'!$B:$B,0))</f>
        <v>#REF!</v>
      </c>
      <c r="AS87" s="580" t="e">
        <f>INDEX('прил 14'!Z:Z,MATCH($A87,'прил 14'!$B:$B,0))</f>
        <v>#REF!</v>
      </c>
      <c r="AT87" s="580" t="e">
        <f t="shared" si="220"/>
        <v>#REF!</v>
      </c>
      <c r="AU87" s="580" t="e">
        <f t="shared" si="221"/>
        <v>#REF!</v>
      </c>
      <c r="AV87" s="580" t="e">
        <f t="shared" si="222"/>
        <v>#REF!</v>
      </c>
      <c r="AW87" s="580" t="e">
        <f t="shared" si="223"/>
        <v>#REF!</v>
      </c>
      <c r="AX87" s="580" t="e">
        <f t="shared" si="224"/>
        <v>#REF!</v>
      </c>
      <c r="AY87" s="580"/>
      <c r="AZ87" s="580" t="e">
        <f t="shared" si="66"/>
        <v>#REF!</v>
      </c>
      <c r="BA87" s="580" t="e">
        <f t="shared" si="67"/>
        <v>#REF!</v>
      </c>
      <c r="BB87" s="580" t="e">
        <f t="shared" si="68"/>
        <v>#REF!</v>
      </c>
      <c r="BC87" s="580" t="e">
        <f t="shared" si="69"/>
        <v>#REF!</v>
      </c>
      <c r="BD87" s="580" t="e">
        <f t="shared" si="70"/>
        <v>#REF!</v>
      </c>
      <c r="BE87" s="635"/>
      <c r="BF87" s="1319" t="e">
        <f t="shared" si="96"/>
        <v>#REF!</v>
      </c>
      <c r="BG87" s="1319" t="e">
        <f t="shared" si="97"/>
        <v>#REF!</v>
      </c>
      <c r="BH87" s="1319" t="e">
        <f t="shared" si="98"/>
        <v>#REF!</v>
      </c>
      <c r="BI87" s="1319" t="e">
        <f t="shared" si="99"/>
        <v>#REF!</v>
      </c>
      <c r="BJ87" s="1319" t="e">
        <f t="shared" si="100"/>
        <v>#REF!</v>
      </c>
      <c r="BK87" s="580">
        <f t="shared" si="229"/>
        <v>0</v>
      </c>
      <c r="BL87" s="580"/>
      <c r="BM87" s="580"/>
      <c r="BN87" s="580"/>
      <c r="BO87" s="580"/>
      <c r="BP87" s="580">
        <f t="shared" si="230"/>
        <v>0</v>
      </c>
      <c r="BQ87" s="580"/>
      <c r="BR87" s="580"/>
      <c r="BS87" s="580"/>
      <c r="BT87" s="580"/>
      <c r="BU87" s="580">
        <f t="shared" si="227"/>
        <v>0</v>
      </c>
      <c r="BV87" s="580"/>
      <c r="BW87" s="580"/>
      <c r="BX87" s="580"/>
      <c r="BY87" s="580"/>
      <c r="BZ87" s="580">
        <f t="shared" si="231"/>
        <v>0</v>
      </c>
      <c r="CA87" s="580"/>
      <c r="CB87" s="580"/>
      <c r="CC87" s="580"/>
      <c r="CD87" s="580"/>
      <c r="CE87" s="1349"/>
      <c r="CF87" s="1349"/>
      <c r="CG87" s="1350"/>
    </row>
    <row r="88" spans="1:85" hidden="1">
      <c r="A88" s="1347" t="e">
        <f>'прил 1.1'!#REF!</f>
        <v>#REF!</v>
      </c>
      <c r="B88" s="1191" t="e">
        <f>INDEX('прил 1.1'!#REF!,MATCH('источники по объектам 2016'!A88,'прил 1.1'!B:B,0))</f>
        <v>#REF!</v>
      </c>
      <c r="C88" s="1191" t="e">
        <f>INDEX('прил 14'!N:N,MATCH('источники по объектам 2016'!$A88,'прил 14'!$B:$B,0))</f>
        <v>#REF!</v>
      </c>
      <c r="D88" s="1348"/>
      <c r="E88" s="1191" t="e">
        <f>INDEX('прил 14'!O:O,MATCH('источники по объектам 2016'!$A88,'прил 14'!$B:$B,0))</f>
        <v>#REF!</v>
      </c>
      <c r="F88" s="1348"/>
      <c r="G88" s="1191" t="e">
        <f>INDEX('прил 14'!P:P,MATCH('источники по объектам 2016'!$A88,'прил 14'!$B:$B,0))</f>
        <v>#REF!</v>
      </c>
      <c r="H88" s="1191" t="e">
        <f>INDEX('прил 14'!Q:Q,MATCH('источники по объектам 2016'!$A88,'прил 14'!$B:$B,0))</f>
        <v>#REF!</v>
      </c>
      <c r="I88" s="580"/>
      <c r="J88" s="635"/>
      <c r="K88" s="1319" t="e">
        <f t="shared" si="232"/>
        <v>#REF!</v>
      </c>
      <c r="L88" s="1319" t="e">
        <f t="shared" si="233"/>
        <v>#REF!</v>
      </c>
      <c r="M88" s="1319" t="e">
        <f t="shared" si="234"/>
        <v>#REF!</v>
      </c>
      <c r="N88" s="1319" t="e">
        <f t="shared" si="235"/>
        <v>#REF!</v>
      </c>
      <c r="O88" s="1319" t="e">
        <f t="shared" si="236"/>
        <v>#REF!</v>
      </c>
      <c r="P88" s="1318">
        <f t="shared" ref="P88" si="237">SUM(Q88:T88)</f>
        <v>0</v>
      </c>
      <c r="Q88" s="1318"/>
      <c r="R88" s="1318"/>
      <c r="S88" s="1318"/>
      <c r="T88" s="1318"/>
      <c r="U88" s="580">
        <f t="shared" si="59"/>
        <v>0</v>
      </c>
      <c r="V88" s="580"/>
      <c r="W88" s="580"/>
      <c r="X88" s="580"/>
      <c r="Y88" s="580"/>
      <c r="Z88" s="580">
        <f t="shared" si="60"/>
        <v>0</v>
      </c>
      <c r="AA88" s="580"/>
      <c r="AB88" s="580"/>
      <c r="AC88" s="580"/>
      <c r="AD88" s="580"/>
      <c r="AE88" s="580"/>
      <c r="AF88" s="580"/>
      <c r="AG88" s="580"/>
      <c r="AH88" s="580"/>
      <c r="AI88" s="580"/>
      <c r="AJ88" s="580" t="e">
        <f t="shared" si="65"/>
        <v>#REF!</v>
      </c>
      <c r="AK88" s="580" t="e">
        <f>INDEX('прил 14'!AL:AL,MATCH('источники по объектам 2016'!$A88,'прил 14'!$B:$B,0))</f>
        <v>#REF!</v>
      </c>
      <c r="AL88" s="580" t="e">
        <f>INDEX('прил 14'!AM:AM,MATCH('источники по объектам 2016'!$A88,'прил 14'!$B:$B,0))</f>
        <v>#REF!</v>
      </c>
      <c r="AM88" s="580" t="e">
        <f>INDEX('прил 14'!AN:AN,MATCH('источники по объектам 2016'!$A88,'прил 14'!$B:$B,0))</f>
        <v>#REF!</v>
      </c>
      <c r="AN88" s="580" t="e">
        <f>INDEX('прил 14'!AO:AO,MATCH('источники по объектам 2016'!$A88,'прил 14'!$B:$B,0))</f>
        <v>#REF!</v>
      </c>
      <c r="AO88" s="580" t="e">
        <f>INDEX('прил 1.1'!#REF!,MATCH('источники по объектам 2016'!A88,'прил 1.1'!B:B,0))</f>
        <v>#REF!</v>
      </c>
      <c r="AP88" s="580" t="e">
        <f>INDEX('прил 14'!W:W,MATCH($A88,'прил 14'!$B:$B,0))</f>
        <v>#REF!</v>
      </c>
      <c r="AQ88" s="580" t="e">
        <f>INDEX('прил 14'!X:X,MATCH($A88,'прил 14'!$B:$B,0))</f>
        <v>#REF!</v>
      </c>
      <c r="AR88" s="580" t="e">
        <f>INDEX('прил 14'!Y:Y,MATCH($A88,'прил 14'!$B:$B,0))</f>
        <v>#REF!</v>
      </c>
      <c r="AS88" s="580" t="e">
        <f>INDEX('прил 14'!Z:Z,MATCH($A88,'прил 14'!$B:$B,0))</f>
        <v>#REF!</v>
      </c>
      <c r="AT88" s="580" t="e">
        <f t="shared" si="220"/>
        <v>#REF!</v>
      </c>
      <c r="AU88" s="580" t="e">
        <f t="shared" si="221"/>
        <v>#REF!</v>
      </c>
      <c r="AV88" s="580" t="e">
        <f t="shared" si="222"/>
        <v>#REF!</v>
      </c>
      <c r="AW88" s="580" t="e">
        <f t="shared" si="223"/>
        <v>#REF!</v>
      </c>
      <c r="AX88" s="580" t="e">
        <f t="shared" si="224"/>
        <v>#REF!</v>
      </c>
      <c r="AY88" s="580"/>
      <c r="AZ88" s="580" t="e">
        <f t="shared" si="66"/>
        <v>#REF!</v>
      </c>
      <c r="BA88" s="580" t="e">
        <f t="shared" si="67"/>
        <v>#REF!</v>
      </c>
      <c r="BB88" s="580" t="e">
        <f t="shared" si="68"/>
        <v>#REF!</v>
      </c>
      <c r="BC88" s="580" t="e">
        <f t="shared" si="69"/>
        <v>#REF!</v>
      </c>
      <c r="BD88" s="580" t="e">
        <f t="shared" si="70"/>
        <v>#REF!</v>
      </c>
      <c r="BE88" s="635"/>
      <c r="BF88" s="1319" t="e">
        <f t="shared" si="96"/>
        <v>#REF!</v>
      </c>
      <c r="BG88" s="1319" t="e">
        <f t="shared" si="97"/>
        <v>#REF!</v>
      </c>
      <c r="BH88" s="1319" t="e">
        <f t="shared" si="98"/>
        <v>#REF!</v>
      </c>
      <c r="BI88" s="1319" t="e">
        <f t="shared" si="99"/>
        <v>#REF!</v>
      </c>
      <c r="BJ88" s="1319" t="e">
        <f t="shared" si="100"/>
        <v>#REF!</v>
      </c>
      <c r="BK88" s="580">
        <f t="shared" si="229"/>
        <v>0</v>
      </c>
      <c r="BL88" s="1318"/>
      <c r="BM88" s="1318"/>
      <c r="BN88" s="1318"/>
      <c r="BO88" s="1318"/>
      <c r="BP88" s="580">
        <f t="shared" si="230"/>
        <v>0</v>
      </c>
      <c r="BQ88" s="580"/>
      <c r="BR88" s="580"/>
      <c r="BS88" s="580"/>
      <c r="BT88" s="580"/>
      <c r="BU88" s="580">
        <f t="shared" si="227"/>
        <v>0</v>
      </c>
      <c r="BV88" s="580"/>
      <c r="BW88" s="580"/>
      <c r="BX88" s="580"/>
      <c r="BY88" s="580"/>
      <c r="BZ88" s="580">
        <f t="shared" si="231"/>
        <v>0</v>
      </c>
      <c r="CA88" s="580"/>
      <c r="CB88" s="580"/>
      <c r="CC88" s="580"/>
      <c r="CD88" s="580"/>
      <c r="CE88" s="1349"/>
      <c r="CF88" s="1349"/>
      <c r="CG88" s="1350"/>
    </row>
    <row r="89" spans="1:85" ht="25.5" hidden="1">
      <c r="A89" s="1347" t="str">
        <f>'прил 1.1'!B21</f>
        <v>Системы учета с автоматизированным сбором данных на розничном рынке</v>
      </c>
      <c r="B89" s="1191" t="e">
        <f>INDEX('прил 1.1'!#REF!,MATCH('источники по объектам 2016'!A89,'прил 1.1'!B:B,0))</f>
        <v>#REF!</v>
      </c>
      <c r="C89" s="1191">
        <f>INDEX('прил 14'!N:N,MATCH('источники по объектам 2016'!$A89,'прил 14'!$B:$B,0))</f>
        <v>1.1539999999999999</v>
      </c>
      <c r="D89" s="1348"/>
      <c r="E89" s="1191" t="e">
        <f>INDEX('прил 14'!O:O,MATCH('источники по объектам 2016'!$A89,'прил 14'!$B:$B,0))</f>
        <v>#REF!</v>
      </c>
      <c r="F89" s="1348"/>
      <c r="G89" s="1191" t="e">
        <f>INDEX('прил 14'!P:P,MATCH('источники по объектам 2016'!$A89,'прил 14'!$B:$B,0))</f>
        <v>#REF!</v>
      </c>
      <c r="H89" s="1191" t="e">
        <f>INDEX('прил 14'!Q:Q,MATCH('источники по объектам 2016'!$A89,'прил 14'!$B:$B,0))</f>
        <v>#REF!</v>
      </c>
      <c r="I89" s="580"/>
      <c r="J89" s="635"/>
      <c r="K89" s="1319" t="e">
        <f t="shared" si="232"/>
        <v>#REF!</v>
      </c>
      <c r="L89" s="1319">
        <f>C89-Q89-V89</f>
        <v>1.1539999999999999</v>
      </c>
      <c r="M89" s="1319" t="e">
        <f>E89-R89-W89</f>
        <v>#REF!</v>
      </c>
      <c r="N89" s="1319" t="e">
        <f>G89-S89-X89</f>
        <v>#REF!</v>
      </c>
      <c r="O89" s="1319" t="e">
        <f>H89-T89-Y89</f>
        <v>#REF!</v>
      </c>
      <c r="P89" s="1318">
        <f t="shared" ref="P89" si="238">SUM(Q89:T89)</f>
        <v>0</v>
      </c>
      <c r="Q89" s="1318"/>
      <c r="R89" s="1318"/>
      <c r="S89" s="1318"/>
      <c r="T89" s="1318"/>
      <c r="U89" s="580">
        <f t="shared" si="59"/>
        <v>0</v>
      </c>
      <c r="V89" s="580"/>
      <c r="W89" s="580"/>
      <c r="X89" s="580"/>
      <c r="Y89" s="580"/>
      <c r="Z89" s="580">
        <f t="shared" si="60"/>
        <v>0</v>
      </c>
      <c r="AA89" s="580"/>
      <c r="AB89" s="580"/>
      <c r="AC89" s="580"/>
      <c r="AD89" s="580"/>
      <c r="AE89" s="580"/>
      <c r="AF89" s="580"/>
      <c r="AG89" s="580"/>
      <c r="AH89" s="580"/>
      <c r="AI89" s="580"/>
      <c r="AJ89" s="580" t="e">
        <f t="shared" si="65"/>
        <v>#REF!</v>
      </c>
      <c r="AK89" s="580">
        <f>INDEX('прил 14'!AL:AL,MATCH('источники по объектам 2016'!$A89,'прил 14'!$B:$B,0))</f>
        <v>1.1539999999999999</v>
      </c>
      <c r="AL89" s="580" t="e">
        <f>INDEX('прил 14'!AM:AM,MATCH('источники по объектам 2016'!$A89,'прил 14'!$B:$B,0))</f>
        <v>#REF!</v>
      </c>
      <c r="AM89" s="580">
        <f>INDEX('прил 14'!AN:AN,MATCH('источники по объектам 2016'!$A89,'прил 14'!$B:$B,0))</f>
        <v>0</v>
      </c>
      <c r="AN89" s="580">
        <f>INDEX('прил 14'!AO:AO,MATCH('источники по объектам 2016'!$A89,'прил 14'!$B:$B,0))</f>
        <v>0</v>
      </c>
      <c r="AO89" s="580" t="e">
        <f>INDEX('прил 1.1'!#REF!,MATCH('источники по объектам 2016'!A89,'прил 1.1'!B:B,0))</f>
        <v>#REF!</v>
      </c>
      <c r="AP89" s="580">
        <f>INDEX('прил 14'!W:W,MATCH($A89,'прил 14'!$B:$B,0))</f>
        <v>1.1539999999999999</v>
      </c>
      <c r="AQ89" s="580" t="e">
        <f>INDEX('прил 14'!X:X,MATCH($A89,'прил 14'!$B:$B,0))</f>
        <v>#REF!</v>
      </c>
      <c r="AR89" s="580" t="e">
        <f>INDEX('прил 14'!Y:Y,MATCH($A89,'прил 14'!$B:$B,0))</f>
        <v>#REF!</v>
      </c>
      <c r="AS89" s="580" t="e">
        <f>INDEX('прил 14'!Z:Z,MATCH($A89,'прил 14'!$B:$B,0))</f>
        <v>#REF!</v>
      </c>
      <c r="AT89" s="580" t="e">
        <f t="shared" si="220"/>
        <v>#REF!</v>
      </c>
      <c r="AU89" s="580">
        <f t="shared" si="221"/>
        <v>1.1539999999999999</v>
      </c>
      <c r="AV89" s="580" t="e">
        <f t="shared" si="222"/>
        <v>#REF!</v>
      </c>
      <c r="AW89" s="580" t="e">
        <f t="shared" si="223"/>
        <v>#REF!</v>
      </c>
      <c r="AX89" s="580" t="e">
        <f t="shared" si="224"/>
        <v>#REF!</v>
      </c>
      <c r="AY89" s="580"/>
      <c r="AZ89" s="580" t="e">
        <f t="shared" si="66"/>
        <v>#REF!</v>
      </c>
      <c r="BA89" s="580">
        <f t="shared" si="67"/>
        <v>0</v>
      </c>
      <c r="BB89" s="580" t="e">
        <f t="shared" si="68"/>
        <v>#REF!</v>
      </c>
      <c r="BC89" s="580" t="e">
        <f t="shared" si="69"/>
        <v>#REF!</v>
      </c>
      <c r="BD89" s="580" t="e">
        <f t="shared" si="70"/>
        <v>#REF!</v>
      </c>
      <c r="BE89" s="635"/>
      <c r="BF89" s="1319" t="e">
        <f t="shared" si="96"/>
        <v>#REF!</v>
      </c>
      <c r="BG89" s="1319">
        <f t="shared" si="97"/>
        <v>1.1539999999999999</v>
      </c>
      <c r="BH89" s="1319" t="e">
        <f t="shared" si="98"/>
        <v>#REF!</v>
      </c>
      <c r="BI89" s="1319" t="e">
        <f t="shared" si="99"/>
        <v>#REF!</v>
      </c>
      <c r="BJ89" s="1319" t="e">
        <f t="shared" si="100"/>
        <v>#REF!</v>
      </c>
      <c r="BK89" s="580">
        <f t="shared" si="229"/>
        <v>0</v>
      </c>
      <c r="BL89" s="1318"/>
      <c r="BM89" s="1318"/>
      <c r="BN89" s="1318"/>
      <c r="BO89" s="1318"/>
      <c r="BP89" s="580">
        <f t="shared" si="230"/>
        <v>0</v>
      </c>
      <c r="BQ89" s="580"/>
      <c r="BR89" s="580"/>
      <c r="BS89" s="580"/>
      <c r="BT89" s="580"/>
      <c r="BU89" s="580">
        <f t="shared" si="227"/>
        <v>0</v>
      </c>
      <c r="BV89" s="580"/>
      <c r="BW89" s="580"/>
      <c r="BX89" s="580"/>
      <c r="BY89" s="580"/>
      <c r="BZ89" s="580">
        <f t="shared" si="231"/>
        <v>0</v>
      </c>
      <c r="CA89" s="580"/>
      <c r="CB89" s="580"/>
      <c r="CC89" s="580"/>
      <c r="CD89" s="580"/>
      <c r="CE89" s="1349"/>
      <c r="CF89" s="1349"/>
      <c r="CG89" s="1350"/>
    </row>
    <row r="90" spans="1:85" hidden="1">
      <c r="A90" s="1347" t="e">
        <f>'прил 1.1'!#REF!</f>
        <v>#REF!</v>
      </c>
      <c r="B90" s="1191" t="e">
        <f>INDEX('прил 1.1'!#REF!,MATCH('источники по объектам 2016'!A90,'прил 1.1'!B:B,0))</f>
        <v>#REF!</v>
      </c>
      <c r="C90" s="1191" t="e">
        <f>INDEX('прил 14'!N:N,MATCH('источники по объектам 2016'!$A90,'прил 14'!$B:$B,0))</f>
        <v>#REF!</v>
      </c>
      <c r="D90" s="1348"/>
      <c r="E90" s="1191" t="e">
        <f>INDEX('прил 14'!O:O,MATCH('источники по объектам 2016'!$A90,'прил 14'!$B:$B,0))</f>
        <v>#REF!</v>
      </c>
      <c r="F90" s="1348"/>
      <c r="G90" s="1191" t="e">
        <f>INDEX('прил 14'!P:P,MATCH('источники по объектам 2016'!$A90,'прил 14'!$B:$B,0))</f>
        <v>#REF!</v>
      </c>
      <c r="H90" s="1191" t="e">
        <f>INDEX('прил 14'!Q:Q,MATCH('источники по объектам 2016'!$A90,'прил 14'!$B:$B,0))</f>
        <v>#REF!</v>
      </c>
      <c r="I90" s="580"/>
      <c r="J90" s="635"/>
      <c r="K90" s="1319" t="e">
        <f t="shared" si="232"/>
        <v>#REF!</v>
      </c>
      <c r="L90" s="1319" t="e">
        <f t="shared" ref="L90:L98" si="239">C90-Q90-V90</f>
        <v>#REF!</v>
      </c>
      <c r="M90" s="1319" t="e">
        <f t="shared" ref="M90:M98" si="240">E90-R90-W90</f>
        <v>#REF!</v>
      </c>
      <c r="N90" s="1319" t="e">
        <f t="shared" ref="N90:N98" si="241">G90-S90-X90</f>
        <v>#REF!</v>
      </c>
      <c r="O90" s="1319" t="e">
        <f t="shared" ref="O90:O98" si="242">H90-T90-Y90</f>
        <v>#REF!</v>
      </c>
      <c r="P90" s="580">
        <f t="shared" si="58"/>
        <v>0</v>
      </c>
      <c r="Q90" s="580"/>
      <c r="R90" s="580"/>
      <c r="S90" s="580"/>
      <c r="T90" s="580"/>
      <c r="U90" s="580">
        <f t="shared" si="59"/>
        <v>0</v>
      </c>
      <c r="V90" s="580"/>
      <c r="W90" s="580"/>
      <c r="X90" s="580"/>
      <c r="Y90" s="580"/>
      <c r="Z90" s="580">
        <f t="shared" si="60"/>
        <v>0</v>
      </c>
      <c r="AA90" s="580"/>
      <c r="AB90" s="580"/>
      <c r="AC90" s="580"/>
      <c r="AD90" s="580"/>
      <c r="AE90" s="580"/>
      <c r="AF90" s="580"/>
      <c r="AG90" s="580"/>
      <c r="AH90" s="580"/>
      <c r="AI90" s="580"/>
      <c r="AJ90" s="580" t="e">
        <f t="shared" si="65"/>
        <v>#REF!</v>
      </c>
      <c r="AK90" s="580" t="e">
        <f>INDEX('прил 14'!AL:AL,MATCH('источники по объектам 2016'!$A90,'прил 14'!$B:$B,0))</f>
        <v>#REF!</v>
      </c>
      <c r="AL90" s="580" t="e">
        <f>INDEX('прил 14'!AM:AM,MATCH('источники по объектам 2016'!$A90,'прил 14'!$B:$B,0))</f>
        <v>#REF!</v>
      </c>
      <c r="AM90" s="580" t="e">
        <f>INDEX('прил 14'!AN:AN,MATCH('источники по объектам 2016'!$A90,'прил 14'!$B:$B,0))</f>
        <v>#REF!</v>
      </c>
      <c r="AN90" s="580" t="e">
        <f>INDEX('прил 14'!AO:AO,MATCH('источники по объектам 2016'!$A90,'прил 14'!$B:$B,0))</f>
        <v>#REF!</v>
      </c>
      <c r="AO90" s="580" t="e">
        <f>INDEX('прил 1.1'!#REF!,MATCH('источники по объектам 2016'!A90,'прил 1.1'!B:B,0))</f>
        <v>#REF!</v>
      </c>
      <c r="AP90" s="580" t="e">
        <f>INDEX('прил 14'!W:W,MATCH($A90,'прил 14'!$B:$B,0))</f>
        <v>#REF!</v>
      </c>
      <c r="AQ90" s="580" t="e">
        <f>INDEX('прил 14'!X:X,MATCH($A90,'прил 14'!$B:$B,0))</f>
        <v>#REF!</v>
      </c>
      <c r="AR90" s="580" t="e">
        <f>INDEX('прил 14'!Y:Y,MATCH($A90,'прил 14'!$B:$B,0))</f>
        <v>#REF!</v>
      </c>
      <c r="AS90" s="580" t="e">
        <f>INDEX('прил 14'!Z:Z,MATCH($A90,'прил 14'!$B:$B,0))</f>
        <v>#REF!</v>
      </c>
      <c r="AT90" s="580" t="e">
        <f t="shared" si="220"/>
        <v>#REF!</v>
      </c>
      <c r="AU90" s="580" t="e">
        <f t="shared" si="221"/>
        <v>#REF!</v>
      </c>
      <c r="AV90" s="580" t="e">
        <f t="shared" si="222"/>
        <v>#REF!</v>
      </c>
      <c r="AW90" s="580" t="e">
        <f t="shared" si="223"/>
        <v>#REF!</v>
      </c>
      <c r="AX90" s="580" t="e">
        <f t="shared" si="224"/>
        <v>#REF!</v>
      </c>
      <c r="AY90" s="580"/>
      <c r="AZ90" s="580" t="e">
        <f t="shared" si="66"/>
        <v>#REF!</v>
      </c>
      <c r="BA90" s="580" t="e">
        <f t="shared" si="67"/>
        <v>#REF!</v>
      </c>
      <c r="BB90" s="580" t="e">
        <f t="shared" si="68"/>
        <v>#REF!</v>
      </c>
      <c r="BC90" s="580" t="e">
        <f t="shared" si="69"/>
        <v>#REF!</v>
      </c>
      <c r="BD90" s="580" t="e">
        <f t="shared" si="70"/>
        <v>#REF!</v>
      </c>
      <c r="BE90" s="635"/>
      <c r="BF90" s="1319" t="e">
        <f t="shared" si="96"/>
        <v>#REF!</v>
      </c>
      <c r="BG90" s="1319" t="e">
        <f t="shared" si="97"/>
        <v>#REF!</v>
      </c>
      <c r="BH90" s="1319" t="e">
        <f t="shared" si="98"/>
        <v>#REF!</v>
      </c>
      <c r="BI90" s="1319" t="e">
        <f t="shared" si="99"/>
        <v>#REF!</v>
      </c>
      <c r="BJ90" s="1319" t="e">
        <f t="shared" si="100"/>
        <v>#REF!</v>
      </c>
      <c r="BK90" s="580">
        <f t="shared" si="229"/>
        <v>0</v>
      </c>
      <c r="BL90" s="580"/>
      <c r="BM90" s="580"/>
      <c r="BN90" s="580"/>
      <c r="BO90" s="580"/>
      <c r="BP90" s="580">
        <f t="shared" si="230"/>
        <v>0</v>
      </c>
      <c r="BQ90" s="580"/>
      <c r="BR90" s="580"/>
      <c r="BS90" s="580"/>
      <c r="BT90" s="580"/>
      <c r="BU90" s="580">
        <f t="shared" si="227"/>
        <v>0</v>
      </c>
      <c r="BV90" s="580"/>
      <c r="BW90" s="580"/>
      <c r="BX90" s="580"/>
      <c r="BY90" s="580"/>
      <c r="BZ90" s="580">
        <f t="shared" si="231"/>
        <v>0</v>
      </c>
      <c r="CA90" s="580"/>
      <c r="CB90" s="580"/>
      <c r="CC90" s="580"/>
      <c r="CD90" s="580"/>
      <c r="CE90" s="1349"/>
      <c r="CF90" s="1349"/>
      <c r="CG90" s="1350"/>
    </row>
    <row r="91" spans="1:85" hidden="1">
      <c r="A91" s="1347" t="e">
        <f>'прил 1.1'!#REF!</f>
        <v>#REF!</v>
      </c>
      <c r="B91" s="1191" t="e">
        <f>INDEX('прил 1.1'!#REF!,MATCH('источники по объектам 2016'!A91,'прил 1.1'!B:B,0))</f>
        <v>#REF!</v>
      </c>
      <c r="C91" s="1191" t="e">
        <f>INDEX('прил 14'!N:N,MATCH('источники по объектам 2016'!$A91,'прил 14'!$B:$B,0))</f>
        <v>#REF!</v>
      </c>
      <c r="D91" s="1348"/>
      <c r="E91" s="1191" t="e">
        <f>INDEX('прил 14'!O:O,MATCH('источники по объектам 2016'!$A91,'прил 14'!$B:$B,0))</f>
        <v>#REF!</v>
      </c>
      <c r="F91" s="1348"/>
      <c r="G91" s="1191" t="e">
        <f>INDEX('прил 14'!P:P,MATCH('источники по объектам 2016'!$A91,'прил 14'!$B:$B,0))</f>
        <v>#REF!</v>
      </c>
      <c r="H91" s="1191" t="e">
        <f>INDEX('прил 14'!Q:Q,MATCH('источники по объектам 2016'!$A91,'прил 14'!$B:$B,0))</f>
        <v>#REF!</v>
      </c>
      <c r="I91" s="580"/>
      <c r="J91" s="635"/>
      <c r="K91" s="1319" t="e">
        <f t="shared" si="232"/>
        <v>#REF!</v>
      </c>
      <c r="L91" s="1319" t="e">
        <f t="shared" si="239"/>
        <v>#REF!</v>
      </c>
      <c r="M91" s="1319" t="e">
        <f t="shared" si="240"/>
        <v>#REF!</v>
      </c>
      <c r="N91" s="1319" t="e">
        <f t="shared" si="241"/>
        <v>#REF!</v>
      </c>
      <c r="O91" s="1319" t="e">
        <f t="shared" si="242"/>
        <v>#REF!</v>
      </c>
      <c r="P91" s="580">
        <f t="shared" si="58"/>
        <v>0</v>
      </c>
      <c r="Q91" s="580"/>
      <c r="R91" s="580"/>
      <c r="S91" s="580"/>
      <c r="T91" s="580"/>
      <c r="U91" s="580">
        <f t="shared" si="59"/>
        <v>0</v>
      </c>
      <c r="V91" s="580"/>
      <c r="W91" s="580"/>
      <c r="X91" s="580"/>
      <c r="Y91" s="580"/>
      <c r="Z91" s="580">
        <f t="shared" si="60"/>
        <v>0</v>
      </c>
      <c r="AA91" s="580"/>
      <c r="AB91" s="580"/>
      <c r="AC91" s="580"/>
      <c r="AD91" s="580"/>
      <c r="AE91" s="580"/>
      <c r="AF91" s="580"/>
      <c r="AG91" s="580"/>
      <c r="AH91" s="580"/>
      <c r="AI91" s="580"/>
      <c r="AJ91" s="580" t="e">
        <f t="shared" si="65"/>
        <v>#REF!</v>
      </c>
      <c r="AK91" s="580" t="e">
        <f>INDEX('прил 14'!AL:AL,MATCH('источники по объектам 2016'!$A91,'прил 14'!$B:$B,0))</f>
        <v>#REF!</v>
      </c>
      <c r="AL91" s="580" t="e">
        <f>INDEX('прил 14'!AM:AM,MATCH('источники по объектам 2016'!$A91,'прил 14'!$B:$B,0))</f>
        <v>#REF!</v>
      </c>
      <c r="AM91" s="580" t="e">
        <f>INDEX('прил 14'!AN:AN,MATCH('источники по объектам 2016'!$A91,'прил 14'!$B:$B,0))</f>
        <v>#REF!</v>
      </c>
      <c r="AN91" s="580" t="e">
        <f>INDEX('прил 14'!AO:AO,MATCH('источники по объектам 2016'!$A91,'прил 14'!$B:$B,0))</f>
        <v>#REF!</v>
      </c>
      <c r="AO91" s="580" t="e">
        <f>INDEX('прил 1.1'!#REF!,MATCH('источники по объектам 2016'!A91,'прил 1.1'!B:B,0))</f>
        <v>#REF!</v>
      </c>
      <c r="AP91" s="580" t="e">
        <f>INDEX('прил 14'!W:W,MATCH($A91,'прил 14'!$B:$B,0))</f>
        <v>#REF!</v>
      </c>
      <c r="AQ91" s="580" t="e">
        <f>INDEX('прил 14'!X:X,MATCH($A91,'прил 14'!$B:$B,0))</f>
        <v>#REF!</v>
      </c>
      <c r="AR91" s="580" t="e">
        <f>INDEX('прил 14'!Y:Y,MATCH($A91,'прил 14'!$B:$B,0))</f>
        <v>#REF!</v>
      </c>
      <c r="AS91" s="580" t="e">
        <f>INDEX('прил 14'!Z:Z,MATCH($A91,'прил 14'!$B:$B,0))</f>
        <v>#REF!</v>
      </c>
      <c r="AT91" s="580" t="e">
        <f t="shared" si="220"/>
        <v>#REF!</v>
      </c>
      <c r="AU91" s="580" t="e">
        <f t="shared" si="221"/>
        <v>#REF!</v>
      </c>
      <c r="AV91" s="580" t="e">
        <f t="shared" si="222"/>
        <v>#REF!</v>
      </c>
      <c r="AW91" s="580" t="e">
        <f t="shared" si="223"/>
        <v>#REF!</v>
      </c>
      <c r="AX91" s="580" t="e">
        <f t="shared" si="224"/>
        <v>#REF!</v>
      </c>
      <c r="AY91" s="580"/>
      <c r="AZ91" s="580" t="e">
        <f t="shared" si="66"/>
        <v>#REF!</v>
      </c>
      <c r="BA91" s="580" t="e">
        <f t="shared" si="67"/>
        <v>#REF!</v>
      </c>
      <c r="BB91" s="580" t="e">
        <f t="shared" si="68"/>
        <v>#REF!</v>
      </c>
      <c r="BC91" s="580" t="e">
        <f t="shared" si="69"/>
        <v>#REF!</v>
      </c>
      <c r="BD91" s="580" t="e">
        <f t="shared" si="70"/>
        <v>#REF!</v>
      </c>
      <c r="BE91" s="635"/>
      <c r="BF91" s="1319" t="e">
        <f t="shared" si="96"/>
        <v>#REF!</v>
      </c>
      <c r="BG91" s="1319" t="e">
        <f t="shared" si="97"/>
        <v>#REF!</v>
      </c>
      <c r="BH91" s="1319" t="e">
        <f t="shared" si="98"/>
        <v>#REF!</v>
      </c>
      <c r="BI91" s="1319" t="e">
        <f t="shared" si="99"/>
        <v>#REF!</v>
      </c>
      <c r="BJ91" s="1319" t="e">
        <f t="shared" si="100"/>
        <v>#REF!</v>
      </c>
      <c r="BK91" s="580">
        <f t="shared" si="229"/>
        <v>0</v>
      </c>
      <c r="BL91" s="580"/>
      <c r="BM91" s="580"/>
      <c r="BN91" s="580"/>
      <c r="BO91" s="580"/>
      <c r="BP91" s="580">
        <f t="shared" si="230"/>
        <v>0</v>
      </c>
      <c r="BQ91" s="580"/>
      <c r="BR91" s="580"/>
      <c r="BS91" s="580"/>
      <c r="BT91" s="580"/>
      <c r="BU91" s="580">
        <f t="shared" si="227"/>
        <v>0</v>
      </c>
      <c r="BV91" s="580"/>
      <c r="BW91" s="580"/>
      <c r="BX91" s="580"/>
      <c r="BY91" s="580"/>
      <c r="BZ91" s="580">
        <f t="shared" si="231"/>
        <v>0</v>
      </c>
      <c r="CA91" s="580"/>
      <c r="CB91" s="580"/>
      <c r="CC91" s="580"/>
      <c r="CD91" s="580"/>
      <c r="CE91" s="1349"/>
      <c r="CF91" s="1349"/>
      <c r="CG91" s="1350"/>
    </row>
    <row r="92" spans="1:85" hidden="1">
      <c r="A92" s="1347" t="e">
        <f>'прил 1.1'!#REF!</f>
        <v>#REF!</v>
      </c>
      <c r="B92" s="1191" t="e">
        <f>INDEX('прил 1.1'!#REF!,MATCH('источники по объектам 2016'!A92,'прил 1.1'!B:B,0))</f>
        <v>#REF!</v>
      </c>
      <c r="C92" s="1191" t="e">
        <f>INDEX('прил 14'!N:N,MATCH('источники по объектам 2016'!$A92,'прил 14'!$B:$B,0))</f>
        <v>#REF!</v>
      </c>
      <c r="D92" s="1348"/>
      <c r="E92" s="1191" t="e">
        <f>INDEX('прил 14'!O:O,MATCH('источники по объектам 2016'!$A92,'прил 14'!$B:$B,0))</f>
        <v>#REF!</v>
      </c>
      <c r="F92" s="1348"/>
      <c r="G92" s="1191" t="e">
        <f>INDEX('прил 14'!P:P,MATCH('источники по объектам 2016'!$A92,'прил 14'!$B:$B,0))</f>
        <v>#REF!</v>
      </c>
      <c r="H92" s="1191" t="e">
        <f>INDEX('прил 14'!Q:Q,MATCH('источники по объектам 2016'!$A92,'прил 14'!$B:$B,0))</f>
        <v>#REF!</v>
      </c>
      <c r="I92" s="580"/>
      <c r="J92" s="635"/>
      <c r="K92" s="1319" t="e">
        <f t="shared" si="232"/>
        <v>#REF!</v>
      </c>
      <c r="L92" s="1319" t="e">
        <f t="shared" si="239"/>
        <v>#REF!</v>
      </c>
      <c r="M92" s="1319" t="e">
        <f t="shared" si="240"/>
        <v>#REF!</v>
      </c>
      <c r="N92" s="1319" t="e">
        <f t="shared" si="241"/>
        <v>#REF!</v>
      </c>
      <c r="O92" s="1319" t="e">
        <f t="shared" si="242"/>
        <v>#REF!</v>
      </c>
      <c r="P92" s="580">
        <f t="shared" ref="P92" si="243">SUM(Q92:T92)</f>
        <v>0</v>
      </c>
      <c r="Q92" s="580"/>
      <c r="R92" s="580"/>
      <c r="S92" s="580"/>
      <c r="T92" s="580"/>
      <c r="U92" s="580">
        <f t="shared" ref="U92" si="244">SUM(V92:Y92)</f>
        <v>0</v>
      </c>
      <c r="V92" s="580"/>
      <c r="W92" s="580"/>
      <c r="X92" s="580"/>
      <c r="Y92" s="580"/>
      <c r="Z92" s="580">
        <f t="shared" ref="Z92" si="245">SUM(AA92:AD92)</f>
        <v>0</v>
      </c>
      <c r="AA92" s="580"/>
      <c r="AB92" s="580"/>
      <c r="AC92" s="580"/>
      <c r="AD92" s="580"/>
      <c r="AE92" s="580"/>
      <c r="AF92" s="580"/>
      <c r="AG92" s="580"/>
      <c r="AH92" s="580"/>
      <c r="AI92" s="580"/>
      <c r="AJ92" s="580" t="e">
        <f t="shared" si="65"/>
        <v>#REF!</v>
      </c>
      <c r="AK92" s="580" t="e">
        <f>INDEX('прил 14'!AL:AL,MATCH('источники по объектам 2016'!$A92,'прил 14'!$B:$B,0))</f>
        <v>#REF!</v>
      </c>
      <c r="AL92" s="580" t="e">
        <f>INDEX('прил 14'!AM:AM,MATCH('источники по объектам 2016'!$A92,'прил 14'!$B:$B,0))</f>
        <v>#REF!</v>
      </c>
      <c r="AM92" s="580" t="e">
        <f>INDEX('прил 14'!AN:AN,MATCH('источники по объектам 2016'!$A92,'прил 14'!$B:$B,0))</f>
        <v>#REF!</v>
      </c>
      <c r="AN92" s="580" t="e">
        <f>INDEX('прил 14'!AO:AO,MATCH('источники по объектам 2016'!$A92,'прил 14'!$B:$B,0))</f>
        <v>#REF!</v>
      </c>
      <c r="AO92" s="580" t="e">
        <f>INDEX('прил 1.1'!#REF!,MATCH('источники по объектам 2016'!A92,'прил 1.1'!B:B,0))</f>
        <v>#REF!</v>
      </c>
      <c r="AP92" s="580" t="e">
        <f>INDEX('прил 14'!W:W,MATCH($A92,'прил 14'!$B:$B,0))</f>
        <v>#REF!</v>
      </c>
      <c r="AQ92" s="580" t="e">
        <f>INDEX('прил 14'!X:X,MATCH($A92,'прил 14'!$B:$B,0))</f>
        <v>#REF!</v>
      </c>
      <c r="AR92" s="580" t="e">
        <f>INDEX('прил 14'!Y:Y,MATCH($A92,'прил 14'!$B:$B,0))</f>
        <v>#REF!</v>
      </c>
      <c r="AS92" s="580" t="e">
        <f>INDEX('прил 14'!Z:Z,MATCH($A92,'прил 14'!$B:$B,0))</f>
        <v>#REF!</v>
      </c>
      <c r="AT92" s="580" t="e">
        <f t="shared" si="220"/>
        <v>#REF!</v>
      </c>
      <c r="AU92" s="580" t="e">
        <f t="shared" si="221"/>
        <v>#REF!</v>
      </c>
      <c r="AV92" s="580" t="e">
        <f t="shared" si="222"/>
        <v>#REF!</v>
      </c>
      <c r="AW92" s="580" t="e">
        <f t="shared" si="223"/>
        <v>#REF!</v>
      </c>
      <c r="AX92" s="580" t="e">
        <f t="shared" si="224"/>
        <v>#REF!</v>
      </c>
      <c r="AY92" s="580"/>
      <c r="AZ92" s="580" t="e">
        <f t="shared" si="66"/>
        <v>#REF!</v>
      </c>
      <c r="BA92" s="580" t="e">
        <f t="shared" si="67"/>
        <v>#REF!</v>
      </c>
      <c r="BB92" s="580" t="e">
        <f t="shared" si="68"/>
        <v>#REF!</v>
      </c>
      <c r="BC92" s="580" t="e">
        <f t="shared" si="69"/>
        <v>#REF!</v>
      </c>
      <c r="BD92" s="580" t="e">
        <f t="shared" si="70"/>
        <v>#REF!</v>
      </c>
      <c r="BE92" s="635"/>
      <c r="BF92" s="1319" t="e">
        <f t="shared" si="96"/>
        <v>#REF!</v>
      </c>
      <c r="BG92" s="1319" t="e">
        <f t="shared" si="97"/>
        <v>#REF!</v>
      </c>
      <c r="BH92" s="1319" t="e">
        <f t="shared" si="98"/>
        <v>#REF!</v>
      </c>
      <c r="BI92" s="1319" t="e">
        <f t="shared" si="99"/>
        <v>#REF!</v>
      </c>
      <c r="BJ92" s="1319" t="e">
        <f t="shared" si="100"/>
        <v>#REF!</v>
      </c>
      <c r="BK92" s="580">
        <f t="shared" si="229"/>
        <v>0</v>
      </c>
      <c r="BL92" s="580"/>
      <c r="BM92" s="580"/>
      <c r="BN92" s="580"/>
      <c r="BO92" s="580"/>
      <c r="BP92" s="580">
        <f t="shared" si="230"/>
        <v>0</v>
      </c>
      <c r="BQ92" s="580"/>
      <c r="BR92" s="580"/>
      <c r="BS92" s="580"/>
      <c r="BT92" s="580"/>
      <c r="BU92" s="580">
        <f t="shared" si="227"/>
        <v>0</v>
      </c>
      <c r="BV92" s="580"/>
      <c r="BW92" s="580"/>
      <c r="BX92" s="580"/>
      <c r="BY92" s="580"/>
      <c r="BZ92" s="580">
        <f t="shared" si="231"/>
        <v>0</v>
      </c>
      <c r="CA92" s="580"/>
      <c r="CB92" s="580"/>
      <c r="CC92" s="580"/>
      <c r="CD92" s="580"/>
      <c r="CE92" s="1349"/>
      <c r="CF92" s="1349"/>
      <c r="CG92" s="1350"/>
    </row>
    <row r="93" spans="1:85" ht="26.25" hidden="1" customHeight="1">
      <c r="A93" s="1347" t="e">
        <f>'прил 1.1'!#REF!</f>
        <v>#REF!</v>
      </c>
      <c r="B93" s="1191" t="e">
        <f>INDEX('прил 1.1'!#REF!,MATCH('источники по объектам 2016'!A93,'прил 1.1'!B:B,0))</f>
        <v>#REF!</v>
      </c>
      <c r="C93" s="1191" t="e">
        <f>INDEX('прил 14'!N:N,MATCH('источники по объектам 2016'!$A93,'прил 14'!$B:$B,0))</f>
        <v>#REF!</v>
      </c>
      <c r="D93" s="1348"/>
      <c r="E93" s="1191" t="e">
        <f>INDEX('прил 14'!O:O,MATCH('источники по объектам 2016'!$A93,'прил 14'!$B:$B,0))</f>
        <v>#REF!</v>
      </c>
      <c r="F93" s="1348"/>
      <c r="G93" s="1191" t="e">
        <f>INDEX('прил 14'!P:P,MATCH('источники по объектам 2016'!$A93,'прил 14'!$B:$B,0))</f>
        <v>#REF!</v>
      </c>
      <c r="H93" s="1191" t="e">
        <f>INDEX('прил 14'!Q:Q,MATCH('источники по объектам 2016'!$A93,'прил 14'!$B:$B,0))</f>
        <v>#REF!</v>
      </c>
      <c r="I93" s="580"/>
      <c r="J93" s="635"/>
      <c r="K93" s="1319" t="e">
        <f t="shared" si="232"/>
        <v>#REF!</v>
      </c>
      <c r="L93" s="1319" t="e">
        <f t="shared" si="239"/>
        <v>#REF!</v>
      </c>
      <c r="M93" s="1319" t="e">
        <f t="shared" si="240"/>
        <v>#REF!</v>
      </c>
      <c r="N93" s="1319" t="e">
        <f t="shared" si="241"/>
        <v>#REF!</v>
      </c>
      <c r="O93" s="1319" t="e">
        <f t="shared" si="242"/>
        <v>#REF!</v>
      </c>
      <c r="P93" s="580">
        <f t="shared" si="58"/>
        <v>0</v>
      </c>
      <c r="Q93" s="580"/>
      <c r="R93" s="580"/>
      <c r="S93" s="580"/>
      <c r="T93" s="580"/>
      <c r="U93" s="580">
        <f t="shared" si="59"/>
        <v>0</v>
      </c>
      <c r="V93" s="580"/>
      <c r="W93" s="580"/>
      <c r="X93" s="580"/>
      <c r="Y93" s="580"/>
      <c r="Z93" s="580">
        <f t="shared" si="60"/>
        <v>0</v>
      </c>
      <c r="AA93" s="580"/>
      <c r="AB93" s="580"/>
      <c r="AC93" s="580"/>
      <c r="AD93" s="580"/>
      <c r="AE93" s="580"/>
      <c r="AF93" s="580"/>
      <c r="AG93" s="580"/>
      <c r="AH93" s="580"/>
      <c r="AI93" s="580"/>
      <c r="AJ93" s="580" t="e">
        <f t="shared" si="65"/>
        <v>#REF!</v>
      </c>
      <c r="AK93" s="580" t="e">
        <f>INDEX('прил 14'!AL:AL,MATCH('источники по объектам 2016'!$A93,'прил 14'!$B:$B,0))</f>
        <v>#REF!</v>
      </c>
      <c r="AL93" s="580" t="e">
        <f>INDEX('прил 14'!AM:AM,MATCH('источники по объектам 2016'!$A93,'прил 14'!$B:$B,0))</f>
        <v>#REF!</v>
      </c>
      <c r="AM93" s="580" t="e">
        <f>INDEX('прил 14'!AN:AN,MATCH('источники по объектам 2016'!$A93,'прил 14'!$B:$B,0))</f>
        <v>#REF!</v>
      </c>
      <c r="AN93" s="580" t="e">
        <f>INDEX('прил 14'!AO:AO,MATCH('источники по объектам 2016'!$A93,'прил 14'!$B:$B,0))</f>
        <v>#REF!</v>
      </c>
      <c r="AO93" s="580" t="e">
        <f>INDEX('прил 1.1'!#REF!,MATCH('источники по объектам 2016'!A93,'прил 1.1'!B:B,0))</f>
        <v>#REF!</v>
      </c>
      <c r="AP93" s="580" t="e">
        <f>INDEX('прил 14'!W:W,MATCH($A93,'прил 14'!$B:$B,0))</f>
        <v>#REF!</v>
      </c>
      <c r="AQ93" s="580" t="e">
        <f>INDEX('прил 14'!X:X,MATCH($A93,'прил 14'!$B:$B,0))</f>
        <v>#REF!</v>
      </c>
      <c r="AR93" s="580" t="e">
        <f>INDEX('прил 14'!Y:Y,MATCH($A93,'прил 14'!$B:$B,0))</f>
        <v>#REF!</v>
      </c>
      <c r="AS93" s="580" t="e">
        <f>INDEX('прил 14'!Z:Z,MATCH($A93,'прил 14'!$B:$B,0))</f>
        <v>#REF!</v>
      </c>
      <c r="AT93" s="580" t="e">
        <f t="shared" si="220"/>
        <v>#REF!</v>
      </c>
      <c r="AU93" s="580" t="e">
        <f t="shared" si="221"/>
        <v>#REF!</v>
      </c>
      <c r="AV93" s="580" t="e">
        <f t="shared" si="222"/>
        <v>#REF!</v>
      </c>
      <c r="AW93" s="580" t="e">
        <f t="shared" si="223"/>
        <v>#REF!</v>
      </c>
      <c r="AX93" s="580" t="e">
        <f t="shared" si="224"/>
        <v>#REF!</v>
      </c>
      <c r="AY93" s="580"/>
      <c r="AZ93" s="580" t="e">
        <f t="shared" si="66"/>
        <v>#REF!</v>
      </c>
      <c r="BA93" s="580" t="e">
        <f t="shared" si="67"/>
        <v>#REF!</v>
      </c>
      <c r="BB93" s="580" t="e">
        <f t="shared" si="68"/>
        <v>#REF!</v>
      </c>
      <c r="BC93" s="580" t="e">
        <f t="shared" si="69"/>
        <v>#REF!</v>
      </c>
      <c r="BD93" s="580" t="e">
        <f t="shared" si="70"/>
        <v>#REF!</v>
      </c>
      <c r="BE93" s="635"/>
      <c r="BF93" s="1319" t="e">
        <f t="shared" si="96"/>
        <v>#REF!</v>
      </c>
      <c r="BG93" s="1319" t="e">
        <f t="shared" si="97"/>
        <v>#REF!</v>
      </c>
      <c r="BH93" s="1319" t="e">
        <f t="shared" si="98"/>
        <v>#REF!</v>
      </c>
      <c r="BI93" s="1319" t="e">
        <f t="shared" si="99"/>
        <v>#REF!</v>
      </c>
      <c r="BJ93" s="1319" t="e">
        <f t="shared" si="100"/>
        <v>#REF!</v>
      </c>
      <c r="BK93" s="580">
        <f t="shared" si="229"/>
        <v>0</v>
      </c>
      <c r="BL93" s="580"/>
      <c r="BM93" s="580"/>
      <c r="BN93" s="580"/>
      <c r="BO93" s="580"/>
      <c r="BP93" s="580">
        <f t="shared" si="230"/>
        <v>0</v>
      </c>
      <c r="BQ93" s="580"/>
      <c r="BR93" s="580"/>
      <c r="BS93" s="580"/>
      <c r="BT93" s="580"/>
      <c r="BU93" s="580">
        <f t="shared" si="227"/>
        <v>0</v>
      </c>
      <c r="BV93" s="580"/>
      <c r="BW93" s="580"/>
      <c r="BX93" s="580"/>
      <c r="BY93" s="580"/>
      <c r="BZ93" s="580">
        <f t="shared" si="231"/>
        <v>0</v>
      </c>
      <c r="CA93" s="580"/>
      <c r="CB93" s="580"/>
      <c r="CC93" s="580"/>
      <c r="CD93" s="580"/>
      <c r="CE93" s="1349"/>
      <c r="CF93" s="1349"/>
      <c r="CG93" s="1350"/>
    </row>
    <row r="94" spans="1:85" hidden="1">
      <c r="A94" s="1347" t="e">
        <f>'прил 1.1'!#REF!</f>
        <v>#REF!</v>
      </c>
      <c r="B94" s="1191" t="e">
        <f>INDEX('прил 1.1'!#REF!,MATCH('источники по объектам 2016'!A94,'прил 1.1'!B:B,0))</f>
        <v>#REF!</v>
      </c>
      <c r="C94" s="1191" t="e">
        <f>INDEX('прил 14'!N:N,MATCH('источники по объектам 2016'!$A94,'прил 14'!$B:$B,0))</f>
        <v>#REF!</v>
      </c>
      <c r="D94" s="1348"/>
      <c r="E94" s="1191" t="e">
        <f>INDEX('прил 14'!O:O,MATCH('источники по объектам 2016'!$A94,'прил 14'!$B:$B,0))</f>
        <v>#REF!</v>
      </c>
      <c r="F94" s="1348"/>
      <c r="G94" s="1191" t="e">
        <f>INDEX('прил 14'!P:P,MATCH('источники по объектам 2016'!$A94,'прил 14'!$B:$B,0))</f>
        <v>#REF!</v>
      </c>
      <c r="H94" s="1191" t="e">
        <f>INDEX('прил 14'!Q:Q,MATCH('источники по объектам 2016'!$A94,'прил 14'!$B:$B,0))</f>
        <v>#REF!</v>
      </c>
      <c r="I94" s="580"/>
      <c r="J94" s="635"/>
      <c r="K94" s="1319" t="e">
        <f t="shared" si="232"/>
        <v>#REF!</v>
      </c>
      <c r="L94" s="1319" t="e">
        <f t="shared" si="239"/>
        <v>#REF!</v>
      </c>
      <c r="M94" s="1319" t="e">
        <f t="shared" si="240"/>
        <v>#REF!</v>
      </c>
      <c r="N94" s="1319" t="e">
        <f t="shared" si="241"/>
        <v>#REF!</v>
      </c>
      <c r="O94" s="1319" t="e">
        <f t="shared" si="242"/>
        <v>#REF!</v>
      </c>
      <c r="P94" s="580">
        <f t="shared" ref="P94" si="246">SUM(Q94:T94)</f>
        <v>0</v>
      </c>
      <c r="Q94" s="580"/>
      <c r="R94" s="580"/>
      <c r="S94" s="580"/>
      <c r="T94" s="580"/>
      <c r="U94" s="580">
        <f t="shared" ref="U94" si="247">SUM(V94:Y94)</f>
        <v>0</v>
      </c>
      <c r="V94" s="580"/>
      <c r="W94" s="580"/>
      <c r="X94" s="580"/>
      <c r="Y94" s="580"/>
      <c r="Z94" s="580">
        <f t="shared" ref="Z94" si="248">SUM(AA94:AD94)</f>
        <v>0</v>
      </c>
      <c r="AA94" s="580"/>
      <c r="AB94" s="580"/>
      <c r="AC94" s="580"/>
      <c r="AD94" s="580"/>
      <c r="AE94" s="580"/>
      <c r="AF94" s="580"/>
      <c r="AG94" s="580"/>
      <c r="AH94" s="580"/>
      <c r="AI94" s="580"/>
      <c r="AJ94" s="580" t="e">
        <f t="shared" si="65"/>
        <v>#REF!</v>
      </c>
      <c r="AK94" s="580" t="e">
        <f>INDEX('прил 14'!AL:AL,MATCH('источники по объектам 2016'!$A94,'прил 14'!$B:$B,0))</f>
        <v>#REF!</v>
      </c>
      <c r="AL94" s="580" t="e">
        <f>INDEX('прил 14'!AM:AM,MATCH('источники по объектам 2016'!$A94,'прил 14'!$B:$B,0))</f>
        <v>#REF!</v>
      </c>
      <c r="AM94" s="580" t="e">
        <f>INDEX('прил 14'!AN:AN,MATCH('источники по объектам 2016'!$A94,'прил 14'!$B:$B,0))</f>
        <v>#REF!</v>
      </c>
      <c r="AN94" s="580" t="e">
        <f>INDEX('прил 14'!AO:AO,MATCH('источники по объектам 2016'!$A94,'прил 14'!$B:$B,0))</f>
        <v>#REF!</v>
      </c>
      <c r="AO94" s="580" t="e">
        <f>INDEX('прил 1.1'!#REF!,MATCH('источники по объектам 2016'!A94,'прил 1.1'!B:B,0))</f>
        <v>#REF!</v>
      </c>
      <c r="AP94" s="580" t="e">
        <f>INDEX('прил 14'!W:W,MATCH($A94,'прил 14'!$B:$B,0))</f>
        <v>#REF!</v>
      </c>
      <c r="AQ94" s="580" t="e">
        <f>INDEX('прил 14'!X:X,MATCH($A94,'прил 14'!$B:$B,0))</f>
        <v>#REF!</v>
      </c>
      <c r="AR94" s="580" t="e">
        <f>INDEX('прил 14'!Y:Y,MATCH($A94,'прил 14'!$B:$B,0))</f>
        <v>#REF!</v>
      </c>
      <c r="AS94" s="580" t="e">
        <f>INDEX('прил 14'!Z:Z,MATCH($A94,'прил 14'!$B:$B,0))</f>
        <v>#REF!</v>
      </c>
      <c r="AT94" s="580" t="e">
        <f t="shared" si="220"/>
        <v>#REF!</v>
      </c>
      <c r="AU94" s="580" t="e">
        <f t="shared" si="221"/>
        <v>#REF!</v>
      </c>
      <c r="AV94" s="580" t="e">
        <f t="shared" si="222"/>
        <v>#REF!</v>
      </c>
      <c r="AW94" s="580" t="e">
        <f t="shared" si="223"/>
        <v>#REF!</v>
      </c>
      <c r="AX94" s="580" t="e">
        <f t="shared" si="224"/>
        <v>#REF!</v>
      </c>
      <c r="AY94" s="580"/>
      <c r="AZ94" s="580" t="e">
        <f t="shared" si="66"/>
        <v>#REF!</v>
      </c>
      <c r="BA94" s="580" t="e">
        <f t="shared" si="67"/>
        <v>#REF!</v>
      </c>
      <c r="BB94" s="580" t="e">
        <f t="shared" si="68"/>
        <v>#REF!</v>
      </c>
      <c r="BC94" s="580" t="e">
        <f t="shared" si="69"/>
        <v>#REF!</v>
      </c>
      <c r="BD94" s="580" t="e">
        <f t="shared" si="70"/>
        <v>#REF!</v>
      </c>
      <c r="BE94" s="635"/>
      <c r="BF94" s="1319" t="e">
        <f t="shared" si="96"/>
        <v>#REF!</v>
      </c>
      <c r="BG94" s="1319" t="e">
        <f t="shared" si="97"/>
        <v>#REF!</v>
      </c>
      <c r="BH94" s="1319" t="e">
        <f t="shared" si="98"/>
        <v>#REF!</v>
      </c>
      <c r="BI94" s="1319" t="e">
        <f t="shared" si="99"/>
        <v>#REF!</v>
      </c>
      <c r="BJ94" s="1319" t="e">
        <f t="shared" si="100"/>
        <v>#REF!</v>
      </c>
      <c r="BK94" s="580">
        <f t="shared" si="229"/>
        <v>0</v>
      </c>
      <c r="BL94" s="580"/>
      <c r="BM94" s="580"/>
      <c r="BN94" s="580"/>
      <c r="BO94" s="580"/>
      <c r="BP94" s="580">
        <f t="shared" si="230"/>
        <v>0</v>
      </c>
      <c r="BQ94" s="580"/>
      <c r="BR94" s="580"/>
      <c r="BS94" s="580"/>
      <c r="BT94" s="580"/>
      <c r="BU94" s="580">
        <f t="shared" si="227"/>
        <v>0</v>
      </c>
      <c r="BV94" s="580"/>
      <c r="BW94" s="580"/>
      <c r="BX94" s="580"/>
      <c r="BY94" s="580"/>
      <c r="BZ94" s="580">
        <f t="shared" si="231"/>
        <v>0</v>
      </c>
      <c r="CA94" s="580"/>
      <c r="CB94" s="580"/>
      <c r="CC94" s="580"/>
      <c r="CD94" s="580"/>
      <c r="CE94" s="1349"/>
      <c r="CF94" s="1349"/>
      <c r="CG94" s="1350"/>
    </row>
    <row r="95" spans="1:85" hidden="1">
      <c r="A95" s="1347" t="e">
        <f>'прил 1.1'!#REF!</f>
        <v>#REF!</v>
      </c>
      <c r="B95" s="1191" t="e">
        <f>INDEX('прил 1.1'!#REF!,MATCH('источники по объектам 2016'!A95,'прил 1.1'!B:B,0))</f>
        <v>#REF!</v>
      </c>
      <c r="C95" s="1191" t="e">
        <f>INDEX('прил 14'!N:N,MATCH('источники по объектам 2016'!$A95,'прил 14'!$B:$B,0))</f>
        <v>#REF!</v>
      </c>
      <c r="D95" s="1348"/>
      <c r="E95" s="1191" t="e">
        <f>INDEX('прил 14'!O:O,MATCH('источники по объектам 2016'!$A95,'прил 14'!$B:$B,0))</f>
        <v>#REF!</v>
      </c>
      <c r="F95" s="1348"/>
      <c r="G95" s="1191" t="e">
        <f>INDEX('прил 14'!P:P,MATCH('источники по объектам 2016'!$A95,'прил 14'!$B:$B,0))</f>
        <v>#REF!</v>
      </c>
      <c r="H95" s="1191" t="e">
        <f>INDEX('прил 14'!Q:Q,MATCH('источники по объектам 2016'!$A95,'прил 14'!$B:$B,0))</f>
        <v>#REF!</v>
      </c>
      <c r="I95" s="580"/>
      <c r="J95" s="635"/>
      <c r="K95" s="1319" t="e">
        <f t="shared" si="232"/>
        <v>#REF!</v>
      </c>
      <c r="L95" s="1319" t="e">
        <f t="shared" si="239"/>
        <v>#REF!</v>
      </c>
      <c r="M95" s="1319" t="e">
        <f t="shared" si="240"/>
        <v>#REF!</v>
      </c>
      <c r="N95" s="1319" t="e">
        <f t="shared" si="241"/>
        <v>#REF!</v>
      </c>
      <c r="O95" s="1319" t="e">
        <f t="shared" si="242"/>
        <v>#REF!</v>
      </c>
      <c r="P95" s="580">
        <f t="shared" si="58"/>
        <v>0</v>
      </c>
      <c r="Q95" s="580"/>
      <c r="R95" s="580"/>
      <c r="S95" s="580"/>
      <c r="T95" s="580"/>
      <c r="U95" s="580">
        <f t="shared" si="59"/>
        <v>0</v>
      </c>
      <c r="V95" s="580"/>
      <c r="W95" s="580"/>
      <c r="X95" s="580"/>
      <c r="Y95" s="580"/>
      <c r="Z95" s="580">
        <f t="shared" si="60"/>
        <v>0</v>
      </c>
      <c r="AA95" s="580"/>
      <c r="AB95" s="580"/>
      <c r="AC95" s="580"/>
      <c r="AD95" s="580"/>
      <c r="AE95" s="580"/>
      <c r="AF95" s="580"/>
      <c r="AG95" s="580"/>
      <c r="AH95" s="580"/>
      <c r="AI95" s="580"/>
      <c r="AJ95" s="580" t="e">
        <f t="shared" si="65"/>
        <v>#REF!</v>
      </c>
      <c r="AK95" s="580" t="e">
        <f>INDEX('прил 14'!AL:AL,MATCH('источники по объектам 2016'!$A95,'прил 14'!$B:$B,0))</f>
        <v>#REF!</v>
      </c>
      <c r="AL95" s="580" t="e">
        <f>INDEX('прил 14'!AM:AM,MATCH('источники по объектам 2016'!$A95,'прил 14'!$B:$B,0))</f>
        <v>#REF!</v>
      </c>
      <c r="AM95" s="580" t="e">
        <f>INDEX('прил 14'!AN:AN,MATCH('источники по объектам 2016'!$A95,'прил 14'!$B:$B,0))</f>
        <v>#REF!</v>
      </c>
      <c r="AN95" s="580" t="e">
        <f>INDEX('прил 14'!AO:AO,MATCH('источники по объектам 2016'!$A95,'прил 14'!$B:$B,0))</f>
        <v>#REF!</v>
      </c>
      <c r="AO95" s="580" t="e">
        <f>INDEX('прил 1.1'!#REF!,MATCH('источники по объектам 2016'!A95,'прил 1.1'!B:B,0))</f>
        <v>#REF!</v>
      </c>
      <c r="AP95" s="580" t="e">
        <f>INDEX('прил 14'!W:W,MATCH($A95,'прил 14'!$B:$B,0))</f>
        <v>#REF!</v>
      </c>
      <c r="AQ95" s="580" t="e">
        <f>INDEX('прил 14'!X:X,MATCH($A95,'прил 14'!$B:$B,0))</f>
        <v>#REF!</v>
      </c>
      <c r="AR95" s="580" t="e">
        <f>INDEX('прил 14'!Y:Y,MATCH($A95,'прил 14'!$B:$B,0))</f>
        <v>#REF!</v>
      </c>
      <c r="AS95" s="580" t="e">
        <f>INDEX('прил 14'!Z:Z,MATCH($A95,'прил 14'!$B:$B,0))</f>
        <v>#REF!</v>
      </c>
      <c r="AT95" s="580" t="e">
        <f t="shared" si="220"/>
        <v>#REF!</v>
      </c>
      <c r="AU95" s="580" t="e">
        <f t="shared" si="221"/>
        <v>#REF!</v>
      </c>
      <c r="AV95" s="580" t="e">
        <f t="shared" si="222"/>
        <v>#REF!</v>
      </c>
      <c r="AW95" s="580" t="e">
        <f t="shared" si="223"/>
        <v>#REF!</v>
      </c>
      <c r="AX95" s="580" t="e">
        <f t="shared" si="224"/>
        <v>#REF!</v>
      </c>
      <c r="AY95" s="580"/>
      <c r="AZ95" s="580" t="e">
        <f t="shared" si="66"/>
        <v>#REF!</v>
      </c>
      <c r="BA95" s="580" t="e">
        <f t="shared" si="67"/>
        <v>#REF!</v>
      </c>
      <c r="BB95" s="580" t="e">
        <f t="shared" si="68"/>
        <v>#REF!</v>
      </c>
      <c r="BC95" s="580" t="e">
        <f t="shared" si="69"/>
        <v>#REF!</v>
      </c>
      <c r="BD95" s="580" t="e">
        <f t="shared" si="70"/>
        <v>#REF!</v>
      </c>
      <c r="BE95" s="635"/>
      <c r="BF95" s="1319" t="e">
        <f t="shared" si="96"/>
        <v>#REF!</v>
      </c>
      <c r="BG95" s="1319" t="e">
        <f t="shared" si="97"/>
        <v>#REF!</v>
      </c>
      <c r="BH95" s="1319" t="e">
        <f t="shared" si="98"/>
        <v>#REF!</v>
      </c>
      <c r="BI95" s="1319" t="e">
        <f t="shared" si="99"/>
        <v>#REF!</v>
      </c>
      <c r="BJ95" s="1319" t="e">
        <f t="shared" si="100"/>
        <v>#REF!</v>
      </c>
      <c r="BK95" s="580">
        <f>SUM(BL95:BO95)</f>
        <v>0</v>
      </c>
      <c r="BL95" s="580"/>
      <c r="BM95" s="580"/>
      <c r="BN95" s="580"/>
      <c r="BO95" s="580"/>
      <c r="BP95" s="580">
        <f>SUM(BQ95:BT95)</f>
        <v>0</v>
      </c>
      <c r="BQ95" s="580"/>
      <c r="BR95" s="580"/>
      <c r="BS95" s="580"/>
      <c r="BT95" s="580"/>
      <c r="BU95" s="580">
        <f t="shared" si="227"/>
        <v>0</v>
      </c>
      <c r="BV95" s="580"/>
      <c r="BW95" s="580"/>
      <c r="BX95" s="580"/>
      <c r="BY95" s="580"/>
      <c r="BZ95" s="580">
        <f>SUM(CA95:CD95)</f>
        <v>0</v>
      </c>
      <c r="CA95" s="580"/>
      <c r="CB95" s="580"/>
      <c r="CC95" s="580"/>
      <c r="CD95" s="580"/>
      <c r="CE95" s="1349"/>
      <c r="CF95" s="1349"/>
      <c r="CG95" s="1350"/>
    </row>
    <row r="96" spans="1:85" hidden="1">
      <c r="A96" s="1347" t="e">
        <f>'прил 1.1'!#REF!</f>
        <v>#REF!</v>
      </c>
      <c r="B96" s="1191" t="e">
        <f>INDEX('прил 1.1'!#REF!,MATCH('источники по объектам 2016'!A96,'прил 1.1'!B:B,0))</f>
        <v>#REF!</v>
      </c>
      <c r="C96" s="1191" t="e">
        <f>INDEX('прил 14'!N:N,MATCH('источники по объектам 2016'!$A96,'прил 14'!$B:$B,0))</f>
        <v>#REF!</v>
      </c>
      <c r="D96" s="1348"/>
      <c r="E96" s="1191" t="e">
        <f>INDEX('прил 14'!O:O,MATCH('источники по объектам 2016'!$A96,'прил 14'!$B:$B,0))</f>
        <v>#REF!</v>
      </c>
      <c r="F96" s="1348"/>
      <c r="G96" s="1191" t="e">
        <f>INDEX('прил 14'!P:P,MATCH('источники по объектам 2016'!$A96,'прил 14'!$B:$B,0))</f>
        <v>#REF!</v>
      </c>
      <c r="H96" s="1191" t="e">
        <f>INDEX('прил 14'!Q:Q,MATCH('источники по объектам 2016'!$A96,'прил 14'!$B:$B,0))</f>
        <v>#REF!</v>
      </c>
      <c r="I96" s="580"/>
      <c r="J96" s="635"/>
      <c r="K96" s="1319" t="e">
        <f t="shared" si="232"/>
        <v>#REF!</v>
      </c>
      <c r="L96" s="1319" t="e">
        <f t="shared" si="239"/>
        <v>#REF!</v>
      </c>
      <c r="M96" s="1319" t="e">
        <f t="shared" si="240"/>
        <v>#REF!</v>
      </c>
      <c r="N96" s="1319" t="e">
        <f t="shared" si="241"/>
        <v>#REF!</v>
      </c>
      <c r="O96" s="1319" t="e">
        <f t="shared" si="242"/>
        <v>#REF!</v>
      </c>
      <c r="P96" s="580">
        <f t="shared" si="58"/>
        <v>0</v>
      </c>
      <c r="Q96" s="580"/>
      <c r="R96" s="580"/>
      <c r="S96" s="580"/>
      <c r="T96" s="580"/>
      <c r="U96" s="580">
        <f t="shared" si="59"/>
        <v>0</v>
      </c>
      <c r="V96" s="580"/>
      <c r="W96" s="580"/>
      <c r="X96" s="580"/>
      <c r="Y96" s="580"/>
      <c r="Z96" s="580">
        <f t="shared" si="60"/>
        <v>0</v>
      </c>
      <c r="AA96" s="580"/>
      <c r="AB96" s="580"/>
      <c r="AC96" s="580"/>
      <c r="AD96" s="580"/>
      <c r="AE96" s="580"/>
      <c r="AF96" s="580"/>
      <c r="AG96" s="580"/>
      <c r="AH96" s="580"/>
      <c r="AI96" s="580"/>
      <c r="AJ96" s="580" t="e">
        <f t="shared" si="65"/>
        <v>#REF!</v>
      </c>
      <c r="AK96" s="580" t="e">
        <f>INDEX('прил 14'!AL:AL,MATCH('источники по объектам 2016'!$A96,'прил 14'!$B:$B,0))</f>
        <v>#REF!</v>
      </c>
      <c r="AL96" s="580" t="e">
        <f>INDEX('прил 14'!AM:AM,MATCH('источники по объектам 2016'!$A96,'прил 14'!$B:$B,0))</f>
        <v>#REF!</v>
      </c>
      <c r="AM96" s="580" t="e">
        <f>INDEX('прил 14'!AN:AN,MATCH('источники по объектам 2016'!$A96,'прил 14'!$B:$B,0))</f>
        <v>#REF!</v>
      </c>
      <c r="AN96" s="580" t="e">
        <f>INDEX('прил 14'!AO:AO,MATCH('источники по объектам 2016'!$A96,'прил 14'!$B:$B,0))</f>
        <v>#REF!</v>
      </c>
      <c r="AO96" s="580" t="e">
        <f>INDEX('прил 1.1'!#REF!,MATCH('источники по объектам 2016'!A96,'прил 1.1'!B:B,0))</f>
        <v>#REF!</v>
      </c>
      <c r="AP96" s="580" t="e">
        <f>INDEX('прил 14'!W:W,MATCH($A96,'прил 14'!$B:$B,0))</f>
        <v>#REF!</v>
      </c>
      <c r="AQ96" s="580" t="e">
        <f>INDEX('прил 14'!X:X,MATCH($A96,'прил 14'!$B:$B,0))</f>
        <v>#REF!</v>
      </c>
      <c r="AR96" s="580" t="e">
        <f>INDEX('прил 14'!Y:Y,MATCH($A96,'прил 14'!$B:$B,0))</f>
        <v>#REF!</v>
      </c>
      <c r="AS96" s="580" t="e">
        <f>INDEX('прил 14'!Z:Z,MATCH($A96,'прил 14'!$B:$B,0))</f>
        <v>#REF!</v>
      </c>
      <c r="AT96" s="580" t="e">
        <f t="shared" si="220"/>
        <v>#REF!</v>
      </c>
      <c r="AU96" s="580" t="e">
        <f t="shared" si="221"/>
        <v>#REF!</v>
      </c>
      <c r="AV96" s="580" t="e">
        <f t="shared" si="222"/>
        <v>#REF!</v>
      </c>
      <c r="AW96" s="580" t="e">
        <f t="shared" si="223"/>
        <v>#REF!</v>
      </c>
      <c r="AX96" s="580" t="e">
        <f t="shared" si="224"/>
        <v>#REF!</v>
      </c>
      <c r="AY96" s="580"/>
      <c r="AZ96" s="580" t="e">
        <f t="shared" si="66"/>
        <v>#REF!</v>
      </c>
      <c r="BA96" s="580" t="e">
        <f t="shared" si="67"/>
        <v>#REF!</v>
      </c>
      <c r="BB96" s="580" t="e">
        <f t="shared" si="68"/>
        <v>#REF!</v>
      </c>
      <c r="BC96" s="580" t="e">
        <f t="shared" si="69"/>
        <v>#REF!</v>
      </c>
      <c r="BD96" s="580" t="e">
        <f t="shared" si="70"/>
        <v>#REF!</v>
      </c>
      <c r="BE96" s="635"/>
      <c r="BF96" s="1319" t="e">
        <f t="shared" si="96"/>
        <v>#REF!</v>
      </c>
      <c r="BG96" s="1319" t="e">
        <f t="shared" si="97"/>
        <v>#REF!</v>
      </c>
      <c r="BH96" s="1319" t="e">
        <f t="shared" si="98"/>
        <v>#REF!</v>
      </c>
      <c r="BI96" s="1319" t="e">
        <f t="shared" si="99"/>
        <v>#REF!</v>
      </c>
      <c r="BJ96" s="1319" t="e">
        <f t="shared" si="100"/>
        <v>#REF!</v>
      </c>
      <c r="BK96" s="580">
        <f t="shared" ref="BK96:BK107" si="249">SUM(BL96:BO96)</f>
        <v>0</v>
      </c>
      <c r="BL96" s="580"/>
      <c r="BM96" s="580"/>
      <c r="BN96" s="580"/>
      <c r="BO96" s="580"/>
      <c r="BP96" s="580">
        <f t="shared" ref="BP96:BP107" si="250">SUM(BQ96:BT96)</f>
        <v>0</v>
      </c>
      <c r="BQ96" s="580"/>
      <c r="BR96" s="580"/>
      <c r="BS96" s="580"/>
      <c r="BT96" s="580"/>
      <c r="BU96" s="580">
        <f t="shared" si="227"/>
        <v>0</v>
      </c>
      <c r="BV96" s="580"/>
      <c r="BW96" s="580"/>
      <c r="BX96" s="580"/>
      <c r="BY96" s="580"/>
      <c r="BZ96" s="580">
        <f t="shared" ref="BZ96:BZ107" si="251">SUM(CA96:CD96)</f>
        <v>0</v>
      </c>
      <c r="CA96" s="580"/>
      <c r="CB96" s="580"/>
      <c r="CC96" s="580"/>
      <c r="CD96" s="580"/>
      <c r="CE96" s="1349"/>
      <c r="CF96" s="1349"/>
      <c r="CG96" s="1350"/>
    </row>
    <row r="97" spans="1:85" hidden="1">
      <c r="A97" s="1347" t="e">
        <f>'прил 1.1'!#REF!</f>
        <v>#REF!</v>
      </c>
      <c r="B97" s="1191" t="e">
        <f>INDEX('прил 1.1'!#REF!,MATCH('источники по объектам 2016'!A97,'прил 1.1'!B:B,0))</f>
        <v>#REF!</v>
      </c>
      <c r="C97" s="1191" t="e">
        <f>INDEX('прил 14'!N:N,MATCH('источники по объектам 2016'!$A97,'прил 14'!$B:$B,0))</f>
        <v>#REF!</v>
      </c>
      <c r="D97" s="1348"/>
      <c r="E97" s="1191" t="e">
        <f>INDEX('прил 14'!O:O,MATCH('источники по объектам 2016'!$A97,'прил 14'!$B:$B,0))</f>
        <v>#REF!</v>
      </c>
      <c r="F97" s="1348"/>
      <c r="G97" s="1191" t="e">
        <f>INDEX('прил 14'!P:P,MATCH('источники по объектам 2016'!$A97,'прил 14'!$B:$B,0))</f>
        <v>#REF!</v>
      </c>
      <c r="H97" s="1191" t="e">
        <f>INDEX('прил 14'!Q:Q,MATCH('источники по объектам 2016'!$A97,'прил 14'!$B:$B,0))</f>
        <v>#REF!</v>
      </c>
      <c r="I97" s="580"/>
      <c r="J97" s="635"/>
      <c r="K97" s="1319" t="e">
        <f t="shared" si="232"/>
        <v>#REF!</v>
      </c>
      <c r="L97" s="1319" t="e">
        <f t="shared" si="239"/>
        <v>#REF!</v>
      </c>
      <c r="M97" s="1319" t="e">
        <f t="shared" si="240"/>
        <v>#REF!</v>
      </c>
      <c r="N97" s="1319" t="e">
        <f t="shared" si="241"/>
        <v>#REF!</v>
      </c>
      <c r="O97" s="1319" t="e">
        <f t="shared" si="242"/>
        <v>#REF!</v>
      </c>
      <c r="P97" s="1322" t="e">
        <f t="shared" ref="P97:P100" si="252">SUM(Q97:T97)</f>
        <v>#REF!</v>
      </c>
      <c r="Q97" s="1322" t="e">
        <f t="shared" ref="Q97:Q100" si="253">C97</f>
        <v>#REF!</v>
      </c>
      <c r="R97" s="1322" t="e">
        <f t="shared" ref="R97:R100" si="254">E97</f>
        <v>#REF!</v>
      </c>
      <c r="S97" s="1322" t="e">
        <f t="shared" ref="S97:S100" si="255">G97</f>
        <v>#REF!</v>
      </c>
      <c r="T97" s="1322" t="e">
        <f t="shared" ref="T97:T100" si="256">H97</f>
        <v>#REF!</v>
      </c>
      <c r="U97" s="580">
        <f t="shared" si="59"/>
        <v>0</v>
      </c>
      <c r="V97" s="580"/>
      <c r="W97" s="580"/>
      <c r="X97" s="580"/>
      <c r="Y97" s="580"/>
      <c r="Z97" s="580">
        <f t="shared" si="60"/>
        <v>0</v>
      </c>
      <c r="AA97" s="580"/>
      <c r="AB97" s="580"/>
      <c r="AC97" s="580"/>
      <c r="AD97" s="580"/>
      <c r="AE97" s="580"/>
      <c r="AF97" s="580"/>
      <c r="AG97" s="580"/>
      <c r="AH97" s="580"/>
      <c r="AI97" s="580"/>
      <c r="AJ97" s="580" t="e">
        <f t="shared" si="65"/>
        <v>#REF!</v>
      </c>
      <c r="AK97" s="580" t="e">
        <f>INDEX('прил 14'!AL:AL,MATCH('источники по объектам 2016'!$A97,'прил 14'!$B:$B,0))</f>
        <v>#REF!</v>
      </c>
      <c r="AL97" s="580" t="e">
        <f>INDEX('прил 14'!AM:AM,MATCH('источники по объектам 2016'!$A97,'прил 14'!$B:$B,0))</f>
        <v>#REF!</v>
      </c>
      <c r="AM97" s="580" t="e">
        <f>INDEX('прил 14'!AN:AN,MATCH('источники по объектам 2016'!$A97,'прил 14'!$B:$B,0))</f>
        <v>#REF!</v>
      </c>
      <c r="AN97" s="580" t="e">
        <f>INDEX('прил 14'!AO:AO,MATCH('источники по объектам 2016'!$A97,'прил 14'!$B:$B,0))</f>
        <v>#REF!</v>
      </c>
      <c r="AO97" s="580" t="e">
        <f>INDEX('прил 1.1'!#REF!,MATCH('источники по объектам 2016'!A97,'прил 1.1'!B:B,0))</f>
        <v>#REF!</v>
      </c>
      <c r="AP97" s="580" t="e">
        <f>INDEX('прил 14'!W:W,MATCH($A97,'прил 14'!$B:$B,0))</f>
        <v>#REF!</v>
      </c>
      <c r="AQ97" s="580" t="e">
        <f>INDEX('прил 14'!X:X,MATCH($A97,'прил 14'!$B:$B,0))</f>
        <v>#REF!</v>
      </c>
      <c r="AR97" s="580" t="e">
        <f>INDEX('прил 14'!Y:Y,MATCH($A97,'прил 14'!$B:$B,0))</f>
        <v>#REF!</v>
      </c>
      <c r="AS97" s="580" t="e">
        <f>INDEX('прил 14'!Z:Z,MATCH($A97,'прил 14'!$B:$B,0))</f>
        <v>#REF!</v>
      </c>
      <c r="AT97" s="580" t="e">
        <f t="shared" si="220"/>
        <v>#REF!</v>
      </c>
      <c r="AU97" s="580" t="e">
        <f t="shared" si="221"/>
        <v>#REF!</v>
      </c>
      <c r="AV97" s="580" t="e">
        <f t="shared" si="222"/>
        <v>#REF!</v>
      </c>
      <c r="AW97" s="580" t="e">
        <f t="shared" si="223"/>
        <v>#REF!</v>
      </c>
      <c r="AX97" s="580" t="e">
        <f t="shared" si="224"/>
        <v>#REF!</v>
      </c>
      <c r="AY97" s="580"/>
      <c r="AZ97" s="580" t="e">
        <f t="shared" si="66"/>
        <v>#REF!</v>
      </c>
      <c r="BA97" s="580" t="e">
        <f t="shared" si="67"/>
        <v>#REF!</v>
      </c>
      <c r="BB97" s="580" t="e">
        <f t="shared" si="68"/>
        <v>#REF!</v>
      </c>
      <c r="BC97" s="580" t="e">
        <f t="shared" si="69"/>
        <v>#REF!</v>
      </c>
      <c r="BD97" s="580" t="e">
        <f t="shared" si="70"/>
        <v>#REF!</v>
      </c>
      <c r="BE97" s="635"/>
      <c r="BF97" s="1319" t="e">
        <f t="shared" si="96"/>
        <v>#REF!</v>
      </c>
      <c r="BG97" s="1319" t="e">
        <f t="shared" si="97"/>
        <v>#REF!</v>
      </c>
      <c r="BH97" s="1319" t="e">
        <f t="shared" si="98"/>
        <v>#REF!</v>
      </c>
      <c r="BI97" s="1319" t="e">
        <f t="shared" si="99"/>
        <v>#REF!</v>
      </c>
      <c r="BJ97" s="1319" t="e">
        <f t="shared" si="100"/>
        <v>#REF!</v>
      </c>
      <c r="BK97" s="1318" t="e">
        <f t="shared" si="249"/>
        <v>#REF!</v>
      </c>
      <c r="BL97" s="1318" t="e">
        <f t="shared" ref="BL97:BL100" si="257">AU97</f>
        <v>#REF!</v>
      </c>
      <c r="BM97" s="1318" t="e">
        <f t="shared" ref="BM97:BM100" si="258">AV97</f>
        <v>#REF!</v>
      </c>
      <c r="BN97" s="1318" t="e">
        <f t="shared" ref="BN97:BN100" si="259">AW97</f>
        <v>#REF!</v>
      </c>
      <c r="BO97" s="1318" t="e">
        <f t="shared" ref="BO97:BO100" si="260">AX97</f>
        <v>#REF!</v>
      </c>
      <c r="BP97" s="580">
        <f t="shared" si="250"/>
        <v>0</v>
      </c>
      <c r="BQ97" s="580"/>
      <c r="BR97" s="580"/>
      <c r="BS97" s="580"/>
      <c r="BT97" s="580"/>
      <c r="BU97" s="580">
        <f t="shared" si="227"/>
        <v>0</v>
      </c>
      <c r="BV97" s="580"/>
      <c r="BW97" s="580"/>
      <c r="BX97" s="580"/>
      <c r="BY97" s="580"/>
      <c r="BZ97" s="580">
        <f t="shared" si="251"/>
        <v>0</v>
      </c>
      <c r="CA97" s="580"/>
      <c r="CB97" s="580"/>
      <c r="CC97" s="580"/>
      <c r="CD97" s="580"/>
      <c r="CE97" s="1349"/>
      <c r="CF97" s="1349"/>
      <c r="CG97" s="1350"/>
    </row>
    <row r="98" spans="1:85" hidden="1">
      <c r="A98" s="1347" t="e">
        <f>'прил 1.1'!#REF!</f>
        <v>#REF!</v>
      </c>
      <c r="B98" s="1191" t="e">
        <f>INDEX('прил 1.1'!#REF!,MATCH('источники по объектам 2016'!A98,'прил 1.1'!B:B,0))</f>
        <v>#REF!</v>
      </c>
      <c r="C98" s="1191" t="e">
        <f>INDEX('прил 14'!N:N,MATCH('источники по объектам 2016'!$A98,'прил 14'!$B:$B,0))</f>
        <v>#REF!</v>
      </c>
      <c r="D98" s="1348"/>
      <c r="E98" s="1191" t="e">
        <f>INDEX('прил 14'!O:O,MATCH('источники по объектам 2016'!$A98,'прил 14'!$B:$B,0))</f>
        <v>#REF!</v>
      </c>
      <c r="F98" s="1348"/>
      <c r="G98" s="1191" t="e">
        <f>INDEX('прил 14'!P:P,MATCH('источники по объектам 2016'!$A98,'прил 14'!$B:$B,0))</f>
        <v>#REF!</v>
      </c>
      <c r="H98" s="1191" t="e">
        <f>INDEX('прил 14'!Q:Q,MATCH('источники по объектам 2016'!$A98,'прил 14'!$B:$B,0))</f>
        <v>#REF!</v>
      </c>
      <c r="I98" s="580"/>
      <c r="J98" s="635"/>
      <c r="K98" s="1319" t="e">
        <f t="shared" si="232"/>
        <v>#REF!</v>
      </c>
      <c r="L98" s="1319" t="e">
        <f t="shared" si="239"/>
        <v>#REF!</v>
      </c>
      <c r="M98" s="1319" t="e">
        <f t="shared" si="240"/>
        <v>#REF!</v>
      </c>
      <c r="N98" s="1319" t="e">
        <f t="shared" si="241"/>
        <v>#REF!</v>
      </c>
      <c r="O98" s="1319" t="e">
        <f t="shared" si="242"/>
        <v>#REF!</v>
      </c>
      <c r="P98" s="1322" t="e">
        <f t="shared" si="252"/>
        <v>#REF!</v>
      </c>
      <c r="Q98" s="1322" t="e">
        <f t="shared" si="253"/>
        <v>#REF!</v>
      </c>
      <c r="R98" s="1322" t="e">
        <f t="shared" si="254"/>
        <v>#REF!</v>
      </c>
      <c r="S98" s="1322" t="e">
        <f t="shared" si="255"/>
        <v>#REF!</v>
      </c>
      <c r="T98" s="1322" t="e">
        <f t="shared" si="256"/>
        <v>#REF!</v>
      </c>
      <c r="U98" s="580">
        <f t="shared" si="59"/>
        <v>0</v>
      </c>
      <c r="V98" s="580"/>
      <c r="W98" s="580"/>
      <c r="X98" s="580"/>
      <c r="Y98" s="580"/>
      <c r="Z98" s="580">
        <f t="shared" si="60"/>
        <v>0</v>
      </c>
      <c r="AA98" s="580"/>
      <c r="AB98" s="580"/>
      <c r="AC98" s="580"/>
      <c r="AD98" s="580"/>
      <c r="AE98" s="580"/>
      <c r="AF98" s="580"/>
      <c r="AG98" s="580"/>
      <c r="AH98" s="580"/>
      <c r="AI98" s="580"/>
      <c r="AJ98" s="580" t="e">
        <f t="shared" ref="AJ98:AJ110" si="261">SUM(AK98:AN98)</f>
        <v>#REF!</v>
      </c>
      <c r="AK98" s="580" t="e">
        <f>INDEX('прил 14'!AL:AL,MATCH('источники по объектам 2016'!$A98,'прил 14'!$B:$B,0))</f>
        <v>#REF!</v>
      </c>
      <c r="AL98" s="580" t="e">
        <f>INDEX('прил 14'!AM:AM,MATCH('источники по объектам 2016'!$A98,'прил 14'!$B:$B,0))</f>
        <v>#REF!</v>
      </c>
      <c r="AM98" s="580" t="e">
        <f>INDEX('прил 14'!AN:AN,MATCH('источники по объектам 2016'!$A98,'прил 14'!$B:$B,0))</f>
        <v>#REF!</v>
      </c>
      <c r="AN98" s="580" t="e">
        <f>INDEX('прил 14'!AO:AO,MATCH('источники по объектам 2016'!$A98,'прил 14'!$B:$B,0))</f>
        <v>#REF!</v>
      </c>
      <c r="AO98" s="580" t="e">
        <f>INDEX('прил 1.1'!#REF!,MATCH('источники по объектам 2016'!A98,'прил 1.1'!B:B,0))</f>
        <v>#REF!</v>
      </c>
      <c r="AP98" s="580" t="e">
        <f>INDEX('прил 14'!W:W,MATCH($A98,'прил 14'!$B:$B,0))</f>
        <v>#REF!</v>
      </c>
      <c r="AQ98" s="580" t="e">
        <f>INDEX('прил 14'!X:X,MATCH($A98,'прил 14'!$B:$B,0))</f>
        <v>#REF!</v>
      </c>
      <c r="AR98" s="580" t="e">
        <f>INDEX('прил 14'!Y:Y,MATCH($A98,'прил 14'!$B:$B,0))</f>
        <v>#REF!</v>
      </c>
      <c r="AS98" s="580" t="e">
        <f>INDEX('прил 14'!Z:Z,MATCH($A98,'прил 14'!$B:$B,0))</f>
        <v>#REF!</v>
      </c>
      <c r="AT98" s="580" t="e">
        <f t="shared" si="220"/>
        <v>#REF!</v>
      </c>
      <c r="AU98" s="580" t="e">
        <f t="shared" si="221"/>
        <v>#REF!</v>
      </c>
      <c r="AV98" s="580" t="e">
        <f t="shared" si="222"/>
        <v>#REF!</v>
      </c>
      <c r="AW98" s="580" t="e">
        <f t="shared" si="223"/>
        <v>#REF!</v>
      </c>
      <c r="AX98" s="580" t="e">
        <f t="shared" si="224"/>
        <v>#REF!</v>
      </c>
      <c r="AY98" s="580"/>
      <c r="AZ98" s="580" t="e">
        <f t="shared" ref="AZ98:AZ110" si="262">SUM(BA98:BD98)</f>
        <v>#REF!</v>
      </c>
      <c r="BA98" s="580" t="e">
        <f t="shared" ref="BA98:BA110" si="263">AP98-AU98</f>
        <v>#REF!</v>
      </c>
      <c r="BB98" s="580" t="e">
        <f t="shared" ref="BB98:BB110" si="264">AQ98-AV98</f>
        <v>#REF!</v>
      </c>
      <c r="BC98" s="580" t="e">
        <f t="shared" ref="BC98:BC110" si="265">AR98-AW98</f>
        <v>#REF!</v>
      </c>
      <c r="BD98" s="580" t="e">
        <f t="shared" ref="BD98:BD110" si="266">AS98-AX98</f>
        <v>#REF!</v>
      </c>
      <c r="BE98" s="635"/>
      <c r="BF98" s="1319" t="e">
        <f t="shared" si="96"/>
        <v>#REF!</v>
      </c>
      <c r="BG98" s="1319" t="e">
        <f t="shared" si="97"/>
        <v>#REF!</v>
      </c>
      <c r="BH98" s="1319" t="e">
        <f t="shared" si="98"/>
        <v>#REF!</v>
      </c>
      <c r="BI98" s="1319" t="e">
        <f t="shared" si="99"/>
        <v>#REF!</v>
      </c>
      <c r="BJ98" s="1319" t="e">
        <f t="shared" si="100"/>
        <v>#REF!</v>
      </c>
      <c r="BK98" s="1318" t="e">
        <f t="shared" si="249"/>
        <v>#REF!</v>
      </c>
      <c r="BL98" s="1318" t="e">
        <f t="shared" si="257"/>
        <v>#REF!</v>
      </c>
      <c r="BM98" s="1318" t="e">
        <f t="shared" si="258"/>
        <v>#REF!</v>
      </c>
      <c r="BN98" s="1318" t="e">
        <f t="shared" si="259"/>
        <v>#REF!</v>
      </c>
      <c r="BO98" s="1318" t="e">
        <f t="shared" si="260"/>
        <v>#REF!</v>
      </c>
      <c r="BP98" s="580">
        <f t="shared" si="250"/>
        <v>0</v>
      </c>
      <c r="BQ98" s="580"/>
      <c r="BR98" s="580"/>
      <c r="BS98" s="580"/>
      <c r="BT98" s="580"/>
      <c r="BU98" s="580">
        <f t="shared" si="227"/>
        <v>0</v>
      </c>
      <c r="BV98" s="580"/>
      <c r="BW98" s="580"/>
      <c r="BX98" s="580"/>
      <c r="BY98" s="580"/>
      <c r="BZ98" s="580">
        <f t="shared" si="251"/>
        <v>0</v>
      </c>
      <c r="CA98" s="580"/>
      <c r="CB98" s="580"/>
      <c r="CC98" s="580"/>
      <c r="CD98" s="580"/>
      <c r="CE98" s="1349"/>
      <c r="CF98" s="1349"/>
      <c r="CG98" s="1350"/>
    </row>
    <row r="99" spans="1:85" hidden="1">
      <c r="A99" s="1347" t="e">
        <f>'прил 1.1'!#REF!</f>
        <v>#REF!</v>
      </c>
      <c r="B99" s="1191" t="e">
        <f>INDEX('прил 1.1'!#REF!,MATCH('источники по объектам 2016'!A99,'прил 1.1'!B:B,0))</f>
        <v>#REF!</v>
      </c>
      <c r="C99" s="1191" t="e">
        <f>INDEX('прил 14'!N:N,MATCH('источники по объектам 2016'!$A99,'прил 14'!$B:$B,0))</f>
        <v>#REF!</v>
      </c>
      <c r="D99" s="1348"/>
      <c r="E99" s="1191" t="e">
        <f>INDEX('прил 14'!O:O,MATCH('источники по объектам 2016'!$A99,'прил 14'!$B:$B,0))</f>
        <v>#REF!</v>
      </c>
      <c r="F99" s="1348"/>
      <c r="G99" s="1191" t="e">
        <f>INDEX('прил 14'!P:P,MATCH('источники по объектам 2016'!$A99,'прил 14'!$B:$B,0))</f>
        <v>#REF!</v>
      </c>
      <c r="H99" s="1191" t="e">
        <f>INDEX('прил 14'!Q:Q,MATCH('источники по объектам 2016'!$A99,'прил 14'!$B:$B,0))</f>
        <v>#REF!</v>
      </c>
      <c r="I99" s="580"/>
      <c r="J99" s="635"/>
      <c r="K99" s="1319" t="e">
        <f t="shared" si="232"/>
        <v>#REF!</v>
      </c>
      <c r="L99" s="1319" t="e">
        <f>C99-Q99-V99</f>
        <v>#REF!</v>
      </c>
      <c r="M99" s="1319" t="e">
        <f>E99-R99-W99</f>
        <v>#REF!</v>
      </c>
      <c r="N99" s="1319" t="e">
        <f>G99-S99-X99</f>
        <v>#REF!</v>
      </c>
      <c r="O99" s="1319" t="e">
        <f>H99-T99-Y99</f>
        <v>#REF!</v>
      </c>
      <c r="P99" s="1322" t="e">
        <f t="shared" si="252"/>
        <v>#REF!</v>
      </c>
      <c r="Q99" s="1322" t="e">
        <f t="shared" si="253"/>
        <v>#REF!</v>
      </c>
      <c r="R99" s="1322" t="e">
        <f t="shared" si="254"/>
        <v>#REF!</v>
      </c>
      <c r="S99" s="1322" t="e">
        <f t="shared" si="255"/>
        <v>#REF!</v>
      </c>
      <c r="T99" s="1322" t="e">
        <f t="shared" si="256"/>
        <v>#REF!</v>
      </c>
      <c r="U99" s="580">
        <f t="shared" si="59"/>
        <v>0</v>
      </c>
      <c r="V99" s="580"/>
      <c r="W99" s="580"/>
      <c r="X99" s="580"/>
      <c r="Y99" s="580"/>
      <c r="Z99" s="580">
        <f t="shared" si="60"/>
        <v>0</v>
      </c>
      <c r="AA99" s="580"/>
      <c r="AB99" s="580"/>
      <c r="AC99" s="580"/>
      <c r="AD99" s="580"/>
      <c r="AE99" s="580"/>
      <c r="AF99" s="580"/>
      <c r="AG99" s="580"/>
      <c r="AH99" s="580"/>
      <c r="AI99" s="580"/>
      <c r="AJ99" s="580" t="e">
        <f t="shared" si="261"/>
        <v>#REF!</v>
      </c>
      <c r="AK99" s="580" t="e">
        <f>INDEX('прил 14'!AL:AL,MATCH('источники по объектам 2016'!$A99,'прил 14'!$B:$B,0))</f>
        <v>#REF!</v>
      </c>
      <c r="AL99" s="580" t="e">
        <f>INDEX('прил 14'!AM:AM,MATCH('источники по объектам 2016'!$A99,'прил 14'!$B:$B,0))</f>
        <v>#REF!</v>
      </c>
      <c r="AM99" s="580" t="e">
        <f>INDEX('прил 14'!AN:AN,MATCH('источники по объектам 2016'!$A99,'прил 14'!$B:$B,0))</f>
        <v>#REF!</v>
      </c>
      <c r="AN99" s="580" t="e">
        <f>INDEX('прил 14'!AO:AO,MATCH('источники по объектам 2016'!$A99,'прил 14'!$B:$B,0))</f>
        <v>#REF!</v>
      </c>
      <c r="AO99" s="580" t="e">
        <f>INDEX('прил 1.1'!#REF!,MATCH('источники по объектам 2016'!A99,'прил 1.1'!B:B,0))</f>
        <v>#REF!</v>
      </c>
      <c r="AP99" s="580" t="e">
        <f>INDEX('прил 14'!W:W,MATCH($A99,'прил 14'!$B:$B,0))</f>
        <v>#REF!</v>
      </c>
      <c r="AQ99" s="580" t="e">
        <f>INDEX('прил 14'!X:X,MATCH($A99,'прил 14'!$B:$B,0))</f>
        <v>#REF!</v>
      </c>
      <c r="AR99" s="580" t="e">
        <f>INDEX('прил 14'!Y:Y,MATCH($A99,'прил 14'!$B:$B,0))</f>
        <v>#REF!</v>
      </c>
      <c r="AS99" s="580" t="e">
        <f>INDEX('прил 14'!Z:Z,MATCH($A99,'прил 14'!$B:$B,0))</f>
        <v>#REF!</v>
      </c>
      <c r="AT99" s="580" t="e">
        <f t="shared" si="220"/>
        <v>#REF!</v>
      </c>
      <c r="AU99" s="580" t="e">
        <f t="shared" si="221"/>
        <v>#REF!</v>
      </c>
      <c r="AV99" s="580" t="e">
        <f t="shared" si="222"/>
        <v>#REF!</v>
      </c>
      <c r="AW99" s="580" t="e">
        <f t="shared" si="223"/>
        <v>#REF!</v>
      </c>
      <c r="AX99" s="580" t="e">
        <f t="shared" si="224"/>
        <v>#REF!</v>
      </c>
      <c r="AY99" s="580"/>
      <c r="AZ99" s="580" t="e">
        <f t="shared" si="262"/>
        <v>#REF!</v>
      </c>
      <c r="BA99" s="580" t="e">
        <f t="shared" si="263"/>
        <v>#REF!</v>
      </c>
      <c r="BB99" s="580" t="e">
        <f t="shared" si="264"/>
        <v>#REF!</v>
      </c>
      <c r="BC99" s="580" t="e">
        <f t="shared" si="265"/>
        <v>#REF!</v>
      </c>
      <c r="BD99" s="580" t="e">
        <f t="shared" si="266"/>
        <v>#REF!</v>
      </c>
      <c r="BE99" s="635"/>
      <c r="BF99" s="1319" t="e">
        <f t="shared" si="96"/>
        <v>#REF!</v>
      </c>
      <c r="BG99" s="1319" t="e">
        <f t="shared" si="97"/>
        <v>#REF!</v>
      </c>
      <c r="BH99" s="1319" t="e">
        <f t="shared" si="98"/>
        <v>#REF!</v>
      </c>
      <c r="BI99" s="1319" t="e">
        <f t="shared" si="99"/>
        <v>#REF!</v>
      </c>
      <c r="BJ99" s="1319" t="e">
        <f t="shared" si="100"/>
        <v>#REF!</v>
      </c>
      <c r="BK99" s="1318" t="e">
        <f t="shared" si="249"/>
        <v>#REF!</v>
      </c>
      <c r="BL99" s="1318" t="e">
        <f t="shared" si="257"/>
        <v>#REF!</v>
      </c>
      <c r="BM99" s="1318" t="e">
        <f t="shared" si="258"/>
        <v>#REF!</v>
      </c>
      <c r="BN99" s="1318" t="e">
        <f t="shared" si="259"/>
        <v>#REF!</v>
      </c>
      <c r="BO99" s="1318" t="e">
        <f t="shared" si="260"/>
        <v>#REF!</v>
      </c>
      <c r="BP99" s="580">
        <f t="shared" si="250"/>
        <v>0</v>
      </c>
      <c r="BQ99" s="580"/>
      <c r="BR99" s="580"/>
      <c r="BS99" s="580"/>
      <c r="BT99" s="580"/>
      <c r="BU99" s="580">
        <f t="shared" si="227"/>
        <v>0</v>
      </c>
      <c r="BV99" s="580"/>
      <c r="BW99" s="580"/>
      <c r="BX99" s="580"/>
      <c r="BY99" s="580"/>
      <c r="BZ99" s="580">
        <f t="shared" si="251"/>
        <v>0</v>
      </c>
      <c r="CA99" s="580"/>
      <c r="CB99" s="580"/>
      <c r="CC99" s="580"/>
      <c r="CD99" s="580"/>
      <c r="CE99" s="1349"/>
      <c r="CF99" s="1349"/>
      <c r="CG99" s="1350"/>
    </row>
    <row r="100" spans="1:85" hidden="1">
      <c r="A100" s="1347" t="e">
        <f>'прил 1.1'!#REF!</f>
        <v>#REF!</v>
      </c>
      <c r="B100" s="1191" t="e">
        <f>INDEX('прил 1.1'!#REF!,MATCH('источники по объектам 2016'!A100,'прил 1.1'!B:B,0))</f>
        <v>#REF!</v>
      </c>
      <c r="C100" s="1191" t="e">
        <f>INDEX('прил 14'!N:N,MATCH('источники по объектам 2016'!$A100,'прил 14'!$B:$B,0))</f>
        <v>#REF!</v>
      </c>
      <c r="D100" s="1348"/>
      <c r="E100" s="1191" t="e">
        <f>INDEX('прил 14'!O:O,MATCH('источники по объектам 2016'!$A100,'прил 14'!$B:$B,0))</f>
        <v>#REF!</v>
      </c>
      <c r="F100" s="1348"/>
      <c r="G100" s="1191" t="e">
        <f>INDEX('прил 14'!P:P,MATCH('источники по объектам 2016'!$A100,'прил 14'!$B:$B,0))</f>
        <v>#REF!</v>
      </c>
      <c r="H100" s="1191" t="e">
        <f>INDEX('прил 14'!Q:Q,MATCH('источники по объектам 2016'!$A100,'прил 14'!$B:$B,0))</f>
        <v>#REF!</v>
      </c>
      <c r="I100" s="580"/>
      <c r="J100" s="635"/>
      <c r="K100" s="1319" t="e">
        <f t="shared" si="232"/>
        <v>#REF!</v>
      </c>
      <c r="L100" s="1319" t="e">
        <f t="shared" ref="L100:L110" si="267">C100-Q100-V100</f>
        <v>#REF!</v>
      </c>
      <c r="M100" s="1319" t="e">
        <f t="shared" ref="M100:M110" si="268">E100-R100-W100</f>
        <v>#REF!</v>
      </c>
      <c r="N100" s="1319" t="e">
        <f t="shared" ref="N100:N110" si="269">G100-S100-X100</f>
        <v>#REF!</v>
      </c>
      <c r="O100" s="1319" t="e">
        <f t="shared" ref="O100:O110" si="270">H100-T100-Y100</f>
        <v>#REF!</v>
      </c>
      <c r="P100" s="1322" t="e">
        <f t="shared" si="252"/>
        <v>#REF!</v>
      </c>
      <c r="Q100" s="1322" t="e">
        <f t="shared" si="253"/>
        <v>#REF!</v>
      </c>
      <c r="R100" s="1322" t="e">
        <f t="shared" si="254"/>
        <v>#REF!</v>
      </c>
      <c r="S100" s="1322" t="e">
        <f t="shared" si="255"/>
        <v>#REF!</v>
      </c>
      <c r="T100" s="1322" t="e">
        <f t="shared" si="256"/>
        <v>#REF!</v>
      </c>
      <c r="U100" s="580">
        <f t="shared" ref="U100:U110" si="271">SUM(V100:Y100)</f>
        <v>0</v>
      </c>
      <c r="V100" s="580"/>
      <c r="W100" s="580"/>
      <c r="X100" s="580"/>
      <c r="Y100" s="580"/>
      <c r="Z100" s="580">
        <f t="shared" ref="Z100:Z110" si="272">SUM(AA100:AD100)</f>
        <v>0</v>
      </c>
      <c r="AA100" s="580"/>
      <c r="AB100" s="580"/>
      <c r="AC100" s="580"/>
      <c r="AD100" s="580"/>
      <c r="AE100" s="580"/>
      <c r="AF100" s="580"/>
      <c r="AG100" s="580"/>
      <c r="AH100" s="580"/>
      <c r="AI100" s="580"/>
      <c r="AJ100" s="580" t="e">
        <f t="shared" si="261"/>
        <v>#REF!</v>
      </c>
      <c r="AK100" s="580" t="e">
        <f>INDEX('прил 14'!AL:AL,MATCH('источники по объектам 2016'!$A100,'прил 14'!$B:$B,0))</f>
        <v>#REF!</v>
      </c>
      <c r="AL100" s="580" t="e">
        <f>INDEX('прил 14'!AM:AM,MATCH('источники по объектам 2016'!$A100,'прил 14'!$B:$B,0))</f>
        <v>#REF!</v>
      </c>
      <c r="AM100" s="580" t="e">
        <f>INDEX('прил 14'!AN:AN,MATCH('источники по объектам 2016'!$A100,'прил 14'!$B:$B,0))</f>
        <v>#REF!</v>
      </c>
      <c r="AN100" s="580" t="e">
        <f>INDEX('прил 14'!AO:AO,MATCH('источники по объектам 2016'!$A100,'прил 14'!$B:$B,0))</f>
        <v>#REF!</v>
      </c>
      <c r="AO100" s="580" t="e">
        <f>INDEX('прил 1.1'!#REF!,MATCH('источники по объектам 2016'!A100,'прил 1.1'!B:B,0))</f>
        <v>#REF!</v>
      </c>
      <c r="AP100" s="580" t="e">
        <f>INDEX('прил 14'!W:W,MATCH($A100,'прил 14'!$B:$B,0))</f>
        <v>#REF!</v>
      </c>
      <c r="AQ100" s="580" t="e">
        <f>INDEX('прил 14'!X:X,MATCH($A100,'прил 14'!$B:$B,0))</f>
        <v>#REF!</v>
      </c>
      <c r="AR100" s="580" t="e">
        <f>INDEX('прил 14'!Y:Y,MATCH($A100,'прил 14'!$B:$B,0))</f>
        <v>#REF!</v>
      </c>
      <c r="AS100" s="580" t="e">
        <f>INDEX('прил 14'!Z:Z,MATCH($A100,'прил 14'!$B:$B,0))</f>
        <v>#REF!</v>
      </c>
      <c r="AT100" s="580" t="e">
        <f t="shared" si="220"/>
        <v>#REF!</v>
      </c>
      <c r="AU100" s="580" t="e">
        <f t="shared" si="221"/>
        <v>#REF!</v>
      </c>
      <c r="AV100" s="580" t="e">
        <f t="shared" si="222"/>
        <v>#REF!</v>
      </c>
      <c r="AW100" s="580" t="e">
        <f t="shared" si="223"/>
        <v>#REF!</v>
      </c>
      <c r="AX100" s="580" t="e">
        <f t="shared" si="224"/>
        <v>#REF!</v>
      </c>
      <c r="AY100" s="580"/>
      <c r="AZ100" s="580" t="e">
        <f t="shared" si="262"/>
        <v>#REF!</v>
      </c>
      <c r="BA100" s="580" t="e">
        <f t="shared" si="263"/>
        <v>#REF!</v>
      </c>
      <c r="BB100" s="580" t="e">
        <f t="shared" si="264"/>
        <v>#REF!</v>
      </c>
      <c r="BC100" s="580" t="e">
        <f t="shared" si="265"/>
        <v>#REF!</v>
      </c>
      <c r="BD100" s="580" t="e">
        <f t="shared" si="266"/>
        <v>#REF!</v>
      </c>
      <c r="BE100" s="635"/>
      <c r="BF100" s="1319" t="e">
        <f t="shared" si="96"/>
        <v>#REF!</v>
      </c>
      <c r="BG100" s="1319" t="e">
        <f t="shared" si="97"/>
        <v>#REF!</v>
      </c>
      <c r="BH100" s="1319" t="e">
        <f t="shared" si="98"/>
        <v>#REF!</v>
      </c>
      <c r="BI100" s="1319" t="e">
        <f t="shared" si="99"/>
        <v>#REF!</v>
      </c>
      <c r="BJ100" s="1319" t="e">
        <f t="shared" si="100"/>
        <v>#REF!</v>
      </c>
      <c r="BK100" s="1318" t="e">
        <f t="shared" si="249"/>
        <v>#REF!</v>
      </c>
      <c r="BL100" s="1318" t="e">
        <f t="shared" si="257"/>
        <v>#REF!</v>
      </c>
      <c r="BM100" s="1318" t="e">
        <f t="shared" si="258"/>
        <v>#REF!</v>
      </c>
      <c r="BN100" s="1318" t="e">
        <f t="shared" si="259"/>
        <v>#REF!</v>
      </c>
      <c r="BO100" s="1318" t="e">
        <f t="shared" si="260"/>
        <v>#REF!</v>
      </c>
      <c r="BP100" s="580">
        <f t="shared" si="250"/>
        <v>0</v>
      </c>
      <c r="BQ100" s="580"/>
      <c r="BR100" s="580"/>
      <c r="BS100" s="580"/>
      <c r="BT100" s="580"/>
      <c r="BU100" s="580">
        <f t="shared" si="227"/>
        <v>0</v>
      </c>
      <c r="BV100" s="580"/>
      <c r="BW100" s="580"/>
      <c r="BX100" s="580"/>
      <c r="BY100" s="580"/>
      <c r="BZ100" s="580">
        <f t="shared" si="251"/>
        <v>0</v>
      </c>
      <c r="CA100" s="580"/>
      <c r="CB100" s="580"/>
      <c r="CC100" s="580"/>
      <c r="CD100" s="580"/>
      <c r="CE100" s="1349"/>
      <c r="CF100" s="1349"/>
      <c r="CG100" s="1350"/>
    </row>
    <row r="101" spans="1:85" hidden="1">
      <c r="A101" s="1347" t="e">
        <f>'прил 1.1'!#REF!</f>
        <v>#REF!</v>
      </c>
      <c r="B101" s="1191" t="e">
        <f>INDEX('прил 1.1'!#REF!,MATCH('источники по объектам 2016'!A101,'прил 1.1'!B:B,0))</f>
        <v>#REF!</v>
      </c>
      <c r="C101" s="1191" t="e">
        <f>INDEX('прил 14'!N:N,MATCH('источники по объектам 2016'!$A101,'прил 14'!$B:$B,0))</f>
        <v>#REF!</v>
      </c>
      <c r="D101" s="1348"/>
      <c r="E101" s="1191" t="e">
        <f>INDEX('прил 14'!O:O,MATCH('источники по объектам 2016'!$A101,'прил 14'!$B:$B,0))</f>
        <v>#REF!</v>
      </c>
      <c r="F101" s="1348"/>
      <c r="G101" s="1191" t="e">
        <f>INDEX('прил 14'!P:P,MATCH('источники по объектам 2016'!$A101,'прил 14'!$B:$B,0))</f>
        <v>#REF!</v>
      </c>
      <c r="H101" s="1191" t="e">
        <f>INDEX('прил 14'!Q:Q,MATCH('источники по объектам 2016'!$A101,'прил 14'!$B:$B,0))</f>
        <v>#REF!</v>
      </c>
      <c r="I101" s="580"/>
      <c r="J101" s="635"/>
      <c r="K101" s="1319" t="e">
        <f t="shared" si="232"/>
        <v>#REF!</v>
      </c>
      <c r="L101" s="1319" t="e">
        <f t="shared" si="267"/>
        <v>#REF!</v>
      </c>
      <c r="M101" s="1319" t="e">
        <f t="shared" si="268"/>
        <v>#REF!</v>
      </c>
      <c r="N101" s="1319" t="e">
        <f t="shared" si="269"/>
        <v>#REF!</v>
      </c>
      <c r="O101" s="1319" t="e">
        <f t="shared" si="270"/>
        <v>#REF!</v>
      </c>
      <c r="P101" s="580">
        <f t="shared" ref="P101:P110" si="273">SUM(Q101:T101)</f>
        <v>0</v>
      </c>
      <c r="Q101" s="580"/>
      <c r="R101" s="580"/>
      <c r="S101" s="580"/>
      <c r="T101" s="580"/>
      <c r="U101" s="580">
        <f t="shared" si="271"/>
        <v>0</v>
      </c>
      <c r="V101" s="580"/>
      <c r="W101" s="580"/>
      <c r="X101" s="580"/>
      <c r="Y101" s="580"/>
      <c r="Z101" s="580">
        <f t="shared" si="272"/>
        <v>0</v>
      </c>
      <c r="AA101" s="580"/>
      <c r="AB101" s="580"/>
      <c r="AC101" s="580"/>
      <c r="AD101" s="580"/>
      <c r="AE101" s="580"/>
      <c r="AF101" s="580"/>
      <c r="AG101" s="580"/>
      <c r="AH101" s="580"/>
      <c r="AI101" s="580"/>
      <c r="AJ101" s="580" t="e">
        <f t="shared" si="261"/>
        <v>#REF!</v>
      </c>
      <c r="AK101" s="580" t="e">
        <f>INDEX('прил 14'!AL:AL,MATCH('источники по объектам 2016'!$A101,'прил 14'!$B:$B,0))</f>
        <v>#REF!</v>
      </c>
      <c r="AL101" s="580" t="e">
        <f>INDEX('прил 14'!AM:AM,MATCH('источники по объектам 2016'!$A101,'прил 14'!$B:$B,0))</f>
        <v>#REF!</v>
      </c>
      <c r="AM101" s="580" t="e">
        <f>INDEX('прил 14'!AN:AN,MATCH('источники по объектам 2016'!$A101,'прил 14'!$B:$B,0))</f>
        <v>#REF!</v>
      </c>
      <c r="AN101" s="580" t="e">
        <f>INDEX('прил 14'!AO:AO,MATCH('источники по объектам 2016'!$A101,'прил 14'!$B:$B,0))</f>
        <v>#REF!</v>
      </c>
      <c r="AO101" s="580" t="e">
        <f>INDEX('прил 1.1'!#REF!,MATCH('источники по объектам 2016'!A101,'прил 1.1'!B:B,0))</f>
        <v>#REF!</v>
      </c>
      <c r="AP101" s="580" t="e">
        <f>INDEX('прил 14'!W:W,MATCH($A101,'прил 14'!$B:$B,0))</f>
        <v>#REF!</v>
      </c>
      <c r="AQ101" s="580" t="e">
        <f>INDEX('прил 14'!X:X,MATCH($A101,'прил 14'!$B:$B,0))</f>
        <v>#REF!</v>
      </c>
      <c r="AR101" s="580" t="e">
        <f>INDEX('прил 14'!Y:Y,MATCH($A101,'прил 14'!$B:$B,0))</f>
        <v>#REF!</v>
      </c>
      <c r="AS101" s="580" t="e">
        <f>INDEX('прил 14'!Z:Z,MATCH($A101,'прил 14'!$B:$B,0))</f>
        <v>#REF!</v>
      </c>
      <c r="AT101" s="580" t="e">
        <f t="shared" si="220"/>
        <v>#REF!</v>
      </c>
      <c r="AU101" s="580" t="e">
        <f t="shared" si="221"/>
        <v>#REF!</v>
      </c>
      <c r="AV101" s="580" t="e">
        <f t="shared" si="222"/>
        <v>#REF!</v>
      </c>
      <c r="AW101" s="580" t="e">
        <f t="shared" si="223"/>
        <v>#REF!</v>
      </c>
      <c r="AX101" s="580" t="e">
        <f t="shared" si="224"/>
        <v>#REF!</v>
      </c>
      <c r="AY101" s="580"/>
      <c r="AZ101" s="580" t="e">
        <f t="shared" si="262"/>
        <v>#REF!</v>
      </c>
      <c r="BA101" s="580" t="e">
        <f t="shared" si="263"/>
        <v>#REF!</v>
      </c>
      <c r="BB101" s="580" t="e">
        <f t="shared" si="264"/>
        <v>#REF!</v>
      </c>
      <c r="BC101" s="580" t="e">
        <f t="shared" si="265"/>
        <v>#REF!</v>
      </c>
      <c r="BD101" s="580" t="e">
        <f t="shared" si="266"/>
        <v>#REF!</v>
      </c>
      <c r="BE101" s="635"/>
      <c r="BF101" s="1319" t="e">
        <f t="shared" si="96"/>
        <v>#REF!</v>
      </c>
      <c r="BG101" s="1319" t="e">
        <f t="shared" si="97"/>
        <v>#REF!</v>
      </c>
      <c r="BH101" s="1319" t="e">
        <f t="shared" si="98"/>
        <v>#REF!</v>
      </c>
      <c r="BI101" s="1319" t="e">
        <f t="shared" si="99"/>
        <v>#REF!</v>
      </c>
      <c r="BJ101" s="1319" t="e">
        <f t="shared" si="100"/>
        <v>#REF!</v>
      </c>
      <c r="BK101" s="580">
        <f t="shared" si="249"/>
        <v>0</v>
      </c>
      <c r="BL101" s="580"/>
      <c r="BM101" s="580"/>
      <c r="BN101" s="580"/>
      <c r="BO101" s="580"/>
      <c r="BP101" s="580">
        <f t="shared" si="250"/>
        <v>0</v>
      </c>
      <c r="BQ101" s="580"/>
      <c r="BR101" s="580"/>
      <c r="BS101" s="580"/>
      <c r="BT101" s="580"/>
      <c r="BU101" s="580">
        <f t="shared" si="227"/>
        <v>0</v>
      </c>
      <c r="BV101" s="580"/>
      <c r="BW101" s="580"/>
      <c r="BX101" s="580"/>
      <c r="BY101" s="580"/>
      <c r="BZ101" s="580">
        <f t="shared" si="251"/>
        <v>0</v>
      </c>
      <c r="CA101" s="580"/>
      <c r="CB101" s="580"/>
      <c r="CC101" s="580"/>
      <c r="CD101" s="580"/>
      <c r="CE101" s="1349"/>
      <c r="CF101" s="1349"/>
      <c r="CG101" s="1350"/>
    </row>
    <row r="102" spans="1:85" hidden="1">
      <c r="A102" s="1347" t="e">
        <f>'прил 1.1'!#REF!</f>
        <v>#REF!</v>
      </c>
      <c r="B102" s="1191" t="e">
        <f>INDEX('прил 1.1'!#REF!,MATCH('источники по объектам 2016'!A102,'прил 1.1'!B:B,0))</f>
        <v>#REF!</v>
      </c>
      <c r="C102" s="1191" t="e">
        <f>INDEX('прил 14'!N:N,MATCH('источники по объектам 2016'!$A102,'прил 14'!$B:$B,0))</f>
        <v>#REF!</v>
      </c>
      <c r="D102" s="1348"/>
      <c r="E102" s="1191" t="e">
        <f>INDEX('прил 14'!O:O,MATCH('источники по объектам 2016'!$A102,'прил 14'!$B:$B,0))</f>
        <v>#REF!</v>
      </c>
      <c r="F102" s="1348"/>
      <c r="G102" s="1191" t="e">
        <f>INDEX('прил 14'!P:P,MATCH('источники по объектам 2016'!$A102,'прил 14'!$B:$B,0))</f>
        <v>#REF!</v>
      </c>
      <c r="H102" s="1191" t="e">
        <f>INDEX('прил 14'!Q:Q,MATCH('источники по объектам 2016'!$A102,'прил 14'!$B:$B,0))</f>
        <v>#REF!</v>
      </c>
      <c r="I102" s="580"/>
      <c r="J102" s="635"/>
      <c r="K102" s="1319" t="e">
        <f t="shared" si="232"/>
        <v>#REF!</v>
      </c>
      <c r="L102" s="1319" t="e">
        <f t="shared" si="267"/>
        <v>#REF!</v>
      </c>
      <c r="M102" s="1319" t="e">
        <f t="shared" si="268"/>
        <v>#REF!</v>
      </c>
      <c r="N102" s="1319" t="e">
        <f t="shared" si="269"/>
        <v>#REF!</v>
      </c>
      <c r="O102" s="1319" t="e">
        <f t="shared" si="270"/>
        <v>#REF!</v>
      </c>
      <c r="P102" s="580">
        <f t="shared" si="273"/>
        <v>0</v>
      </c>
      <c r="Q102" s="580"/>
      <c r="R102" s="580"/>
      <c r="S102" s="580"/>
      <c r="T102" s="580"/>
      <c r="U102" s="580">
        <f t="shared" si="271"/>
        <v>0</v>
      </c>
      <c r="V102" s="580"/>
      <c r="W102" s="580"/>
      <c r="X102" s="580"/>
      <c r="Y102" s="580"/>
      <c r="Z102" s="580">
        <f t="shared" si="272"/>
        <v>0</v>
      </c>
      <c r="AA102" s="580"/>
      <c r="AB102" s="580"/>
      <c r="AC102" s="580"/>
      <c r="AD102" s="580"/>
      <c r="AE102" s="580"/>
      <c r="AF102" s="580"/>
      <c r="AG102" s="580"/>
      <c r="AH102" s="580"/>
      <c r="AI102" s="580"/>
      <c r="AJ102" s="580" t="e">
        <f t="shared" si="261"/>
        <v>#REF!</v>
      </c>
      <c r="AK102" s="580" t="e">
        <f>INDEX('прил 14'!AL:AL,MATCH('источники по объектам 2016'!$A102,'прил 14'!$B:$B,0))</f>
        <v>#REF!</v>
      </c>
      <c r="AL102" s="580" t="e">
        <f>INDEX('прил 14'!AM:AM,MATCH('источники по объектам 2016'!$A102,'прил 14'!$B:$B,0))</f>
        <v>#REF!</v>
      </c>
      <c r="AM102" s="580" t="e">
        <f>INDEX('прил 14'!AN:AN,MATCH('источники по объектам 2016'!$A102,'прил 14'!$B:$B,0))</f>
        <v>#REF!</v>
      </c>
      <c r="AN102" s="580" t="e">
        <f>INDEX('прил 14'!AO:AO,MATCH('источники по объектам 2016'!$A102,'прил 14'!$B:$B,0))</f>
        <v>#REF!</v>
      </c>
      <c r="AO102" s="580" t="e">
        <f>INDEX('прил 1.1'!#REF!,MATCH('источники по объектам 2016'!A102,'прил 1.1'!B:B,0))</f>
        <v>#REF!</v>
      </c>
      <c r="AP102" s="580" t="e">
        <f>INDEX('прил 14'!W:W,MATCH($A102,'прил 14'!$B:$B,0))</f>
        <v>#REF!</v>
      </c>
      <c r="AQ102" s="580" t="e">
        <f>INDEX('прил 14'!X:X,MATCH($A102,'прил 14'!$B:$B,0))</f>
        <v>#REF!</v>
      </c>
      <c r="AR102" s="580" t="e">
        <f>INDEX('прил 14'!Y:Y,MATCH($A102,'прил 14'!$B:$B,0))</f>
        <v>#REF!</v>
      </c>
      <c r="AS102" s="580" t="e">
        <f>INDEX('прил 14'!Z:Z,MATCH($A102,'прил 14'!$B:$B,0))</f>
        <v>#REF!</v>
      </c>
      <c r="AT102" s="580" t="e">
        <f t="shared" si="220"/>
        <v>#REF!</v>
      </c>
      <c r="AU102" s="580" t="e">
        <f t="shared" si="221"/>
        <v>#REF!</v>
      </c>
      <c r="AV102" s="580" t="e">
        <f t="shared" si="222"/>
        <v>#REF!</v>
      </c>
      <c r="AW102" s="580" t="e">
        <f t="shared" si="223"/>
        <v>#REF!</v>
      </c>
      <c r="AX102" s="580" t="e">
        <f t="shared" si="224"/>
        <v>#REF!</v>
      </c>
      <c r="AY102" s="580"/>
      <c r="AZ102" s="580" t="e">
        <f t="shared" si="262"/>
        <v>#REF!</v>
      </c>
      <c r="BA102" s="580" t="e">
        <f t="shared" si="263"/>
        <v>#REF!</v>
      </c>
      <c r="BB102" s="580" t="e">
        <f t="shared" si="264"/>
        <v>#REF!</v>
      </c>
      <c r="BC102" s="580" t="e">
        <f t="shared" si="265"/>
        <v>#REF!</v>
      </c>
      <c r="BD102" s="580" t="e">
        <f t="shared" si="266"/>
        <v>#REF!</v>
      </c>
      <c r="BE102" s="635"/>
      <c r="BF102" s="1319" t="e">
        <f t="shared" si="96"/>
        <v>#REF!</v>
      </c>
      <c r="BG102" s="1319" t="e">
        <f t="shared" si="97"/>
        <v>#REF!</v>
      </c>
      <c r="BH102" s="1319" t="e">
        <f t="shared" si="98"/>
        <v>#REF!</v>
      </c>
      <c r="BI102" s="1319" t="e">
        <f t="shared" si="99"/>
        <v>#REF!</v>
      </c>
      <c r="BJ102" s="1319" t="e">
        <f t="shared" si="100"/>
        <v>#REF!</v>
      </c>
      <c r="BK102" s="580">
        <f t="shared" si="249"/>
        <v>0</v>
      </c>
      <c r="BL102" s="580"/>
      <c r="BM102" s="580"/>
      <c r="BN102" s="580"/>
      <c r="BO102" s="580"/>
      <c r="BP102" s="580">
        <f t="shared" si="250"/>
        <v>0</v>
      </c>
      <c r="BQ102" s="580"/>
      <c r="BR102" s="580"/>
      <c r="BS102" s="580"/>
      <c r="BT102" s="580"/>
      <c r="BU102" s="580">
        <f t="shared" si="227"/>
        <v>0</v>
      </c>
      <c r="BV102" s="580"/>
      <c r="BW102" s="580"/>
      <c r="BX102" s="580"/>
      <c r="BY102" s="580"/>
      <c r="BZ102" s="580">
        <f t="shared" si="251"/>
        <v>0</v>
      </c>
      <c r="CA102" s="580"/>
      <c r="CB102" s="580"/>
      <c r="CC102" s="580"/>
      <c r="CD102" s="580"/>
      <c r="CE102" s="1349"/>
      <c r="CF102" s="1349"/>
      <c r="CG102" s="1350"/>
    </row>
    <row r="103" spans="1:85" hidden="1">
      <c r="A103" s="1347" t="e">
        <f>'прил 1.1'!#REF!</f>
        <v>#REF!</v>
      </c>
      <c r="B103" s="1191" t="e">
        <f>INDEX('прил 1.1'!#REF!,MATCH('источники по объектам 2016'!A103,'прил 1.1'!B:B,0))</f>
        <v>#REF!</v>
      </c>
      <c r="C103" s="1191" t="e">
        <f>INDEX('прил 14'!N:N,MATCH('источники по объектам 2016'!$A103,'прил 14'!$B:$B,0))</f>
        <v>#REF!</v>
      </c>
      <c r="D103" s="1348"/>
      <c r="E103" s="1191" t="e">
        <f>INDEX('прил 14'!O:O,MATCH('источники по объектам 2016'!$A103,'прил 14'!$B:$B,0))</f>
        <v>#REF!</v>
      </c>
      <c r="F103" s="1348"/>
      <c r="G103" s="1191" t="e">
        <f>INDEX('прил 14'!P:P,MATCH('источники по объектам 2016'!$A103,'прил 14'!$B:$B,0))</f>
        <v>#REF!</v>
      </c>
      <c r="H103" s="1191" t="e">
        <f>INDEX('прил 14'!Q:Q,MATCH('источники по объектам 2016'!$A103,'прил 14'!$B:$B,0))</f>
        <v>#REF!</v>
      </c>
      <c r="I103" s="580"/>
      <c r="J103" s="635"/>
      <c r="K103" s="1319" t="e">
        <f t="shared" si="232"/>
        <v>#REF!</v>
      </c>
      <c r="L103" s="1319" t="e">
        <f t="shared" si="267"/>
        <v>#REF!</v>
      </c>
      <c r="M103" s="1319" t="e">
        <f t="shared" si="268"/>
        <v>#REF!</v>
      </c>
      <c r="N103" s="1319" t="e">
        <f t="shared" si="269"/>
        <v>#REF!</v>
      </c>
      <c r="O103" s="1319" t="e">
        <f t="shared" si="270"/>
        <v>#REF!</v>
      </c>
      <c r="P103" s="580">
        <f t="shared" si="273"/>
        <v>0</v>
      </c>
      <c r="Q103" s="580"/>
      <c r="R103" s="580"/>
      <c r="S103" s="580"/>
      <c r="T103" s="580"/>
      <c r="U103" s="580">
        <f t="shared" si="271"/>
        <v>0</v>
      </c>
      <c r="V103" s="580"/>
      <c r="W103" s="580"/>
      <c r="X103" s="580"/>
      <c r="Y103" s="580"/>
      <c r="Z103" s="580">
        <f t="shared" si="272"/>
        <v>0</v>
      </c>
      <c r="AA103" s="580"/>
      <c r="AB103" s="580"/>
      <c r="AC103" s="580"/>
      <c r="AD103" s="580"/>
      <c r="AE103" s="580"/>
      <c r="AF103" s="580"/>
      <c r="AG103" s="580"/>
      <c r="AH103" s="580"/>
      <c r="AI103" s="580"/>
      <c r="AJ103" s="580" t="e">
        <f t="shared" si="261"/>
        <v>#REF!</v>
      </c>
      <c r="AK103" s="580" t="e">
        <f>INDEX('прил 14'!AL:AL,MATCH('источники по объектам 2016'!$A103,'прил 14'!$B:$B,0))</f>
        <v>#REF!</v>
      </c>
      <c r="AL103" s="580" t="e">
        <f>INDEX('прил 14'!AM:AM,MATCH('источники по объектам 2016'!$A103,'прил 14'!$B:$B,0))</f>
        <v>#REF!</v>
      </c>
      <c r="AM103" s="580" t="e">
        <f>INDEX('прил 14'!AN:AN,MATCH('источники по объектам 2016'!$A103,'прил 14'!$B:$B,0))</f>
        <v>#REF!</v>
      </c>
      <c r="AN103" s="580" t="e">
        <f>INDEX('прил 14'!AO:AO,MATCH('источники по объектам 2016'!$A103,'прил 14'!$B:$B,0))</f>
        <v>#REF!</v>
      </c>
      <c r="AO103" s="580" t="e">
        <f>INDEX('прил 1.1'!#REF!,MATCH('источники по объектам 2016'!A103,'прил 1.1'!B:B,0))</f>
        <v>#REF!</v>
      </c>
      <c r="AP103" s="580" t="e">
        <f>INDEX('прил 14'!W:W,MATCH($A103,'прил 14'!$B:$B,0))</f>
        <v>#REF!</v>
      </c>
      <c r="AQ103" s="580" t="e">
        <f>INDEX('прил 14'!X:X,MATCH($A103,'прил 14'!$B:$B,0))</f>
        <v>#REF!</v>
      </c>
      <c r="AR103" s="580" t="e">
        <f>INDEX('прил 14'!Y:Y,MATCH($A103,'прил 14'!$B:$B,0))</f>
        <v>#REF!</v>
      </c>
      <c r="AS103" s="580" t="e">
        <f>INDEX('прил 14'!Z:Z,MATCH($A103,'прил 14'!$B:$B,0))</f>
        <v>#REF!</v>
      </c>
      <c r="AT103" s="580" t="e">
        <f t="shared" si="220"/>
        <v>#REF!</v>
      </c>
      <c r="AU103" s="580" t="e">
        <f t="shared" si="221"/>
        <v>#REF!</v>
      </c>
      <c r="AV103" s="580" t="e">
        <f t="shared" si="222"/>
        <v>#REF!</v>
      </c>
      <c r="AW103" s="580" t="e">
        <f t="shared" si="223"/>
        <v>#REF!</v>
      </c>
      <c r="AX103" s="580" t="e">
        <f t="shared" si="224"/>
        <v>#REF!</v>
      </c>
      <c r="AY103" s="580"/>
      <c r="AZ103" s="580" t="e">
        <f t="shared" si="262"/>
        <v>#REF!</v>
      </c>
      <c r="BA103" s="580" t="e">
        <f t="shared" si="263"/>
        <v>#REF!</v>
      </c>
      <c r="BB103" s="580" t="e">
        <f t="shared" si="264"/>
        <v>#REF!</v>
      </c>
      <c r="BC103" s="580" t="e">
        <f t="shared" si="265"/>
        <v>#REF!</v>
      </c>
      <c r="BD103" s="580" t="e">
        <f t="shared" si="266"/>
        <v>#REF!</v>
      </c>
      <c r="BE103" s="635"/>
      <c r="BF103" s="1319" t="e">
        <f t="shared" si="96"/>
        <v>#REF!</v>
      </c>
      <c r="BG103" s="1319" t="e">
        <f t="shared" si="97"/>
        <v>#REF!</v>
      </c>
      <c r="BH103" s="1319" t="e">
        <f t="shared" si="98"/>
        <v>#REF!</v>
      </c>
      <c r="BI103" s="1319" t="e">
        <f t="shared" si="99"/>
        <v>#REF!</v>
      </c>
      <c r="BJ103" s="1319" t="e">
        <f t="shared" si="100"/>
        <v>#REF!</v>
      </c>
      <c r="BK103" s="580">
        <f t="shared" si="249"/>
        <v>0</v>
      </c>
      <c r="BL103" s="580"/>
      <c r="BM103" s="580"/>
      <c r="BN103" s="580"/>
      <c r="BO103" s="580"/>
      <c r="BP103" s="580">
        <f t="shared" si="250"/>
        <v>0</v>
      </c>
      <c r="BQ103" s="580"/>
      <c r="BR103" s="580"/>
      <c r="BS103" s="580"/>
      <c r="BT103" s="580"/>
      <c r="BU103" s="580">
        <f t="shared" si="227"/>
        <v>0</v>
      </c>
      <c r="BV103" s="580"/>
      <c r="BW103" s="580"/>
      <c r="BX103" s="580"/>
      <c r="BY103" s="580"/>
      <c r="BZ103" s="580">
        <f t="shared" si="251"/>
        <v>0</v>
      </c>
      <c r="CA103" s="580"/>
      <c r="CB103" s="580"/>
      <c r="CC103" s="580"/>
      <c r="CD103" s="580"/>
      <c r="CE103" s="1349"/>
      <c r="CF103" s="1349"/>
      <c r="CG103" s="1350"/>
    </row>
    <row r="104" spans="1:85" hidden="1">
      <c r="A104" s="1347" t="e">
        <f>'прил 1.1'!#REF!</f>
        <v>#REF!</v>
      </c>
      <c r="B104" s="1191" t="e">
        <f>INDEX('прил 1.1'!#REF!,MATCH('источники по объектам 2016'!A104,'прил 1.1'!B:B,0))</f>
        <v>#REF!</v>
      </c>
      <c r="C104" s="1191" t="e">
        <f>INDEX('прил 14'!N:N,MATCH('источники по объектам 2016'!$A104,'прил 14'!$B:$B,0))</f>
        <v>#REF!</v>
      </c>
      <c r="D104" s="1348"/>
      <c r="E104" s="1191" t="e">
        <f>INDEX('прил 14'!O:O,MATCH('источники по объектам 2016'!$A104,'прил 14'!$B:$B,0))</f>
        <v>#REF!</v>
      </c>
      <c r="F104" s="1348"/>
      <c r="G104" s="1191" t="e">
        <f>INDEX('прил 14'!P:P,MATCH('источники по объектам 2016'!$A104,'прил 14'!$B:$B,0))</f>
        <v>#REF!</v>
      </c>
      <c r="H104" s="1191" t="e">
        <f>INDEX('прил 14'!Q:Q,MATCH('источники по объектам 2016'!$A104,'прил 14'!$B:$B,0))</f>
        <v>#REF!</v>
      </c>
      <c r="I104" s="580"/>
      <c r="J104" s="635"/>
      <c r="K104" s="1319" t="e">
        <f t="shared" si="232"/>
        <v>#REF!</v>
      </c>
      <c r="L104" s="1319" t="e">
        <f t="shared" si="267"/>
        <v>#REF!</v>
      </c>
      <c r="M104" s="1319" t="e">
        <f t="shared" si="268"/>
        <v>#REF!</v>
      </c>
      <c r="N104" s="1319" t="e">
        <f t="shared" si="269"/>
        <v>#REF!</v>
      </c>
      <c r="O104" s="1319" t="e">
        <f t="shared" si="270"/>
        <v>#REF!</v>
      </c>
      <c r="P104" s="580">
        <f t="shared" si="273"/>
        <v>0</v>
      </c>
      <c r="Q104" s="580"/>
      <c r="R104" s="580"/>
      <c r="S104" s="580"/>
      <c r="T104" s="580"/>
      <c r="U104" s="580">
        <f t="shared" si="271"/>
        <v>0</v>
      </c>
      <c r="V104" s="580"/>
      <c r="W104" s="580"/>
      <c r="X104" s="580"/>
      <c r="Y104" s="580"/>
      <c r="Z104" s="580">
        <f t="shared" si="272"/>
        <v>0</v>
      </c>
      <c r="AA104" s="580"/>
      <c r="AB104" s="580"/>
      <c r="AC104" s="580"/>
      <c r="AD104" s="580"/>
      <c r="AE104" s="580"/>
      <c r="AF104" s="580"/>
      <c r="AG104" s="580"/>
      <c r="AH104" s="580"/>
      <c r="AI104" s="580"/>
      <c r="AJ104" s="580" t="e">
        <f t="shared" si="261"/>
        <v>#REF!</v>
      </c>
      <c r="AK104" s="580" t="e">
        <f>INDEX('прил 14'!AL:AL,MATCH('источники по объектам 2016'!$A104,'прил 14'!$B:$B,0))</f>
        <v>#REF!</v>
      </c>
      <c r="AL104" s="580" t="e">
        <f>INDEX('прил 14'!AM:AM,MATCH('источники по объектам 2016'!$A104,'прил 14'!$B:$B,0))</f>
        <v>#REF!</v>
      </c>
      <c r="AM104" s="580" t="e">
        <f>INDEX('прил 14'!AN:AN,MATCH('источники по объектам 2016'!$A104,'прил 14'!$B:$B,0))</f>
        <v>#REF!</v>
      </c>
      <c r="AN104" s="580" t="e">
        <f>INDEX('прил 14'!AO:AO,MATCH('источники по объектам 2016'!$A104,'прил 14'!$B:$B,0))</f>
        <v>#REF!</v>
      </c>
      <c r="AO104" s="580" t="e">
        <f>INDEX('прил 1.1'!#REF!,MATCH('источники по объектам 2016'!A104,'прил 1.1'!B:B,0))</f>
        <v>#REF!</v>
      </c>
      <c r="AP104" s="580" t="e">
        <f>INDEX('прил 14'!W:W,MATCH($A104,'прил 14'!$B:$B,0))</f>
        <v>#REF!</v>
      </c>
      <c r="AQ104" s="580" t="e">
        <f>INDEX('прил 14'!X:X,MATCH($A104,'прил 14'!$B:$B,0))</f>
        <v>#REF!</v>
      </c>
      <c r="AR104" s="580" t="e">
        <f>INDEX('прил 14'!Y:Y,MATCH($A104,'прил 14'!$B:$B,0))</f>
        <v>#REF!</v>
      </c>
      <c r="AS104" s="580" t="e">
        <f>INDEX('прил 14'!Z:Z,MATCH($A104,'прил 14'!$B:$B,0))</f>
        <v>#REF!</v>
      </c>
      <c r="AT104" s="580" t="e">
        <f t="shared" si="220"/>
        <v>#REF!</v>
      </c>
      <c r="AU104" s="580" t="e">
        <f t="shared" si="221"/>
        <v>#REF!</v>
      </c>
      <c r="AV104" s="580" t="e">
        <f t="shared" si="222"/>
        <v>#REF!</v>
      </c>
      <c r="AW104" s="580" t="e">
        <f t="shared" si="223"/>
        <v>#REF!</v>
      </c>
      <c r="AX104" s="580" t="e">
        <f t="shared" si="224"/>
        <v>#REF!</v>
      </c>
      <c r="AY104" s="580"/>
      <c r="AZ104" s="580" t="e">
        <f t="shared" si="262"/>
        <v>#REF!</v>
      </c>
      <c r="BA104" s="580" t="e">
        <f t="shared" si="263"/>
        <v>#REF!</v>
      </c>
      <c r="BB104" s="580" t="e">
        <f t="shared" si="264"/>
        <v>#REF!</v>
      </c>
      <c r="BC104" s="580" t="e">
        <f t="shared" si="265"/>
        <v>#REF!</v>
      </c>
      <c r="BD104" s="580" t="e">
        <f t="shared" si="266"/>
        <v>#REF!</v>
      </c>
      <c r="BE104" s="635"/>
      <c r="BF104" s="1319" t="e">
        <f t="shared" si="96"/>
        <v>#REF!</v>
      </c>
      <c r="BG104" s="1319" t="e">
        <f t="shared" si="97"/>
        <v>#REF!</v>
      </c>
      <c r="BH104" s="1319" t="e">
        <f t="shared" si="98"/>
        <v>#REF!</v>
      </c>
      <c r="BI104" s="1319" t="e">
        <f t="shared" si="99"/>
        <v>#REF!</v>
      </c>
      <c r="BJ104" s="1319" t="e">
        <f t="shared" si="100"/>
        <v>#REF!</v>
      </c>
      <c r="BK104" s="580">
        <f t="shared" si="249"/>
        <v>0</v>
      </c>
      <c r="BL104" s="580"/>
      <c r="BM104" s="580"/>
      <c r="BN104" s="580"/>
      <c r="BO104" s="580"/>
      <c r="BP104" s="580">
        <f t="shared" si="250"/>
        <v>0</v>
      </c>
      <c r="BQ104" s="580"/>
      <c r="BR104" s="580"/>
      <c r="BS104" s="580"/>
      <c r="BT104" s="580"/>
      <c r="BU104" s="580">
        <f t="shared" si="227"/>
        <v>0</v>
      </c>
      <c r="BV104" s="580"/>
      <c r="BW104" s="580"/>
      <c r="BX104" s="580"/>
      <c r="BY104" s="580"/>
      <c r="BZ104" s="580">
        <f t="shared" si="251"/>
        <v>0</v>
      </c>
      <c r="CA104" s="580"/>
      <c r="CB104" s="580"/>
      <c r="CC104" s="580"/>
      <c r="CD104" s="580"/>
      <c r="CE104" s="1349"/>
      <c r="CF104" s="1349"/>
      <c r="CG104" s="1350"/>
    </row>
    <row r="105" spans="1:85" hidden="1">
      <c r="A105" s="1347" t="e">
        <f>'прил 1.1'!#REF!</f>
        <v>#REF!</v>
      </c>
      <c r="B105" s="1191" t="e">
        <f>INDEX('прил 1.1'!#REF!,MATCH('источники по объектам 2016'!A105,'прил 1.1'!B:B,0))</f>
        <v>#REF!</v>
      </c>
      <c r="C105" s="1191" t="e">
        <f>INDEX('прил 14'!N:N,MATCH('источники по объектам 2016'!$A105,'прил 14'!$B:$B,0))</f>
        <v>#REF!</v>
      </c>
      <c r="D105" s="1348"/>
      <c r="E105" s="1191" t="e">
        <f>INDEX('прил 14'!O:O,MATCH('источники по объектам 2016'!$A105,'прил 14'!$B:$B,0))</f>
        <v>#REF!</v>
      </c>
      <c r="F105" s="1348"/>
      <c r="G105" s="1191" t="e">
        <f>INDEX('прил 14'!P:P,MATCH('источники по объектам 2016'!$A105,'прил 14'!$B:$B,0))</f>
        <v>#REF!</v>
      </c>
      <c r="H105" s="1191" t="e">
        <f>INDEX('прил 14'!Q:Q,MATCH('источники по объектам 2016'!$A105,'прил 14'!$B:$B,0))</f>
        <v>#REF!</v>
      </c>
      <c r="I105" s="580"/>
      <c r="J105" s="635"/>
      <c r="K105" s="1319" t="e">
        <f t="shared" si="232"/>
        <v>#REF!</v>
      </c>
      <c r="L105" s="1319" t="e">
        <f t="shared" si="267"/>
        <v>#REF!</v>
      </c>
      <c r="M105" s="1319" t="e">
        <f t="shared" si="268"/>
        <v>#REF!</v>
      </c>
      <c r="N105" s="1319" t="e">
        <f t="shared" si="269"/>
        <v>#REF!</v>
      </c>
      <c r="O105" s="1319" t="e">
        <f t="shared" si="270"/>
        <v>#REF!</v>
      </c>
      <c r="P105" s="580">
        <f t="shared" si="273"/>
        <v>0</v>
      </c>
      <c r="Q105" s="580"/>
      <c r="R105" s="580"/>
      <c r="S105" s="580"/>
      <c r="T105" s="580"/>
      <c r="U105" s="580">
        <f t="shared" si="271"/>
        <v>0</v>
      </c>
      <c r="V105" s="580"/>
      <c r="W105" s="580"/>
      <c r="X105" s="580"/>
      <c r="Y105" s="580"/>
      <c r="Z105" s="580">
        <f t="shared" si="272"/>
        <v>0</v>
      </c>
      <c r="AA105" s="580"/>
      <c r="AB105" s="580"/>
      <c r="AC105" s="580"/>
      <c r="AD105" s="580"/>
      <c r="AE105" s="580"/>
      <c r="AF105" s="580"/>
      <c r="AG105" s="580"/>
      <c r="AH105" s="580"/>
      <c r="AI105" s="580"/>
      <c r="AJ105" s="580" t="e">
        <f t="shared" si="261"/>
        <v>#REF!</v>
      </c>
      <c r="AK105" s="580" t="e">
        <f>INDEX('прил 14'!AL:AL,MATCH('источники по объектам 2016'!$A105,'прил 14'!$B:$B,0))</f>
        <v>#REF!</v>
      </c>
      <c r="AL105" s="580" t="e">
        <f>INDEX('прил 14'!AM:AM,MATCH('источники по объектам 2016'!$A105,'прил 14'!$B:$B,0))</f>
        <v>#REF!</v>
      </c>
      <c r="AM105" s="580" t="e">
        <f>INDEX('прил 14'!AN:AN,MATCH('источники по объектам 2016'!$A105,'прил 14'!$B:$B,0))</f>
        <v>#REF!</v>
      </c>
      <c r="AN105" s="580" t="e">
        <f>INDEX('прил 14'!AO:AO,MATCH('источники по объектам 2016'!$A105,'прил 14'!$B:$B,0))</f>
        <v>#REF!</v>
      </c>
      <c r="AO105" s="580" t="e">
        <f>INDEX('прил 1.1'!#REF!,MATCH('источники по объектам 2016'!A105,'прил 1.1'!B:B,0))</f>
        <v>#REF!</v>
      </c>
      <c r="AP105" s="580" t="e">
        <f>INDEX('прил 14'!W:W,MATCH($A105,'прил 14'!$B:$B,0))</f>
        <v>#REF!</v>
      </c>
      <c r="AQ105" s="580" t="e">
        <f>INDEX('прил 14'!X:X,MATCH($A105,'прил 14'!$B:$B,0))</f>
        <v>#REF!</v>
      </c>
      <c r="AR105" s="580" t="e">
        <f>INDEX('прил 14'!Y:Y,MATCH($A105,'прил 14'!$B:$B,0))</f>
        <v>#REF!</v>
      </c>
      <c r="AS105" s="580" t="e">
        <f>INDEX('прил 14'!Z:Z,MATCH($A105,'прил 14'!$B:$B,0))</f>
        <v>#REF!</v>
      </c>
      <c r="AT105" s="580" t="e">
        <f t="shared" si="220"/>
        <v>#REF!</v>
      </c>
      <c r="AU105" s="580" t="e">
        <f t="shared" si="221"/>
        <v>#REF!</v>
      </c>
      <c r="AV105" s="580" t="e">
        <f t="shared" si="222"/>
        <v>#REF!</v>
      </c>
      <c r="AW105" s="580" t="e">
        <f t="shared" si="223"/>
        <v>#REF!</v>
      </c>
      <c r="AX105" s="580" t="e">
        <f t="shared" si="224"/>
        <v>#REF!</v>
      </c>
      <c r="AY105" s="580"/>
      <c r="AZ105" s="580" t="e">
        <f t="shared" si="262"/>
        <v>#REF!</v>
      </c>
      <c r="BA105" s="580" t="e">
        <f t="shared" si="263"/>
        <v>#REF!</v>
      </c>
      <c r="BB105" s="580" t="e">
        <f t="shared" si="264"/>
        <v>#REF!</v>
      </c>
      <c r="BC105" s="580" t="e">
        <f t="shared" si="265"/>
        <v>#REF!</v>
      </c>
      <c r="BD105" s="580" t="e">
        <f t="shared" si="266"/>
        <v>#REF!</v>
      </c>
      <c r="BE105" s="635"/>
      <c r="BF105" s="1319" t="e">
        <f t="shared" si="96"/>
        <v>#REF!</v>
      </c>
      <c r="BG105" s="1319" t="e">
        <f t="shared" si="97"/>
        <v>#REF!</v>
      </c>
      <c r="BH105" s="1319" t="e">
        <f t="shared" si="98"/>
        <v>#REF!</v>
      </c>
      <c r="BI105" s="1319" t="e">
        <f t="shared" si="99"/>
        <v>#REF!</v>
      </c>
      <c r="BJ105" s="1319" t="e">
        <f t="shared" si="100"/>
        <v>#REF!</v>
      </c>
      <c r="BK105" s="580">
        <f t="shared" si="249"/>
        <v>0</v>
      </c>
      <c r="BL105" s="580"/>
      <c r="BM105" s="580"/>
      <c r="BN105" s="580"/>
      <c r="BO105" s="580"/>
      <c r="BP105" s="580">
        <f t="shared" si="250"/>
        <v>0</v>
      </c>
      <c r="BQ105" s="580"/>
      <c r="BR105" s="580"/>
      <c r="BS105" s="580"/>
      <c r="BT105" s="580"/>
      <c r="BU105" s="580">
        <f t="shared" si="227"/>
        <v>0</v>
      </c>
      <c r="BV105" s="580"/>
      <c r="BW105" s="580"/>
      <c r="BX105" s="580"/>
      <c r="BY105" s="580"/>
      <c r="BZ105" s="580">
        <f t="shared" si="251"/>
        <v>0</v>
      </c>
      <c r="CA105" s="580"/>
      <c r="CB105" s="580"/>
      <c r="CC105" s="580"/>
      <c r="CD105" s="580"/>
      <c r="CE105" s="1349"/>
      <c r="CF105" s="1349"/>
      <c r="CG105" s="1350"/>
    </row>
    <row r="106" spans="1:85" hidden="1">
      <c r="A106" s="1347" t="e">
        <f>'прил 1.1'!#REF!</f>
        <v>#REF!</v>
      </c>
      <c r="B106" s="1191" t="e">
        <f>INDEX('прил 1.1'!#REF!,MATCH('источники по объектам 2016'!A106,'прил 1.1'!B:B,0))</f>
        <v>#REF!</v>
      </c>
      <c r="C106" s="1191" t="e">
        <f>INDEX('прил 14'!N:N,MATCH('источники по объектам 2016'!$A106,'прил 14'!$B:$B,0))</f>
        <v>#REF!</v>
      </c>
      <c r="D106" s="1348"/>
      <c r="E106" s="1191" t="e">
        <f>INDEX('прил 14'!O:O,MATCH('источники по объектам 2016'!$A106,'прил 14'!$B:$B,0))</f>
        <v>#REF!</v>
      </c>
      <c r="F106" s="1348"/>
      <c r="G106" s="1191" t="e">
        <f>INDEX('прил 14'!P:P,MATCH('источники по объектам 2016'!$A106,'прил 14'!$B:$B,0))</f>
        <v>#REF!</v>
      </c>
      <c r="H106" s="1191" t="e">
        <f>INDEX('прил 14'!Q:Q,MATCH('источники по объектам 2016'!$A106,'прил 14'!$B:$B,0))</f>
        <v>#REF!</v>
      </c>
      <c r="I106" s="580"/>
      <c r="J106" s="635"/>
      <c r="K106" s="1319" t="e">
        <f t="shared" si="232"/>
        <v>#REF!</v>
      </c>
      <c r="L106" s="1319" t="e">
        <f t="shared" si="267"/>
        <v>#REF!</v>
      </c>
      <c r="M106" s="1319" t="e">
        <f t="shared" si="268"/>
        <v>#REF!</v>
      </c>
      <c r="N106" s="1319" t="e">
        <f t="shared" si="269"/>
        <v>#REF!</v>
      </c>
      <c r="O106" s="1319" t="e">
        <f t="shared" si="270"/>
        <v>#REF!</v>
      </c>
      <c r="P106" s="580">
        <f t="shared" si="273"/>
        <v>0</v>
      </c>
      <c r="Q106" s="580"/>
      <c r="R106" s="580"/>
      <c r="S106" s="580"/>
      <c r="T106" s="580"/>
      <c r="U106" s="580">
        <f t="shared" si="271"/>
        <v>0</v>
      </c>
      <c r="V106" s="580"/>
      <c r="W106" s="580"/>
      <c r="X106" s="580"/>
      <c r="Y106" s="580"/>
      <c r="Z106" s="580">
        <f t="shared" si="272"/>
        <v>0</v>
      </c>
      <c r="AA106" s="580"/>
      <c r="AB106" s="580"/>
      <c r="AC106" s="580"/>
      <c r="AD106" s="580"/>
      <c r="AE106" s="580"/>
      <c r="AF106" s="580"/>
      <c r="AG106" s="580"/>
      <c r="AH106" s="580"/>
      <c r="AI106" s="580"/>
      <c r="AJ106" s="580" t="e">
        <f t="shared" si="261"/>
        <v>#REF!</v>
      </c>
      <c r="AK106" s="580" t="e">
        <f>INDEX('прил 14'!AL:AL,MATCH('источники по объектам 2016'!$A106,'прил 14'!$B:$B,0))</f>
        <v>#REF!</v>
      </c>
      <c r="AL106" s="580" t="e">
        <f>INDEX('прил 14'!AM:AM,MATCH('источники по объектам 2016'!$A106,'прил 14'!$B:$B,0))</f>
        <v>#REF!</v>
      </c>
      <c r="AM106" s="580" t="e">
        <f>INDEX('прил 14'!AN:AN,MATCH('источники по объектам 2016'!$A106,'прил 14'!$B:$B,0))</f>
        <v>#REF!</v>
      </c>
      <c r="AN106" s="580" t="e">
        <f>INDEX('прил 14'!AO:AO,MATCH('источники по объектам 2016'!$A106,'прил 14'!$B:$B,0))</f>
        <v>#REF!</v>
      </c>
      <c r="AO106" s="580" t="e">
        <f>INDEX('прил 1.1'!#REF!,MATCH('источники по объектам 2016'!A106,'прил 1.1'!B:B,0))</f>
        <v>#REF!</v>
      </c>
      <c r="AP106" s="580" t="e">
        <f>INDEX('прил 14'!W:W,MATCH($A106,'прил 14'!$B:$B,0))</f>
        <v>#REF!</v>
      </c>
      <c r="AQ106" s="580" t="e">
        <f>INDEX('прил 14'!X:X,MATCH($A106,'прил 14'!$B:$B,0))</f>
        <v>#REF!</v>
      </c>
      <c r="AR106" s="580" t="e">
        <f>INDEX('прил 14'!Y:Y,MATCH($A106,'прил 14'!$B:$B,0))</f>
        <v>#REF!</v>
      </c>
      <c r="AS106" s="580" t="e">
        <f>INDEX('прил 14'!Z:Z,MATCH($A106,'прил 14'!$B:$B,0))</f>
        <v>#REF!</v>
      </c>
      <c r="AT106" s="580" t="e">
        <f t="shared" si="220"/>
        <v>#REF!</v>
      </c>
      <c r="AU106" s="580" t="e">
        <f t="shared" si="221"/>
        <v>#REF!</v>
      </c>
      <c r="AV106" s="580" t="e">
        <f t="shared" si="222"/>
        <v>#REF!</v>
      </c>
      <c r="AW106" s="580" t="e">
        <f t="shared" si="223"/>
        <v>#REF!</v>
      </c>
      <c r="AX106" s="580" t="e">
        <f t="shared" si="224"/>
        <v>#REF!</v>
      </c>
      <c r="AY106" s="580"/>
      <c r="AZ106" s="580" t="e">
        <f t="shared" si="262"/>
        <v>#REF!</v>
      </c>
      <c r="BA106" s="580" t="e">
        <f>AP106-AU106</f>
        <v>#REF!</v>
      </c>
      <c r="BB106" s="580" t="e">
        <f t="shared" si="264"/>
        <v>#REF!</v>
      </c>
      <c r="BC106" s="580" t="e">
        <f t="shared" si="265"/>
        <v>#REF!</v>
      </c>
      <c r="BD106" s="580" t="e">
        <f t="shared" si="266"/>
        <v>#REF!</v>
      </c>
      <c r="BE106" s="635"/>
      <c r="BF106" s="1319" t="e">
        <f t="shared" si="96"/>
        <v>#REF!</v>
      </c>
      <c r="BG106" s="1319" t="e">
        <f t="shared" si="97"/>
        <v>#REF!</v>
      </c>
      <c r="BH106" s="1319" t="e">
        <f t="shared" si="98"/>
        <v>#REF!</v>
      </c>
      <c r="BI106" s="1319" t="e">
        <f t="shared" si="99"/>
        <v>#REF!</v>
      </c>
      <c r="BJ106" s="1319" t="e">
        <f t="shared" si="100"/>
        <v>#REF!</v>
      </c>
      <c r="BK106" s="580">
        <f t="shared" si="249"/>
        <v>0</v>
      </c>
      <c r="BL106" s="580"/>
      <c r="BM106" s="580"/>
      <c r="BN106" s="580"/>
      <c r="BO106" s="580"/>
      <c r="BP106" s="580">
        <f t="shared" si="250"/>
        <v>0</v>
      </c>
      <c r="BQ106" s="580"/>
      <c r="BR106" s="580"/>
      <c r="BS106" s="580"/>
      <c r="BT106" s="580"/>
      <c r="BU106" s="580">
        <f t="shared" si="227"/>
        <v>0</v>
      </c>
      <c r="BV106" s="580"/>
      <c r="BW106" s="580"/>
      <c r="BX106" s="580"/>
      <c r="BY106" s="580"/>
      <c r="BZ106" s="580">
        <f t="shared" si="251"/>
        <v>0</v>
      </c>
      <c r="CA106" s="580"/>
      <c r="CB106" s="580"/>
      <c r="CC106" s="580"/>
      <c r="CD106" s="580"/>
      <c r="CE106" s="1349"/>
      <c r="CF106" s="1349"/>
      <c r="CG106" s="1350"/>
    </row>
    <row r="107" spans="1:85" hidden="1">
      <c r="A107" s="1347" t="e">
        <f>'прил 1.1'!#REF!</f>
        <v>#REF!</v>
      </c>
      <c r="B107" s="1191" t="e">
        <f>INDEX('прил 1.1'!#REF!,MATCH('источники по объектам 2016'!A107,'прил 1.1'!B:B,0))</f>
        <v>#REF!</v>
      </c>
      <c r="C107" s="1191" t="e">
        <f>INDEX('прил 14'!N:N,MATCH('источники по объектам 2016'!$A107,'прил 14'!$B:$B,0))</f>
        <v>#REF!</v>
      </c>
      <c r="D107" s="1348"/>
      <c r="E107" s="1191" t="e">
        <f>INDEX('прил 14'!O:O,MATCH('источники по объектам 2016'!$A107,'прил 14'!$B:$B,0))</f>
        <v>#REF!</v>
      </c>
      <c r="F107" s="1348"/>
      <c r="G107" s="1191" t="e">
        <f>INDEX('прил 14'!P:P,MATCH('источники по объектам 2016'!$A107,'прил 14'!$B:$B,0))</f>
        <v>#REF!</v>
      </c>
      <c r="H107" s="1191" t="e">
        <f>INDEX('прил 14'!Q:Q,MATCH('источники по объектам 2016'!$A107,'прил 14'!$B:$B,0))</f>
        <v>#REF!</v>
      </c>
      <c r="I107" s="580"/>
      <c r="J107" s="635"/>
      <c r="K107" s="1319" t="e">
        <f t="shared" si="232"/>
        <v>#REF!</v>
      </c>
      <c r="L107" s="1319" t="e">
        <f t="shared" si="267"/>
        <v>#REF!</v>
      </c>
      <c r="M107" s="1319" t="e">
        <f t="shared" si="268"/>
        <v>#REF!</v>
      </c>
      <c r="N107" s="1319" t="e">
        <f t="shared" si="269"/>
        <v>#REF!</v>
      </c>
      <c r="O107" s="1319" t="e">
        <f t="shared" si="270"/>
        <v>#REF!</v>
      </c>
      <c r="P107" s="580">
        <f t="shared" si="273"/>
        <v>0</v>
      </c>
      <c r="Q107" s="580"/>
      <c r="R107" s="580"/>
      <c r="S107" s="580"/>
      <c r="T107" s="580"/>
      <c r="U107" s="580">
        <f t="shared" si="271"/>
        <v>0</v>
      </c>
      <c r="V107" s="580"/>
      <c r="W107" s="580"/>
      <c r="X107" s="580"/>
      <c r="Y107" s="580"/>
      <c r="Z107" s="580">
        <f t="shared" si="272"/>
        <v>0</v>
      </c>
      <c r="AA107" s="580"/>
      <c r="AB107" s="580"/>
      <c r="AC107" s="580"/>
      <c r="AD107" s="580"/>
      <c r="AE107" s="580"/>
      <c r="AF107" s="580"/>
      <c r="AG107" s="580"/>
      <c r="AH107" s="580"/>
      <c r="AI107" s="580"/>
      <c r="AJ107" s="580" t="e">
        <f t="shared" si="261"/>
        <v>#REF!</v>
      </c>
      <c r="AK107" s="580" t="e">
        <f>INDEX('прил 14'!AL:AL,MATCH('источники по объектам 2016'!$A107,'прил 14'!$B:$B,0))</f>
        <v>#REF!</v>
      </c>
      <c r="AL107" s="580" t="e">
        <f>INDEX('прил 14'!AM:AM,MATCH('источники по объектам 2016'!$A107,'прил 14'!$B:$B,0))</f>
        <v>#REF!</v>
      </c>
      <c r="AM107" s="580" t="e">
        <f>INDEX('прил 14'!AN:AN,MATCH('источники по объектам 2016'!$A107,'прил 14'!$B:$B,0))</f>
        <v>#REF!</v>
      </c>
      <c r="AN107" s="580" t="e">
        <f>INDEX('прил 14'!AO:AO,MATCH('источники по объектам 2016'!$A107,'прил 14'!$B:$B,0))</f>
        <v>#REF!</v>
      </c>
      <c r="AO107" s="580" t="e">
        <f>INDEX('прил 1.1'!#REF!,MATCH('источники по объектам 2016'!A107,'прил 1.1'!B:B,0))</f>
        <v>#REF!</v>
      </c>
      <c r="AP107" s="580" t="e">
        <f>INDEX('прил 14'!W:W,MATCH($A107,'прил 14'!$B:$B,0))</f>
        <v>#REF!</v>
      </c>
      <c r="AQ107" s="580" t="e">
        <f>INDEX('прил 14'!X:X,MATCH($A107,'прил 14'!$B:$B,0))</f>
        <v>#REF!</v>
      </c>
      <c r="AR107" s="580" t="e">
        <f>INDEX('прил 14'!Y:Y,MATCH($A107,'прил 14'!$B:$B,0))</f>
        <v>#REF!</v>
      </c>
      <c r="AS107" s="580" t="e">
        <f>INDEX('прил 14'!Z:Z,MATCH($A107,'прил 14'!$B:$B,0))</f>
        <v>#REF!</v>
      </c>
      <c r="AT107" s="580" t="e">
        <f t="shared" si="220"/>
        <v>#REF!</v>
      </c>
      <c r="AU107" s="580" t="e">
        <f t="shared" si="221"/>
        <v>#REF!</v>
      </c>
      <c r="AV107" s="580" t="e">
        <f t="shared" si="222"/>
        <v>#REF!</v>
      </c>
      <c r="AW107" s="580" t="e">
        <f t="shared" si="223"/>
        <v>#REF!</v>
      </c>
      <c r="AX107" s="580" t="e">
        <f t="shared" si="224"/>
        <v>#REF!</v>
      </c>
      <c r="AY107" s="580"/>
      <c r="AZ107" s="580" t="e">
        <f t="shared" si="262"/>
        <v>#REF!</v>
      </c>
      <c r="BA107" s="580" t="e">
        <f t="shared" si="263"/>
        <v>#REF!</v>
      </c>
      <c r="BB107" s="580" t="e">
        <f t="shared" si="264"/>
        <v>#REF!</v>
      </c>
      <c r="BC107" s="580" t="e">
        <f t="shared" si="265"/>
        <v>#REF!</v>
      </c>
      <c r="BD107" s="580" t="e">
        <f t="shared" si="266"/>
        <v>#REF!</v>
      </c>
      <c r="BE107" s="635"/>
      <c r="BF107" s="1319" t="e">
        <f t="shared" si="96"/>
        <v>#REF!</v>
      </c>
      <c r="BG107" s="1319" t="e">
        <f t="shared" si="97"/>
        <v>#REF!</v>
      </c>
      <c r="BH107" s="1319" t="e">
        <f t="shared" si="98"/>
        <v>#REF!</v>
      </c>
      <c r="BI107" s="1319" t="e">
        <f t="shared" si="99"/>
        <v>#REF!</v>
      </c>
      <c r="BJ107" s="1319" t="e">
        <f t="shared" si="100"/>
        <v>#REF!</v>
      </c>
      <c r="BK107" s="580">
        <f t="shared" si="249"/>
        <v>0</v>
      </c>
      <c r="BL107" s="580"/>
      <c r="BM107" s="580"/>
      <c r="BN107" s="580"/>
      <c r="BO107" s="580"/>
      <c r="BP107" s="580">
        <f t="shared" si="250"/>
        <v>0</v>
      </c>
      <c r="BQ107" s="580"/>
      <c r="BR107" s="580"/>
      <c r="BS107" s="580"/>
      <c r="BT107" s="580"/>
      <c r="BU107" s="580">
        <f t="shared" si="227"/>
        <v>0</v>
      </c>
      <c r="BV107" s="580"/>
      <c r="BW107" s="580"/>
      <c r="BX107" s="580"/>
      <c r="BY107" s="580"/>
      <c r="BZ107" s="580">
        <f t="shared" si="251"/>
        <v>0</v>
      </c>
      <c r="CA107" s="580"/>
      <c r="CB107" s="580"/>
      <c r="CC107" s="580"/>
      <c r="CD107" s="580"/>
      <c r="CE107" s="1349"/>
      <c r="CF107" s="1349"/>
      <c r="CG107" s="1350"/>
    </row>
    <row r="108" spans="1:85" hidden="1">
      <c r="A108" s="1347" t="e">
        <f>'прил 1.1'!#REF!</f>
        <v>#REF!</v>
      </c>
      <c r="B108" s="1191" t="e">
        <f>INDEX('прил 1.1'!#REF!,MATCH('источники по объектам 2016'!A108,'прил 1.1'!B:B,0))</f>
        <v>#REF!</v>
      </c>
      <c r="C108" s="1191" t="e">
        <f>INDEX('прил 14'!N:N,MATCH('источники по объектам 2016'!$A108,'прил 14'!$B:$B,0))</f>
        <v>#REF!</v>
      </c>
      <c r="D108" s="1348"/>
      <c r="E108" s="1191" t="e">
        <f>INDEX('прил 14'!O:O,MATCH('источники по объектам 2016'!$A108,'прил 14'!$B:$B,0))</f>
        <v>#REF!</v>
      </c>
      <c r="F108" s="1348"/>
      <c r="G108" s="1191" t="e">
        <f>INDEX('прил 14'!P:P,MATCH('источники по объектам 2016'!$A108,'прил 14'!$B:$B,0))</f>
        <v>#REF!</v>
      </c>
      <c r="H108" s="1191" t="e">
        <f>INDEX('прил 14'!Q:Q,MATCH('источники по объектам 2016'!$A108,'прил 14'!$B:$B,0))</f>
        <v>#REF!</v>
      </c>
      <c r="I108" s="580"/>
      <c r="J108" s="635"/>
      <c r="K108" s="1319" t="e">
        <f t="shared" si="232"/>
        <v>#REF!</v>
      </c>
      <c r="L108" s="1319" t="e">
        <f t="shared" si="267"/>
        <v>#REF!</v>
      </c>
      <c r="M108" s="1319" t="e">
        <f t="shared" si="268"/>
        <v>#REF!</v>
      </c>
      <c r="N108" s="1319" t="e">
        <f t="shared" si="269"/>
        <v>#REF!</v>
      </c>
      <c r="O108" s="1319" t="e">
        <f t="shared" si="270"/>
        <v>#REF!</v>
      </c>
      <c r="P108" s="580">
        <f t="shared" si="273"/>
        <v>0</v>
      </c>
      <c r="Q108" s="580"/>
      <c r="R108" s="580"/>
      <c r="S108" s="580"/>
      <c r="T108" s="580"/>
      <c r="U108" s="580">
        <f t="shared" si="271"/>
        <v>0</v>
      </c>
      <c r="V108" s="580"/>
      <c r="W108" s="580"/>
      <c r="X108" s="580"/>
      <c r="Y108" s="580"/>
      <c r="Z108" s="580">
        <f t="shared" si="272"/>
        <v>0</v>
      </c>
      <c r="AA108" s="580"/>
      <c r="AB108" s="580"/>
      <c r="AC108" s="580"/>
      <c r="AD108" s="580"/>
      <c r="AE108" s="580"/>
      <c r="AF108" s="580"/>
      <c r="AG108" s="580"/>
      <c r="AH108" s="580"/>
      <c r="AI108" s="580"/>
      <c r="AJ108" s="580" t="e">
        <f t="shared" si="261"/>
        <v>#REF!</v>
      </c>
      <c r="AK108" s="580" t="e">
        <f>INDEX('прил 14'!AL:AL,MATCH('источники по объектам 2016'!$A108,'прил 14'!$B:$B,0))</f>
        <v>#REF!</v>
      </c>
      <c r="AL108" s="580" t="e">
        <f>INDEX('прил 14'!AM:AM,MATCH('источники по объектам 2016'!$A108,'прил 14'!$B:$B,0))</f>
        <v>#REF!</v>
      </c>
      <c r="AM108" s="580" t="e">
        <f>INDEX('прил 14'!AN:AN,MATCH('источники по объектам 2016'!$A108,'прил 14'!$B:$B,0))</f>
        <v>#REF!</v>
      </c>
      <c r="AN108" s="580" t="e">
        <f>INDEX('прил 14'!AO:AO,MATCH('источники по объектам 2016'!$A108,'прил 14'!$B:$B,0))</f>
        <v>#REF!</v>
      </c>
      <c r="AO108" s="580" t="e">
        <f>INDEX('прил 1.1'!#REF!,MATCH('источники по объектам 2016'!A108,'прил 1.1'!B:B,0))</f>
        <v>#REF!</v>
      </c>
      <c r="AP108" s="580" t="e">
        <f>INDEX('прил 14'!W:W,MATCH($A108,'прил 14'!$B:$B,0))</f>
        <v>#REF!</v>
      </c>
      <c r="AQ108" s="580" t="e">
        <f>INDEX('прил 14'!X:X,MATCH($A108,'прил 14'!$B:$B,0))</f>
        <v>#REF!</v>
      </c>
      <c r="AR108" s="580" t="e">
        <f>INDEX('прил 14'!Y:Y,MATCH($A108,'прил 14'!$B:$B,0))</f>
        <v>#REF!</v>
      </c>
      <c r="AS108" s="580" t="e">
        <f>INDEX('прил 14'!Z:Z,MATCH($A108,'прил 14'!$B:$B,0))</f>
        <v>#REF!</v>
      </c>
      <c r="AT108" s="580" t="e">
        <f t="shared" si="220"/>
        <v>#REF!</v>
      </c>
      <c r="AU108" s="580" t="e">
        <f t="shared" si="221"/>
        <v>#REF!</v>
      </c>
      <c r="AV108" s="580" t="e">
        <f t="shared" si="222"/>
        <v>#REF!</v>
      </c>
      <c r="AW108" s="580" t="e">
        <f t="shared" si="223"/>
        <v>#REF!</v>
      </c>
      <c r="AX108" s="580" t="e">
        <f t="shared" si="224"/>
        <v>#REF!</v>
      </c>
      <c r="AY108" s="580"/>
      <c r="AZ108" s="580" t="e">
        <f t="shared" si="262"/>
        <v>#REF!</v>
      </c>
      <c r="BA108" s="580" t="e">
        <f t="shared" si="263"/>
        <v>#REF!</v>
      </c>
      <c r="BB108" s="580" t="e">
        <f t="shared" si="264"/>
        <v>#REF!</v>
      </c>
      <c r="BC108" s="580" t="e">
        <f t="shared" si="265"/>
        <v>#REF!</v>
      </c>
      <c r="BD108" s="580" t="e">
        <f t="shared" si="266"/>
        <v>#REF!</v>
      </c>
      <c r="BE108" s="635"/>
      <c r="BF108" s="1319" t="e">
        <f t="shared" si="96"/>
        <v>#REF!</v>
      </c>
      <c r="BG108" s="1319" t="e">
        <f t="shared" si="97"/>
        <v>#REF!</v>
      </c>
      <c r="BH108" s="1319" t="e">
        <f t="shared" si="98"/>
        <v>#REF!</v>
      </c>
      <c r="BI108" s="1319" t="e">
        <f t="shared" si="99"/>
        <v>#REF!</v>
      </c>
      <c r="BJ108" s="1319" t="e">
        <f t="shared" si="100"/>
        <v>#REF!</v>
      </c>
      <c r="BK108" s="580">
        <f>SUM(BL108:BO108)</f>
        <v>0</v>
      </c>
      <c r="BL108" s="580"/>
      <c r="BM108" s="580"/>
      <c r="BN108" s="580"/>
      <c r="BO108" s="580"/>
      <c r="BP108" s="580">
        <f>SUM(BQ108:BT108)</f>
        <v>0</v>
      </c>
      <c r="BQ108" s="580"/>
      <c r="BR108" s="580"/>
      <c r="BS108" s="580"/>
      <c r="BT108" s="580"/>
      <c r="BU108" s="580">
        <f t="shared" si="227"/>
        <v>0</v>
      </c>
      <c r="BV108" s="580"/>
      <c r="BW108" s="580"/>
      <c r="BX108" s="580"/>
      <c r="BY108" s="580"/>
      <c r="BZ108" s="580">
        <f>SUM(CA108:CD108)</f>
        <v>0</v>
      </c>
      <c r="CA108" s="580"/>
      <c r="CB108" s="580"/>
      <c r="CC108" s="580"/>
      <c r="CD108" s="580"/>
      <c r="CE108" s="1349"/>
      <c r="CF108" s="1349"/>
      <c r="CG108" s="1350"/>
    </row>
    <row r="109" spans="1:85" ht="37.5" hidden="1" customHeight="1">
      <c r="A109" s="1347" t="e">
        <f>'прил 1.1'!#REF!</f>
        <v>#REF!</v>
      </c>
      <c r="B109" s="1191" t="e">
        <f>INDEX('прил 1.1'!#REF!,MATCH('источники по объектам 2016'!A109,'прил 1.1'!B:B,0))</f>
        <v>#REF!</v>
      </c>
      <c r="C109" s="1191" t="e">
        <f>INDEX('прил 14'!N:N,MATCH('источники по объектам 2016'!$A109,'прил 14'!$B:$B,0))</f>
        <v>#REF!</v>
      </c>
      <c r="D109" s="1348"/>
      <c r="E109" s="1191" t="e">
        <f>INDEX('прил 14'!O:O,MATCH('источники по объектам 2016'!$A109,'прил 14'!$B:$B,0))</f>
        <v>#REF!</v>
      </c>
      <c r="F109" s="1348"/>
      <c r="G109" s="1191" t="e">
        <f>INDEX('прил 14'!P:P,MATCH('источники по объектам 2016'!$A109,'прил 14'!$B:$B,0))</f>
        <v>#REF!</v>
      </c>
      <c r="H109" s="1191" t="e">
        <f>INDEX('прил 14'!Q:Q,MATCH('источники по объектам 2016'!$A109,'прил 14'!$B:$B,0))</f>
        <v>#REF!</v>
      </c>
      <c r="I109" s="580"/>
      <c r="J109" s="635"/>
      <c r="K109" s="1319" t="e">
        <f t="shared" si="232"/>
        <v>#REF!</v>
      </c>
      <c r="L109" s="1319" t="e">
        <f t="shared" si="267"/>
        <v>#REF!</v>
      </c>
      <c r="M109" s="1319" t="e">
        <f t="shared" si="268"/>
        <v>#REF!</v>
      </c>
      <c r="N109" s="1319" t="e">
        <f t="shared" si="269"/>
        <v>#REF!</v>
      </c>
      <c r="O109" s="1319" t="e">
        <f t="shared" si="270"/>
        <v>#REF!</v>
      </c>
      <c r="P109" s="580">
        <f t="shared" ref="P109" si="274">SUM(Q109:T109)</f>
        <v>0</v>
      </c>
      <c r="Q109" s="580"/>
      <c r="R109" s="580"/>
      <c r="S109" s="580"/>
      <c r="T109" s="580"/>
      <c r="U109" s="580">
        <f t="shared" ref="U109" si="275">SUM(V109:Y109)</f>
        <v>0</v>
      </c>
      <c r="V109" s="580"/>
      <c r="W109" s="580"/>
      <c r="X109" s="580"/>
      <c r="Y109" s="580"/>
      <c r="Z109" s="580">
        <f t="shared" ref="Z109" si="276">SUM(AA109:AD109)</f>
        <v>0</v>
      </c>
      <c r="AA109" s="580"/>
      <c r="AB109" s="580"/>
      <c r="AC109" s="580"/>
      <c r="AD109" s="580"/>
      <c r="AE109" s="580"/>
      <c r="AF109" s="580"/>
      <c r="AG109" s="580"/>
      <c r="AH109" s="580"/>
      <c r="AI109" s="580"/>
      <c r="AJ109" s="580" t="e">
        <f t="shared" si="261"/>
        <v>#REF!</v>
      </c>
      <c r="AK109" s="580" t="e">
        <f>INDEX('прил 14'!AL:AL,MATCH('источники по объектам 2016'!$A109,'прил 14'!$B:$B,0))</f>
        <v>#REF!</v>
      </c>
      <c r="AL109" s="580" t="e">
        <f>INDEX('прил 14'!AM:AM,MATCH('источники по объектам 2016'!$A109,'прил 14'!$B:$B,0))</f>
        <v>#REF!</v>
      </c>
      <c r="AM109" s="580" t="e">
        <f>INDEX('прил 14'!AN:AN,MATCH('источники по объектам 2016'!$A109,'прил 14'!$B:$B,0))</f>
        <v>#REF!</v>
      </c>
      <c r="AN109" s="580" t="e">
        <f>INDEX('прил 14'!AO:AO,MATCH('источники по объектам 2016'!$A109,'прил 14'!$B:$B,0))</f>
        <v>#REF!</v>
      </c>
      <c r="AO109" s="580" t="e">
        <f>INDEX('прил 1.1'!#REF!,MATCH('источники по объектам 2016'!A109,'прил 1.1'!B:B,0))</f>
        <v>#REF!</v>
      </c>
      <c r="AP109" s="580" t="e">
        <f>INDEX('прил 14'!W:W,MATCH($A109,'прил 14'!$B:$B,0))</f>
        <v>#REF!</v>
      </c>
      <c r="AQ109" s="580" t="e">
        <f>INDEX('прил 14'!X:X,MATCH($A109,'прил 14'!$B:$B,0))</f>
        <v>#REF!</v>
      </c>
      <c r="AR109" s="580" t="e">
        <f>INDEX('прил 14'!Y:Y,MATCH($A109,'прил 14'!$B:$B,0))</f>
        <v>#REF!</v>
      </c>
      <c r="AS109" s="580" t="e">
        <f>INDEX('прил 14'!Z:Z,MATCH($A109,'прил 14'!$B:$B,0))</f>
        <v>#REF!</v>
      </c>
      <c r="AT109" s="580" t="e">
        <f t="shared" si="220"/>
        <v>#REF!</v>
      </c>
      <c r="AU109" s="1318" t="e">
        <f>(AP109-AK109)/1.18+AK109+0.33</f>
        <v>#REF!</v>
      </c>
      <c r="AV109" s="580" t="e">
        <f t="shared" si="222"/>
        <v>#REF!</v>
      </c>
      <c r="AW109" s="580" t="e">
        <f t="shared" si="223"/>
        <v>#REF!</v>
      </c>
      <c r="AX109" s="580" t="e">
        <f t="shared" si="224"/>
        <v>#REF!</v>
      </c>
      <c r="AY109" s="580"/>
      <c r="AZ109" s="580" t="e">
        <f t="shared" si="262"/>
        <v>#REF!</v>
      </c>
      <c r="BA109" s="580" t="e">
        <f>AP109-AU109</f>
        <v>#REF!</v>
      </c>
      <c r="BB109" s="580" t="e">
        <f t="shared" si="264"/>
        <v>#REF!</v>
      </c>
      <c r="BC109" s="580" t="e">
        <f t="shared" si="265"/>
        <v>#REF!</v>
      </c>
      <c r="BD109" s="580" t="e">
        <f t="shared" si="266"/>
        <v>#REF!</v>
      </c>
      <c r="BE109" s="635"/>
      <c r="BF109" s="1319" t="e">
        <f>AT109-BK109-BP109</f>
        <v>#REF!</v>
      </c>
      <c r="BG109" s="1319" t="e">
        <f>AU109-BL109-BQ109</f>
        <v>#REF!</v>
      </c>
      <c r="BH109" s="1319" t="e">
        <f t="shared" ref="BH109:BH110" si="277">AV109-BM109-BR109</f>
        <v>#REF!</v>
      </c>
      <c r="BI109" s="1319" t="e">
        <f t="shared" ref="BI109:BI110" si="278">AW109-BN109-BS109</f>
        <v>#REF!</v>
      </c>
      <c r="BJ109" s="1319" t="e">
        <f t="shared" ref="BJ109:BJ110" si="279">AX109-BO109-BT109</f>
        <v>#REF!</v>
      </c>
      <c r="BK109" s="580">
        <f t="shared" ref="BK109" si="280">SUM(BL109:BO109)</f>
        <v>0</v>
      </c>
      <c r="BL109" s="580"/>
      <c r="BM109" s="580"/>
      <c r="BN109" s="580"/>
      <c r="BO109" s="580"/>
      <c r="BP109" s="580">
        <f t="shared" ref="BP109" si="281">SUM(BQ109:BT109)</f>
        <v>0</v>
      </c>
      <c r="BQ109" s="580"/>
      <c r="BR109" s="580"/>
      <c r="BS109" s="580"/>
      <c r="BT109" s="580"/>
      <c r="BU109" s="580">
        <f t="shared" si="227"/>
        <v>0</v>
      </c>
      <c r="BV109" s="580"/>
      <c r="BW109" s="580"/>
      <c r="BX109" s="580"/>
      <c r="BY109" s="580"/>
      <c r="BZ109" s="580">
        <f t="shared" ref="BZ109" si="282">SUM(CA109:CD109)</f>
        <v>0</v>
      </c>
      <c r="CA109" s="580"/>
      <c r="CB109" s="580"/>
      <c r="CC109" s="580"/>
      <c r="CD109" s="580"/>
      <c r="CE109" s="1349"/>
      <c r="CF109" s="1349"/>
      <c r="CG109" s="1350"/>
    </row>
    <row r="110" spans="1:85" hidden="1">
      <c r="A110" s="1347" t="e">
        <f>'прил 1.1'!#REF!</f>
        <v>#REF!</v>
      </c>
      <c r="B110" s="1191" t="e">
        <f>INDEX('прил 1.1'!#REF!,MATCH('источники по объектам 2016'!A110,'прил 1.1'!B:B,0))</f>
        <v>#REF!</v>
      </c>
      <c r="C110" s="1191" t="e">
        <f>INDEX('прил 14'!N:N,MATCH('источники по объектам 2016'!$A110,'прил 14'!$B:$B,0))</f>
        <v>#REF!</v>
      </c>
      <c r="D110" s="1348"/>
      <c r="E110" s="1191" t="e">
        <f>INDEX('прил 14'!O:O,MATCH('источники по объектам 2016'!$A110,'прил 14'!$B:$B,0))</f>
        <v>#REF!</v>
      </c>
      <c r="F110" s="1348"/>
      <c r="G110" s="1191" t="e">
        <f>INDEX('прил 14'!P:P,MATCH('источники по объектам 2016'!$A110,'прил 14'!$B:$B,0))</f>
        <v>#REF!</v>
      </c>
      <c r="H110" s="1191" t="e">
        <f>INDEX('прил 14'!Q:Q,MATCH('источники по объектам 2016'!$A110,'прил 14'!$B:$B,0))</f>
        <v>#REF!</v>
      </c>
      <c r="I110" s="580"/>
      <c r="J110" s="635"/>
      <c r="K110" s="1319" t="e">
        <f t="shared" si="232"/>
        <v>#REF!</v>
      </c>
      <c r="L110" s="1319" t="e">
        <f t="shared" si="267"/>
        <v>#REF!</v>
      </c>
      <c r="M110" s="1319" t="e">
        <f t="shared" si="268"/>
        <v>#REF!</v>
      </c>
      <c r="N110" s="1319" t="e">
        <f t="shared" si="269"/>
        <v>#REF!</v>
      </c>
      <c r="O110" s="1319" t="e">
        <f t="shared" si="270"/>
        <v>#REF!</v>
      </c>
      <c r="P110" s="580">
        <f t="shared" si="273"/>
        <v>0</v>
      </c>
      <c r="Q110" s="580"/>
      <c r="R110" s="580"/>
      <c r="S110" s="580"/>
      <c r="T110" s="580"/>
      <c r="U110" s="580">
        <f t="shared" si="271"/>
        <v>0</v>
      </c>
      <c r="V110" s="580"/>
      <c r="W110" s="580"/>
      <c r="X110" s="580"/>
      <c r="Y110" s="580"/>
      <c r="Z110" s="580">
        <f t="shared" si="272"/>
        <v>0</v>
      </c>
      <c r="AA110" s="580"/>
      <c r="AB110" s="580"/>
      <c r="AC110" s="580"/>
      <c r="AD110" s="580"/>
      <c r="AE110" s="580"/>
      <c r="AF110" s="580"/>
      <c r="AG110" s="580"/>
      <c r="AH110" s="580"/>
      <c r="AI110" s="580"/>
      <c r="AJ110" s="580" t="e">
        <f t="shared" si="261"/>
        <v>#REF!</v>
      </c>
      <c r="AK110" s="580" t="e">
        <f>INDEX('прил 14'!AL:AL,MATCH('источники по объектам 2016'!$A110,'прил 14'!$B:$B,0))</f>
        <v>#REF!</v>
      </c>
      <c r="AL110" s="580" t="e">
        <f>INDEX('прил 14'!AM:AM,MATCH('источники по объектам 2016'!$A110,'прил 14'!$B:$B,0))</f>
        <v>#REF!</v>
      </c>
      <c r="AM110" s="580" t="e">
        <f>INDEX('прил 14'!AN:AN,MATCH('источники по объектам 2016'!$A110,'прил 14'!$B:$B,0))</f>
        <v>#REF!</v>
      </c>
      <c r="AN110" s="580" t="e">
        <f>INDEX('прил 14'!AO:AO,MATCH('источники по объектам 2016'!$A110,'прил 14'!$B:$B,0))</f>
        <v>#REF!</v>
      </c>
      <c r="AO110" s="580" t="e">
        <f>INDEX('прил 1.1'!#REF!,MATCH('источники по объектам 2016'!A110,'прил 1.1'!B:B,0))</f>
        <v>#REF!</v>
      </c>
      <c r="AP110" s="580" t="e">
        <f>INDEX('прил 14'!W:W,MATCH($A110,'прил 14'!$B:$B,0))</f>
        <v>#REF!</v>
      </c>
      <c r="AQ110" s="580" t="e">
        <f>INDEX('прил 14'!X:X,MATCH($A110,'прил 14'!$B:$B,0))</f>
        <v>#REF!</v>
      </c>
      <c r="AR110" s="580" t="e">
        <f>INDEX('прил 14'!Y:Y,MATCH($A110,'прил 14'!$B:$B,0))</f>
        <v>#REF!</v>
      </c>
      <c r="AS110" s="580" t="e">
        <f>INDEX('прил 14'!Z:Z,MATCH($A110,'прил 14'!$B:$B,0))</f>
        <v>#REF!</v>
      </c>
      <c r="AT110" s="580" t="e">
        <f t="shared" si="220"/>
        <v>#REF!</v>
      </c>
      <c r="AU110" s="580" t="e">
        <f t="shared" si="221"/>
        <v>#REF!</v>
      </c>
      <c r="AV110" s="580" t="e">
        <f t="shared" si="222"/>
        <v>#REF!</v>
      </c>
      <c r="AW110" s="580" t="e">
        <f t="shared" si="223"/>
        <v>#REF!</v>
      </c>
      <c r="AX110" s="580" t="e">
        <f t="shared" si="224"/>
        <v>#REF!</v>
      </c>
      <c r="AY110" s="580"/>
      <c r="AZ110" s="580" t="e">
        <f t="shared" si="262"/>
        <v>#REF!</v>
      </c>
      <c r="BA110" s="580" t="e">
        <f t="shared" si="263"/>
        <v>#REF!</v>
      </c>
      <c r="BB110" s="580" t="e">
        <f t="shared" si="264"/>
        <v>#REF!</v>
      </c>
      <c r="BC110" s="580" t="e">
        <f t="shared" si="265"/>
        <v>#REF!</v>
      </c>
      <c r="BD110" s="580" t="e">
        <f t="shared" si="266"/>
        <v>#REF!</v>
      </c>
      <c r="BE110" s="635"/>
      <c r="BF110" s="1319" t="e">
        <f>AT110-BK110-BP110</f>
        <v>#REF!</v>
      </c>
      <c r="BG110" s="1319" t="e">
        <f t="shared" ref="BG110" si="283">AU110-BL110-BQ110</f>
        <v>#REF!</v>
      </c>
      <c r="BH110" s="1319" t="e">
        <f t="shared" si="277"/>
        <v>#REF!</v>
      </c>
      <c r="BI110" s="1319" t="e">
        <f t="shared" si="278"/>
        <v>#REF!</v>
      </c>
      <c r="BJ110" s="1319" t="e">
        <f t="shared" si="279"/>
        <v>#REF!</v>
      </c>
      <c r="BK110" s="580">
        <f>SUM(BL110:BO110)</f>
        <v>0</v>
      </c>
      <c r="BL110" s="580"/>
      <c r="BM110" s="580"/>
      <c r="BN110" s="580"/>
      <c r="BO110" s="580"/>
      <c r="BP110" s="580">
        <f>SUM(BQ110:BT110)</f>
        <v>0</v>
      </c>
      <c r="BQ110" s="580"/>
      <c r="BR110" s="580"/>
      <c r="BS110" s="580"/>
      <c r="BT110" s="580"/>
      <c r="BU110" s="580">
        <f t="shared" si="227"/>
        <v>0</v>
      </c>
      <c r="BV110" s="580"/>
      <c r="BW110" s="580"/>
      <c r="BX110" s="580"/>
      <c r="BY110" s="580"/>
      <c r="BZ110" s="580">
        <f>SUM(CA110:CD110)</f>
        <v>0</v>
      </c>
      <c r="CA110" s="580"/>
      <c r="CB110" s="580"/>
      <c r="CC110" s="580"/>
      <c r="CD110" s="580"/>
      <c r="CE110" s="1349"/>
      <c r="CF110" s="1349"/>
      <c r="CG110" s="1350"/>
    </row>
    <row r="111" spans="1:85" hidden="1">
      <c r="A111" s="507"/>
      <c r="B111" s="580"/>
      <c r="C111" s="580"/>
      <c r="D111" s="580"/>
      <c r="E111" s="580"/>
      <c r="F111" s="580"/>
      <c r="G111" s="580"/>
      <c r="H111" s="580"/>
      <c r="I111" s="580"/>
      <c r="J111" s="635"/>
      <c r="K111" s="580">
        <f t="shared" ref="K111:K113" si="284">SUM(L111:O111)</f>
        <v>0</v>
      </c>
      <c r="L111" s="580">
        <f t="shared" ref="L111:L113" si="285">C111</f>
        <v>0</v>
      </c>
      <c r="M111" s="580">
        <f t="shared" ref="M111:M113" si="286">E111</f>
        <v>0</v>
      </c>
      <c r="N111" s="580">
        <f t="shared" ref="N111:N113" si="287">G111</f>
        <v>0</v>
      </c>
      <c r="O111" s="580">
        <f t="shared" ref="O111:O113" si="288">H111</f>
        <v>0</v>
      </c>
      <c r="P111" s="580"/>
      <c r="Q111" s="580"/>
      <c r="R111" s="580"/>
      <c r="S111" s="580"/>
      <c r="T111" s="580"/>
      <c r="U111" s="580"/>
      <c r="V111" s="580"/>
      <c r="W111" s="580"/>
      <c r="X111" s="580"/>
      <c r="Y111" s="580"/>
      <c r="Z111" s="580"/>
      <c r="AA111" s="580"/>
      <c r="AB111" s="580"/>
      <c r="AC111" s="580"/>
      <c r="AD111" s="580"/>
      <c r="AE111" s="580"/>
      <c r="AF111" s="580"/>
      <c r="AG111" s="580"/>
      <c r="AH111" s="580"/>
      <c r="AI111" s="580"/>
      <c r="AJ111" s="580"/>
      <c r="AK111" s="580"/>
      <c r="AL111" s="580"/>
      <c r="AM111" s="580"/>
      <c r="AN111" s="580"/>
      <c r="AO111" s="580"/>
      <c r="AP111" s="580"/>
      <c r="AQ111" s="580"/>
      <c r="AR111" s="580"/>
      <c r="AS111" s="580"/>
      <c r="AT111" s="580"/>
      <c r="AU111" s="580"/>
      <c r="AV111" s="580"/>
      <c r="AW111" s="580"/>
      <c r="AX111" s="580"/>
      <c r="AY111" s="580"/>
      <c r="AZ111" s="580"/>
      <c r="BA111" s="580"/>
      <c r="BB111" s="580"/>
      <c r="BC111" s="580"/>
      <c r="BD111" s="580"/>
      <c r="BE111" s="635"/>
      <c r="BF111" s="580"/>
      <c r="BG111" s="580">
        <f t="shared" ref="BG111:BG113" si="289">AU111</f>
        <v>0</v>
      </c>
      <c r="BH111" s="580">
        <f t="shared" ref="BH111:BH113" si="290">AV111</f>
        <v>0</v>
      </c>
      <c r="BI111" s="580">
        <f t="shared" ref="BI111:BI113" si="291">AW111</f>
        <v>0</v>
      </c>
      <c r="BJ111" s="580">
        <f t="shared" ref="BJ111:BJ113" si="292">AX111</f>
        <v>0</v>
      </c>
      <c r="BK111" s="580"/>
      <c r="BL111" s="580"/>
      <c r="BM111" s="580"/>
      <c r="BN111" s="580"/>
      <c r="BO111" s="580"/>
      <c r="BP111" s="580"/>
      <c r="BQ111" s="580"/>
      <c r="BR111" s="580"/>
      <c r="BS111" s="580"/>
      <c r="BT111" s="580"/>
      <c r="BU111" s="580"/>
      <c r="BV111" s="580"/>
      <c r="BW111" s="580"/>
      <c r="BX111" s="580"/>
      <c r="BY111" s="580"/>
      <c r="BZ111" s="580"/>
      <c r="CA111" s="580"/>
      <c r="CB111" s="580"/>
      <c r="CC111" s="580"/>
      <c r="CD111" s="580"/>
      <c r="CE111" s="1349"/>
      <c r="CF111" s="1349"/>
      <c r="CG111" s="1350"/>
    </row>
    <row r="112" spans="1:85" hidden="1">
      <c r="A112" s="717"/>
      <c r="B112" s="580"/>
      <c r="C112" s="580"/>
      <c r="D112" s="580"/>
      <c r="E112" s="580"/>
      <c r="F112" s="580"/>
      <c r="G112" s="580"/>
      <c r="H112" s="580"/>
      <c r="I112" s="580"/>
      <c r="J112" s="635"/>
      <c r="K112" s="580">
        <f t="shared" si="284"/>
        <v>0</v>
      </c>
      <c r="L112" s="580">
        <f t="shared" si="285"/>
        <v>0</v>
      </c>
      <c r="M112" s="580">
        <f t="shared" si="286"/>
        <v>0</v>
      </c>
      <c r="N112" s="580">
        <f t="shared" si="287"/>
        <v>0</v>
      </c>
      <c r="O112" s="580">
        <f t="shared" si="288"/>
        <v>0</v>
      </c>
      <c r="P112" s="580"/>
      <c r="Q112" s="580"/>
      <c r="R112" s="580"/>
      <c r="S112" s="580"/>
      <c r="T112" s="580"/>
      <c r="U112" s="580"/>
      <c r="V112" s="580"/>
      <c r="W112" s="580"/>
      <c r="X112" s="580"/>
      <c r="Y112" s="580"/>
      <c r="Z112" s="580"/>
      <c r="AA112" s="580"/>
      <c r="AB112" s="580"/>
      <c r="AC112" s="580"/>
      <c r="AD112" s="580"/>
      <c r="AE112" s="580"/>
      <c r="AF112" s="580"/>
      <c r="AG112" s="580"/>
      <c r="AH112" s="580"/>
      <c r="AI112" s="580"/>
      <c r="AJ112" s="580"/>
      <c r="AK112" s="580"/>
      <c r="AL112" s="580"/>
      <c r="AM112" s="580"/>
      <c r="AN112" s="580"/>
      <c r="AO112" s="580"/>
      <c r="AP112" s="580"/>
      <c r="AQ112" s="580"/>
      <c r="AR112" s="580"/>
      <c r="AS112" s="580"/>
      <c r="AT112" s="580"/>
      <c r="AU112" s="580"/>
      <c r="AV112" s="580"/>
      <c r="AW112" s="580"/>
      <c r="AX112" s="580"/>
      <c r="AY112" s="580"/>
      <c r="AZ112" s="580"/>
      <c r="BA112" s="580"/>
      <c r="BB112" s="580"/>
      <c r="BC112" s="580"/>
      <c r="BD112" s="580"/>
      <c r="BE112" s="635"/>
      <c r="BF112" s="580"/>
      <c r="BG112" s="580">
        <f t="shared" si="289"/>
        <v>0</v>
      </c>
      <c r="BH112" s="580">
        <f t="shared" si="290"/>
        <v>0</v>
      </c>
      <c r="BI112" s="580">
        <f t="shared" si="291"/>
        <v>0</v>
      </c>
      <c r="BJ112" s="580">
        <f t="shared" si="292"/>
        <v>0</v>
      </c>
      <c r="BK112" s="580"/>
      <c r="BL112" s="580"/>
      <c r="BM112" s="580"/>
      <c r="BN112" s="580"/>
      <c r="BO112" s="580"/>
      <c r="BP112" s="580"/>
      <c r="BQ112" s="580"/>
      <c r="BR112" s="580"/>
      <c r="BS112" s="580"/>
      <c r="BT112" s="580"/>
      <c r="BU112" s="580"/>
      <c r="BV112" s="580"/>
      <c r="BW112" s="580"/>
      <c r="BX112" s="580"/>
      <c r="BY112" s="580"/>
      <c r="BZ112" s="580"/>
      <c r="CA112" s="580"/>
      <c r="CB112" s="580"/>
      <c r="CC112" s="580"/>
      <c r="CD112" s="580"/>
      <c r="CE112" s="1349"/>
      <c r="CF112" s="1349"/>
      <c r="CG112" s="1350"/>
    </row>
    <row r="113" spans="1:85" hidden="1">
      <c r="A113" s="717"/>
      <c r="B113" s="580"/>
      <c r="C113" s="580"/>
      <c r="D113" s="580"/>
      <c r="E113" s="580"/>
      <c r="F113" s="580"/>
      <c r="G113" s="580"/>
      <c r="H113" s="580"/>
      <c r="I113" s="580"/>
      <c r="J113" s="635"/>
      <c r="K113" s="580">
        <f t="shared" si="284"/>
        <v>0</v>
      </c>
      <c r="L113" s="580">
        <f t="shared" si="285"/>
        <v>0</v>
      </c>
      <c r="M113" s="580">
        <f t="shared" si="286"/>
        <v>0</v>
      </c>
      <c r="N113" s="580">
        <f t="shared" si="287"/>
        <v>0</v>
      </c>
      <c r="O113" s="580">
        <f t="shared" si="288"/>
        <v>0</v>
      </c>
      <c r="P113" s="580"/>
      <c r="Q113" s="580"/>
      <c r="R113" s="580"/>
      <c r="S113" s="580"/>
      <c r="T113" s="580"/>
      <c r="U113" s="580"/>
      <c r="V113" s="580"/>
      <c r="W113" s="580"/>
      <c r="X113" s="580"/>
      <c r="Y113" s="580"/>
      <c r="Z113" s="580"/>
      <c r="AA113" s="580"/>
      <c r="AB113" s="580"/>
      <c r="AC113" s="580"/>
      <c r="AD113" s="580"/>
      <c r="AE113" s="580"/>
      <c r="AF113" s="580"/>
      <c r="AG113" s="580"/>
      <c r="AH113" s="580"/>
      <c r="AI113" s="580"/>
      <c r="AJ113" s="580"/>
      <c r="AK113" s="580"/>
      <c r="AL113" s="580"/>
      <c r="AM113" s="580"/>
      <c r="AN113" s="580"/>
      <c r="AO113" s="580"/>
      <c r="AP113" s="580"/>
      <c r="AQ113" s="580"/>
      <c r="AR113" s="580"/>
      <c r="AS113" s="580"/>
      <c r="AT113" s="580"/>
      <c r="AU113" s="580"/>
      <c r="AV113" s="580"/>
      <c r="AW113" s="580"/>
      <c r="AX113" s="580"/>
      <c r="AY113" s="580"/>
      <c r="AZ113" s="580"/>
      <c r="BA113" s="580"/>
      <c r="BB113" s="580"/>
      <c r="BC113" s="580"/>
      <c r="BD113" s="580"/>
      <c r="BE113" s="635"/>
      <c r="BF113" s="580"/>
      <c r="BG113" s="580">
        <f t="shared" si="289"/>
        <v>0</v>
      </c>
      <c r="BH113" s="580">
        <f t="shared" si="290"/>
        <v>0</v>
      </c>
      <c r="BI113" s="580">
        <f t="shared" si="291"/>
        <v>0</v>
      </c>
      <c r="BJ113" s="580">
        <f t="shared" si="292"/>
        <v>0</v>
      </c>
      <c r="BK113" s="580"/>
      <c r="BL113" s="580"/>
      <c r="BM113" s="580"/>
      <c r="BN113" s="580"/>
      <c r="BO113" s="580"/>
      <c r="BP113" s="580"/>
      <c r="BQ113" s="580"/>
      <c r="BR113" s="580"/>
      <c r="BS113" s="580"/>
      <c r="BT113" s="580"/>
      <c r="BU113" s="580"/>
      <c r="BV113" s="580"/>
      <c r="BW113" s="580"/>
      <c r="BX113" s="580"/>
      <c r="BY113" s="580"/>
      <c r="BZ113" s="580"/>
      <c r="CA113" s="580"/>
      <c r="CB113" s="580"/>
      <c r="CC113" s="580"/>
      <c r="CD113" s="580"/>
      <c r="CE113" s="1349"/>
      <c r="CF113" s="1349"/>
      <c r="CG113" s="1350"/>
    </row>
    <row r="114" spans="1:85" s="1351" customFormat="1" hidden="1">
      <c r="A114" s="1351" t="s">
        <v>1186</v>
      </c>
      <c r="K114" s="1352">
        <v>439.08199999999999</v>
      </c>
      <c r="O114" s="1352"/>
      <c r="P114" s="1352">
        <v>85.918000000000006</v>
      </c>
      <c r="U114" s="1352">
        <v>9.5180000000000007</v>
      </c>
      <c r="AT114" s="580">
        <f>BF114+BK114+BP114</f>
        <v>519.53600000000006</v>
      </c>
      <c r="BF114" s="1351">
        <v>424.1</v>
      </c>
      <c r="BK114" s="1353">
        <v>85.918000000000006</v>
      </c>
      <c r="BP114" s="637">
        <f>9518/1000</f>
        <v>9.5180000000000007</v>
      </c>
    </row>
    <row r="115" spans="1:85">
      <c r="K115" s="1354" t="e">
        <f>K114-K6</f>
        <v>#REF!</v>
      </c>
      <c r="O115" s="1354"/>
      <c r="P115" s="1354" t="e">
        <f>P114-P6</f>
        <v>#REF!</v>
      </c>
      <c r="U115" s="1354" t="e">
        <f>U114-U6</f>
        <v>#REF!</v>
      </c>
      <c r="AO115" s="1349"/>
      <c r="AT115" s="1353" t="e">
        <f>AT114-AT6</f>
        <v>#REF!</v>
      </c>
      <c r="BF115" s="1353" t="e">
        <f>BF114-BF6</f>
        <v>#REF!</v>
      </c>
      <c r="BK115" s="1355" t="e">
        <f>BK114-BK6</f>
        <v>#REF!</v>
      </c>
      <c r="BP115" s="1353" t="e">
        <f>BP114-BP6</f>
        <v>#REF!</v>
      </c>
    </row>
    <row r="116" spans="1:85">
      <c r="K116" s="1354"/>
      <c r="O116" s="1354"/>
      <c r="P116" s="1354"/>
      <c r="U116" s="1354"/>
    </row>
    <row r="117" spans="1:85">
      <c r="A117" s="634" t="s">
        <v>778</v>
      </c>
      <c r="B117" s="634" t="s">
        <v>127</v>
      </c>
      <c r="C117" s="634" t="s">
        <v>128</v>
      </c>
      <c r="D117" s="634"/>
      <c r="E117" s="634" t="s">
        <v>129</v>
      </c>
      <c r="F117" s="634"/>
      <c r="G117" s="634" t="s">
        <v>130</v>
      </c>
      <c r="H117" s="634" t="s">
        <v>775</v>
      </c>
      <c r="I117" s="633"/>
      <c r="J117" s="633"/>
      <c r="AT117" s="1356"/>
    </row>
    <row r="118" spans="1:85">
      <c r="A118" s="632" t="s">
        <v>774</v>
      </c>
      <c r="B118" s="630" t="e">
        <f>L6</f>
        <v>#REF!</v>
      </c>
      <c r="C118" s="630" t="e">
        <f>M6</f>
        <v>#REF!</v>
      </c>
      <c r="D118" s="630"/>
      <c r="E118" s="630" t="e">
        <f>N6</f>
        <v>#REF!</v>
      </c>
      <c r="F118" s="630"/>
      <c r="G118" s="630" t="e">
        <f>O6</f>
        <v>#REF!</v>
      </c>
      <c r="H118" s="628" t="e">
        <f>SUM(B118:G118)</f>
        <v>#REF!</v>
      </c>
      <c r="I118" s="627"/>
      <c r="J118" s="627"/>
      <c r="K118" s="1356" t="e">
        <f>'прил 4.1'!#REF!</f>
        <v>#REF!</v>
      </c>
      <c r="L118" s="1356" t="e">
        <f>K118-H118</f>
        <v>#REF!</v>
      </c>
      <c r="P118" s="1356"/>
      <c r="U118" s="1356" t="e">
        <f t="shared" ref="U118:U123" si="293">K118-H118</f>
        <v>#REF!</v>
      </c>
      <c r="AT118" s="1356"/>
      <c r="BG118" s="1356"/>
      <c r="BK118" s="1349" t="e">
        <f>BK114-AZ6</f>
        <v>#REF!</v>
      </c>
    </row>
    <row r="119" spans="1:85">
      <c r="A119" s="632" t="s">
        <v>777</v>
      </c>
      <c r="B119" s="630" t="e">
        <f>Q6</f>
        <v>#REF!</v>
      </c>
      <c r="C119" s="630" t="e">
        <f>R6</f>
        <v>#REF!</v>
      </c>
      <c r="D119" s="630"/>
      <c r="E119" s="630" t="e">
        <f>S6</f>
        <v>#REF!</v>
      </c>
      <c r="F119" s="630"/>
      <c r="G119" s="630" t="e">
        <f>T6</f>
        <v>#REF!</v>
      </c>
      <c r="H119" s="628" t="e">
        <f>SUM(B119:G119)</f>
        <v>#REF!</v>
      </c>
      <c r="I119" s="627"/>
      <c r="J119" s="627"/>
      <c r="K119" s="1356" t="e">
        <f>H124-K118-K121</f>
        <v>#REF!</v>
      </c>
      <c r="L119" s="1356" t="e">
        <f>K119-H119</f>
        <v>#REF!</v>
      </c>
      <c r="P119" s="1356"/>
      <c r="U119" s="1356" t="e">
        <f t="shared" si="293"/>
        <v>#REF!</v>
      </c>
      <c r="AT119" s="1356"/>
      <c r="BG119" s="1356"/>
    </row>
    <row r="120" spans="1:85">
      <c r="A120" s="773" t="s">
        <v>978</v>
      </c>
      <c r="B120" s="630">
        <f>AA6</f>
        <v>0</v>
      </c>
      <c r="C120" s="630">
        <f>AB6</f>
        <v>0</v>
      </c>
      <c r="D120" s="630"/>
      <c r="E120" s="630">
        <f>AC6</f>
        <v>0</v>
      </c>
      <c r="F120" s="630"/>
      <c r="G120" s="630">
        <f>AD6</f>
        <v>0</v>
      </c>
      <c r="H120" s="628">
        <f>SUM(B120:G120)</f>
        <v>0</v>
      </c>
      <c r="I120" s="627"/>
      <c r="J120" s="627"/>
      <c r="K120" s="1356"/>
      <c r="L120" s="1356">
        <f>K120-H120</f>
        <v>0</v>
      </c>
      <c r="P120" s="1356"/>
      <c r="U120" s="1356">
        <f t="shared" si="293"/>
        <v>0</v>
      </c>
      <c r="BG120" s="1356"/>
    </row>
    <row r="121" spans="1:85" ht="31.5">
      <c r="A121" s="774" t="s">
        <v>866</v>
      </c>
      <c r="B121" s="630" t="e">
        <f>V6</f>
        <v>#REF!</v>
      </c>
      <c r="C121" s="630" t="e">
        <f>W6</f>
        <v>#REF!</v>
      </c>
      <c r="D121" s="630"/>
      <c r="E121" s="630" t="e">
        <f>X6</f>
        <v>#REF!</v>
      </c>
      <c r="F121" s="630"/>
      <c r="G121" s="630" t="e">
        <f>Y6</f>
        <v>#REF!</v>
      </c>
      <c r="H121" s="628" t="e">
        <f>SUM(B121:G121)</f>
        <v>#REF!</v>
      </c>
      <c r="I121" s="627"/>
      <c r="J121" s="627"/>
      <c r="K121" s="1356" t="e">
        <f>K131</f>
        <v>#REF!</v>
      </c>
      <c r="L121" s="1356"/>
      <c r="P121" s="1356"/>
      <c r="U121" s="1356" t="e">
        <f t="shared" si="293"/>
        <v>#REF!</v>
      </c>
      <c r="BG121" s="1356"/>
    </row>
    <row r="122" spans="1:85" hidden="1">
      <c r="A122" s="632"/>
      <c r="B122" s="630"/>
      <c r="C122" s="630"/>
      <c r="D122" s="630"/>
      <c r="E122" s="630"/>
      <c r="F122" s="630"/>
      <c r="G122" s="630"/>
      <c r="H122" s="628"/>
      <c r="I122" s="627"/>
      <c r="J122" s="627"/>
      <c r="K122" s="1356"/>
      <c r="L122" s="1356"/>
      <c r="P122" s="1356"/>
      <c r="U122" s="1356">
        <f t="shared" si="293"/>
        <v>0</v>
      </c>
      <c r="BG122" s="1356"/>
    </row>
    <row r="123" spans="1:85">
      <c r="A123" s="632" t="s">
        <v>488</v>
      </c>
      <c r="B123" s="630">
        <f>AF6</f>
        <v>0</v>
      </c>
      <c r="C123" s="630">
        <f>AG6</f>
        <v>0</v>
      </c>
      <c r="D123" s="630"/>
      <c r="E123" s="630">
        <f>AH6</f>
        <v>0</v>
      </c>
      <c r="F123" s="630"/>
      <c r="G123" s="630">
        <f>AI6</f>
        <v>0</v>
      </c>
      <c r="H123" s="628">
        <f>SUM(B123:G123)</f>
        <v>0</v>
      </c>
      <c r="I123" s="627"/>
      <c r="J123" s="627"/>
      <c r="K123" s="1356">
        <v>0</v>
      </c>
      <c r="L123" s="1356"/>
      <c r="P123" s="1356"/>
      <c r="U123" s="1356">
        <f t="shared" si="293"/>
        <v>0</v>
      </c>
      <c r="BG123" s="1356"/>
    </row>
    <row r="124" spans="1:85">
      <c r="A124" s="629" t="s">
        <v>775</v>
      </c>
      <c r="B124" s="628" t="e">
        <f>SUM(B118:B123)</f>
        <v>#REF!</v>
      </c>
      <c r="C124" s="628" t="e">
        <f>SUM(C118:C123)</f>
        <v>#REF!</v>
      </c>
      <c r="D124" s="628"/>
      <c r="E124" s="628" t="e">
        <f>SUM(E118:E123)</f>
        <v>#REF!</v>
      </c>
      <c r="F124" s="628"/>
      <c r="G124" s="628" t="e">
        <f>SUM(G118:G123)</f>
        <v>#REF!</v>
      </c>
      <c r="H124" s="628" t="e">
        <f>SUM(H118:H123)</f>
        <v>#REF!</v>
      </c>
      <c r="I124" s="627"/>
      <c r="J124" s="627"/>
      <c r="K124" s="627" t="e">
        <f>SUM(K118:K123)</f>
        <v>#REF!</v>
      </c>
      <c r="P124" s="1356"/>
    </row>
    <row r="125" spans="1:85">
      <c r="B125" s="1357" t="e">
        <f>C6-B124</f>
        <v>#REF!</v>
      </c>
      <c r="C125" s="1357" t="e">
        <f>E6-C124</f>
        <v>#REF!</v>
      </c>
      <c r="D125" s="1357"/>
      <c r="E125" s="1357" t="e">
        <f>G6-E124</f>
        <v>#REF!</v>
      </c>
      <c r="F125" s="1357"/>
      <c r="G125" s="1357" t="e">
        <f>H6-G124</f>
        <v>#REF!</v>
      </c>
    </row>
    <row r="127" spans="1:85">
      <c r="A127" s="634" t="s">
        <v>779</v>
      </c>
      <c r="B127" s="634" t="s">
        <v>127</v>
      </c>
      <c r="C127" s="634" t="s">
        <v>128</v>
      </c>
      <c r="D127" s="634"/>
      <c r="E127" s="634" t="s">
        <v>129</v>
      </c>
      <c r="F127" s="634"/>
      <c r="G127" s="634" t="s">
        <v>130</v>
      </c>
      <c r="H127" s="634" t="s">
        <v>775</v>
      </c>
      <c r="I127" s="633"/>
      <c r="J127" s="633"/>
      <c r="AT127" s="1349"/>
    </row>
    <row r="128" spans="1:85" ht="25.5" customHeight="1">
      <c r="A128" s="632" t="s">
        <v>774</v>
      </c>
      <c r="B128" s="630" t="e">
        <f>BG6</f>
        <v>#REF!</v>
      </c>
      <c r="C128" s="630" t="e">
        <f>BH6</f>
        <v>#REF!</v>
      </c>
      <c r="D128" s="630"/>
      <c r="E128" s="630" t="e">
        <f>BI6</f>
        <v>#REF!</v>
      </c>
      <c r="F128" s="630"/>
      <c r="G128" s="630" t="e">
        <f>BJ6</f>
        <v>#REF!</v>
      </c>
      <c r="H128" s="769" t="e">
        <f t="shared" ref="H128:H133" si="294">SUM(B128:G128)</f>
        <v>#REF!</v>
      </c>
      <c r="I128" s="627"/>
      <c r="J128" s="627"/>
      <c r="K128" s="1356" t="e">
        <f>'прил 4.2_ФИН'!#REF!</f>
        <v>#REF!</v>
      </c>
      <c r="P128" s="1356" t="e">
        <f>H128-K128</f>
        <v>#REF!</v>
      </c>
      <c r="U128" s="1356"/>
    </row>
    <row r="129" spans="1:46" ht="21.75" customHeight="1">
      <c r="A129" s="632" t="s">
        <v>777</v>
      </c>
      <c r="B129" s="630" t="e">
        <f>BL6</f>
        <v>#REF!</v>
      </c>
      <c r="C129" s="630" t="e">
        <f>BM6</f>
        <v>#REF!</v>
      </c>
      <c r="D129" s="631"/>
      <c r="E129" s="630" t="e">
        <f>BN6</f>
        <v>#REF!</v>
      </c>
      <c r="F129" s="631"/>
      <c r="G129" s="630" t="e">
        <f>BO6</f>
        <v>#REF!</v>
      </c>
      <c r="H129" s="769" t="e">
        <f t="shared" si="294"/>
        <v>#REF!</v>
      </c>
      <c r="I129" s="627"/>
      <c r="J129" s="627"/>
      <c r="K129" s="1356" t="e">
        <f>'прил 4.2_ФИН'!#REF!</f>
        <v>#REF!</v>
      </c>
      <c r="P129" s="1356" t="e">
        <f t="shared" ref="P129:P134" si="295">H129-K129</f>
        <v>#REF!</v>
      </c>
      <c r="U129" s="1356"/>
      <c r="AT129" s="1349"/>
    </row>
    <row r="130" spans="1:46" ht="23.25" customHeight="1">
      <c r="A130" s="773" t="s">
        <v>978</v>
      </c>
      <c r="B130" s="630">
        <f>BV6</f>
        <v>0</v>
      </c>
      <c r="C130" s="630">
        <f>BW6</f>
        <v>0</v>
      </c>
      <c r="D130" s="630"/>
      <c r="E130" s="630">
        <f>BX6</f>
        <v>0</v>
      </c>
      <c r="F130" s="630"/>
      <c r="G130" s="630">
        <f>BY6</f>
        <v>0</v>
      </c>
      <c r="H130" s="769">
        <f t="shared" si="294"/>
        <v>0</v>
      </c>
      <c r="I130" s="627"/>
      <c r="J130" s="627"/>
      <c r="K130" s="1356"/>
      <c r="P130" s="1356">
        <f t="shared" si="295"/>
        <v>0</v>
      </c>
      <c r="U130" s="1356"/>
    </row>
    <row r="131" spans="1:46" ht="38.25" customHeight="1">
      <c r="A131" s="774" t="s">
        <v>866</v>
      </c>
      <c r="B131" s="630" t="e">
        <f>BQ6</f>
        <v>#REF!</v>
      </c>
      <c r="C131" s="630" t="e">
        <f>BR6</f>
        <v>#REF!</v>
      </c>
      <c r="D131" s="631"/>
      <c r="E131" s="630" t="e">
        <f>BS6</f>
        <v>#REF!</v>
      </c>
      <c r="F131" s="631"/>
      <c r="G131" s="630" t="e">
        <f>BT6</f>
        <v>#REF!</v>
      </c>
      <c r="H131" s="769" t="e">
        <f t="shared" si="294"/>
        <v>#REF!</v>
      </c>
      <c r="I131" s="627"/>
      <c r="J131" s="627"/>
      <c r="K131" s="637" t="e">
        <f>'прил 4.2_ФИН'!#REF!</f>
        <v>#REF!</v>
      </c>
      <c r="P131" s="1356" t="e">
        <f t="shared" si="295"/>
        <v>#REF!</v>
      </c>
      <c r="U131" s="1356"/>
    </row>
    <row r="132" spans="1:46">
      <c r="A132" s="632" t="s">
        <v>488</v>
      </c>
      <c r="B132" s="630">
        <f>CA6</f>
        <v>0</v>
      </c>
      <c r="C132" s="630">
        <f>CB6</f>
        <v>0</v>
      </c>
      <c r="D132" s="631"/>
      <c r="E132" s="630">
        <f>CC6</f>
        <v>0</v>
      </c>
      <c r="F132" s="631"/>
      <c r="G132" s="630">
        <f>CD6</f>
        <v>0</v>
      </c>
      <c r="H132" s="769">
        <f t="shared" si="294"/>
        <v>0</v>
      </c>
      <c r="I132" s="627"/>
      <c r="J132" s="627"/>
      <c r="P132" s="1356">
        <f t="shared" si="295"/>
        <v>0</v>
      </c>
      <c r="U132" s="1356"/>
    </row>
    <row r="133" spans="1:46">
      <c r="A133" s="632" t="s">
        <v>627</v>
      </c>
      <c r="B133" s="630" t="e">
        <f>BA6</f>
        <v>#REF!</v>
      </c>
      <c r="C133" s="630" t="e">
        <f>BB6</f>
        <v>#REF!</v>
      </c>
      <c r="D133" s="631"/>
      <c r="E133" s="630" t="e">
        <f>BC6</f>
        <v>#REF!</v>
      </c>
      <c r="F133" s="631"/>
      <c r="G133" s="630" t="e">
        <f>BD6</f>
        <v>#REF!</v>
      </c>
      <c r="H133" s="769" t="e">
        <f t="shared" si="294"/>
        <v>#REF!</v>
      </c>
      <c r="I133" s="627"/>
      <c r="J133" s="627"/>
      <c r="K133" s="1356" t="e">
        <f>'прил 4.2_ФИН'!#REF!</f>
        <v>#REF!</v>
      </c>
      <c r="P133" s="1356" t="e">
        <f t="shared" si="295"/>
        <v>#REF!</v>
      </c>
      <c r="U133" s="1356"/>
    </row>
    <row r="134" spans="1:46">
      <c r="A134" s="629" t="s">
        <v>775</v>
      </c>
      <c r="B134" s="628" t="e">
        <f>SUM(B128:B133)</f>
        <v>#REF!</v>
      </c>
      <c r="C134" s="628" t="e">
        <f>SUM(C128:C133)</f>
        <v>#REF!</v>
      </c>
      <c r="D134" s="628"/>
      <c r="E134" s="628" t="e">
        <f>SUM(E128:E133)</f>
        <v>#REF!</v>
      </c>
      <c r="F134" s="628"/>
      <c r="G134" s="628" t="e">
        <f>SUM(G128:G133)</f>
        <v>#REF!</v>
      </c>
      <c r="H134" s="769" t="e">
        <f>SUM(H128:H133)</f>
        <v>#REF!</v>
      </c>
      <c r="I134" s="627"/>
      <c r="J134" s="627"/>
      <c r="P134" s="1356" t="e">
        <f t="shared" si="295"/>
        <v>#REF!</v>
      </c>
      <c r="U134" s="1356"/>
    </row>
    <row r="135" spans="1:46">
      <c r="B135" s="1350" t="e">
        <f>AP6-B134</f>
        <v>#REF!</v>
      </c>
      <c r="C135" s="1350" t="e">
        <f>AQ6-C134</f>
        <v>#REF!</v>
      </c>
      <c r="D135" s="1350"/>
      <c r="E135" s="1350" t="e">
        <f>AR6-E134</f>
        <v>#REF!</v>
      </c>
      <c r="F135" s="1350"/>
      <c r="G135" s="1350" t="e">
        <f>AS6-G134</f>
        <v>#REF!</v>
      </c>
    </row>
    <row r="146" spans="76:76">
      <c r="BX146" s="637">
        <f>30-25.751+4.003+0.748</f>
        <v>8.9999999999999982</v>
      </c>
    </row>
  </sheetData>
  <autoFilter ref="A5:CG114">
    <filterColumn colId="0">
      <filters>
        <filter val="Модернизация ВЛ-10 кВ фид. Б-7, ЛК-7, МИ-2, Б-6, В-7, НЧ-9, ПР-4, Б-10 с установкой реклоузеров ПС «Богашево» в Томском районе"/>
        <filter val="Подготовка строительной площадки и установка двух трансформаторов 16 МВА на ПС 35/10 кВ «Богашево»в Томском районе"/>
        <filter val="Реконструкция ВЛ-0,4 кВ от ТП КФ-2-13 с заменой опор для обеспечения качества электроэнергии у потребителей. Богашевский РЭС"/>
        <filter val="Реконструкция ВЛ-0,4 кВ от ТП ЛК-13-3 с заменой опор для обеспечения качества электроэнергии у потребителей. Богашевский РЭС"/>
      </filters>
    </filterColumn>
  </autoFilter>
  <customSheetViews>
    <customSheetView guid="{EB98465D-0289-4BA5-A6BA-5AC3EB1A071C}" showAutoFilter="1" hiddenRows="1" hiddenColumns="1" state="hidden">
      <selection sqref="A1:A5"/>
      <pageMargins left="0.7" right="0.7" top="0.75" bottom="0.75" header="0.3" footer="0.3"/>
      <autoFilter ref="A5:CG85"/>
    </customSheetView>
    <customSheetView guid="{5D763BBE-552C-48CC-8411-7FA3A9432025}" showAutoFilter="1" hiddenRows="1" hiddenColumns="1" state="hidden">
      <selection sqref="A1:A5"/>
      <pageMargins left="0.7" right="0.7" top="0.75" bottom="0.75" header="0.3" footer="0.3"/>
      <autoFilter ref="A5:CG85"/>
    </customSheetView>
  </customSheetViews>
  <mergeCells count="93">
    <mergeCell ref="CD3:CD5"/>
    <mergeCell ref="BF1:BZ1"/>
    <mergeCell ref="BF2:BJ2"/>
    <mergeCell ref="BK2:BO2"/>
    <mergeCell ref="BP2:BT2"/>
    <mergeCell ref="BU2:BY2"/>
    <mergeCell ref="BZ2:CD2"/>
    <mergeCell ref="BY3:BY5"/>
    <mergeCell ref="BU3:BU5"/>
    <mergeCell ref="BT3:BT5"/>
    <mergeCell ref="CC3:CC5"/>
    <mergeCell ref="BW3:BW5"/>
    <mergeCell ref="BX3:BX5"/>
    <mergeCell ref="BQ3:BQ5"/>
    <mergeCell ref="BV3:BV5"/>
    <mergeCell ref="BI3:BI5"/>
    <mergeCell ref="AZ1:BD2"/>
    <mergeCell ref="AN3:AN5"/>
    <mergeCell ref="AO3:AO5"/>
    <mergeCell ref="AL3:AL5"/>
    <mergeCell ref="BC3:BC5"/>
    <mergeCell ref="AW3:AW5"/>
    <mergeCell ref="AZ3:AZ5"/>
    <mergeCell ref="BA3:BA5"/>
    <mergeCell ref="AH3:AH5"/>
    <mergeCell ref="AI3:AI5"/>
    <mergeCell ref="AJ1:AN2"/>
    <mergeCell ref="AO1:AS2"/>
    <mergeCell ref="AP3:AP5"/>
    <mergeCell ref="AM3:AM5"/>
    <mergeCell ref="AJ3:AJ5"/>
    <mergeCell ref="AK3:AK5"/>
    <mergeCell ref="AS3:AS5"/>
    <mergeCell ref="AQ3:AQ5"/>
    <mergeCell ref="AR3:AR5"/>
    <mergeCell ref="Z2:AD2"/>
    <mergeCell ref="BP3:BP5"/>
    <mergeCell ref="BN3:BN5"/>
    <mergeCell ref="BO3:BO5"/>
    <mergeCell ref="BK3:BK5"/>
    <mergeCell ref="AX3:AX5"/>
    <mergeCell ref="BM3:BM5"/>
    <mergeCell ref="BL3:BL5"/>
    <mergeCell ref="BF3:BF5"/>
    <mergeCell ref="BG3:BG5"/>
    <mergeCell ref="BJ3:BJ5"/>
    <mergeCell ref="AE2:AI2"/>
    <mergeCell ref="AE3:AE5"/>
    <mergeCell ref="AG3:AG5"/>
    <mergeCell ref="BB3:BB5"/>
    <mergeCell ref="BD3:BD5"/>
    <mergeCell ref="U2:Y2"/>
    <mergeCell ref="U3:U5"/>
    <mergeCell ref="P2:T2"/>
    <mergeCell ref="CB3:CB5"/>
    <mergeCell ref="W3:W5"/>
    <mergeCell ref="X3:X5"/>
    <mergeCell ref="BS3:BS5"/>
    <mergeCell ref="BR3:BR5"/>
    <mergeCell ref="AT1:AX2"/>
    <mergeCell ref="BZ3:BZ5"/>
    <mergeCell ref="CA3:CA5"/>
    <mergeCell ref="AU3:AU5"/>
    <mergeCell ref="BH3:BH5"/>
    <mergeCell ref="AT3:AT5"/>
    <mergeCell ref="AV3:AV5"/>
    <mergeCell ref="K1:AE1"/>
    <mergeCell ref="K2:O2"/>
    <mergeCell ref="AC3:AC5"/>
    <mergeCell ref="AD3:AD5"/>
    <mergeCell ref="A1:A5"/>
    <mergeCell ref="B1:H2"/>
    <mergeCell ref="B3:B5"/>
    <mergeCell ref="C3:C5"/>
    <mergeCell ref="E3:E5"/>
    <mergeCell ref="G3:G5"/>
    <mergeCell ref="H3:H5"/>
    <mergeCell ref="N3:N5"/>
    <mergeCell ref="O3:O5"/>
    <mergeCell ref="V3:V5"/>
    <mergeCell ref="K3:K5"/>
    <mergeCell ref="L3:L5"/>
    <mergeCell ref="M3:M5"/>
    <mergeCell ref="Q3:Q5"/>
    <mergeCell ref="R3:R5"/>
    <mergeCell ref="S3:S5"/>
    <mergeCell ref="P3:P5"/>
    <mergeCell ref="AF3:AF5"/>
    <mergeCell ref="Z3:Z5"/>
    <mergeCell ref="AA3:AA5"/>
    <mergeCell ref="AB3:AB5"/>
    <mergeCell ref="T3:T5"/>
    <mergeCell ref="Y3:Y5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AF110"/>
  <sheetViews>
    <sheetView zoomScale="55" zoomScaleNormal="55" workbookViewId="0">
      <selection activeCell="A7" sqref="A7"/>
    </sheetView>
  </sheetViews>
  <sheetFormatPr defaultColWidth="9" defaultRowHeight="15"/>
  <cols>
    <col min="1" max="1" width="8.125" style="1817" customWidth="1"/>
    <col min="2" max="2" width="43.5" style="1817" customWidth="1"/>
    <col min="3" max="3" width="16" style="1817" customWidth="1"/>
    <col min="4" max="4" width="16" style="1818" customWidth="1"/>
    <col min="5" max="5" width="18.625" style="1818" customWidth="1"/>
    <col min="6" max="7" width="10.75" style="1818" customWidth="1"/>
    <col min="8" max="9" width="11.875" style="1818" customWidth="1"/>
    <col min="10" max="10" width="15" style="1818" hidden="1" customWidth="1"/>
    <col min="11" max="11" width="12.875" style="1818" hidden="1" customWidth="1"/>
    <col min="12" max="12" width="16" style="1818" hidden="1" customWidth="1"/>
    <col min="13" max="13" width="13.375" style="1818" hidden="1" customWidth="1"/>
    <col min="14" max="14" width="14.375" style="1818" customWidth="1"/>
    <col min="15" max="15" width="13.125" style="1818" customWidth="1"/>
    <col min="16" max="16" width="15.125" style="1818" customWidth="1"/>
    <col min="17" max="17" width="13.5" style="1818" customWidth="1"/>
    <col min="18" max="18" width="15.125" style="1818" customWidth="1"/>
    <col min="19" max="19" width="14.875" style="1818" customWidth="1"/>
    <col min="20" max="20" width="21.625" style="1820" customWidth="1"/>
    <col min="21" max="21" width="11.25" style="1820" customWidth="1"/>
    <col min="22" max="22" width="36.125" style="1821" customWidth="1"/>
    <col min="23" max="23" width="10.625" style="1818" customWidth="1"/>
    <col min="24" max="24" width="10.625" style="1880" hidden="1" customWidth="1"/>
    <col min="25" max="26" width="10.625" style="1818" customWidth="1"/>
    <col min="27" max="27" width="5.75" style="1818" hidden="1" customWidth="1"/>
    <col min="28" max="28" width="11.25" style="1818" hidden="1" customWidth="1"/>
    <col min="29" max="29" width="2.25" style="1818" hidden="1" customWidth="1"/>
    <col min="30" max="30" width="9" style="1818" hidden="1" customWidth="1"/>
    <col min="31" max="31" width="4" style="1818" customWidth="1"/>
    <col min="32" max="16384" width="9" style="1818"/>
  </cols>
  <sheetData>
    <row r="1" spans="1:32" ht="15.75">
      <c r="N1" s="1819"/>
      <c r="O1" s="1819"/>
      <c r="P1" s="1819"/>
      <c r="Q1" s="1819"/>
      <c r="R1" s="1819"/>
      <c r="S1" s="1819"/>
      <c r="W1" s="1819"/>
      <c r="Y1" s="1819"/>
      <c r="Z1" s="1755" t="s">
        <v>575</v>
      </c>
    </row>
    <row r="2" spans="1:32" ht="15.75">
      <c r="N2" s="1819"/>
      <c r="O2" s="1819"/>
      <c r="P2" s="1819"/>
      <c r="Q2" s="1819"/>
      <c r="R2" s="1819"/>
      <c r="S2" s="1819"/>
      <c r="W2" s="1819"/>
      <c r="Y2" s="1819"/>
      <c r="Z2" s="1755" t="s">
        <v>343</v>
      </c>
    </row>
    <row r="3" spans="1:32" ht="18.75">
      <c r="B3" s="1822"/>
      <c r="C3" s="1822"/>
      <c r="N3" s="1819"/>
      <c r="O3" s="1819"/>
      <c r="P3" s="1819"/>
      <c r="Q3" s="1819"/>
      <c r="R3" s="1819"/>
      <c r="S3" s="1819"/>
      <c r="W3" s="1819"/>
      <c r="Y3" s="1819"/>
      <c r="Z3" s="1656" t="s">
        <v>885</v>
      </c>
    </row>
    <row r="4" spans="1:32" ht="15.75">
      <c r="B4" s="1822"/>
      <c r="N4" s="1819"/>
      <c r="O4" s="1819"/>
      <c r="P4" s="1819"/>
      <c r="Q4" s="1819"/>
      <c r="R4" s="1819"/>
      <c r="S4" s="1819"/>
      <c r="W4" s="1819"/>
      <c r="Y4" s="1819"/>
      <c r="Z4" s="1755"/>
    </row>
    <row r="5" spans="1:32">
      <c r="N5" s="1819"/>
      <c r="O5" s="1819"/>
      <c r="P5" s="1819"/>
      <c r="Q5" s="1819"/>
      <c r="R5" s="1819"/>
      <c r="S5" s="1819"/>
      <c r="W5" s="1819"/>
      <c r="Y5" s="1819"/>
      <c r="Z5" s="1819"/>
    </row>
    <row r="6" spans="1:32" ht="16.5">
      <c r="A6" s="2496" t="s">
        <v>1462</v>
      </c>
      <c r="B6" s="2496"/>
      <c r="C6" s="2496"/>
      <c r="D6" s="2496"/>
      <c r="E6" s="2496"/>
      <c r="F6" s="2496"/>
      <c r="G6" s="2496"/>
      <c r="H6" s="2496"/>
      <c r="I6" s="2496"/>
      <c r="J6" s="2496"/>
      <c r="K6" s="2496"/>
      <c r="L6" s="2496"/>
      <c r="M6" s="2496"/>
      <c r="N6" s="2496"/>
      <c r="O6" s="2496"/>
      <c r="P6" s="2496"/>
      <c r="Q6" s="2496"/>
      <c r="R6" s="2496"/>
      <c r="S6" s="2496"/>
      <c r="T6" s="2496"/>
      <c r="U6" s="2496"/>
      <c r="V6" s="2496"/>
      <c r="W6" s="2496"/>
      <c r="X6" s="2497"/>
      <c r="Y6" s="2496"/>
      <c r="Z6" s="2496"/>
    </row>
    <row r="7" spans="1:32" ht="15.75">
      <c r="A7" s="1754"/>
      <c r="M7" s="1823"/>
      <c r="N7" s="1824"/>
      <c r="O7" s="1825"/>
      <c r="P7" s="1819"/>
      <c r="Q7" s="1819"/>
      <c r="R7" s="1819"/>
      <c r="S7" s="1819"/>
      <c r="W7" s="1819"/>
      <c r="Y7" s="1819"/>
      <c r="Z7" s="1755" t="str">
        <f>'прил 1.1'!AO6</f>
        <v>Согласовано:</v>
      </c>
    </row>
    <row r="8" spans="1:32" ht="18.75">
      <c r="A8" s="1756"/>
      <c r="N8" s="1819"/>
      <c r="O8" s="1819"/>
      <c r="P8" s="1819"/>
      <c r="Q8" s="1819"/>
      <c r="R8" s="1819"/>
      <c r="S8" s="1819"/>
      <c r="W8" s="1819"/>
      <c r="Y8" s="1819"/>
      <c r="Z8" s="1755" t="str">
        <f>'прил 1.1'!AO7</f>
        <v>Директор ООО "Томские электрические сети"</v>
      </c>
    </row>
    <row r="9" spans="1:32" ht="18.75">
      <c r="A9" s="1756"/>
      <c r="N9" s="1819"/>
      <c r="O9" s="1819"/>
      <c r="P9" s="1819"/>
      <c r="Q9" s="1819"/>
      <c r="R9" s="1819"/>
      <c r="S9" s="1819"/>
      <c r="W9" s="1819"/>
      <c r="Y9" s="1819"/>
      <c r="Z9" s="1755" t="str">
        <f>'прил 1.1'!AO8</f>
        <v>__________________________Д.С. Осипов</v>
      </c>
    </row>
    <row r="10" spans="1:32" ht="18.75">
      <c r="A10" s="1756"/>
      <c r="N10" s="1819"/>
      <c r="O10" s="1819"/>
      <c r="P10" s="1819"/>
      <c r="Q10" s="1819"/>
      <c r="R10" s="1819"/>
      <c r="S10" s="1819"/>
      <c r="W10" s="1819"/>
      <c r="Y10" s="1819"/>
      <c r="Z10" s="1755"/>
    </row>
    <row r="11" spans="1:32" ht="18.75">
      <c r="A11" s="1756"/>
      <c r="N11" s="1819"/>
      <c r="O11" s="1819"/>
      <c r="P11" s="1819"/>
      <c r="Q11" s="1819"/>
      <c r="R11" s="1819"/>
      <c r="S11" s="1819"/>
      <c r="W11" s="1819"/>
      <c r="Y11" s="1819"/>
      <c r="Z11" s="1755" t="str">
        <f>'прил 1.1'!AO10</f>
        <v>"___"____________2017 г.</v>
      </c>
    </row>
    <row r="12" spans="1:32" ht="60" customHeight="1">
      <c r="A12" s="2498" t="s">
        <v>324</v>
      </c>
      <c r="B12" s="2503" t="s">
        <v>334</v>
      </c>
      <c r="C12" s="2503"/>
      <c r="D12" s="2327" t="s">
        <v>753</v>
      </c>
      <c r="E12" s="2327" t="s">
        <v>338</v>
      </c>
      <c r="F12" s="2327" t="s">
        <v>320</v>
      </c>
      <c r="G12" s="2327"/>
      <c r="H12" s="2327" t="s">
        <v>321</v>
      </c>
      <c r="I12" s="2327"/>
      <c r="J12" s="2327" t="s">
        <v>337</v>
      </c>
      <c r="K12" s="2327"/>
      <c r="L12" s="2327"/>
      <c r="M12" s="2327"/>
      <c r="N12" s="2327" t="s">
        <v>1043</v>
      </c>
      <c r="O12" s="2327" t="s">
        <v>1421</v>
      </c>
      <c r="P12" s="2327" t="s">
        <v>754</v>
      </c>
      <c r="Q12" s="2327"/>
      <c r="R12" s="2327" t="s">
        <v>1428</v>
      </c>
      <c r="S12" s="2327"/>
      <c r="T12" s="2327" t="s">
        <v>322</v>
      </c>
      <c r="U12" s="2327"/>
      <c r="V12" s="2327"/>
      <c r="W12" s="2327" t="s">
        <v>945</v>
      </c>
      <c r="X12" s="2331"/>
      <c r="Y12" s="2327"/>
      <c r="Z12" s="2327"/>
    </row>
    <row r="13" spans="1:32" ht="47.25" customHeight="1">
      <c r="A13" s="2499"/>
      <c r="B13" s="2504"/>
      <c r="C13" s="2504"/>
      <c r="D13" s="2327"/>
      <c r="E13" s="2327"/>
      <c r="F13" s="2327" t="s">
        <v>95</v>
      </c>
      <c r="G13" s="2327" t="s">
        <v>57</v>
      </c>
      <c r="H13" s="2327" t="s">
        <v>335</v>
      </c>
      <c r="I13" s="2327" t="s">
        <v>336</v>
      </c>
      <c r="J13" s="2327" t="s">
        <v>339</v>
      </c>
      <c r="K13" s="2327" t="s">
        <v>325</v>
      </c>
      <c r="L13" s="2327" t="s">
        <v>340</v>
      </c>
      <c r="M13" s="2327" t="s">
        <v>329</v>
      </c>
      <c r="N13" s="2327"/>
      <c r="O13" s="2327"/>
      <c r="P13" s="2327" t="s">
        <v>942</v>
      </c>
      <c r="Q13" s="2327" t="s">
        <v>330</v>
      </c>
      <c r="R13" s="2327" t="s">
        <v>943</v>
      </c>
      <c r="S13" s="2327" t="s">
        <v>330</v>
      </c>
      <c r="T13" s="2327" t="s">
        <v>944</v>
      </c>
      <c r="U13" s="2327" t="s">
        <v>341</v>
      </c>
      <c r="V13" s="2507" t="s">
        <v>342</v>
      </c>
      <c r="W13" s="2327" t="s">
        <v>323</v>
      </c>
      <c r="X13" s="2331"/>
      <c r="Y13" s="2327" t="s">
        <v>326</v>
      </c>
      <c r="Z13" s="2327"/>
    </row>
    <row r="14" spans="1:32" ht="52.5" customHeight="1">
      <c r="A14" s="2500"/>
      <c r="B14" s="2505"/>
      <c r="C14" s="2505"/>
      <c r="D14" s="2501"/>
      <c r="E14" s="2501"/>
      <c r="F14" s="2501"/>
      <c r="G14" s="2501"/>
      <c r="H14" s="2501"/>
      <c r="I14" s="2501"/>
      <c r="J14" s="2501"/>
      <c r="K14" s="2501"/>
      <c r="L14" s="2501"/>
      <c r="M14" s="2501"/>
      <c r="N14" s="2501"/>
      <c r="O14" s="2501"/>
      <c r="P14" s="2501"/>
      <c r="Q14" s="2501"/>
      <c r="R14" s="2501"/>
      <c r="S14" s="2501"/>
      <c r="T14" s="2501"/>
      <c r="U14" s="2501"/>
      <c r="V14" s="2508"/>
      <c r="W14" s="1877" t="s">
        <v>360</v>
      </c>
      <c r="X14" s="1885" t="s">
        <v>333</v>
      </c>
      <c r="Y14" s="1877" t="s">
        <v>327</v>
      </c>
      <c r="Z14" s="1877" t="s">
        <v>328</v>
      </c>
    </row>
    <row r="15" spans="1:32" s="965" customFormat="1" ht="15.75">
      <c r="A15" s="1816">
        <f>'прил 1.1'!A17</f>
        <v>0</v>
      </c>
      <c r="B15" s="1826" t="s">
        <v>153</v>
      </c>
      <c r="C15" s="1816"/>
      <c r="D15" s="1876"/>
      <c r="E15" s="1876"/>
      <c r="F15" s="802"/>
      <c r="G15" s="802"/>
      <c r="H15" s="1876"/>
      <c r="I15" s="1876"/>
      <c r="J15" s="1876"/>
      <c r="K15" s="1876"/>
      <c r="L15" s="1876"/>
      <c r="M15" s="1876"/>
      <c r="N15" s="1876"/>
      <c r="O15" s="1876"/>
      <c r="P15" s="1827">
        <f>P16</f>
        <v>13.541679999999999</v>
      </c>
      <c r="Q15" s="1827">
        <f>Q16</f>
        <v>13.541679999999999</v>
      </c>
      <c r="R15" s="1827">
        <f>R16</f>
        <v>13.541679999999999</v>
      </c>
      <c r="S15" s="1827">
        <f>S16</f>
        <v>13.541679999999999</v>
      </c>
      <c r="T15" s="1876"/>
      <c r="U15" s="1876"/>
      <c r="V15" s="1757"/>
      <c r="W15" s="1661"/>
      <c r="X15" s="1879"/>
      <c r="Y15" s="1876"/>
      <c r="Z15" s="1876"/>
      <c r="AA15" s="966"/>
      <c r="AB15" s="1828" t="e">
        <f>INDEX('прил 1.1'!Q:Q,MATCH('прил 2.2'!B15,'прил 1.1'!B:B,0))-R15</f>
        <v>#N/A</v>
      </c>
      <c r="AC15" s="966"/>
    </row>
    <row r="16" spans="1:32" s="796" customFormat="1" ht="34.5" customHeight="1">
      <c r="A16" s="1816">
        <f>'прил 1.1'!A31</f>
        <v>1</v>
      </c>
      <c r="B16" s="1829" t="str">
        <f>'прил 1.1'!B31</f>
        <v>Приобретение электросетевых активов, земельных участков и пр. объектов</v>
      </c>
      <c r="C16" s="1816">
        <f>'прил 1.1'!C31</f>
        <v>0</v>
      </c>
      <c r="D16" s="1816"/>
      <c r="E16" s="1816"/>
      <c r="F16" s="1661">
        <f t="shared" ref="F16:O16" si="0">F17</f>
        <v>5.38</v>
      </c>
      <c r="G16" s="1661">
        <f t="shared" si="0"/>
        <v>0</v>
      </c>
      <c r="H16" s="1661">
        <f t="shared" si="0"/>
        <v>0</v>
      </c>
      <c r="I16" s="1661">
        <f t="shared" si="0"/>
        <v>0</v>
      </c>
      <c r="J16" s="1661">
        <f t="shared" si="0"/>
        <v>0</v>
      </c>
      <c r="K16" s="1661">
        <f t="shared" si="0"/>
        <v>0</v>
      </c>
      <c r="L16" s="1661">
        <f t="shared" si="0"/>
        <v>0</v>
      </c>
      <c r="M16" s="1661">
        <f t="shared" si="0"/>
        <v>0</v>
      </c>
      <c r="N16" s="1661">
        <f t="shared" si="0"/>
        <v>0</v>
      </c>
      <c r="O16" s="1661">
        <f t="shared" si="0"/>
        <v>0</v>
      </c>
      <c r="P16" s="1661">
        <f>P17</f>
        <v>13.541679999999999</v>
      </c>
      <c r="Q16" s="1661">
        <f>Q17</f>
        <v>13.541679999999999</v>
      </c>
      <c r="R16" s="1661">
        <f>R17</f>
        <v>13.541679999999999</v>
      </c>
      <c r="S16" s="1661">
        <f>S17</f>
        <v>13.541679999999999</v>
      </c>
      <c r="T16" s="1758"/>
      <c r="U16" s="1758"/>
      <c r="V16" s="2212"/>
      <c r="W16" s="2219"/>
      <c r="X16" s="2219"/>
      <c r="Y16" s="2213"/>
      <c r="Z16" s="2213"/>
      <c r="AA16" s="2214"/>
      <c r="AB16" s="2215">
        <f>INDEX('прил 1.1'!Q:Q,MATCH('прил 2.2'!B16,'прил 1.1'!B:B,0))-R16</f>
        <v>0</v>
      </c>
      <c r="AC16" s="2214"/>
      <c r="AD16" s="2216"/>
      <c r="AE16" s="2216"/>
      <c r="AF16" s="2216"/>
    </row>
    <row r="17" spans="1:32" s="796" customFormat="1" ht="46.5" customHeight="1">
      <c r="A17" s="1816" t="str">
        <f>'прил 1.1'!A32</f>
        <v>1.1.</v>
      </c>
      <c r="B17" s="1829" t="str">
        <f>'прил 1.1'!B32</f>
        <v>Консолидация электросетевых активов</v>
      </c>
      <c r="C17" s="1816">
        <f>'прил 1.1'!C32</f>
        <v>0</v>
      </c>
      <c r="D17" s="1816"/>
      <c r="E17" s="1816"/>
      <c r="F17" s="2111">
        <f>SUM(F18:F18)</f>
        <v>5.38</v>
      </c>
      <c r="G17" s="2111">
        <f>SUM(G18:G18)</f>
        <v>0</v>
      </c>
      <c r="H17" s="1816"/>
      <c r="I17" s="1816"/>
      <c r="J17" s="1816"/>
      <c r="K17" s="1816"/>
      <c r="L17" s="1816"/>
      <c r="M17" s="1816"/>
      <c r="N17" s="1816"/>
      <c r="O17" s="1816"/>
      <c r="P17" s="1661">
        <f>SUM(P18:P18)</f>
        <v>13.541679999999999</v>
      </c>
      <c r="Q17" s="1661">
        <f>SUM(Q18:Q18)</f>
        <v>13.541679999999999</v>
      </c>
      <c r="R17" s="1661">
        <f>P17</f>
        <v>13.541679999999999</v>
      </c>
      <c r="S17" s="1661">
        <f>Q17</f>
        <v>13.541679999999999</v>
      </c>
      <c r="T17" s="1758"/>
      <c r="U17" s="1758"/>
      <c r="V17" s="2212"/>
      <c r="W17" s="2219"/>
      <c r="X17" s="2219"/>
      <c r="Y17" s="2213"/>
      <c r="Z17" s="2213"/>
      <c r="AA17" s="2214"/>
      <c r="AB17" s="2215">
        <f>INDEX('прил 1.1'!Q:Q,MATCH('прил 2.2'!B17,'прил 1.1'!B:B,0))-R17</f>
        <v>0</v>
      </c>
      <c r="AC17" s="2214"/>
      <c r="AD17" s="2216"/>
      <c r="AE17" s="2216"/>
      <c r="AF17" s="2216"/>
    </row>
    <row r="18" spans="1:32" s="796" customFormat="1" ht="51" customHeight="1">
      <c r="A18" s="1830" t="s">
        <v>142</v>
      </c>
      <c r="B18" s="2174" t="s">
        <v>1451</v>
      </c>
      <c r="C18" s="1830" t="str">
        <f>'прил 1.1'!C39</f>
        <v>ООО "Томские электрические сети"</v>
      </c>
      <c r="D18" s="794" t="s">
        <v>1269</v>
      </c>
      <c r="E18" s="794" t="s">
        <v>1270</v>
      </c>
      <c r="F18" s="2211">
        <f>'прил 1.1'!G39</f>
        <v>5.38</v>
      </c>
      <c r="G18" s="2087">
        <f>'прил 1.1'!F39</f>
        <v>0</v>
      </c>
      <c r="H18" s="2111"/>
      <c r="I18" s="2111"/>
      <c r="J18" s="2111"/>
      <c r="K18" s="2111"/>
      <c r="L18" s="2111"/>
      <c r="M18" s="2111"/>
      <c r="N18" s="2111"/>
      <c r="O18" s="2111"/>
      <c r="P18" s="795">
        <f>'прил 1.1'!K39</f>
        <v>13.541679999999999</v>
      </c>
      <c r="Q18" s="1661">
        <f>P18</f>
        <v>13.541679999999999</v>
      </c>
      <c r="R18" s="1661">
        <f t="shared" ref="R18" si="1">P18</f>
        <v>13.541679999999999</v>
      </c>
      <c r="S18" s="1661">
        <f>R18</f>
        <v>13.541679999999999</v>
      </c>
      <c r="T18" s="1758"/>
      <c r="U18" s="1758"/>
      <c r="V18" s="2212"/>
      <c r="W18" s="2219"/>
      <c r="X18" s="2219"/>
      <c r="Y18" s="2213"/>
      <c r="Z18" s="2213"/>
      <c r="AA18" s="2214"/>
      <c r="AB18" s="2215">
        <f>INDEX('прил 1.1'!Q:Q,MATCH('прил 2.2'!B18,'прил 1.1'!B:B,0))-R18</f>
        <v>0</v>
      </c>
      <c r="AC18" s="2214"/>
      <c r="AD18" s="2216"/>
      <c r="AE18" s="2216"/>
      <c r="AF18" s="2216"/>
    </row>
    <row r="19" spans="1:32" ht="15.75" hidden="1">
      <c r="A19" s="797"/>
      <c r="B19" s="797"/>
      <c r="C19" s="797"/>
      <c r="V19" s="2220"/>
      <c r="W19" s="2221"/>
      <c r="X19" s="2220"/>
      <c r="Y19" s="2221"/>
      <c r="Z19" s="2221"/>
      <c r="AA19" s="2221"/>
      <c r="AB19" s="2215"/>
      <c r="AC19" s="2221"/>
      <c r="AD19" s="2221"/>
      <c r="AE19" s="2221"/>
      <c r="AF19" s="2221"/>
    </row>
    <row r="20" spans="1:32" ht="15.75">
      <c r="A20" s="797"/>
      <c r="B20" s="797"/>
      <c r="C20" s="797"/>
      <c r="V20" s="2220"/>
      <c r="W20" s="2221"/>
      <c r="X20" s="2220"/>
      <c r="Y20" s="2221"/>
      <c r="Z20" s="2221"/>
      <c r="AA20" s="2221"/>
      <c r="AB20" s="2215"/>
      <c r="AC20" s="2221"/>
      <c r="AD20" s="2221"/>
      <c r="AE20" s="2221"/>
      <c r="AF20" s="2221"/>
    </row>
    <row r="21" spans="1:32" s="798" customFormat="1" ht="15" hidden="1" customHeight="1">
      <c r="A21" s="801"/>
      <c r="B21" s="2110" t="s">
        <v>737</v>
      </c>
      <c r="C21" s="2110"/>
      <c r="D21" s="2110"/>
      <c r="E21" s="2110"/>
      <c r="F21" s="2110"/>
      <c r="G21" s="2110"/>
      <c r="H21" s="2110"/>
      <c r="I21" s="2110"/>
      <c r="J21" s="2110"/>
      <c r="K21" s="2110"/>
      <c r="L21" s="2110"/>
      <c r="M21" s="2110"/>
      <c r="N21" s="2110"/>
      <c r="O21" s="2110"/>
      <c r="P21" s="2110"/>
      <c r="Q21" s="2110"/>
      <c r="R21" s="2110"/>
      <c r="S21" s="2110"/>
      <c r="T21" s="2110"/>
      <c r="U21" s="2110"/>
      <c r="V21" s="2222"/>
      <c r="W21" s="2222"/>
      <c r="X21" s="2222"/>
      <c r="Y21" s="2222"/>
      <c r="Z21" s="2222"/>
      <c r="AA21" s="2218"/>
      <c r="AB21" s="2218"/>
      <c r="AC21" s="2218"/>
      <c r="AD21" s="2218"/>
      <c r="AE21" s="2218"/>
      <c r="AF21" s="2218"/>
    </row>
    <row r="22" spans="1:32" s="798" customFormat="1" hidden="1">
      <c r="A22" s="801"/>
      <c r="B22" s="2502" t="s">
        <v>738</v>
      </c>
      <c r="C22" s="2502"/>
      <c r="D22" s="2502"/>
      <c r="E22" s="1647"/>
      <c r="F22" s="1647"/>
      <c r="G22" s="1647"/>
      <c r="H22" s="1647"/>
      <c r="I22" s="1647"/>
      <c r="J22" s="1647"/>
      <c r="K22" s="1647"/>
      <c r="L22" s="1647"/>
      <c r="M22" s="1647"/>
      <c r="N22" s="1647"/>
      <c r="O22" s="1647"/>
      <c r="P22" s="1647"/>
      <c r="Q22" s="1647"/>
      <c r="R22" s="1647"/>
      <c r="S22" s="1647"/>
      <c r="T22" s="1647"/>
      <c r="U22" s="1647"/>
      <c r="V22" s="2222"/>
      <c r="W22" s="2222"/>
      <c r="X22" s="2223"/>
      <c r="Y22" s="2222"/>
      <c r="Z22" s="2222"/>
      <c r="AA22" s="2218"/>
      <c r="AB22" s="2218"/>
      <c r="AC22" s="2218"/>
      <c r="AD22" s="2218"/>
      <c r="AE22" s="2218"/>
      <c r="AF22" s="2218"/>
    </row>
    <row r="23" spans="1:32" s="798" customFormat="1" hidden="1">
      <c r="A23" s="801"/>
      <c r="B23" s="801" t="s">
        <v>511</v>
      </c>
      <c r="C23" s="801"/>
      <c r="T23" s="799"/>
      <c r="U23" s="799"/>
      <c r="V23" s="2217"/>
      <c r="W23" s="2218"/>
      <c r="X23" s="2217"/>
      <c r="Y23" s="2218"/>
      <c r="Z23" s="2218"/>
      <c r="AA23" s="2218"/>
      <c r="AB23" s="2218"/>
      <c r="AC23" s="2218"/>
      <c r="AD23" s="2218"/>
      <c r="AE23" s="2218"/>
      <c r="AF23" s="2218"/>
    </row>
    <row r="24" spans="1:32" s="798" customFormat="1" hidden="1">
      <c r="A24" s="801"/>
      <c r="B24" s="801" t="s">
        <v>512</v>
      </c>
      <c r="C24" s="801"/>
      <c r="T24" s="799"/>
      <c r="U24" s="799"/>
      <c r="V24" s="2217"/>
      <c r="W24" s="2218"/>
      <c r="X24" s="2217"/>
      <c r="Y24" s="2218"/>
      <c r="Z24" s="2218"/>
      <c r="AA24" s="2218"/>
      <c r="AB24" s="2218"/>
      <c r="AC24" s="2218"/>
      <c r="AD24" s="2218"/>
      <c r="AE24" s="2218"/>
      <c r="AF24" s="2218"/>
    </row>
    <row r="25" spans="1:32" s="798" customFormat="1" ht="18.75" hidden="1">
      <c r="A25" s="801"/>
      <c r="B25" s="801" t="s">
        <v>683</v>
      </c>
      <c r="C25" s="801"/>
      <c r="T25" s="799"/>
      <c r="U25" s="800"/>
      <c r="V25" s="2224"/>
      <c r="W25" s="2225"/>
      <c r="X25" s="2226"/>
      <c r="Y25" s="2226"/>
      <c r="Z25" s="2226"/>
      <c r="AA25" s="2218"/>
      <c r="AB25" s="2218"/>
      <c r="AC25" s="2218"/>
      <c r="AD25" s="2218"/>
      <c r="AE25" s="2218"/>
      <c r="AF25" s="2218"/>
    </row>
    <row r="26" spans="1:32" s="798" customFormat="1" ht="15.75" hidden="1">
      <c r="A26" s="801"/>
      <c r="B26" s="801"/>
      <c r="C26" s="801"/>
      <c r="T26" s="799"/>
      <c r="U26" s="800"/>
      <c r="V26" s="2227"/>
      <c r="W26" s="2227"/>
      <c r="X26" s="2226"/>
      <c r="Y26" s="2226"/>
      <c r="Z26" s="2226"/>
      <c r="AA26" s="2218"/>
      <c r="AB26" s="2218"/>
      <c r="AC26" s="2218"/>
      <c r="AD26" s="2218"/>
      <c r="AE26" s="2218"/>
      <c r="AF26" s="2218"/>
    </row>
    <row r="27" spans="1:32" s="798" customFormat="1" ht="15.75" hidden="1">
      <c r="A27" s="801"/>
      <c r="B27" s="801"/>
      <c r="C27" s="801"/>
      <c r="T27" s="799"/>
      <c r="U27" s="800"/>
      <c r="V27" s="2506"/>
      <c r="W27" s="2506"/>
      <c r="X27" s="2226"/>
      <c r="Y27" s="2226"/>
      <c r="Z27" s="2226"/>
      <c r="AA27" s="2218"/>
      <c r="AB27" s="2218"/>
      <c r="AC27" s="2218"/>
      <c r="AD27" s="2218"/>
      <c r="AE27" s="2218"/>
      <c r="AF27" s="2218"/>
    </row>
    <row r="28" spans="1:32" s="803" customFormat="1" ht="20.25" hidden="1">
      <c r="A28" s="1759"/>
      <c r="B28" s="1760"/>
      <c r="C28" s="1760"/>
      <c r="D28" s="1761"/>
      <c r="E28" s="1761"/>
      <c r="F28" s="1761"/>
      <c r="G28" s="1761"/>
      <c r="H28" s="562"/>
      <c r="I28" s="1761"/>
      <c r="J28" s="1761"/>
      <c r="K28" s="1761"/>
      <c r="L28" s="1761"/>
      <c r="M28" s="1761"/>
      <c r="V28" s="2228"/>
      <c r="W28" s="2228"/>
      <c r="X28" s="2229"/>
      <c r="Y28" s="2228"/>
      <c r="Z28" s="2228"/>
      <c r="AA28" s="2228"/>
      <c r="AB28" s="2228"/>
      <c r="AC28" s="2228"/>
      <c r="AD28" s="2228"/>
      <c r="AE28" s="2228"/>
      <c r="AF28" s="2228"/>
    </row>
    <row r="29" spans="1:32" ht="20.25">
      <c r="B29" s="1762"/>
      <c r="C29" s="1763"/>
      <c r="D29" s="803"/>
      <c r="E29" s="803"/>
      <c r="F29" s="803"/>
      <c r="G29" s="803"/>
      <c r="H29" s="803"/>
      <c r="I29" s="803"/>
      <c r="J29" s="803"/>
      <c r="K29" s="803"/>
      <c r="L29" s="803"/>
      <c r="M29" s="803"/>
      <c r="U29" s="1831"/>
      <c r="V29" s="2230"/>
      <c r="W29" s="2231"/>
      <c r="X29" s="2232"/>
      <c r="Y29" s="2232"/>
      <c r="Z29" s="2232"/>
      <c r="AA29" s="2221"/>
      <c r="AB29" s="2215"/>
      <c r="AC29" s="2221"/>
      <c r="AD29" s="2221"/>
      <c r="AE29" s="2221"/>
      <c r="AF29" s="2221"/>
    </row>
    <row r="30" spans="1:32" ht="20.25">
      <c r="B30" s="1763"/>
      <c r="C30" s="1763"/>
      <c r="D30" s="803"/>
      <c r="E30" s="803"/>
      <c r="F30" s="803"/>
      <c r="G30" s="803"/>
      <c r="H30" s="803"/>
      <c r="I30" s="803"/>
      <c r="J30" s="803"/>
      <c r="K30" s="803"/>
      <c r="L30" s="803"/>
      <c r="M30" s="803"/>
      <c r="U30" s="1831"/>
      <c r="V30" s="2230"/>
      <c r="W30" s="2231"/>
      <c r="X30" s="2232"/>
      <c r="Y30" s="2232"/>
      <c r="Z30" s="2232"/>
      <c r="AA30" s="2221"/>
      <c r="AB30" s="2215"/>
      <c r="AC30" s="2221"/>
      <c r="AD30" s="2221"/>
      <c r="AE30" s="2221"/>
      <c r="AF30" s="2221"/>
    </row>
    <row r="31" spans="1:32" ht="15.75">
      <c r="B31" s="1833"/>
      <c r="C31" s="1833"/>
      <c r="D31" s="965"/>
      <c r="E31" s="965"/>
      <c r="F31" s="965"/>
      <c r="G31" s="965"/>
      <c r="H31" s="965"/>
      <c r="I31" s="965"/>
      <c r="J31" s="965"/>
      <c r="K31" s="965"/>
      <c r="L31" s="965"/>
      <c r="M31" s="965"/>
      <c r="U31" s="1831"/>
      <c r="V31" s="2230"/>
      <c r="W31" s="2231"/>
      <c r="X31" s="2232"/>
      <c r="Y31" s="2232"/>
      <c r="Z31" s="2232"/>
      <c r="AA31" s="2221"/>
      <c r="AB31" s="2215"/>
      <c r="AC31" s="2221"/>
      <c r="AD31" s="2221"/>
      <c r="AE31" s="2221"/>
      <c r="AF31" s="2221"/>
    </row>
    <row r="32" spans="1:32" s="1823" customFormat="1">
      <c r="A32" s="1822"/>
      <c r="B32" s="2991" t="str">
        <f>'прил 1.1'!J46</f>
        <v>Директор</v>
      </c>
      <c r="C32" s="2990"/>
      <c r="D32" s="2992"/>
      <c r="E32" s="2992"/>
      <c r="F32" s="2992"/>
      <c r="G32" s="2992"/>
      <c r="H32" s="2992"/>
      <c r="I32" s="2992"/>
      <c r="J32" s="2992"/>
      <c r="K32" s="2992"/>
      <c r="L32" s="2992"/>
      <c r="M32" s="2992" t="e">
        <f>'прил 1.1'!#REF!</f>
        <v>#REF!</v>
      </c>
      <c r="P32" s="1818" t="str">
        <f>'прил 1.1'!AA45</f>
        <v>Д.С. Осипов</v>
      </c>
      <c r="R32" s="2993">
        <f>'прил 1.1'!AG46</f>
        <v>0</v>
      </c>
      <c r="T32" s="1824"/>
      <c r="U32" s="2994"/>
      <c r="V32" s="2235"/>
      <c r="W32" s="2235"/>
      <c r="X32" s="2256"/>
      <c r="Y32" s="2256"/>
      <c r="Z32" s="2256"/>
      <c r="AA32" s="2995"/>
      <c r="AB32" s="2996"/>
      <c r="AC32" s="2995"/>
      <c r="AD32" s="2995"/>
      <c r="AE32" s="2995"/>
      <c r="AF32" s="2995"/>
    </row>
    <row r="33" spans="1:32" ht="15.75">
      <c r="B33" s="1833"/>
      <c r="C33" s="1833"/>
      <c r="D33" s="965"/>
      <c r="E33" s="965"/>
      <c r="F33" s="965"/>
      <c r="G33" s="965"/>
      <c r="H33" s="965"/>
      <c r="I33" s="965"/>
      <c r="J33" s="965"/>
      <c r="K33" s="965"/>
      <c r="L33" s="965"/>
      <c r="M33" s="965"/>
      <c r="R33" s="2088"/>
      <c r="U33" s="1831"/>
      <c r="V33" s="2230"/>
      <c r="W33" s="2231"/>
      <c r="X33" s="2232"/>
      <c r="Y33" s="2232"/>
      <c r="Z33" s="2232"/>
      <c r="AA33" s="2221"/>
      <c r="AB33" s="2215"/>
      <c r="AC33" s="2221"/>
      <c r="AD33" s="2221"/>
      <c r="AE33" s="2221"/>
      <c r="AF33" s="2221"/>
    </row>
    <row r="34" spans="1:32" ht="15.75">
      <c r="B34" s="1833"/>
      <c r="C34" s="1833"/>
      <c r="D34" s="965"/>
      <c r="E34" s="965"/>
      <c r="F34" s="965"/>
      <c r="G34" s="965"/>
      <c r="H34" s="965"/>
      <c r="I34" s="965"/>
      <c r="J34" s="965"/>
      <c r="K34" s="965"/>
      <c r="L34" s="965"/>
      <c r="M34" s="965"/>
      <c r="R34" s="2088"/>
      <c r="U34" s="1831"/>
      <c r="V34" s="2230"/>
      <c r="W34" s="2231"/>
      <c r="X34" s="2232"/>
      <c r="Y34" s="2232"/>
      <c r="Z34" s="2232"/>
      <c r="AA34" s="2221"/>
      <c r="AB34" s="2215"/>
      <c r="AC34" s="2221"/>
      <c r="AD34" s="2221"/>
      <c r="AE34" s="2221"/>
      <c r="AF34" s="2221"/>
    </row>
    <row r="35" spans="1:32" ht="15.75">
      <c r="U35" s="1831"/>
      <c r="V35" s="2230"/>
      <c r="W35" s="2231"/>
      <c r="X35" s="2232"/>
      <c r="Y35" s="2232"/>
      <c r="Z35" s="2232"/>
      <c r="AA35" s="2221"/>
      <c r="AB35" s="2215"/>
      <c r="AC35" s="2221"/>
      <c r="AD35" s="2221"/>
      <c r="AE35" s="2221"/>
      <c r="AF35" s="2221"/>
    </row>
    <row r="36" spans="1:32" ht="15.75">
      <c r="U36" s="1831"/>
      <c r="V36" s="2230"/>
      <c r="W36" s="2231"/>
      <c r="X36" s="2232"/>
      <c r="Y36" s="2232"/>
      <c r="Z36" s="2232"/>
      <c r="AA36" s="2221"/>
      <c r="AB36" s="2215"/>
      <c r="AC36" s="2221"/>
      <c r="AD36" s="2221"/>
      <c r="AE36" s="2221"/>
      <c r="AF36" s="2221"/>
    </row>
    <row r="37" spans="1:32" ht="15.75">
      <c r="U37" s="1831"/>
      <c r="V37" s="2230"/>
      <c r="W37" s="2231"/>
      <c r="X37" s="2232"/>
      <c r="Y37" s="2232"/>
      <c r="Z37" s="2232"/>
      <c r="AA37" s="2221"/>
      <c r="AB37" s="2215"/>
      <c r="AC37" s="2221"/>
      <c r="AD37" s="2221"/>
      <c r="AE37" s="2221"/>
      <c r="AF37" s="2221"/>
    </row>
    <row r="38" spans="1:32" ht="15.75">
      <c r="U38" s="1831"/>
      <c r="V38" s="2230"/>
      <c r="W38" s="2231"/>
      <c r="X38" s="2232"/>
      <c r="Y38" s="2232"/>
      <c r="Z38" s="2232"/>
      <c r="AA38" s="2221"/>
      <c r="AB38" s="2215"/>
      <c r="AC38" s="2221"/>
      <c r="AD38" s="2221"/>
      <c r="AE38" s="2221"/>
      <c r="AF38" s="2221"/>
    </row>
    <row r="39" spans="1:32" ht="15.75">
      <c r="U39" s="1831"/>
      <c r="V39" s="2230"/>
      <c r="W39" s="2231"/>
      <c r="X39" s="2232"/>
      <c r="Y39" s="2232"/>
      <c r="Z39" s="2232"/>
      <c r="AA39" s="2221"/>
      <c r="AB39" s="2215"/>
      <c r="AC39" s="2221"/>
      <c r="AD39" s="2221"/>
      <c r="AE39" s="2221"/>
      <c r="AF39" s="2221"/>
    </row>
    <row r="40" spans="1:32" ht="15.75">
      <c r="U40" s="1831"/>
      <c r="V40" s="2230"/>
      <c r="W40" s="2231"/>
      <c r="X40" s="2232"/>
      <c r="Y40" s="2232"/>
      <c r="Z40" s="2232"/>
      <c r="AA40" s="2221"/>
      <c r="AB40" s="2215"/>
      <c r="AC40" s="2221"/>
      <c r="AD40" s="2221"/>
      <c r="AE40" s="2221"/>
      <c r="AF40" s="2221"/>
    </row>
    <row r="41" spans="1:32" ht="15.75">
      <c r="U41" s="1831"/>
      <c r="V41" s="2230"/>
      <c r="W41" s="2231"/>
      <c r="X41" s="2232"/>
      <c r="Y41" s="2232"/>
      <c r="Z41" s="2232"/>
      <c r="AA41" s="2221"/>
      <c r="AB41" s="2215"/>
      <c r="AC41" s="2221"/>
      <c r="AD41" s="2221"/>
      <c r="AE41" s="2221"/>
      <c r="AF41" s="2221"/>
    </row>
    <row r="42" spans="1:32" ht="15.75">
      <c r="A42" s="1818"/>
      <c r="B42" s="1818"/>
      <c r="C42" s="1818"/>
      <c r="T42" s="1818"/>
      <c r="U42" s="1831"/>
      <c r="V42" s="2230"/>
      <c r="W42" s="2231"/>
      <c r="X42" s="2232"/>
      <c r="Y42" s="2232"/>
      <c r="Z42" s="2232"/>
      <c r="AA42" s="2221"/>
      <c r="AB42" s="2215"/>
      <c r="AC42" s="2221"/>
      <c r="AD42" s="2221"/>
      <c r="AE42" s="2221"/>
      <c r="AF42" s="2221"/>
    </row>
    <row r="43" spans="1:32" ht="15.75">
      <c r="A43" s="1818"/>
      <c r="B43" s="1818"/>
      <c r="C43" s="1818"/>
      <c r="T43" s="1818"/>
      <c r="U43" s="1831"/>
      <c r="V43" s="2230"/>
      <c r="W43" s="2231"/>
      <c r="X43" s="2232"/>
      <c r="Y43" s="2232"/>
      <c r="Z43" s="2232"/>
      <c r="AA43" s="2221"/>
      <c r="AB43" s="2215"/>
      <c r="AC43" s="2221"/>
      <c r="AD43" s="2221"/>
      <c r="AE43" s="2221"/>
      <c r="AF43" s="2221"/>
    </row>
    <row r="44" spans="1:32" ht="15.75">
      <c r="A44" s="1818"/>
      <c r="B44" s="1818"/>
      <c r="C44" s="1818"/>
      <c r="T44" s="1818"/>
      <c r="U44" s="1831"/>
      <c r="V44" s="2230"/>
      <c r="W44" s="2231"/>
      <c r="X44" s="2232"/>
      <c r="Y44" s="2232"/>
      <c r="Z44" s="2232"/>
      <c r="AA44" s="2221"/>
      <c r="AB44" s="2215"/>
      <c r="AC44" s="2221"/>
      <c r="AD44" s="2221"/>
      <c r="AE44" s="2221"/>
      <c r="AF44" s="2221"/>
    </row>
    <row r="45" spans="1:32" ht="15.75">
      <c r="A45" s="1818"/>
      <c r="B45" s="1818"/>
      <c r="C45" s="1818"/>
      <c r="T45" s="1818"/>
      <c r="U45" s="1831"/>
      <c r="V45" s="2230"/>
      <c r="W45" s="2231"/>
      <c r="X45" s="2232"/>
      <c r="Y45" s="2232"/>
      <c r="Z45" s="2232"/>
      <c r="AA45" s="2221"/>
      <c r="AB45" s="2215"/>
      <c r="AC45" s="2221"/>
      <c r="AD45" s="2221"/>
      <c r="AE45" s="2221"/>
      <c r="AF45" s="2221"/>
    </row>
    <row r="46" spans="1:32" ht="15.75">
      <c r="A46" s="1818"/>
      <c r="B46" s="1818"/>
      <c r="C46" s="1818"/>
      <c r="T46" s="1818"/>
      <c r="U46" s="1831"/>
      <c r="V46" s="2230"/>
      <c r="W46" s="2231"/>
      <c r="X46" s="2232"/>
      <c r="Y46" s="2232"/>
      <c r="Z46" s="2232"/>
      <c r="AA46" s="2221"/>
      <c r="AB46" s="2215"/>
      <c r="AC46" s="2221"/>
      <c r="AD46" s="2221"/>
      <c r="AE46" s="2221"/>
      <c r="AF46" s="2221"/>
    </row>
    <row r="47" spans="1:32" ht="15.75">
      <c r="A47" s="1818"/>
      <c r="B47" s="1818"/>
      <c r="C47" s="1818"/>
      <c r="T47" s="1818"/>
      <c r="U47" s="1831"/>
      <c r="V47" s="2230"/>
      <c r="W47" s="2231"/>
      <c r="X47" s="2232"/>
      <c r="Y47" s="2232"/>
      <c r="Z47" s="2232"/>
      <c r="AA47" s="2221"/>
      <c r="AB47" s="2215"/>
      <c r="AC47" s="2221"/>
      <c r="AD47" s="2221"/>
      <c r="AE47" s="2221"/>
      <c r="AF47" s="2221"/>
    </row>
    <row r="48" spans="1:32" ht="15.75">
      <c r="A48" s="1818"/>
      <c r="B48" s="1818"/>
      <c r="C48" s="1818"/>
      <c r="T48" s="1818"/>
      <c r="U48" s="1831"/>
      <c r="V48" s="2230"/>
      <c r="W48" s="2231"/>
      <c r="X48" s="2232"/>
      <c r="Y48" s="2232"/>
      <c r="Z48" s="2232"/>
      <c r="AA48" s="2221"/>
      <c r="AB48" s="2215"/>
      <c r="AC48" s="2221"/>
      <c r="AD48" s="2221"/>
      <c r="AE48" s="2221"/>
      <c r="AF48" s="2221"/>
    </row>
    <row r="49" spans="1:32" ht="15.75">
      <c r="A49" s="1818"/>
      <c r="B49" s="1818"/>
      <c r="C49" s="1818"/>
      <c r="T49" s="1818"/>
      <c r="U49" s="1831"/>
      <c r="V49" s="2233"/>
      <c r="W49" s="2232"/>
      <c r="X49" s="2232"/>
      <c r="Y49" s="2232"/>
      <c r="Z49" s="2232"/>
      <c r="AA49" s="2221"/>
      <c r="AB49" s="2215"/>
      <c r="AC49" s="2221"/>
      <c r="AD49" s="2221"/>
      <c r="AE49" s="2221"/>
      <c r="AF49" s="2221"/>
    </row>
    <row r="50" spans="1:32" ht="15.75">
      <c r="A50" s="1818"/>
      <c r="B50" s="1818"/>
      <c r="C50" s="1818"/>
      <c r="T50" s="1818"/>
      <c r="U50" s="1831"/>
      <c r="V50" s="2230"/>
      <c r="W50" s="2231"/>
      <c r="X50" s="2234"/>
      <c r="Y50" s="2234"/>
      <c r="Z50" s="2234"/>
      <c r="AA50" s="2221"/>
      <c r="AB50" s="2215"/>
      <c r="AC50" s="2221"/>
      <c r="AD50" s="2221"/>
      <c r="AE50" s="2221"/>
      <c r="AF50" s="2221"/>
    </row>
    <row r="51" spans="1:32" ht="15.75">
      <c r="A51" s="1818"/>
      <c r="B51" s="1818"/>
      <c r="C51" s="1818"/>
      <c r="T51" s="1818"/>
      <c r="U51" s="1831"/>
      <c r="V51" s="2230"/>
      <c r="W51" s="2231"/>
      <c r="X51" s="2234"/>
      <c r="Y51" s="2234"/>
      <c r="Z51" s="2234"/>
      <c r="AA51" s="2221"/>
      <c r="AB51" s="2215"/>
      <c r="AC51" s="2221"/>
      <c r="AD51" s="2221"/>
      <c r="AE51" s="2221"/>
      <c r="AF51" s="2221"/>
    </row>
    <row r="52" spans="1:32" ht="15.75">
      <c r="A52" s="1818"/>
      <c r="B52" s="1818"/>
      <c r="C52" s="1818"/>
      <c r="T52" s="1818"/>
      <c r="U52" s="1831"/>
      <c r="V52" s="2230"/>
      <c r="W52" s="2231"/>
      <c r="X52" s="2234"/>
      <c r="Y52" s="2234"/>
      <c r="Z52" s="2234"/>
      <c r="AA52" s="2221"/>
      <c r="AB52" s="2215"/>
      <c r="AC52" s="2221"/>
      <c r="AD52" s="2221"/>
      <c r="AE52" s="2221"/>
      <c r="AF52" s="2221"/>
    </row>
    <row r="53" spans="1:32" ht="15.75">
      <c r="A53" s="1818"/>
      <c r="B53" s="1818"/>
      <c r="C53" s="1818"/>
      <c r="T53" s="1818"/>
      <c r="U53" s="1831"/>
      <c r="V53" s="2230"/>
      <c r="W53" s="2230"/>
      <c r="X53" s="2232"/>
      <c r="Y53" s="2232"/>
      <c r="Z53" s="2232"/>
      <c r="AA53" s="2221"/>
      <c r="AB53" s="2215"/>
      <c r="AC53" s="2221"/>
      <c r="AD53" s="2221"/>
      <c r="AE53" s="2221"/>
      <c r="AF53" s="2221"/>
    </row>
    <row r="54" spans="1:32" ht="15.75">
      <c r="A54" s="1818"/>
      <c r="B54" s="1818"/>
      <c r="C54" s="1818"/>
      <c r="T54" s="1818"/>
      <c r="U54" s="1831"/>
      <c r="V54" s="2235"/>
      <c r="W54" s="2232"/>
      <c r="X54" s="2232"/>
      <c r="Y54" s="2232"/>
      <c r="Z54" s="2232"/>
      <c r="AA54" s="2221"/>
      <c r="AB54" s="2215"/>
      <c r="AC54" s="2221"/>
      <c r="AD54" s="2221"/>
      <c r="AE54" s="2221"/>
      <c r="AF54" s="2221"/>
    </row>
    <row r="55" spans="1:32" ht="15.75">
      <c r="A55" s="1818"/>
      <c r="B55" s="1818"/>
      <c r="C55" s="1818"/>
      <c r="T55" s="1818"/>
      <c r="U55" s="1831"/>
      <c r="V55" s="2230"/>
      <c r="W55" s="2231"/>
      <c r="X55" s="2234"/>
      <c r="Y55" s="2234"/>
      <c r="Z55" s="2234"/>
      <c r="AA55" s="2221"/>
      <c r="AB55" s="2215"/>
      <c r="AC55" s="2221"/>
      <c r="AD55" s="2221"/>
      <c r="AE55" s="2221"/>
      <c r="AF55" s="2221"/>
    </row>
    <row r="56" spans="1:32" ht="15.75">
      <c r="A56" s="1818"/>
      <c r="B56" s="1818"/>
      <c r="C56" s="1818"/>
      <c r="T56" s="1818"/>
      <c r="U56" s="1831"/>
      <c r="V56" s="2230"/>
      <c r="W56" s="2231"/>
      <c r="X56" s="2234"/>
      <c r="Y56" s="2234"/>
      <c r="Z56" s="2234"/>
      <c r="AA56" s="2221"/>
      <c r="AB56" s="2215"/>
      <c r="AC56" s="2221"/>
      <c r="AD56" s="2221"/>
      <c r="AE56" s="2221"/>
      <c r="AF56" s="2221"/>
    </row>
    <row r="57" spans="1:32" ht="15.75">
      <c r="A57" s="1818"/>
      <c r="B57" s="1818"/>
      <c r="C57" s="1818"/>
      <c r="T57" s="1818"/>
      <c r="U57" s="1831"/>
      <c r="V57" s="2230"/>
      <c r="W57" s="2231"/>
      <c r="X57" s="2234"/>
      <c r="Y57" s="2234"/>
      <c r="Z57" s="2234"/>
      <c r="AA57" s="2221"/>
      <c r="AB57" s="2215"/>
      <c r="AC57" s="2221"/>
      <c r="AD57" s="2221"/>
      <c r="AE57" s="2221"/>
      <c r="AF57" s="2221"/>
    </row>
    <row r="58" spans="1:32" ht="15.75">
      <c r="A58" s="1818"/>
      <c r="B58" s="1818"/>
      <c r="C58" s="1818"/>
      <c r="T58" s="1818"/>
      <c r="U58" s="1831"/>
      <c r="V58" s="2230"/>
      <c r="W58" s="2231"/>
      <c r="X58" s="2234"/>
      <c r="Y58" s="2234"/>
      <c r="Z58" s="2234"/>
      <c r="AA58" s="2221"/>
      <c r="AB58" s="2215"/>
      <c r="AC58" s="2221"/>
      <c r="AD58" s="2221"/>
      <c r="AE58" s="2221"/>
      <c r="AF58" s="2221"/>
    </row>
    <row r="59" spans="1:32" ht="15.75">
      <c r="A59" s="1818"/>
      <c r="B59" s="1818"/>
      <c r="C59" s="1818"/>
      <c r="T59" s="1818"/>
      <c r="U59" s="1831"/>
      <c r="V59" s="2230"/>
      <c r="W59" s="2230"/>
      <c r="X59" s="2232"/>
      <c r="Y59" s="2232"/>
      <c r="Z59" s="2232"/>
      <c r="AA59" s="2221"/>
      <c r="AB59" s="2215"/>
      <c r="AC59" s="2221"/>
      <c r="AD59" s="2221"/>
      <c r="AE59" s="2221"/>
      <c r="AF59" s="2221"/>
    </row>
    <row r="60" spans="1:32" ht="15.75">
      <c r="A60" s="1818"/>
      <c r="B60" s="1818"/>
      <c r="C60" s="1818"/>
      <c r="T60" s="1818"/>
      <c r="U60" s="1831"/>
      <c r="V60" s="2235"/>
      <c r="W60" s="2232"/>
      <c r="X60" s="2232"/>
      <c r="Y60" s="2232"/>
      <c r="Z60" s="2232"/>
      <c r="AA60" s="2221"/>
      <c r="AB60" s="2215"/>
      <c r="AC60" s="2221"/>
      <c r="AD60" s="2221"/>
      <c r="AE60" s="2221"/>
      <c r="AF60" s="2221"/>
    </row>
    <row r="61" spans="1:32" ht="15.75">
      <c r="A61" s="1818"/>
      <c r="B61" s="1818"/>
      <c r="C61" s="1818"/>
      <c r="T61" s="1818"/>
      <c r="U61" s="1831"/>
      <c r="V61" s="1765"/>
      <c r="W61" s="1766"/>
      <c r="X61" s="1882"/>
      <c r="Y61" s="1764"/>
      <c r="Z61" s="1764"/>
      <c r="AB61" s="1828"/>
    </row>
    <row r="62" spans="1:32" ht="15.75">
      <c r="A62" s="1818"/>
      <c r="B62" s="1818"/>
      <c r="C62" s="1818"/>
      <c r="T62" s="1818"/>
      <c r="U62" s="1831"/>
      <c r="V62" s="1832"/>
      <c r="W62" s="1767"/>
      <c r="X62" s="1882"/>
      <c r="Y62" s="1764"/>
      <c r="Z62" s="1764"/>
      <c r="AB62" s="1828"/>
    </row>
    <row r="63" spans="1:32" ht="15.75">
      <c r="A63" s="1818"/>
      <c r="B63" s="1818"/>
      <c r="C63" s="1818"/>
      <c r="T63" s="1818"/>
      <c r="U63" s="1831"/>
      <c r="V63" s="1834"/>
      <c r="W63" s="1767"/>
      <c r="X63" s="1882"/>
      <c r="Y63" s="1764"/>
      <c r="Z63" s="1764"/>
      <c r="AB63" s="1828"/>
    </row>
    <row r="64" spans="1:32" ht="15.75">
      <c r="A64" s="1818"/>
      <c r="B64" s="1818"/>
      <c r="C64" s="1818"/>
      <c r="T64" s="1818"/>
      <c r="U64" s="1831"/>
      <c r="V64" s="1834"/>
      <c r="W64" s="1767"/>
      <c r="X64" s="1882"/>
      <c r="Y64" s="1764"/>
      <c r="Z64" s="1764"/>
      <c r="AB64" s="1828"/>
    </row>
    <row r="65" spans="1:28" ht="15.75">
      <c r="A65" s="1818"/>
      <c r="B65" s="1818"/>
      <c r="C65" s="1818"/>
      <c r="T65" s="1818"/>
      <c r="U65" s="1831"/>
      <c r="V65" s="1834"/>
      <c r="W65" s="1767"/>
      <c r="X65" s="1882"/>
      <c r="Y65" s="1764"/>
      <c r="Z65" s="1764"/>
      <c r="AB65" s="1828"/>
    </row>
    <row r="66" spans="1:28" ht="15.75">
      <c r="A66" s="1818"/>
      <c r="B66" s="1818"/>
      <c r="C66" s="1818"/>
      <c r="T66" s="1818"/>
      <c r="U66" s="1831"/>
      <c r="V66" s="1768"/>
      <c r="W66" s="1766"/>
      <c r="X66" s="1882"/>
      <c r="Y66" s="1764"/>
      <c r="Z66" s="1764"/>
      <c r="AB66" s="1828"/>
    </row>
    <row r="67" spans="1:28" ht="15.75">
      <c r="A67" s="1818"/>
      <c r="B67" s="1818"/>
      <c r="C67" s="1818"/>
      <c r="T67" s="1818"/>
      <c r="U67" s="1831"/>
      <c r="V67" s="1834"/>
      <c r="W67" s="1767"/>
      <c r="X67" s="1882"/>
      <c r="Y67" s="1764"/>
      <c r="Z67" s="1764"/>
      <c r="AB67" s="1828"/>
    </row>
    <row r="68" spans="1:28" ht="15.75">
      <c r="A68" s="1818"/>
      <c r="B68" s="1818"/>
      <c r="C68" s="1818"/>
      <c r="T68" s="1818"/>
      <c r="U68" s="1831"/>
      <c r="V68" s="1768"/>
      <c r="W68" s="1766"/>
      <c r="X68" s="1882"/>
      <c r="Y68" s="1764"/>
      <c r="Z68" s="1764"/>
      <c r="AB68" s="1828"/>
    </row>
    <row r="69" spans="1:28" ht="15.75">
      <c r="A69" s="1818"/>
      <c r="B69" s="1818"/>
      <c r="C69" s="1818"/>
      <c r="T69" s="1818"/>
      <c r="U69" s="1831"/>
      <c r="V69" s="1834"/>
      <c r="W69" s="1767"/>
      <c r="X69" s="1882"/>
      <c r="Y69" s="1764"/>
      <c r="Z69" s="1764"/>
      <c r="AB69" s="1828"/>
    </row>
    <row r="70" spans="1:28" ht="15.75">
      <c r="A70" s="1818"/>
      <c r="B70" s="1818"/>
      <c r="C70" s="1818"/>
      <c r="T70" s="1818"/>
      <c r="U70" s="1831"/>
      <c r="V70" s="1768"/>
      <c r="W70" s="1766"/>
      <c r="X70" s="1882"/>
      <c r="Y70" s="1764"/>
      <c r="Z70" s="1764"/>
      <c r="AB70" s="1828"/>
    </row>
    <row r="71" spans="1:28" ht="15.75">
      <c r="A71" s="1818"/>
      <c r="B71" s="1818"/>
      <c r="C71" s="1818"/>
      <c r="T71" s="1818"/>
      <c r="U71" s="1831"/>
      <c r="V71" s="1834"/>
      <c r="W71" s="1767"/>
      <c r="X71" s="1882"/>
      <c r="Y71" s="1764"/>
      <c r="Z71" s="1764"/>
      <c r="AB71" s="1828"/>
    </row>
    <row r="72" spans="1:28" ht="15.75">
      <c r="A72" s="1818"/>
      <c r="B72" s="1818"/>
      <c r="C72" s="1818"/>
      <c r="T72" s="1818"/>
      <c r="U72" s="1831"/>
      <c r="V72" s="1768"/>
      <c r="W72" s="1766"/>
      <c r="X72" s="1882"/>
      <c r="Y72" s="1764"/>
      <c r="Z72" s="1764"/>
      <c r="AB72" s="1828"/>
    </row>
    <row r="73" spans="1:28" ht="15.75">
      <c r="A73" s="1818"/>
      <c r="B73" s="1818"/>
      <c r="C73" s="1818"/>
      <c r="T73" s="1818"/>
      <c r="U73" s="1831"/>
      <c r="V73" s="1832"/>
      <c r="W73" s="1769"/>
      <c r="X73" s="1882"/>
      <c r="Y73" s="1764"/>
      <c r="Z73" s="1764"/>
      <c r="AB73" s="1828"/>
    </row>
    <row r="74" spans="1:28" ht="15.75">
      <c r="A74" s="1818"/>
      <c r="B74" s="1818"/>
      <c r="C74" s="1818"/>
      <c r="T74" s="1818"/>
      <c r="U74" s="1831"/>
      <c r="V74" s="1765"/>
      <c r="W74" s="1835"/>
      <c r="X74" s="1881"/>
      <c r="Y74" s="1835"/>
      <c r="Z74" s="1835"/>
      <c r="AB74" s="1828"/>
    </row>
    <row r="75" spans="1:28" ht="15.75">
      <c r="A75" s="1818"/>
      <c r="B75" s="1818"/>
      <c r="C75" s="1818"/>
      <c r="T75" s="1818"/>
      <c r="U75" s="1831"/>
      <c r="V75" s="1765"/>
      <c r="W75" s="1766"/>
      <c r="X75" s="1882"/>
      <c r="Y75" s="1764"/>
      <c r="Z75" s="1764"/>
      <c r="AB75" s="1828"/>
    </row>
    <row r="76" spans="1:28" ht="15.75">
      <c r="A76" s="1818"/>
      <c r="B76" s="1818"/>
      <c r="C76" s="1818"/>
      <c r="T76" s="1818"/>
      <c r="U76" s="1831"/>
      <c r="V76" s="1834"/>
      <c r="W76" s="1767"/>
      <c r="X76" s="1882"/>
      <c r="Y76" s="1764"/>
      <c r="Z76" s="1764"/>
      <c r="AB76" s="1828"/>
    </row>
    <row r="77" spans="1:28" ht="15.75">
      <c r="A77" s="1818"/>
      <c r="B77" s="1818"/>
      <c r="C77" s="1818"/>
      <c r="T77" s="1818"/>
      <c r="U77" s="1831"/>
      <c r="V77" s="1834"/>
      <c r="W77" s="1767"/>
      <c r="X77" s="1882"/>
      <c r="Y77" s="1764"/>
      <c r="Z77" s="1764"/>
      <c r="AB77" s="1828"/>
    </row>
    <row r="78" spans="1:28" ht="15.75">
      <c r="A78" s="1818"/>
      <c r="B78" s="1818"/>
      <c r="C78" s="1818"/>
      <c r="T78" s="1818"/>
      <c r="U78" s="1831"/>
      <c r="V78" s="1834"/>
      <c r="W78" s="1767"/>
      <c r="X78" s="1882"/>
      <c r="Y78" s="1764"/>
      <c r="Z78" s="1764"/>
    </row>
    <row r="79" spans="1:28" ht="15.75">
      <c r="A79" s="1818"/>
      <c r="B79" s="1818"/>
      <c r="C79" s="1818"/>
      <c r="T79" s="1818"/>
      <c r="U79" s="1831"/>
      <c r="V79" s="1834"/>
      <c r="W79" s="1767"/>
      <c r="X79" s="1882"/>
      <c r="Y79" s="1764"/>
      <c r="Z79" s="1764"/>
    </row>
    <row r="80" spans="1:28" ht="15.75">
      <c r="A80" s="1818"/>
      <c r="B80" s="1818"/>
      <c r="C80" s="1818"/>
      <c r="T80" s="1818"/>
      <c r="U80" s="1831"/>
      <c r="V80" s="1834"/>
      <c r="W80" s="1767"/>
      <c r="X80" s="1882"/>
      <c r="Y80" s="1764"/>
      <c r="Z80" s="1764"/>
    </row>
    <row r="81" spans="1:26" ht="15.75">
      <c r="A81" s="1818"/>
      <c r="B81" s="1818"/>
      <c r="C81" s="1818"/>
      <c r="T81" s="1818"/>
      <c r="U81" s="1831"/>
      <c r="V81" s="1834"/>
      <c r="W81" s="1767"/>
      <c r="X81" s="1882"/>
      <c r="Y81" s="1770"/>
      <c r="Z81" s="1770"/>
    </row>
    <row r="82" spans="1:26" ht="15.75">
      <c r="A82" s="1818"/>
      <c r="B82" s="1818"/>
      <c r="C82" s="1818"/>
      <c r="T82" s="1818"/>
      <c r="U82" s="1831"/>
      <c r="V82" s="1834"/>
      <c r="W82" s="1767"/>
      <c r="X82" s="1882"/>
      <c r="Y82" s="1764"/>
      <c r="Z82" s="1764"/>
    </row>
    <row r="83" spans="1:26">
      <c r="A83" s="1818"/>
      <c r="B83" s="1818"/>
      <c r="C83" s="1818"/>
      <c r="T83" s="1818"/>
      <c r="U83" s="1831"/>
      <c r="V83" s="1768"/>
      <c r="W83" s="1766"/>
      <c r="X83" s="1883"/>
      <c r="Y83" s="1771"/>
      <c r="Z83" s="1771"/>
    </row>
    <row r="84" spans="1:26">
      <c r="A84" s="1818"/>
      <c r="B84" s="1818"/>
      <c r="C84" s="1818"/>
      <c r="T84" s="1818"/>
      <c r="U84" s="1831"/>
      <c r="V84" s="1768"/>
      <c r="W84" s="1766"/>
      <c r="X84" s="1883"/>
      <c r="Y84" s="1771"/>
      <c r="Z84" s="1771"/>
    </row>
    <row r="85" spans="1:26" ht="15.75">
      <c r="A85" s="1818"/>
      <c r="B85" s="1818"/>
      <c r="C85" s="1818"/>
      <c r="T85" s="1818"/>
      <c r="U85" s="1831"/>
      <c r="V85" s="1834"/>
      <c r="W85" s="1772"/>
      <c r="X85" s="1882"/>
      <c r="Y85" s="1772"/>
      <c r="Z85" s="1772"/>
    </row>
    <row r="86" spans="1:26">
      <c r="A86" s="1818"/>
      <c r="B86" s="1818"/>
      <c r="C86" s="1818"/>
      <c r="T86" s="1818"/>
      <c r="U86" s="1831"/>
      <c r="V86" s="1765"/>
      <c r="W86" s="1766"/>
      <c r="X86" s="1883"/>
      <c r="Y86" s="1771"/>
      <c r="Z86" s="1771"/>
    </row>
    <row r="87" spans="1:26">
      <c r="A87" s="1818"/>
      <c r="B87" s="1818"/>
      <c r="C87" s="1818"/>
      <c r="T87" s="1818"/>
      <c r="U87" s="1831"/>
      <c r="V87" s="1765"/>
      <c r="W87" s="1766"/>
      <c r="X87" s="1883"/>
      <c r="Y87" s="1771"/>
      <c r="Z87" s="1771"/>
    </row>
    <row r="88" spans="1:26">
      <c r="A88" s="1818"/>
      <c r="B88" s="1818"/>
      <c r="C88" s="1818"/>
      <c r="T88" s="1818"/>
      <c r="U88" s="1831"/>
      <c r="V88" s="1765"/>
      <c r="W88" s="1773"/>
      <c r="X88" s="1883"/>
      <c r="Y88" s="1774"/>
      <c r="Z88" s="1774"/>
    </row>
    <row r="89" spans="1:26">
      <c r="A89" s="1818"/>
      <c r="B89" s="1818"/>
      <c r="C89" s="1818"/>
      <c r="T89" s="1818"/>
      <c r="U89" s="1831"/>
      <c r="V89" s="1765"/>
      <c r="W89" s="1775"/>
      <c r="X89" s="1883"/>
      <c r="Y89" s="1776"/>
      <c r="Z89" s="1776"/>
    </row>
    <row r="90" spans="1:26">
      <c r="A90" s="1818"/>
      <c r="B90" s="1818"/>
      <c r="C90" s="1818"/>
      <c r="T90" s="1818"/>
      <c r="U90" s="1831"/>
      <c r="V90" s="1765"/>
      <c r="W90" s="1775"/>
      <c r="X90" s="1883"/>
      <c r="Y90" s="1776"/>
      <c r="Z90" s="1776"/>
    </row>
    <row r="91" spans="1:26" ht="15.75">
      <c r="A91" s="1818"/>
      <c r="B91" s="1818"/>
      <c r="C91" s="1818"/>
      <c r="T91" s="1818"/>
      <c r="U91" s="1831"/>
      <c r="V91" s="1832"/>
      <c r="W91" s="1077"/>
      <c r="X91" s="1881"/>
      <c r="Y91" s="1625"/>
      <c r="Z91" s="1625"/>
    </row>
    <row r="92" spans="1:26" ht="15.75">
      <c r="A92" s="1818"/>
      <c r="B92" s="1818"/>
      <c r="C92" s="1818"/>
      <c r="T92" s="1818"/>
      <c r="U92" s="1831"/>
      <c r="V92" s="1832"/>
      <c r="W92" s="1077"/>
      <c r="X92" s="1881"/>
      <c r="Y92" s="1625"/>
      <c r="Z92" s="1625"/>
    </row>
    <row r="93" spans="1:26" ht="15.75">
      <c r="A93" s="1818"/>
      <c r="B93" s="1818"/>
      <c r="C93" s="1818"/>
      <c r="T93" s="1818"/>
      <c r="U93" s="1831"/>
      <c r="V93" s="1777"/>
      <c r="W93" s="1625"/>
      <c r="X93" s="1881"/>
      <c r="Y93" s="1625"/>
      <c r="Z93" s="1625"/>
    </row>
    <row r="94" spans="1:26" ht="15.75">
      <c r="A94" s="1818"/>
      <c r="B94" s="1818"/>
      <c r="C94" s="1818"/>
      <c r="T94" s="1818"/>
      <c r="U94" s="1831"/>
      <c r="V94" s="1778"/>
      <c r="W94" s="1188"/>
      <c r="X94" s="1881"/>
      <c r="Y94" s="1779"/>
      <c r="Z94" s="1625"/>
    </row>
    <row r="95" spans="1:26" ht="15.75">
      <c r="A95" s="1818"/>
      <c r="B95" s="1818"/>
      <c r="C95" s="1818"/>
      <c r="T95" s="1818"/>
      <c r="U95" s="1831"/>
      <c r="V95" s="1778"/>
      <c r="W95" s="1188"/>
      <c r="X95" s="1881"/>
      <c r="Y95" s="1779"/>
      <c r="Z95" s="1625"/>
    </row>
    <row r="96" spans="1:26" ht="15.75">
      <c r="A96" s="1818"/>
      <c r="B96" s="1818"/>
      <c r="C96" s="1818"/>
      <c r="T96" s="1818"/>
      <c r="U96" s="1831"/>
      <c r="V96" s="1778"/>
      <c r="W96" s="1188"/>
      <c r="X96" s="1884"/>
      <c r="Y96" s="1780"/>
      <c r="Z96" s="1625"/>
    </row>
    <row r="97" spans="1:26" ht="15.75">
      <c r="A97" s="1818"/>
      <c r="B97" s="1818"/>
      <c r="C97" s="1818"/>
      <c r="T97" s="1818"/>
      <c r="U97" s="1831"/>
      <c r="V97" s="1778"/>
      <c r="W97" s="1188"/>
      <c r="X97" s="1881"/>
      <c r="Y97" s="960"/>
      <c r="Z97" s="1625"/>
    </row>
    <row r="98" spans="1:26">
      <c r="A98" s="1818"/>
      <c r="B98" s="1818"/>
      <c r="C98" s="1818"/>
      <c r="T98" s="1818"/>
      <c r="U98" s="1831"/>
      <c r="V98" s="1836"/>
      <c r="W98" s="1837"/>
      <c r="X98" s="1882"/>
      <c r="Y98" s="1837"/>
      <c r="Z98" s="1837"/>
    </row>
    <row r="99" spans="1:26">
      <c r="A99" s="1818"/>
      <c r="B99" s="1818"/>
      <c r="C99" s="1818"/>
      <c r="T99" s="1818"/>
      <c r="U99" s="1831"/>
      <c r="V99" s="1836"/>
      <c r="W99" s="1837"/>
      <c r="X99" s="1882"/>
      <c r="Y99" s="1837"/>
      <c r="Z99" s="1837"/>
    </row>
    <row r="100" spans="1:26">
      <c r="A100" s="1818"/>
      <c r="B100" s="1818"/>
      <c r="C100" s="1818"/>
      <c r="T100" s="1818"/>
      <c r="U100" s="1831"/>
      <c r="V100" s="1836"/>
      <c r="W100" s="1837"/>
      <c r="X100" s="1882"/>
      <c r="Y100" s="1837"/>
      <c r="Z100" s="1837"/>
    </row>
    <row r="101" spans="1:26">
      <c r="A101" s="1818"/>
      <c r="B101" s="1818"/>
      <c r="C101" s="1818"/>
      <c r="T101" s="1818"/>
      <c r="U101" s="1831"/>
      <c r="V101" s="1836"/>
      <c r="W101" s="1837"/>
      <c r="X101" s="1882"/>
      <c r="Y101" s="1837"/>
      <c r="Z101" s="1837"/>
    </row>
    <row r="102" spans="1:26">
      <c r="A102" s="1818"/>
      <c r="B102" s="1818"/>
      <c r="C102" s="1818"/>
      <c r="T102" s="1818"/>
      <c r="U102" s="1831"/>
      <c r="V102" s="1836"/>
      <c r="W102" s="1837"/>
      <c r="X102" s="1882"/>
      <c r="Y102" s="1837"/>
      <c r="Z102" s="1837"/>
    </row>
    <row r="103" spans="1:26">
      <c r="A103" s="1818"/>
      <c r="B103" s="1818"/>
      <c r="C103" s="1818"/>
      <c r="T103" s="1818"/>
      <c r="U103" s="1831"/>
      <c r="V103" s="1836"/>
      <c r="W103" s="1837"/>
      <c r="X103" s="1882"/>
      <c r="Y103" s="1837"/>
      <c r="Z103" s="1837"/>
    </row>
    <row r="104" spans="1:26">
      <c r="A104" s="1818"/>
      <c r="B104" s="1818"/>
      <c r="C104" s="1818"/>
      <c r="T104" s="1818"/>
      <c r="U104" s="1831"/>
      <c r="V104" s="1836"/>
      <c r="W104" s="1837"/>
      <c r="X104" s="1882"/>
      <c r="Y104" s="1837"/>
      <c r="Z104" s="1837"/>
    </row>
    <row r="105" spans="1:26">
      <c r="A105" s="1818"/>
      <c r="B105" s="1818"/>
      <c r="C105" s="1818"/>
      <c r="T105" s="1818"/>
      <c r="U105" s="1831"/>
      <c r="V105" s="1836"/>
      <c r="W105" s="1837"/>
      <c r="X105" s="1882"/>
      <c r="Y105" s="1837"/>
      <c r="Z105" s="1837"/>
    </row>
    <row r="106" spans="1:26">
      <c r="A106" s="1818"/>
      <c r="B106" s="1818"/>
      <c r="C106" s="1818"/>
      <c r="T106" s="1818"/>
      <c r="U106" s="1831"/>
      <c r="V106" s="1836"/>
      <c r="W106" s="1837"/>
      <c r="X106" s="1882"/>
      <c r="Y106" s="1837"/>
      <c r="Z106" s="1837"/>
    </row>
    <row r="107" spans="1:26">
      <c r="A107" s="1818"/>
      <c r="B107" s="1818"/>
      <c r="C107" s="1818"/>
      <c r="T107" s="1818"/>
      <c r="U107" s="1831"/>
      <c r="V107" s="1836"/>
      <c r="W107" s="1837"/>
      <c r="X107" s="1882"/>
      <c r="Y107" s="1837"/>
      <c r="Z107" s="1837"/>
    </row>
    <row r="108" spans="1:26">
      <c r="A108" s="1818"/>
      <c r="B108" s="1818"/>
      <c r="C108" s="1818"/>
      <c r="T108" s="1818"/>
      <c r="U108" s="1831"/>
      <c r="V108" s="1836"/>
      <c r="W108" s="1837"/>
      <c r="X108" s="1882"/>
      <c r="Y108" s="1837"/>
      <c r="Z108" s="1837"/>
    </row>
    <row r="109" spans="1:26">
      <c r="A109" s="1818"/>
      <c r="B109" s="1818"/>
      <c r="C109" s="1818"/>
      <c r="T109" s="1818"/>
      <c r="U109" s="1831"/>
      <c r="V109" s="1836"/>
      <c r="W109" s="1837"/>
      <c r="X109" s="1882"/>
      <c r="Y109" s="1837"/>
      <c r="Z109" s="1837"/>
    </row>
    <row r="110" spans="1:26">
      <c r="A110" s="1818"/>
      <c r="B110" s="1818"/>
      <c r="C110" s="1818"/>
      <c r="T110" s="1818"/>
      <c r="U110" s="1831"/>
      <c r="V110" s="1836"/>
      <c r="W110" s="1837"/>
      <c r="X110" s="1882"/>
      <c r="Y110" s="1837"/>
      <c r="Z110" s="1837"/>
    </row>
  </sheetData>
  <autoFilter ref="A15:AC18">
    <filterColumn colId="1"/>
  </autoFilter>
  <customSheetViews>
    <customSheetView guid="{EB98465D-0289-4BA5-A6BA-5AC3EB1A071C}" fitToPage="1" hiddenRows="1" topLeftCell="U1">
      <selection activeCell="AD17" sqref="AD17"/>
      <pageMargins left="0.18" right="0.17" top="0.19685039370078741" bottom="0.19685039370078741" header="0.15748031496062992" footer="0.15748031496062992"/>
      <printOptions horizontalCentered="1"/>
      <pageSetup paperSize="8" scale="11" orientation="landscape" r:id="rId1"/>
      <headerFooter alignWithMargins="0"/>
    </customSheetView>
    <customSheetView guid="{B8CA3292-2251-4C49-8579-3CF352E9DD94}" showPageBreaks="1" fitToPage="1" printArea="1" hiddenRows="1" topLeftCell="A19">
      <pageMargins left="0.18" right="0.17" top="0.19685039370078741" bottom="0.19685039370078741" header="0.15748031496062992" footer="0.15748031496062992"/>
      <printOptions horizontalCentered="1"/>
      <pageSetup paperSize="8" scale="52" orientation="landscape" r:id="rId2"/>
      <headerFooter alignWithMargins="0"/>
    </customSheetView>
    <customSheetView guid="{5D763BBE-552C-48CC-8411-7FA3A9432025}" fitToPage="1" hiddenRows="1" topLeftCell="U1">
      <selection activeCell="AD17" sqref="AD17"/>
      <pageMargins left="0.18" right="0.17" top="0.19685039370078741" bottom="0.19685039370078741" header="0.15748031496062992" footer="0.15748031496062992"/>
      <printOptions horizontalCentered="1"/>
      <pageSetup paperSize="8" scale="11" orientation="landscape" r:id="rId3"/>
      <headerFooter alignWithMargins="0"/>
    </customSheetView>
  </customSheetViews>
  <mergeCells count="34">
    <mergeCell ref="V27:W27"/>
    <mergeCell ref="T13:T14"/>
    <mergeCell ref="U13:U14"/>
    <mergeCell ref="V13:V14"/>
    <mergeCell ref="W13:X13"/>
    <mergeCell ref="S13:S14"/>
    <mergeCell ref="B22:D22"/>
    <mergeCell ref="B12:B14"/>
    <mergeCell ref="C12:C14"/>
    <mergeCell ref="P12:Q12"/>
    <mergeCell ref="R12:S12"/>
    <mergeCell ref="L13:L14"/>
    <mergeCell ref="H12:I12"/>
    <mergeCell ref="K13:K14"/>
    <mergeCell ref="M13:M14"/>
    <mergeCell ref="F13:F14"/>
    <mergeCell ref="G13:G14"/>
    <mergeCell ref="J13:J14"/>
    <mergeCell ref="T12:V12"/>
    <mergeCell ref="A6:Z6"/>
    <mergeCell ref="A12:A14"/>
    <mergeCell ref="D12:D14"/>
    <mergeCell ref="E12:E14"/>
    <mergeCell ref="R13:R14"/>
    <mergeCell ref="O12:O14"/>
    <mergeCell ref="W12:Z12"/>
    <mergeCell ref="Y13:Z13"/>
    <mergeCell ref="F12:G12"/>
    <mergeCell ref="J12:M12"/>
    <mergeCell ref="N12:N14"/>
    <mergeCell ref="H13:H14"/>
    <mergeCell ref="I13:I14"/>
    <mergeCell ref="P13:P14"/>
    <mergeCell ref="Q13:Q14"/>
  </mergeCells>
  <phoneticPr fontId="48" type="noConversion"/>
  <printOptions horizontalCentered="1"/>
  <pageMargins left="0.55118110236220474" right="0.15748031496062992" top="7.874015748031496E-2" bottom="7.874015748031496E-2" header="0.19685039370078741" footer="0.19685039370078741"/>
  <pageSetup paperSize="8" scale="57" orientation="landscape" r:id="rId4"/>
  <headerFooter alignWithMargins="0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66FF"/>
    <pageSetUpPr fitToPage="1"/>
  </sheetPr>
  <dimension ref="A1:AI89"/>
  <sheetViews>
    <sheetView workbookViewId="0"/>
  </sheetViews>
  <sheetFormatPr defaultRowHeight="18.75"/>
  <cols>
    <col min="1" max="1" width="58.875" style="809" customWidth="1"/>
    <col min="2" max="2" width="16.25" style="809" customWidth="1"/>
    <col min="3" max="4" width="15.625" style="809" customWidth="1"/>
    <col min="5" max="5" width="16.875" style="809" customWidth="1"/>
    <col min="6" max="6" width="17.5" style="809" customWidth="1"/>
    <col min="7" max="9" width="15.625" style="809" customWidth="1"/>
    <col min="10" max="10" width="18.125" style="809" customWidth="1"/>
    <col min="11" max="11" width="17.125" style="809" customWidth="1"/>
    <col min="12" max="12" width="17" style="809" customWidth="1"/>
    <col min="13" max="13" width="16.625" style="809" customWidth="1"/>
    <col min="14" max="14" width="17.625" style="809" customWidth="1"/>
    <col min="15" max="15" width="16" style="809" customWidth="1"/>
    <col min="16" max="16" width="16.625" style="809" customWidth="1"/>
    <col min="17" max="29" width="17.375" style="809" customWidth="1"/>
    <col min="30" max="30" width="18.375" style="809" customWidth="1"/>
    <col min="31" max="31" width="16.25" style="809" bestFit="1" customWidth="1"/>
    <col min="32" max="35" width="13.125" style="809" bestFit="1" customWidth="1"/>
    <col min="36" max="16384" width="9" style="809"/>
  </cols>
  <sheetData>
    <row r="1" spans="1:30" s="804" customFormat="1">
      <c r="I1" s="805"/>
      <c r="AD1" s="805" t="s">
        <v>673</v>
      </c>
    </row>
    <row r="2" spans="1:30" s="804" customFormat="1">
      <c r="I2" s="805"/>
      <c r="AD2" s="805" t="s">
        <v>343</v>
      </c>
    </row>
    <row r="3" spans="1:30" s="804" customFormat="1">
      <c r="I3" s="805"/>
      <c r="AD3" s="805" t="s">
        <v>763</v>
      </c>
    </row>
    <row r="4" spans="1:30" s="804" customFormat="1">
      <c r="I4" s="805"/>
    </row>
    <row r="5" spans="1:30" s="804" customFormat="1" ht="18.75" customHeight="1">
      <c r="A5" s="2510" t="e">
        <f>'прил 1.1'!#REF!</f>
        <v>#REF!</v>
      </c>
      <c r="B5" s="2511"/>
      <c r="C5" s="2511"/>
      <c r="D5" s="2511"/>
      <c r="E5" s="2511"/>
      <c r="F5" s="2511"/>
      <c r="G5" s="2511"/>
      <c r="H5" s="2511"/>
      <c r="I5" s="806"/>
    </row>
    <row r="6" spans="1:30" s="804" customFormat="1" hidden="1">
      <c r="A6" s="1623"/>
      <c r="B6" s="1624"/>
      <c r="C6" s="1624"/>
      <c r="D6" s="1624"/>
      <c r="E6" s="1624"/>
      <c r="F6" s="1624"/>
      <c r="G6" s="1624"/>
      <c r="H6" s="1624"/>
      <c r="I6" s="806"/>
    </row>
    <row r="7" spans="1:30" s="804" customFormat="1" hidden="1">
      <c r="A7" s="806"/>
    </row>
    <row r="8" spans="1:30" s="804" customFormat="1">
      <c r="A8" s="806"/>
      <c r="I8" s="805"/>
      <c r="AD8" s="1627" t="s">
        <v>762</v>
      </c>
    </row>
    <row r="9" spans="1:30" s="804" customFormat="1" ht="18.75" customHeight="1">
      <c r="A9" s="806"/>
      <c r="I9" s="805"/>
      <c r="AD9" s="524" t="s">
        <v>1027</v>
      </c>
    </row>
    <row r="10" spans="1:30" s="804" customFormat="1">
      <c r="A10" s="806"/>
      <c r="I10" s="807"/>
      <c r="AD10" s="524" t="s">
        <v>934</v>
      </c>
    </row>
    <row r="11" spans="1:30" s="804" customFormat="1">
      <c r="A11" s="806"/>
      <c r="I11" s="805"/>
      <c r="AD11" s="584"/>
    </row>
    <row r="12" spans="1:30" s="804" customFormat="1">
      <c r="A12" s="806"/>
      <c r="I12" s="805"/>
      <c r="AD12" s="696" t="s">
        <v>982</v>
      </c>
    </row>
    <row r="13" spans="1:30" s="804" customFormat="1">
      <c r="AD13" s="573" t="s">
        <v>348</v>
      </c>
    </row>
    <row r="14" spans="1:30" ht="19.5" customHeight="1" thickBot="1">
      <c r="A14" s="808" t="s">
        <v>587</v>
      </c>
      <c r="B14" s="808" t="s">
        <v>588</v>
      </c>
      <c r="C14" s="804"/>
      <c r="D14" s="804"/>
      <c r="E14" s="804"/>
      <c r="F14" s="804"/>
    </row>
    <row r="15" spans="1:30" ht="37.5" customHeight="1">
      <c r="A15" s="810" t="s">
        <v>589</v>
      </c>
      <c r="B15" s="811">
        <f>-E73-C73-D73</f>
        <v>800000</v>
      </c>
    </row>
    <row r="16" spans="1:30">
      <c r="A16" s="812" t="s">
        <v>590</v>
      </c>
      <c r="B16" s="813">
        <v>0</v>
      </c>
    </row>
    <row r="17" spans="1:35" ht="19.5" customHeight="1">
      <c r="A17" s="812" t="s">
        <v>591</v>
      </c>
      <c r="B17" s="813">
        <v>15</v>
      </c>
      <c r="D17" s="806" t="s">
        <v>486</v>
      </c>
      <c r="I17" s="1633"/>
    </row>
    <row r="18" spans="1:35" ht="19.5" thickBot="1">
      <c r="A18" s="814" t="s">
        <v>592</v>
      </c>
      <c r="B18" s="815">
        <v>1</v>
      </c>
      <c r="D18" s="2512" t="s">
        <v>593</v>
      </c>
      <c r="E18" s="2512"/>
      <c r="F18" s="816"/>
      <c r="G18" s="817">
        <f>SUM(B81:AD81)</f>
        <v>3.0403347381394856</v>
      </c>
      <c r="I18" s="1634"/>
      <c r="L18" s="804"/>
    </row>
    <row r="19" spans="1:35" ht="37.5">
      <c r="A19" s="954" t="s">
        <v>758</v>
      </c>
      <c r="B19" s="811">
        <v>0</v>
      </c>
      <c r="D19" s="2513" t="s">
        <v>594</v>
      </c>
      <c r="E19" s="2514"/>
      <c r="F19" s="816"/>
      <c r="G19" s="817">
        <f>IF(SUM(B82:AD82)=0,"не окупается",SUM(B82:AD82))</f>
        <v>3.0549307637575667</v>
      </c>
      <c r="I19" s="1634"/>
    </row>
    <row r="20" spans="1:35">
      <c r="A20" s="955" t="s">
        <v>595</v>
      </c>
      <c r="B20" s="813">
        <v>1</v>
      </c>
      <c r="D20" s="2512" t="s">
        <v>757</v>
      </c>
      <c r="E20" s="2512"/>
      <c r="F20" s="816"/>
      <c r="G20" s="819">
        <f>AD79</f>
        <v>215015056.26023105</v>
      </c>
      <c r="I20" s="1635"/>
    </row>
    <row r="21" spans="1:35">
      <c r="A21" s="955" t="s">
        <v>596</v>
      </c>
      <c r="B21" s="813">
        <v>1</v>
      </c>
      <c r="D21" s="2512" t="s">
        <v>597</v>
      </c>
      <c r="E21" s="2512"/>
      <c r="F21" s="816"/>
      <c r="G21" s="820" t="str">
        <f>IF(G20&gt;0,"да","нет")</f>
        <v>да</v>
      </c>
      <c r="I21" s="1633"/>
    </row>
    <row r="22" spans="1:35" ht="37.5">
      <c r="A22" s="955" t="s">
        <v>598</v>
      </c>
      <c r="B22" s="813">
        <v>0</v>
      </c>
      <c r="I22" s="1633"/>
    </row>
    <row r="23" spans="1:35" ht="37.5">
      <c r="A23" s="955" t="s">
        <v>599</v>
      </c>
      <c r="B23" s="813">
        <v>4</v>
      </c>
    </row>
    <row r="24" spans="1:35">
      <c r="A24" s="955" t="s">
        <v>600</v>
      </c>
      <c r="B24" s="813">
        <v>1</v>
      </c>
    </row>
    <row r="25" spans="1:35" ht="18.75" customHeight="1" thickBot="1">
      <c r="A25" s="1628" t="s">
        <v>534</v>
      </c>
      <c r="B25" s="822">
        <v>0</v>
      </c>
    </row>
    <row r="26" spans="1:35" ht="37.5" hidden="1" customHeight="1">
      <c r="A26" s="814" t="s">
        <v>197</v>
      </c>
      <c r="B26" s="823">
        <v>0.2</v>
      </c>
    </row>
    <row r="27" spans="1:35" ht="56.25" hidden="1" customHeight="1">
      <c r="A27" s="810" t="s">
        <v>534</v>
      </c>
      <c r="B27" s="811">
        <v>0</v>
      </c>
      <c r="H27" s="1629"/>
      <c r="I27" s="1629"/>
      <c r="J27" s="1629"/>
      <c r="K27" s="1629"/>
      <c r="L27" s="1629"/>
      <c r="M27" s="1629"/>
      <c r="N27" s="1629"/>
      <c r="O27" s="1629"/>
      <c r="P27" s="1629"/>
      <c r="Q27" s="1629"/>
      <c r="R27" s="1629"/>
      <c r="S27" s="1629"/>
      <c r="T27" s="1629"/>
      <c r="U27" s="1629"/>
      <c r="V27" s="1629"/>
      <c r="W27" s="1629"/>
      <c r="X27" s="1629"/>
      <c r="Y27" s="1629"/>
      <c r="Z27" s="1629"/>
      <c r="AA27" s="1629"/>
      <c r="AB27" s="1629"/>
      <c r="AC27" s="1629"/>
      <c r="AD27" s="1629"/>
      <c r="AE27" s="1629"/>
      <c r="AF27" s="1629"/>
      <c r="AG27" s="1629"/>
      <c r="AH27" s="1629"/>
      <c r="AI27" s="1629"/>
    </row>
    <row r="28" spans="1:35" ht="37.5" hidden="1" customHeight="1">
      <c r="A28" s="812" t="s">
        <v>601</v>
      </c>
      <c r="B28" s="813">
        <v>0</v>
      </c>
    </row>
    <row r="29" spans="1:35" ht="37.5" hidden="1" customHeight="1">
      <c r="A29" s="821" t="s">
        <v>602</v>
      </c>
      <c r="B29" s="824">
        <v>0.1</v>
      </c>
    </row>
    <row r="30" spans="1:35">
      <c r="A30" s="825" t="s">
        <v>603</v>
      </c>
      <c r="B30" s="826">
        <v>0</v>
      </c>
      <c r="H30" s="827"/>
      <c r="I30" s="827"/>
      <c r="J30" s="827"/>
      <c r="K30" s="827"/>
      <c r="L30" s="827"/>
      <c r="M30" s="827"/>
      <c r="N30" s="827"/>
      <c r="O30" s="827"/>
      <c r="P30" s="827"/>
      <c r="Q30" s="827"/>
      <c r="R30" s="827"/>
      <c r="S30" s="827"/>
      <c r="T30" s="827"/>
      <c r="U30" s="827"/>
      <c r="V30" s="827"/>
      <c r="W30" s="827"/>
      <c r="X30" s="827"/>
      <c r="Y30" s="827"/>
      <c r="Z30" s="827"/>
      <c r="AA30" s="827"/>
      <c r="AB30" s="827"/>
      <c r="AC30" s="827"/>
      <c r="AD30" s="827"/>
      <c r="AE30" s="827"/>
      <c r="AF30" s="827"/>
      <c r="AG30" s="827"/>
      <c r="AH30" s="827"/>
      <c r="AI30" s="827"/>
    </row>
    <row r="31" spans="1:35">
      <c r="A31" s="828" t="s">
        <v>604</v>
      </c>
      <c r="B31" s="829">
        <v>0</v>
      </c>
    </row>
    <row r="32" spans="1:35">
      <c r="A32" s="828" t="s">
        <v>605</v>
      </c>
      <c r="B32" s="830">
        <v>0</v>
      </c>
    </row>
    <row r="33" spans="1:30">
      <c r="A33" s="828" t="s">
        <v>606</v>
      </c>
      <c r="B33" s="830">
        <v>0</v>
      </c>
    </row>
    <row r="34" spans="1:30">
      <c r="A34" s="828" t="s">
        <v>607</v>
      </c>
      <c r="B34" s="830">
        <v>0.13150000000000001</v>
      </c>
    </row>
    <row r="35" spans="1:30">
      <c r="A35" s="828" t="s">
        <v>608</v>
      </c>
      <c r="B35" s="830">
        <f>1-B33</f>
        <v>1</v>
      </c>
    </row>
    <row r="36" spans="1:30" ht="19.5" thickBot="1">
      <c r="A36" s="831" t="s">
        <v>609</v>
      </c>
      <c r="B36" s="832">
        <f>B35*B34+B33*B32*(1-B26)</f>
        <v>0.13150000000000001</v>
      </c>
      <c r="C36" s="833"/>
      <c r="D36" s="833">
        <v>722.09</v>
      </c>
      <c r="E36" s="833">
        <v>821.55</v>
      </c>
      <c r="F36" s="833">
        <v>875.68</v>
      </c>
      <c r="G36" s="833">
        <v>929.97</v>
      </c>
      <c r="H36" s="833">
        <v>987.63</v>
      </c>
      <c r="I36" s="833">
        <v>1017.4399999999999</v>
      </c>
      <c r="J36" s="833"/>
      <c r="K36" s="833"/>
      <c r="L36" s="833"/>
      <c r="M36" s="833"/>
      <c r="N36" s="833"/>
      <c r="O36" s="833"/>
      <c r="P36" s="833"/>
      <c r="Q36" s="833"/>
      <c r="R36" s="833"/>
      <c r="S36" s="833"/>
      <c r="T36" s="833"/>
      <c r="U36" s="833"/>
      <c r="V36" s="833"/>
      <c r="W36" s="833"/>
      <c r="X36" s="833"/>
      <c r="Y36" s="833"/>
      <c r="Z36" s="833"/>
      <c r="AA36" s="818"/>
      <c r="AB36" s="818"/>
      <c r="AC36" s="818"/>
    </row>
    <row r="37" spans="1:30">
      <c r="A37" s="834" t="s">
        <v>756</v>
      </c>
      <c r="B37" s="835">
        <v>2019</v>
      </c>
      <c r="C37" s="836">
        <f>B37+1</f>
        <v>2020</v>
      </c>
      <c r="D37" s="836">
        <f t="shared" ref="D37:S38" si="0">C37+1</f>
        <v>2021</v>
      </c>
      <c r="E37" s="836">
        <f t="shared" si="0"/>
        <v>2022</v>
      </c>
      <c r="F37" s="836">
        <f t="shared" si="0"/>
        <v>2023</v>
      </c>
      <c r="G37" s="836">
        <f t="shared" si="0"/>
        <v>2024</v>
      </c>
      <c r="H37" s="836">
        <f t="shared" si="0"/>
        <v>2025</v>
      </c>
      <c r="I37" s="837">
        <f t="shared" si="0"/>
        <v>2026</v>
      </c>
      <c r="J37" s="836">
        <f t="shared" si="0"/>
        <v>2027</v>
      </c>
      <c r="K37" s="836">
        <f t="shared" si="0"/>
        <v>2028</v>
      </c>
      <c r="L37" s="836">
        <f t="shared" si="0"/>
        <v>2029</v>
      </c>
      <c r="M37" s="836">
        <f t="shared" si="0"/>
        <v>2030</v>
      </c>
      <c r="N37" s="836">
        <f t="shared" si="0"/>
        <v>2031</v>
      </c>
      <c r="O37" s="836">
        <f t="shared" si="0"/>
        <v>2032</v>
      </c>
      <c r="P37" s="836">
        <f t="shared" si="0"/>
        <v>2033</v>
      </c>
      <c r="Q37" s="836">
        <f t="shared" si="0"/>
        <v>2034</v>
      </c>
      <c r="R37" s="836">
        <f t="shared" si="0"/>
        <v>2035</v>
      </c>
      <c r="S37" s="836">
        <f t="shared" si="0"/>
        <v>2036</v>
      </c>
      <c r="T37" s="836">
        <f t="shared" ref="R37:AD38" si="1">S37+1</f>
        <v>2037</v>
      </c>
      <c r="U37" s="836">
        <f t="shared" si="1"/>
        <v>2038</v>
      </c>
      <c r="V37" s="836">
        <f t="shared" si="1"/>
        <v>2039</v>
      </c>
      <c r="W37" s="836">
        <f t="shared" si="1"/>
        <v>2040</v>
      </c>
      <c r="X37" s="836">
        <f t="shared" si="1"/>
        <v>2041</v>
      </c>
      <c r="Y37" s="836">
        <f t="shared" si="1"/>
        <v>2042</v>
      </c>
      <c r="Z37" s="836">
        <f t="shared" si="1"/>
        <v>2043</v>
      </c>
      <c r="AA37" s="836">
        <f t="shared" si="1"/>
        <v>2044</v>
      </c>
      <c r="AB37" s="836">
        <f t="shared" si="1"/>
        <v>2045</v>
      </c>
      <c r="AC37" s="836">
        <f t="shared" si="1"/>
        <v>2046</v>
      </c>
      <c r="AD37" s="836">
        <f t="shared" si="1"/>
        <v>2047</v>
      </c>
    </row>
    <row r="38" spans="1:30">
      <c r="A38" s="838" t="s">
        <v>610</v>
      </c>
      <c r="B38" s="839"/>
      <c r="C38" s="841">
        <v>1</v>
      </c>
      <c r="D38" s="841">
        <f t="shared" si="0"/>
        <v>2</v>
      </c>
      <c r="E38" s="841">
        <f t="shared" si="0"/>
        <v>3</v>
      </c>
      <c r="F38" s="841">
        <f t="shared" si="0"/>
        <v>4</v>
      </c>
      <c r="G38" s="841">
        <f t="shared" si="0"/>
        <v>5</v>
      </c>
      <c r="H38" s="841">
        <f t="shared" si="0"/>
        <v>6</v>
      </c>
      <c r="I38" s="841">
        <f t="shared" si="0"/>
        <v>7</v>
      </c>
      <c r="J38" s="841">
        <f t="shared" si="0"/>
        <v>8</v>
      </c>
      <c r="K38" s="841">
        <f t="shared" si="0"/>
        <v>9</v>
      </c>
      <c r="L38" s="841">
        <f t="shared" si="0"/>
        <v>10</v>
      </c>
      <c r="M38" s="841">
        <f t="shared" si="0"/>
        <v>11</v>
      </c>
      <c r="N38" s="841">
        <f t="shared" si="0"/>
        <v>12</v>
      </c>
      <c r="O38" s="841">
        <f t="shared" si="0"/>
        <v>13</v>
      </c>
      <c r="P38" s="841">
        <f t="shared" si="0"/>
        <v>14</v>
      </c>
      <c r="Q38" s="841">
        <f t="shared" si="0"/>
        <v>15</v>
      </c>
      <c r="R38" s="841">
        <f t="shared" si="1"/>
        <v>16</v>
      </c>
      <c r="S38" s="841">
        <f t="shared" si="1"/>
        <v>17</v>
      </c>
      <c r="T38" s="841">
        <f t="shared" si="1"/>
        <v>18</v>
      </c>
      <c r="U38" s="841">
        <f t="shared" si="1"/>
        <v>19</v>
      </c>
      <c r="V38" s="841">
        <f t="shared" si="1"/>
        <v>20</v>
      </c>
      <c r="W38" s="841">
        <f t="shared" si="1"/>
        <v>21</v>
      </c>
      <c r="X38" s="839">
        <f t="shared" si="1"/>
        <v>22</v>
      </c>
      <c r="Y38" s="839">
        <f t="shared" si="1"/>
        <v>23</v>
      </c>
      <c r="Z38" s="839">
        <f t="shared" si="1"/>
        <v>24</v>
      </c>
      <c r="AA38" s="839">
        <f t="shared" si="1"/>
        <v>25</v>
      </c>
      <c r="AB38" s="839">
        <f t="shared" si="1"/>
        <v>26</v>
      </c>
      <c r="AC38" s="839">
        <f t="shared" si="1"/>
        <v>27</v>
      </c>
      <c r="AD38" s="839">
        <f t="shared" si="1"/>
        <v>28</v>
      </c>
    </row>
    <row r="39" spans="1:30">
      <c r="A39" s="842" t="s">
        <v>611</v>
      </c>
      <c r="B39" s="1630">
        <v>5.4599999999999982E-2</v>
      </c>
      <c r="C39" s="1631">
        <f t="shared" ref="C39:AD39" si="2">B39</f>
        <v>5.4599999999999982E-2</v>
      </c>
      <c r="D39" s="844">
        <f t="shared" si="2"/>
        <v>5.4599999999999982E-2</v>
      </c>
      <c r="E39" s="844">
        <f t="shared" si="2"/>
        <v>5.4599999999999982E-2</v>
      </c>
      <c r="F39" s="844">
        <f t="shared" si="2"/>
        <v>5.4599999999999982E-2</v>
      </c>
      <c r="G39" s="844">
        <f t="shared" si="2"/>
        <v>5.4599999999999982E-2</v>
      </c>
      <c r="H39" s="844">
        <f t="shared" si="2"/>
        <v>5.4599999999999982E-2</v>
      </c>
      <c r="I39" s="844">
        <f t="shared" si="2"/>
        <v>5.4599999999999982E-2</v>
      </c>
      <c r="J39" s="844">
        <f t="shared" si="2"/>
        <v>5.4599999999999982E-2</v>
      </c>
      <c r="K39" s="844">
        <f t="shared" si="2"/>
        <v>5.4599999999999982E-2</v>
      </c>
      <c r="L39" s="844">
        <f t="shared" si="2"/>
        <v>5.4599999999999982E-2</v>
      </c>
      <c r="M39" s="844">
        <f t="shared" si="2"/>
        <v>5.4599999999999982E-2</v>
      </c>
      <c r="N39" s="844">
        <f t="shared" si="2"/>
        <v>5.4599999999999982E-2</v>
      </c>
      <c r="O39" s="844">
        <f t="shared" si="2"/>
        <v>5.4599999999999982E-2</v>
      </c>
      <c r="P39" s="844">
        <f t="shared" si="2"/>
        <v>5.4599999999999982E-2</v>
      </c>
      <c r="Q39" s="844">
        <f t="shared" si="2"/>
        <v>5.4599999999999982E-2</v>
      </c>
      <c r="R39" s="844">
        <f t="shared" si="2"/>
        <v>5.4599999999999982E-2</v>
      </c>
      <c r="S39" s="844">
        <f t="shared" si="2"/>
        <v>5.4599999999999982E-2</v>
      </c>
      <c r="T39" s="844">
        <f t="shared" si="2"/>
        <v>5.4599999999999982E-2</v>
      </c>
      <c r="U39" s="844">
        <f t="shared" si="2"/>
        <v>5.4599999999999982E-2</v>
      </c>
      <c r="V39" s="844">
        <f t="shared" si="2"/>
        <v>5.4599999999999982E-2</v>
      </c>
      <c r="W39" s="844">
        <f t="shared" si="2"/>
        <v>5.4599999999999982E-2</v>
      </c>
      <c r="X39" s="844">
        <f t="shared" si="2"/>
        <v>5.4599999999999982E-2</v>
      </c>
      <c r="Y39" s="844">
        <f t="shared" si="2"/>
        <v>5.4599999999999982E-2</v>
      </c>
      <c r="Z39" s="844">
        <f t="shared" si="2"/>
        <v>5.4599999999999982E-2</v>
      </c>
      <c r="AA39" s="844">
        <f t="shared" si="2"/>
        <v>5.4599999999999982E-2</v>
      </c>
      <c r="AB39" s="844">
        <f t="shared" si="2"/>
        <v>5.4599999999999982E-2</v>
      </c>
      <c r="AC39" s="844">
        <f t="shared" si="2"/>
        <v>5.4599999999999982E-2</v>
      </c>
      <c r="AD39" s="844">
        <f t="shared" si="2"/>
        <v>5.4599999999999982E-2</v>
      </c>
    </row>
    <row r="40" spans="1:30">
      <c r="A40" s="842" t="s">
        <v>612</v>
      </c>
      <c r="B40" s="843"/>
      <c r="C40" s="845">
        <f>(1+B40)*(1+C39)-1</f>
        <v>5.4599999999999982E-2</v>
      </c>
      <c r="D40" s="843">
        <f t="shared" ref="D40:F40" si="3">(1+C40)*(1+D39)-1</f>
        <v>0.11218116</v>
      </c>
      <c r="E40" s="843">
        <f t="shared" si="3"/>
        <v>0.17290625133600002</v>
      </c>
      <c r="F40" s="843">
        <f t="shared" si="3"/>
        <v>0.23694693265894551</v>
      </c>
      <c r="G40" s="843"/>
      <c r="H40" s="843"/>
      <c r="I40" s="845">
        <f>(1+H40)*(1+I39)-1</f>
        <v>5.4599999999999982E-2</v>
      </c>
      <c r="J40" s="843">
        <f t="shared" ref="J40:AD40" si="4">(1+I40)*(1+J39)-1</f>
        <v>0.11218116</v>
      </c>
      <c r="K40" s="843">
        <f t="shared" si="4"/>
        <v>0.17290625133600002</v>
      </c>
      <c r="L40" s="843">
        <f t="shared" si="4"/>
        <v>0.23694693265894551</v>
      </c>
      <c r="M40" s="843">
        <f t="shared" si="4"/>
        <v>0.30448423518212397</v>
      </c>
      <c r="N40" s="843">
        <f t="shared" si="4"/>
        <v>0.375709074423068</v>
      </c>
      <c r="O40" s="843">
        <f t="shared" si="4"/>
        <v>0.45082278988656754</v>
      </c>
      <c r="P40" s="843">
        <f t="shared" si="4"/>
        <v>0.53003771421437418</v>
      </c>
      <c r="Q40" s="843">
        <f t="shared" si="4"/>
        <v>0.61357777341047903</v>
      </c>
      <c r="R40" s="843">
        <f t="shared" si="4"/>
        <v>0.70167911983869113</v>
      </c>
      <c r="S40" s="843">
        <f t="shared" si="4"/>
        <v>0.79459079978188374</v>
      </c>
      <c r="T40" s="843">
        <f t="shared" si="4"/>
        <v>0.89257545744997446</v>
      </c>
      <c r="U40" s="843">
        <f t="shared" si="4"/>
        <v>0.99591007742674309</v>
      </c>
      <c r="V40" s="843">
        <f t="shared" si="4"/>
        <v>1.1048867676542433</v>
      </c>
      <c r="W40" s="843">
        <f t="shared" si="4"/>
        <v>1.2198135851681648</v>
      </c>
      <c r="X40" s="843">
        <f t="shared" si="4"/>
        <v>1.3410154069183466</v>
      </c>
      <c r="Y40" s="843">
        <f t="shared" si="4"/>
        <v>1.4688348481360882</v>
      </c>
      <c r="Z40" s="843">
        <f t="shared" si="4"/>
        <v>1.6036332308443186</v>
      </c>
      <c r="AA40" s="843">
        <f t="shared" si="4"/>
        <v>1.7457916052484186</v>
      </c>
      <c r="AB40" s="843">
        <f t="shared" si="4"/>
        <v>1.8957118268949822</v>
      </c>
      <c r="AC40" s="843">
        <f t="shared" si="4"/>
        <v>2.0538176926434484</v>
      </c>
      <c r="AD40" s="843">
        <f t="shared" si="4"/>
        <v>2.2205561386617805</v>
      </c>
    </row>
    <row r="41" spans="1:30" s="806" customFormat="1" ht="19.5" thickBot="1">
      <c r="A41" s="846" t="s">
        <v>613</v>
      </c>
      <c r="B41" s="847"/>
      <c r="C41" s="848"/>
      <c r="D41" s="848"/>
      <c r="E41" s="848"/>
      <c r="F41" s="1632">
        <f>(32-20)*0.9*0.6*5600*1.01744*1000*0.7</f>
        <v>25844603.903999999</v>
      </c>
      <c r="G41" s="848">
        <f t="shared" ref="G41:AD41" si="5">F41*(1+G39)</f>
        <v>27255719.277158398</v>
      </c>
      <c r="H41" s="848">
        <f t="shared" si="5"/>
        <v>28743881.549691245</v>
      </c>
      <c r="I41" s="848">
        <f t="shared" si="5"/>
        <v>30313297.482304387</v>
      </c>
      <c r="J41" s="848">
        <f t="shared" si="5"/>
        <v>31968403.524838205</v>
      </c>
      <c r="K41" s="848">
        <f t="shared" si="5"/>
        <v>33713878.357294373</v>
      </c>
      <c r="L41" s="848">
        <f t="shared" si="5"/>
        <v>35554656.115602642</v>
      </c>
      <c r="M41" s="848">
        <f t="shared" si="5"/>
        <v>37495940.339514546</v>
      </c>
      <c r="N41" s="848">
        <f t="shared" si="5"/>
        <v>39543218.682052039</v>
      </c>
      <c r="O41" s="848">
        <f t="shared" si="5"/>
        <v>41702278.42209208</v>
      </c>
      <c r="P41" s="848">
        <f t="shared" si="5"/>
        <v>43979222.82393831</v>
      </c>
      <c r="Q41" s="848">
        <f t="shared" si="5"/>
        <v>46380488.390125342</v>
      </c>
      <c r="R41" s="848">
        <f t="shared" si="5"/>
        <v>48912863.056226186</v>
      </c>
      <c r="S41" s="848">
        <f t="shared" si="5"/>
        <v>51583505.379096135</v>
      </c>
      <c r="T41" s="848">
        <f t="shared" si="5"/>
        <v>54399964.772794783</v>
      </c>
      <c r="U41" s="848">
        <f t="shared" si="5"/>
        <v>57370202.849389374</v>
      </c>
      <c r="V41" s="848">
        <f t="shared" si="5"/>
        <v>60502615.92496603</v>
      </c>
      <c r="W41" s="848">
        <f t="shared" si="5"/>
        <v>63806058.754469171</v>
      </c>
      <c r="X41" s="848">
        <f t="shared" si="5"/>
        <v>67289869.562463194</v>
      </c>
      <c r="Y41" s="848">
        <f t="shared" si="5"/>
        <v>70963896.440573677</v>
      </c>
      <c r="Z41" s="848">
        <f t="shared" si="5"/>
        <v>74838525.186229005</v>
      </c>
      <c r="AA41" s="848">
        <f t="shared" si="5"/>
        <v>78924708.661397114</v>
      </c>
      <c r="AB41" s="848">
        <f t="shared" si="5"/>
        <v>83233997.754309401</v>
      </c>
      <c r="AC41" s="848">
        <f t="shared" si="5"/>
        <v>87778574.031694695</v>
      </c>
      <c r="AD41" s="848">
        <f t="shared" si="5"/>
        <v>92571284.173825219</v>
      </c>
    </row>
    <row r="42" spans="1:30" ht="19.5" thickBot="1">
      <c r="C42" s="833"/>
      <c r="D42" s="833"/>
      <c r="E42" s="833"/>
      <c r="F42" s="833"/>
      <c r="G42" s="833"/>
      <c r="H42" s="833"/>
      <c r="I42" s="833"/>
      <c r="J42" s="849"/>
      <c r="K42" s="849"/>
      <c r="L42" s="849"/>
      <c r="M42" s="849"/>
      <c r="N42" s="849"/>
      <c r="O42" s="849"/>
      <c r="P42" s="849"/>
      <c r="Q42" s="849"/>
      <c r="R42" s="849"/>
      <c r="S42" s="849"/>
      <c r="T42" s="849"/>
      <c r="U42" s="849"/>
      <c r="V42" s="849"/>
      <c r="W42" s="849"/>
      <c r="X42" s="849"/>
      <c r="Y42" s="849"/>
      <c r="Z42" s="849"/>
      <c r="AA42" s="849"/>
      <c r="AB42" s="849"/>
      <c r="AC42" s="849"/>
      <c r="AD42" s="849"/>
    </row>
    <row r="43" spans="1:30">
      <c r="A43" s="850" t="s">
        <v>614</v>
      </c>
      <c r="B43" s="836">
        <f t="shared" ref="B43:AD43" si="6">B38</f>
        <v>0</v>
      </c>
      <c r="C43" s="839">
        <f t="shared" si="6"/>
        <v>1</v>
      </c>
      <c r="D43" s="839">
        <f t="shared" si="6"/>
        <v>2</v>
      </c>
      <c r="E43" s="839">
        <f t="shared" si="6"/>
        <v>3</v>
      </c>
      <c r="F43" s="839">
        <f t="shared" si="6"/>
        <v>4</v>
      </c>
      <c r="G43" s="839">
        <f t="shared" si="6"/>
        <v>5</v>
      </c>
      <c r="H43" s="839">
        <f t="shared" si="6"/>
        <v>6</v>
      </c>
      <c r="I43" s="840">
        <f t="shared" si="6"/>
        <v>7</v>
      </c>
      <c r="J43" s="839">
        <f t="shared" si="6"/>
        <v>8</v>
      </c>
      <c r="K43" s="839">
        <f t="shared" si="6"/>
        <v>9</v>
      </c>
      <c r="L43" s="839">
        <f t="shared" si="6"/>
        <v>10</v>
      </c>
      <c r="M43" s="839">
        <f t="shared" si="6"/>
        <v>11</v>
      </c>
      <c r="N43" s="839">
        <f t="shared" si="6"/>
        <v>12</v>
      </c>
      <c r="O43" s="839">
        <f t="shared" si="6"/>
        <v>13</v>
      </c>
      <c r="P43" s="839">
        <f t="shared" si="6"/>
        <v>14</v>
      </c>
      <c r="Q43" s="839">
        <f t="shared" si="6"/>
        <v>15</v>
      </c>
      <c r="R43" s="839">
        <f t="shared" si="6"/>
        <v>16</v>
      </c>
      <c r="S43" s="839">
        <f t="shared" si="6"/>
        <v>17</v>
      </c>
      <c r="T43" s="839">
        <f t="shared" si="6"/>
        <v>18</v>
      </c>
      <c r="U43" s="839">
        <f t="shared" si="6"/>
        <v>19</v>
      </c>
      <c r="V43" s="839">
        <f t="shared" si="6"/>
        <v>20</v>
      </c>
      <c r="W43" s="839">
        <f t="shared" si="6"/>
        <v>21</v>
      </c>
      <c r="X43" s="839">
        <f t="shared" si="6"/>
        <v>22</v>
      </c>
      <c r="Y43" s="839">
        <f t="shared" si="6"/>
        <v>23</v>
      </c>
      <c r="Z43" s="839">
        <f t="shared" si="6"/>
        <v>24</v>
      </c>
      <c r="AA43" s="839">
        <f t="shared" si="6"/>
        <v>25</v>
      </c>
      <c r="AB43" s="839">
        <f t="shared" si="6"/>
        <v>26</v>
      </c>
      <c r="AC43" s="839">
        <f t="shared" si="6"/>
        <v>27</v>
      </c>
      <c r="AD43" s="839">
        <f t="shared" si="6"/>
        <v>28</v>
      </c>
    </row>
    <row r="44" spans="1:30">
      <c r="A44" s="842" t="s">
        <v>615</v>
      </c>
      <c r="B44" s="851"/>
      <c r="C44" s="851"/>
      <c r="D44" s="851"/>
      <c r="E44" s="851"/>
      <c r="F44" s="851"/>
      <c r="G44" s="851"/>
      <c r="H44" s="851"/>
      <c r="I44" s="852"/>
      <c r="J44" s="851"/>
      <c r="K44" s="851"/>
      <c r="L44" s="851"/>
      <c r="M44" s="851"/>
      <c r="N44" s="851"/>
      <c r="O44" s="851"/>
      <c r="P44" s="851"/>
      <c r="Q44" s="851"/>
      <c r="R44" s="851"/>
      <c r="S44" s="851"/>
      <c r="T44" s="851"/>
      <c r="U44" s="851"/>
      <c r="V44" s="851"/>
      <c r="W44" s="851"/>
      <c r="X44" s="851"/>
      <c r="Y44" s="851"/>
      <c r="Z44" s="851"/>
      <c r="AA44" s="851"/>
      <c r="AB44" s="851"/>
      <c r="AC44" s="851"/>
      <c r="AD44" s="851"/>
    </row>
    <row r="45" spans="1:30">
      <c r="A45" s="842" t="s">
        <v>616</v>
      </c>
      <c r="B45" s="851"/>
      <c r="C45" s="851"/>
      <c r="D45" s="851"/>
      <c r="E45" s="851"/>
      <c r="F45" s="851"/>
      <c r="G45" s="851"/>
      <c r="H45" s="851"/>
      <c r="I45" s="852"/>
      <c r="J45" s="852"/>
      <c r="K45" s="852"/>
      <c r="L45" s="852"/>
      <c r="M45" s="852"/>
      <c r="N45" s="852"/>
      <c r="O45" s="852"/>
      <c r="P45" s="852"/>
      <c r="Q45" s="852"/>
      <c r="R45" s="852"/>
      <c r="S45" s="852"/>
      <c r="T45" s="852"/>
      <c r="U45" s="852"/>
      <c r="V45" s="852"/>
      <c r="W45" s="852"/>
      <c r="X45" s="851"/>
      <c r="Y45" s="851"/>
      <c r="Z45" s="851"/>
      <c r="AA45" s="851"/>
      <c r="AB45" s="851"/>
      <c r="AC45" s="851"/>
      <c r="AD45" s="851"/>
    </row>
    <row r="46" spans="1:30">
      <c r="A46" s="842" t="s">
        <v>617</v>
      </c>
      <c r="B46" s="851"/>
      <c r="C46" s="851"/>
      <c r="D46" s="851"/>
      <c r="E46" s="851"/>
      <c r="F46" s="851"/>
      <c r="G46" s="851"/>
      <c r="H46" s="851"/>
      <c r="I46" s="852"/>
      <c r="J46" s="851"/>
      <c r="K46" s="851"/>
      <c r="L46" s="851"/>
      <c r="M46" s="851"/>
      <c r="N46" s="851"/>
      <c r="O46" s="851"/>
      <c r="P46" s="851"/>
      <c r="Q46" s="851"/>
      <c r="R46" s="851"/>
      <c r="S46" s="851"/>
      <c r="T46" s="851"/>
      <c r="U46" s="851"/>
      <c r="V46" s="851"/>
      <c r="W46" s="851"/>
      <c r="X46" s="851"/>
      <c r="Y46" s="851"/>
      <c r="Z46" s="851"/>
      <c r="AA46" s="851"/>
      <c r="AB46" s="851"/>
      <c r="AC46" s="851"/>
      <c r="AD46" s="851"/>
    </row>
    <row r="47" spans="1:30" ht="19.5" thickBot="1">
      <c r="A47" s="846" t="s">
        <v>618</v>
      </c>
      <c r="B47" s="853"/>
      <c r="C47" s="853"/>
      <c r="D47" s="853"/>
      <c r="E47" s="853"/>
      <c r="F47" s="853"/>
      <c r="G47" s="853"/>
      <c r="H47" s="853"/>
      <c r="I47" s="854"/>
      <c r="J47" s="853"/>
      <c r="K47" s="853"/>
      <c r="L47" s="853"/>
      <c r="M47" s="853"/>
      <c r="N47" s="853"/>
      <c r="O47" s="853"/>
      <c r="P47" s="853"/>
      <c r="Q47" s="853"/>
      <c r="R47" s="853"/>
      <c r="S47" s="853"/>
      <c r="T47" s="853"/>
      <c r="U47" s="853"/>
      <c r="V47" s="853"/>
      <c r="W47" s="853"/>
      <c r="X47" s="853"/>
      <c r="Y47" s="853"/>
      <c r="Z47" s="853"/>
      <c r="AA47" s="853"/>
      <c r="AB47" s="853"/>
      <c r="AC47" s="853"/>
      <c r="AD47" s="853"/>
    </row>
    <row r="48" spans="1:30" ht="19.5" thickBot="1">
      <c r="A48" s="818"/>
      <c r="B48" s="855"/>
      <c r="C48" s="855"/>
      <c r="D48" s="855"/>
      <c r="E48" s="855"/>
      <c r="F48" s="855"/>
      <c r="G48" s="855"/>
      <c r="H48" s="856"/>
      <c r="I48" s="856"/>
      <c r="J48" s="857"/>
      <c r="K48" s="857"/>
      <c r="L48" s="857"/>
      <c r="M48" s="857"/>
      <c r="N48" s="857"/>
      <c r="O48" s="857"/>
      <c r="P48" s="857"/>
      <c r="Q48" s="857"/>
      <c r="R48" s="857"/>
      <c r="S48" s="857"/>
      <c r="T48" s="857"/>
      <c r="U48" s="857"/>
      <c r="V48" s="857"/>
      <c r="W48" s="857"/>
      <c r="X48" s="857"/>
      <c r="Y48" s="857"/>
      <c r="Z48" s="857"/>
      <c r="AA48" s="857"/>
      <c r="AB48" s="857"/>
      <c r="AC48" s="857"/>
      <c r="AD48" s="857"/>
    </row>
    <row r="49" spans="1:31" s="818" customFormat="1">
      <c r="A49" s="850" t="s">
        <v>619</v>
      </c>
      <c r="B49" s="836">
        <f t="shared" ref="B49:AD49" si="7">B38</f>
        <v>0</v>
      </c>
      <c r="C49" s="836">
        <f t="shared" si="7"/>
        <v>1</v>
      </c>
      <c r="D49" s="836">
        <f t="shared" si="7"/>
        <v>2</v>
      </c>
      <c r="E49" s="836">
        <f t="shared" si="7"/>
        <v>3</v>
      </c>
      <c r="F49" s="836">
        <f t="shared" si="7"/>
        <v>4</v>
      </c>
      <c r="G49" s="836">
        <f t="shared" si="7"/>
        <v>5</v>
      </c>
      <c r="H49" s="839">
        <f t="shared" si="7"/>
        <v>6</v>
      </c>
      <c r="I49" s="840">
        <f t="shared" si="7"/>
        <v>7</v>
      </c>
      <c r="J49" s="839">
        <f t="shared" si="7"/>
        <v>8</v>
      </c>
      <c r="K49" s="839">
        <f t="shared" si="7"/>
        <v>9</v>
      </c>
      <c r="L49" s="839">
        <f t="shared" si="7"/>
        <v>10</v>
      </c>
      <c r="M49" s="839">
        <f t="shared" si="7"/>
        <v>11</v>
      </c>
      <c r="N49" s="839">
        <f t="shared" si="7"/>
        <v>12</v>
      </c>
      <c r="O49" s="839">
        <f t="shared" si="7"/>
        <v>13</v>
      </c>
      <c r="P49" s="839">
        <f t="shared" si="7"/>
        <v>14</v>
      </c>
      <c r="Q49" s="839">
        <f t="shared" si="7"/>
        <v>15</v>
      </c>
      <c r="R49" s="839">
        <f t="shared" si="7"/>
        <v>16</v>
      </c>
      <c r="S49" s="839">
        <f t="shared" si="7"/>
        <v>17</v>
      </c>
      <c r="T49" s="839">
        <f t="shared" si="7"/>
        <v>18</v>
      </c>
      <c r="U49" s="839">
        <f t="shared" si="7"/>
        <v>19</v>
      </c>
      <c r="V49" s="839">
        <f t="shared" si="7"/>
        <v>20</v>
      </c>
      <c r="W49" s="839">
        <f t="shared" si="7"/>
        <v>21</v>
      </c>
      <c r="X49" s="839">
        <f t="shared" si="7"/>
        <v>22</v>
      </c>
      <c r="Y49" s="839">
        <f t="shared" si="7"/>
        <v>23</v>
      </c>
      <c r="Z49" s="839">
        <f t="shared" si="7"/>
        <v>24</v>
      </c>
      <c r="AA49" s="839">
        <f t="shared" si="7"/>
        <v>25</v>
      </c>
      <c r="AB49" s="839">
        <f t="shared" si="7"/>
        <v>26</v>
      </c>
      <c r="AC49" s="839">
        <f t="shared" si="7"/>
        <v>27</v>
      </c>
      <c r="AD49" s="839">
        <f t="shared" si="7"/>
        <v>28</v>
      </c>
    </row>
    <row r="50" spans="1:31" s="806" customFormat="1">
      <c r="A50" s="858" t="s">
        <v>620</v>
      </c>
      <c r="B50" s="859">
        <f t="shared" ref="B50:AD50" si="8">B41*$B$18</f>
        <v>0</v>
      </c>
      <c r="C50" s="859">
        <f>C41*$B$18</f>
        <v>0</v>
      </c>
      <c r="D50" s="859">
        <f t="shared" si="8"/>
        <v>0</v>
      </c>
      <c r="E50" s="859">
        <f t="shared" si="8"/>
        <v>0</v>
      </c>
      <c r="F50" s="859">
        <f>F41*$B$18</f>
        <v>25844603.903999999</v>
      </c>
      <c r="G50" s="859">
        <f t="shared" si="8"/>
        <v>27255719.277158398</v>
      </c>
      <c r="H50" s="859">
        <f t="shared" si="8"/>
        <v>28743881.549691245</v>
      </c>
      <c r="I50" s="860">
        <f>I41*$B$18</f>
        <v>30313297.482304387</v>
      </c>
      <c r="J50" s="859">
        <f>J41*$B$18</f>
        <v>31968403.524838205</v>
      </c>
      <c r="K50" s="859">
        <f t="shared" si="8"/>
        <v>33713878.357294373</v>
      </c>
      <c r="L50" s="859">
        <f t="shared" si="8"/>
        <v>35554656.115602642</v>
      </c>
      <c r="M50" s="859">
        <f t="shared" si="8"/>
        <v>37495940.339514546</v>
      </c>
      <c r="N50" s="859">
        <f t="shared" si="8"/>
        <v>39543218.682052039</v>
      </c>
      <c r="O50" s="859">
        <f t="shared" si="8"/>
        <v>41702278.42209208</v>
      </c>
      <c r="P50" s="859">
        <f t="shared" si="8"/>
        <v>43979222.82393831</v>
      </c>
      <c r="Q50" s="859">
        <f t="shared" si="8"/>
        <v>46380488.390125342</v>
      </c>
      <c r="R50" s="859">
        <f t="shared" si="8"/>
        <v>48912863.056226186</v>
      </c>
      <c r="S50" s="859">
        <f t="shared" si="8"/>
        <v>51583505.379096135</v>
      </c>
      <c r="T50" s="859">
        <f t="shared" si="8"/>
        <v>54399964.772794783</v>
      </c>
      <c r="U50" s="859">
        <f t="shared" si="8"/>
        <v>57370202.849389374</v>
      </c>
      <c r="V50" s="859">
        <f t="shared" si="8"/>
        <v>60502615.92496603</v>
      </c>
      <c r="W50" s="859">
        <f t="shared" si="8"/>
        <v>63806058.754469171</v>
      </c>
      <c r="X50" s="859">
        <f t="shared" si="8"/>
        <v>67289869.562463194</v>
      </c>
      <c r="Y50" s="859">
        <f t="shared" si="8"/>
        <v>70963896.440573677</v>
      </c>
      <c r="Z50" s="859">
        <f t="shared" si="8"/>
        <v>74838525.186229005</v>
      </c>
      <c r="AA50" s="859">
        <f t="shared" si="8"/>
        <v>78924708.661397114</v>
      </c>
      <c r="AB50" s="859">
        <f t="shared" si="8"/>
        <v>83233997.754309401</v>
      </c>
      <c r="AC50" s="859">
        <f t="shared" si="8"/>
        <v>87778574.031694695</v>
      </c>
      <c r="AD50" s="859">
        <f t="shared" si="8"/>
        <v>92571284.173825219</v>
      </c>
    </row>
    <row r="51" spans="1:31">
      <c r="A51" s="842" t="s">
        <v>621</v>
      </c>
      <c r="B51" s="861">
        <f t="shared" ref="B51:AA51" si="9">SUM(B52:B57)</f>
        <v>0</v>
      </c>
      <c r="C51" s="861">
        <f t="shared" si="9"/>
        <v>0</v>
      </c>
      <c r="D51" s="861">
        <f t="shared" si="9"/>
        <v>0</v>
      </c>
      <c r="E51" s="861">
        <f t="shared" si="9"/>
        <v>0</v>
      </c>
      <c r="F51" s="861">
        <f t="shared" si="9"/>
        <v>0</v>
      </c>
      <c r="G51" s="861">
        <f t="shared" si="9"/>
        <v>0</v>
      </c>
      <c r="H51" s="861">
        <f t="shared" si="9"/>
        <v>0</v>
      </c>
      <c r="I51" s="862">
        <f t="shared" si="9"/>
        <v>0</v>
      </c>
      <c r="J51" s="861">
        <f t="shared" si="9"/>
        <v>0</v>
      </c>
      <c r="K51" s="861">
        <f t="shared" si="9"/>
        <v>0</v>
      </c>
      <c r="L51" s="861">
        <f t="shared" si="9"/>
        <v>0</v>
      </c>
      <c r="M51" s="861">
        <f t="shared" si="9"/>
        <v>0</v>
      </c>
      <c r="N51" s="861">
        <f t="shared" si="9"/>
        <v>0</v>
      </c>
      <c r="O51" s="861">
        <f t="shared" si="9"/>
        <v>0</v>
      </c>
      <c r="P51" s="861">
        <f t="shared" si="9"/>
        <v>0</v>
      </c>
      <c r="Q51" s="861">
        <f t="shared" si="9"/>
        <v>0</v>
      </c>
      <c r="R51" s="861">
        <f t="shared" si="9"/>
        <v>0</v>
      </c>
      <c r="S51" s="861">
        <f t="shared" si="9"/>
        <v>0</v>
      </c>
      <c r="T51" s="861">
        <f t="shared" si="9"/>
        <v>0</v>
      </c>
      <c r="U51" s="861">
        <f t="shared" si="9"/>
        <v>0</v>
      </c>
      <c r="V51" s="861">
        <f t="shared" si="9"/>
        <v>0</v>
      </c>
      <c r="W51" s="861">
        <f t="shared" si="9"/>
        <v>0</v>
      </c>
      <c r="X51" s="861">
        <f t="shared" si="9"/>
        <v>0</v>
      </c>
      <c r="Y51" s="861">
        <f t="shared" si="9"/>
        <v>0</v>
      </c>
      <c r="Z51" s="861">
        <f t="shared" si="9"/>
        <v>0</v>
      </c>
      <c r="AA51" s="861">
        <f t="shared" si="9"/>
        <v>0</v>
      </c>
      <c r="AB51" s="861">
        <f t="shared" ref="AB51:AD51" si="10">SUM(AB52:AB57)</f>
        <v>0</v>
      </c>
      <c r="AC51" s="861">
        <f t="shared" si="10"/>
        <v>0</v>
      </c>
      <c r="AD51" s="861">
        <f t="shared" si="10"/>
        <v>0</v>
      </c>
    </row>
    <row r="52" spans="1:31" ht="37.5">
      <c r="A52" s="863" t="str">
        <f>A19</f>
        <v>Эконмия затрат на ремонт и эксплуатацию объекта, руб. без НДС</v>
      </c>
      <c r="B52" s="861">
        <f t="shared" ref="B52:AD52" si="11">-IF(B$38&lt;=$B$20,0,$B$19*(1+B$40)*$B$18)</f>
        <v>0</v>
      </c>
      <c r="C52" s="861">
        <f t="shared" si="11"/>
        <v>0</v>
      </c>
      <c r="D52" s="861">
        <f t="shared" si="11"/>
        <v>0</v>
      </c>
      <c r="E52" s="861">
        <f t="shared" si="11"/>
        <v>0</v>
      </c>
      <c r="F52" s="861">
        <f t="shared" si="11"/>
        <v>0</v>
      </c>
      <c r="G52" s="861">
        <f t="shared" si="11"/>
        <v>0</v>
      </c>
      <c r="H52" s="861">
        <f t="shared" si="11"/>
        <v>0</v>
      </c>
      <c r="I52" s="862">
        <f t="shared" si="11"/>
        <v>0</v>
      </c>
      <c r="J52" s="861">
        <f t="shared" si="11"/>
        <v>0</v>
      </c>
      <c r="K52" s="861">
        <f t="shared" si="11"/>
        <v>0</v>
      </c>
      <c r="L52" s="861">
        <f t="shared" si="11"/>
        <v>0</v>
      </c>
      <c r="M52" s="861">
        <f t="shared" si="11"/>
        <v>0</v>
      </c>
      <c r="N52" s="861">
        <f t="shared" si="11"/>
        <v>0</v>
      </c>
      <c r="O52" s="861">
        <f t="shared" si="11"/>
        <v>0</v>
      </c>
      <c r="P52" s="861">
        <f t="shared" si="11"/>
        <v>0</v>
      </c>
      <c r="Q52" s="861">
        <f t="shared" si="11"/>
        <v>0</v>
      </c>
      <c r="R52" s="861">
        <f t="shared" si="11"/>
        <v>0</v>
      </c>
      <c r="S52" s="861">
        <f t="shared" si="11"/>
        <v>0</v>
      </c>
      <c r="T52" s="861">
        <f t="shared" si="11"/>
        <v>0</v>
      </c>
      <c r="U52" s="861">
        <f t="shared" si="11"/>
        <v>0</v>
      </c>
      <c r="V52" s="861">
        <f t="shared" si="11"/>
        <v>0</v>
      </c>
      <c r="W52" s="861">
        <f t="shared" si="11"/>
        <v>0</v>
      </c>
      <c r="X52" s="861">
        <f t="shared" si="11"/>
        <v>0</v>
      </c>
      <c r="Y52" s="861">
        <f t="shared" si="11"/>
        <v>0</v>
      </c>
      <c r="Z52" s="861">
        <f t="shared" si="11"/>
        <v>0</v>
      </c>
      <c r="AA52" s="861">
        <f t="shared" si="11"/>
        <v>0</v>
      </c>
      <c r="AB52" s="861">
        <f t="shared" si="11"/>
        <v>0</v>
      </c>
      <c r="AC52" s="861">
        <f t="shared" si="11"/>
        <v>0</v>
      </c>
      <c r="AD52" s="861">
        <f t="shared" si="11"/>
        <v>0</v>
      </c>
    </row>
    <row r="53" spans="1:31">
      <c r="A53" s="864" t="str">
        <f>A22</f>
        <v>Прочие расходы при эксплуатации объекта, руб. без НДС</v>
      </c>
      <c r="B53" s="861">
        <f t="shared" ref="B53:AD53" si="12">-IF(B$38&lt;=$B$23,0,$B$22*(1+B$40)*$B$18)</f>
        <v>0</v>
      </c>
      <c r="C53" s="861">
        <f t="shared" si="12"/>
        <v>0</v>
      </c>
      <c r="D53" s="861">
        <f t="shared" si="12"/>
        <v>0</v>
      </c>
      <c r="E53" s="861">
        <f t="shared" si="12"/>
        <v>0</v>
      </c>
      <c r="F53" s="861">
        <f t="shared" si="12"/>
        <v>0</v>
      </c>
      <c r="G53" s="861">
        <f t="shared" si="12"/>
        <v>0</v>
      </c>
      <c r="H53" s="861">
        <f t="shared" si="12"/>
        <v>0</v>
      </c>
      <c r="I53" s="862">
        <f t="shared" si="12"/>
        <v>0</v>
      </c>
      <c r="J53" s="861">
        <f t="shared" si="12"/>
        <v>0</v>
      </c>
      <c r="K53" s="861">
        <f t="shared" si="12"/>
        <v>0</v>
      </c>
      <c r="L53" s="861">
        <f t="shared" si="12"/>
        <v>0</v>
      </c>
      <c r="M53" s="861">
        <f t="shared" si="12"/>
        <v>0</v>
      </c>
      <c r="N53" s="861">
        <f t="shared" si="12"/>
        <v>0</v>
      </c>
      <c r="O53" s="861">
        <f t="shared" si="12"/>
        <v>0</v>
      </c>
      <c r="P53" s="861">
        <f t="shared" si="12"/>
        <v>0</v>
      </c>
      <c r="Q53" s="861">
        <f t="shared" si="12"/>
        <v>0</v>
      </c>
      <c r="R53" s="861">
        <f t="shared" si="12"/>
        <v>0</v>
      </c>
      <c r="S53" s="861">
        <f t="shared" si="12"/>
        <v>0</v>
      </c>
      <c r="T53" s="861">
        <f t="shared" si="12"/>
        <v>0</v>
      </c>
      <c r="U53" s="861">
        <f t="shared" si="12"/>
        <v>0</v>
      </c>
      <c r="V53" s="861">
        <f t="shared" si="12"/>
        <v>0</v>
      </c>
      <c r="W53" s="861">
        <f t="shared" si="12"/>
        <v>0</v>
      </c>
      <c r="X53" s="861">
        <f t="shared" si="12"/>
        <v>0</v>
      </c>
      <c r="Y53" s="861">
        <f t="shared" si="12"/>
        <v>0</v>
      </c>
      <c r="Z53" s="861">
        <f t="shared" si="12"/>
        <v>0</v>
      </c>
      <c r="AA53" s="861">
        <f t="shared" si="12"/>
        <v>0</v>
      </c>
      <c r="AB53" s="861">
        <f t="shared" si="12"/>
        <v>0</v>
      </c>
      <c r="AC53" s="861">
        <f t="shared" si="12"/>
        <v>0</v>
      </c>
      <c r="AD53" s="861">
        <f t="shared" si="12"/>
        <v>0</v>
      </c>
    </row>
    <row r="54" spans="1:31" hidden="1">
      <c r="A54" s="864" t="s">
        <v>534</v>
      </c>
      <c r="B54" s="861">
        <f t="shared" ref="B54:AD54" si="13">-IF(B$38&lt;=$B$20,0,$B$25*(1+B$40)*$B$18)</f>
        <v>0</v>
      </c>
      <c r="C54" s="861">
        <f t="shared" si="13"/>
        <v>0</v>
      </c>
      <c r="D54" s="861">
        <f t="shared" si="13"/>
        <v>0</v>
      </c>
      <c r="E54" s="861">
        <f t="shared" si="13"/>
        <v>0</v>
      </c>
      <c r="F54" s="861">
        <f t="shared" si="13"/>
        <v>0</v>
      </c>
      <c r="G54" s="861">
        <f t="shared" si="13"/>
        <v>0</v>
      </c>
      <c r="H54" s="861">
        <f t="shared" si="13"/>
        <v>0</v>
      </c>
      <c r="I54" s="862">
        <f t="shared" si="13"/>
        <v>0</v>
      </c>
      <c r="J54" s="861">
        <f t="shared" si="13"/>
        <v>0</v>
      </c>
      <c r="K54" s="861">
        <f t="shared" si="13"/>
        <v>0</v>
      </c>
      <c r="L54" s="861">
        <f t="shared" si="13"/>
        <v>0</v>
      </c>
      <c r="M54" s="861">
        <f t="shared" si="13"/>
        <v>0</v>
      </c>
      <c r="N54" s="861">
        <f t="shared" si="13"/>
        <v>0</v>
      </c>
      <c r="O54" s="861">
        <f t="shared" si="13"/>
        <v>0</v>
      </c>
      <c r="P54" s="861">
        <f t="shared" si="13"/>
        <v>0</v>
      </c>
      <c r="Q54" s="861">
        <f t="shared" si="13"/>
        <v>0</v>
      </c>
      <c r="R54" s="861">
        <f t="shared" si="13"/>
        <v>0</v>
      </c>
      <c r="S54" s="861">
        <f t="shared" si="13"/>
        <v>0</v>
      </c>
      <c r="T54" s="861">
        <f t="shared" si="13"/>
        <v>0</v>
      </c>
      <c r="U54" s="861">
        <f t="shared" si="13"/>
        <v>0</v>
      </c>
      <c r="V54" s="861">
        <f t="shared" si="13"/>
        <v>0</v>
      </c>
      <c r="W54" s="861">
        <f t="shared" si="13"/>
        <v>0</v>
      </c>
      <c r="X54" s="861">
        <f t="shared" si="13"/>
        <v>0</v>
      </c>
      <c r="Y54" s="861">
        <f t="shared" si="13"/>
        <v>0</v>
      </c>
      <c r="Z54" s="861">
        <f t="shared" si="13"/>
        <v>0</v>
      </c>
      <c r="AA54" s="861">
        <f t="shared" si="13"/>
        <v>0</v>
      </c>
      <c r="AB54" s="861">
        <f t="shared" si="13"/>
        <v>0</v>
      </c>
      <c r="AC54" s="861">
        <f t="shared" si="13"/>
        <v>0</v>
      </c>
      <c r="AD54" s="861">
        <f t="shared" si="13"/>
        <v>0</v>
      </c>
    </row>
    <row r="55" spans="1:31" hidden="1">
      <c r="A55" s="864" t="s">
        <v>534</v>
      </c>
      <c r="B55" s="861">
        <f t="shared" ref="B55:AD55" si="14">-$B$27*(1+B$40)*$B$18*365</f>
        <v>0</v>
      </c>
      <c r="C55" s="861"/>
      <c r="D55" s="861">
        <f t="shared" si="14"/>
        <v>0</v>
      </c>
      <c r="E55" s="861">
        <f t="shared" si="14"/>
        <v>0</v>
      </c>
      <c r="F55" s="861">
        <f t="shared" si="14"/>
        <v>0</v>
      </c>
      <c r="G55" s="861">
        <f t="shared" si="14"/>
        <v>0</v>
      </c>
      <c r="H55" s="861">
        <f t="shared" si="14"/>
        <v>0</v>
      </c>
      <c r="I55" s="862">
        <f t="shared" si="14"/>
        <v>0</v>
      </c>
      <c r="J55" s="861">
        <f t="shared" si="14"/>
        <v>0</v>
      </c>
      <c r="K55" s="861">
        <f t="shared" si="14"/>
        <v>0</v>
      </c>
      <c r="L55" s="861">
        <f t="shared" si="14"/>
        <v>0</v>
      </c>
      <c r="M55" s="861">
        <f t="shared" si="14"/>
        <v>0</v>
      </c>
      <c r="N55" s="861">
        <f t="shared" si="14"/>
        <v>0</v>
      </c>
      <c r="O55" s="861">
        <f t="shared" si="14"/>
        <v>0</v>
      </c>
      <c r="P55" s="861">
        <f t="shared" si="14"/>
        <v>0</v>
      </c>
      <c r="Q55" s="861">
        <f t="shared" si="14"/>
        <v>0</v>
      </c>
      <c r="R55" s="861">
        <f t="shared" si="14"/>
        <v>0</v>
      </c>
      <c r="S55" s="861">
        <f t="shared" si="14"/>
        <v>0</v>
      </c>
      <c r="T55" s="861">
        <f t="shared" si="14"/>
        <v>0</v>
      </c>
      <c r="U55" s="861">
        <f t="shared" si="14"/>
        <v>0</v>
      </c>
      <c r="V55" s="861">
        <f t="shared" si="14"/>
        <v>0</v>
      </c>
      <c r="W55" s="861">
        <f t="shared" si="14"/>
        <v>0</v>
      </c>
      <c r="X55" s="861">
        <f t="shared" si="14"/>
        <v>0</v>
      </c>
      <c r="Y55" s="861">
        <f t="shared" si="14"/>
        <v>0</v>
      </c>
      <c r="Z55" s="861">
        <f t="shared" si="14"/>
        <v>0</v>
      </c>
      <c r="AA55" s="861">
        <f t="shared" si="14"/>
        <v>0</v>
      </c>
      <c r="AB55" s="861">
        <f t="shared" si="14"/>
        <v>0</v>
      </c>
      <c r="AC55" s="861">
        <f t="shared" si="14"/>
        <v>0</v>
      </c>
      <c r="AD55" s="861">
        <f t="shared" si="14"/>
        <v>0</v>
      </c>
    </row>
    <row r="56" spans="1:31" hidden="1">
      <c r="A56" s="864" t="s">
        <v>534</v>
      </c>
      <c r="B56" s="861">
        <f t="shared" ref="B56:AD56" si="15">-$B$28*(1+B$40)*12</f>
        <v>0</v>
      </c>
      <c r="C56" s="861"/>
      <c r="D56" s="861">
        <f t="shared" si="15"/>
        <v>0</v>
      </c>
      <c r="E56" s="861">
        <f t="shared" si="15"/>
        <v>0</v>
      </c>
      <c r="F56" s="861">
        <f t="shared" si="15"/>
        <v>0</v>
      </c>
      <c r="G56" s="861">
        <f t="shared" si="15"/>
        <v>0</v>
      </c>
      <c r="H56" s="861">
        <f t="shared" si="15"/>
        <v>0</v>
      </c>
      <c r="I56" s="862">
        <f t="shared" si="15"/>
        <v>0</v>
      </c>
      <c r="J56" s="861">
        <f t="shared" si="15"/>
        <v>0</v>
      </c>
      <c r="K56" s="861">
        <f t="shared" si="15"/>
        <v>0</v>
      </c>
      <c r="L56" s="861">
        <f t="shared" si="15"/>
        <v>0</v>
      </c>
      <c r="M56" s="861">
        <f t="shared" si="15"/>
        <v>0</v>
      </c>
      <c r="N56" s="861">
        <f t="shared" si="15"/>
        <v>0</v>
      </c>
      <c r="O56" s="861">
        <f t="shared" si="15"/>
        <v>0</v>
      </c>
      <c r="P56" s="861">
        <f t="shared" si="15"/>
        <v>0</v>
      </c>
      <c r="Q56" s="861">
        <f t="shared" si="15"/>
        <v>0</v>
      </c>
      <c r="R56" s="861">
        <f t="shared" si="15"/>
        <v>0</v>
      </c>
      <c r="S56" s="861">
        <f t="shared" si="15"/>
        <v>0</v>
      </c>
      <c r="T56" s="861">
        <f t="shared" si="15"/>
        <v>0</v>
      </c>
      <c r="U56" s="861">
        <f t="shared" si="15"/>
        <v>0</v>
      </c>
      <c r="V56" s="861">
        <f t="shared" si="15"/>
        <v>0</v>
      </c>
      <c r="W56" s="861">
        <f t="shared" si="15"/>
        <v>0</v>
      </c>
      <c r="X56" s="861">
        <f t="shared" si="15"/>
        <v>0</v>
      </c>
      <c r="Y56" s="861">
        <f t="shared" si="15"/>
        <v>0</v>
      </c>
      <c r="Z56" s="861">
        <f t="shared" si="15"/>
        <v>0</v>
      </c>
      <c r="AA56" s="861">
        <f t="shared" si="15"/>
        <v>0</v>
      </c>
      <c r="AB56" s="861">
        <f t="shared" si="15"/>
        <v>0</v>
      </c>
      <c r="AC56" s="861">
        <f t="shared" si="15"/>
        <v>0</v>
      </c>
      <c r="AD56" s="861">
        <f t="shared" si="15"/>
        <v>0</v>
      </c>
    </row>
    <row r="57" spans="1:31">
      <c r="A57" s="864" t="s">
        <v>622</v>
      </c>
      <c r="B57" s="861">
        <v>0</v>
      </c>
      <c r="C57" s="861">
        <v>0</v>
      </c>
      <c r="D57" s="861">
        <v>0</v>
      </c>
      <c r="E57" s="861">
        <v>0</v>
      </c>
      <c r="F57" s="861">
        <v>0</v>
      </c>
      <c r="G57" s="861">
        <v>0</v>
      </c>
      <c r="H57" s="861">
        <v>0</v>
      </c>
      <c r="I57" s="861">
        <v>0</v>
      </c>
      <c r="J57" s="861">
        <v>0</v>
      </c>
      <c r="K57" s="861">
        <v>0</v>
      </c>
      <c r="L57" s="861">
        <v>0</v>
      </c>
      <c r="M57" s="861">
        <v>0</v>
      </c>
      <c r="N57" s="861">
        <v>0</v>
      </c>
      <c r="O57" s="861">
        <v>0</v>
      </c>
      <c r="P57" s="861">
        <v>0</v>
      </c>
      <c r="Q57" s="861">
        <v>0</v>
      </c>
      <c r="R57" s="861">
        <v>0</v>
      </c>
      <c r="S57" s="861">
        <v>0</v>
      </c>
      <c r="T57" s="861">
        <v>0</v>
      </c>
      <c r="U57" s="861">
        <v>0</v>
      </c>
      <c r="V57" s="861">
        <v>0</v>
      </c>
      <c r="W57" s="861">
        <v>0</v>
      </c>
      <c r="X57" s="861">
        <v>0</v>
      </c>
      <c r="Y57" s="861">
        <v>0</v>
      </c>
      <c r="Z57" s="861">
        <v>0</v>
      </c>
      <c r="AA57" s="861">
        <v>0</v>
      </c>
      <c r="AB57" s="861">
        <v>0</v>
      </c>
      <c r="AC57" s="861">
        <v>0</v>
      </c>
      <c r="AD57" s="861">
        <v>0</v>
      </c>
    </row>
    <row r="58" spans="1:31" s="806" customFormat="1">
      <c r="A58" s="865" t="s">
        <v>212</v>
      </c>
      <c r="B58" s="859">
        <f t="shared" ref="B58:AD58" si="16">B50+B51</f>
        <v>0</v>
      </c>
      <c r="C58" s="859">
        <f t="shared" si="16"/>
        <v>0</v>
      </c>
      <c r="D58" s="859">
        <f t="shared" si="16"/>
        <v>0</v>
      </c>
      <c r="E58" s="859">
        <f t="shared" si="16"/>
        <v>0</v>
      </c>
      <c r="F58" s="859">
        <f t="shared" si="16"/>
        <v>25844603.903999999</v>
      </c>
      <c r="G58" s="859">
        <f t="shared" si="16"/>
        <v>27255719.277158398</v>
      </c>
      <c r="H58" s="859">
        <f t="shared" si="16"/>
        <v>28743881.549691245</v>
      </c>
      <c r="I58" s="860">
        <f t="shared" si="16"/>
        <v>30313297.482304387</v>
      </c>
      <c r="J58" s="859">
        <f t="shared" si="16"/>
        <v>31968403.524838205</v>
      </c>
      <c r="K58" s="859">
        <f t="shared" si="16"/>
        <v>33713878.357294373</v>
      </c>
      <c r="L58" s="859">
        <f t="shared" si="16"/>
        <v>35554656.115602642</v>
      </c>
      <c r="M58" s="859">
        <f t="shared" si="16"/>
        <v>37495940.339514546</v>
      </c>
      <c r="N58" s="859">
        <f t="shared" si="16"/>
        <v>39543218.682052039</v>
      </c>
      <c r="O58" s="859">
        <f t="shared" si="16"/>
        <v>41702278.42209208</v>
      </c>
      <c r="P58" s="859">
        <f t="shared" si="16"/>
        <v>43979222.82393831</v>
      </c>
      <c r="Q58" s="859">
        <f t="shared" si="16"/>
        <v>46380488.390125342</v>
      </c>
      <c r="R58" s="859">
        <f t="shared" si="16"/>
        <v>48912863.056226186</v>
      </c>
      <c r="S58" s="859">
        <f t="shared" si="16"/>
        <v>51583505.379096135</v>
      </c>
      <c r="T58" s="859">
        <f t="shared" si="16"/>
        <v>54399964.772794783</v>
      </c>
      <c r="U58" s="859">
        <f t="shared" si="16"/>
        <v>57370202.849389374</v>
      </c>
      <c r="V58" s="859">
        <f t="shared" si="16"/>
        <v>60502615.92496603</v>
      </c>
      <c r="W58" s="859">
        <f t="shared" si="16"/>
        <v>63806058.754469171</v>
      </c>
      <c r="X58" s="859">
        <f t="shared" si="16"/>
        <v>67289869.562463194</v>
      </c>
      <c r="Y58" s="859">
        <f t="shared" si="16"/>
        <v>70963896.440573677</v>
      </c>
      <c r="Z58" s="859">
        <f t="shared" si="16"/>
        <v>74838525.186229005</v>
      </c>
      <c r="AA58" s="859">
        <f t="shared" si="16"/>
        <v>78924708.661397114</v>
      </c>
      <c r="AB58" s="859">
        <f t="shared" si="16"/>
        <v>83233997.754309401</v>
      </c>
      <c r="AC58" s="859">
        <f t="shared" si="16"/>
        <v>87778574.031694695</v>
      </c>
      <c r="AD58" s="859">
        <f t="shared" si="16"/>
        <v>92571284.173825219</v>
      </c>
    </row>
    <row r="59" spans="1:31">
      <c r="A59" s="864" t="s">
        <v>143</v>
      </c>
      <c r="B59" s="861">
        <v>0</v>
      </c>
      <c r="C59" s="861"/>
      <c r="D59" s="861"/>
      <c r="E59" s="861">
        <v>-6885599.9999999991</v>
      </c>
      <c r="F59" s="861">
        <f t="shared" ref="F59:S59" si="17">E59</f>
        <v>-6885599.9999999991</v>
      </c>
      <c r="G59" s="861">
        <f t="shared" si="17"/>
        <v>-6885599.9999999991</v>
      </c>
      <c r="H59" s="861">
        <f t="shared" si="17"/>
        <v>-6885599.9999999991</v>
      </c>
      <c r="I59" s="861">
        <f t="shared" si="17"/>
        <v>-6885599.9999999991</v>
      </c>
      <c r="J59" s="861">
        <f t="shared" si="17"/>
        <v>-6885599.9999999991</v>
      </c>
      <c r="K59" s="861">
        <f t="shared" si="17"/>
        <v>-6885599.9999999991</v>
      </c>
      <c r="L59" s="861">
        <f t="shared" si="17"/>
        <v>-6885599.9999999991</v>
      </c>
      <c r="M59" s="861">
        <f t="shared" si="17"/>
        <v>-6885599.9999999991</v>
      </c>
      <c r="N59" s="861">
        <f t="shared" si="17"/>
        <v>-6885599.9999999991</v>
      </c>
      <c r="O59" s="861">
        <f t="shared" si="17"/>
        <v>-6885599.9999999991</v>
      </c>
      <c r="P59" s="861">
        <f t="shared" si="17"/>
        <v>-6885599.9999999991</v>
      </c>
      <c r="Q59" s="861">
        <f t="shared" si="17"/>
        <v>-6885599.9999999991</v>
      </c>
      <c r="R59" s="861">
        <f t="shared" si="17"/>
        <v>-6885599.9999999991</v>
      </c>
      <c r="S59" s="861">
        <f t="shared" si="17"/>
        <v>-6885599.9999999991</v>
      </c>
      <c r="T59" s="861"/>
      <c r="U59" s="861"/>
      <c r="V59" s="861"/>
      <c r="W59" s="861"/>
      <c r="X59" s="861"/>
      <c r="Y59" s="861"/>
      <c r="Z59" s="861"/>
      <c r="AA59" s="861"/>
      <c r="AB59" s="861"/>
      <c r="AC59" s="861"/>
      <c r="AD59" s="861"/>
      <c r="AE59" s="866">
        <f>SUM(D59:AD59)/1.18</f>
        <v>-87528813.559322029</v>
      </c>
    </row>
    <row r="60" spans="1:31" s="806" customFormat="1">
      <c r="A60" s="865" t="s">
        <v>623</v>
      </c>
      <c r="B60" s="859">
        <f t="shared" ref="B60:AD60" si="18">B58+B59</f>
        <v>0</v>
      </c>
      <c r="C60" s="859">
        <f t="shared" si="18"/>
        <v>0</v>
      </c>
      <c r="D60" s="859">
        <f t="shared" si="18"/>
        <v>0</v>
      </c>
      <c r="E60" s="859">
        <f t="shared" si="18"/>
        <v>-6885599.9999999991</v>
      </c>
      <c r="F60" s="859">
        <f t="shared" si="18"/>
        <v>18959003.903999999</v>
      </c>
      <c r="G60" s="859">
        <f t="shared" si="18"/>
        <v>20370119.277158398</v>
      </c>
      <c r="H60" s="859">
        <f t="shared" si="18"/>
        <v>21858281.549691245</v>
      </c>
      <c r="I60" s="860">
        <f t="shared" si="18"/>
        <v>23427697.482304387</v>
      </c>
      <c r="J60" s="859">
        <f t="shared" si="18"/>
        <v>25082803.524838205</v>
      </c>
      <c r="K60" s="859">
        <f t="shared" si="18"/>
        <v>26828278.357294373</v>
      </c>
      <c r="L60" s="859">
        <f t="shared" si="18"/>
        <v>28669056.115602642</v>
      </c>
      <c r="M60" s="859">
        <f t="shared" si="18"/>
        <v>30610340.339514546</v>
      </c>
      <c r="N60" s="859">
        <f t="shared" si="18"/>
        <v>32657618.682052039</v>
      </c>
      <c r="O60" s="859">
        <f t="shared" si="18"/>
        <v>34816678.42209208</v>
      </c>
      <c r="P60" s="859">
        <f t="shared" si="18"/>
        <v>37093622.82393831</v>
      </c>
      <c r="Q60" s="859">
        <f t="shared" si="18"/>
        <v>39494888.390125342</v>
      </c>
      <c r="R60" s="859">
        <f t="shared" si="18"/>
        <v>42027263.056226186</v>
      </c>
      <c r="S60" s="859">
        <f t="shared" si="18"/>
        <v>44697905.379096135</v>
      </c>
      <c r="T60" s="859">
        <f t="shared" si="18"/>
        <v>54399964.772794783</v>
      </c>
      <c r="U60" s="859">
        <f t="shared" si="18"/>
        <v>57370202.849389374</v>
      </c>
      <c r="V60" s="859">
        <f t="shared" si="18"/>
        <v>60502615.92496603</v>
      </c>
      <c r="W60" s="859">
        <f t="shared" si="18"/>
        <v>63806058.754469171</v>
      </c>
      <c r="X60" s="859">
        <f t="shared" si="18"/>
        <v>67289869.562463194</v>
      </c>
      <c r="Y60" s="859">
        <f t="shared" si="18"/>
        <v>70963896.440573677</v>
      </c>
      <c r="Z60" s="859">
        <f t="shared" si="18"/>
        <v>74838525.186229005</v>
      </c>
      <c r="AA60" s="859">
        <f t="shared" si="18"/>
        <v>78924708.661397114</v>
      </c>
      <c r="AB60" s="859">
        <f t="shared" si="18"/>
        <v>83233997.754309401</v>
      </c>
      <c r="AC60" s="859">
        <f t="shared" si="18"/>
        <v>87778574.031694695</v>
      </c>
      <c r="AD60" s="859">
        <f t="shared" si="18"/>
        <v>92571284.173825219</v>
      </c>
    </row>
    <row r="61" spans="1:31">
      <c r="A61" s="864" t="s">
        <v>624</v>
      </c>
      <c r="B61" s="861">
        <f t="shared" ref="B61:AD61" si="19">-B47</f>
        <v>0</v>
      </c>
      <c r="C61" s="861">
        <f t="shared" si="19"/>
        <v>0</v>
      </c>
      <c r="D61" s="861">
        <f t="shared" si="19"/>
        <v>0</v>
      </c>
      <c r="E61" s="861">
        <f t="shared" si="19"/>
        <v>0</v>
      </c>
      <c r="F61" s="861">
        <f t="shared" si="19"/>
        <v>0</v>
      </c>
      <c r="G61" s="861">
        <f t="shared" si="19"/>
        <v>0</v>
      </c>
      <c r="H61" s="861">
        <f t="shared" si="19"/>
        <v>0</v>
      </c>
      <c r="I61" s="862">
        <f t="shared" si="19"/>
        <v>0</v>
      </c>
      <c r="J61" s="861">
        <f t="shared" si="19"/>
        <v>0</v>
      </c>
      <c r="K61" s="861">
        <f t="shared" si="19"/>
        <v>0</v>
      </c>
      <c r="L61" s="861">
        <f t="shared" si="19"/>
        <v>0</v>
      </c>
      <c r="M61" s="861">
        <f t="shared" si="19"/>
        <v>0</v>
      </c>
      <c r="N61" s="861">
        <f t="shared" si="19"/>
        <v>0</v>
      </c>
      <c r="O61" s="861">
        <f t="shared" si="19"/>
        <v>0</v>
      </c>
      <c r="P61" s="861">
        <f t="shared" si="19"/>
        <v>0</v>
      </c>
      <c r="Q61" s="861">
        <f t="shared" si="19"/>
        <v>0</v>
      </c>
      <c r="R61" s="861">
        <f t="shared" si="19"/>
        <v>0</v>
      </c>
      <c r="S61" s="861">
        <f t="shared" si="19"/>
        <v>0</v>
      </c>
      <c r="T61" s="861">
        <f t="shared" si="19"/>
        <v>0</v>
      </c>
      <c r="U61" s="861">
        <f t="shared" si="19"/>
        <v>0</v>
      </c>
      <c r="V61" s="861">
        <f t="shared" si="19"/>
        <v>0</v>
      </c>
      <c r="W61" s="861">
        <f t="shared" si="19"/>
        <v>0</v>
      </c>
      <c r="X61" s="861">
        <f t="shared" si="19"/>
        <v>0</v>
      </c>
      <c r="Y61" s="861">
        <f t="shared" si="19"/>
        <v>0</v>
      </c>
      <c r="Z61" s="861">
        <f t="shared" si="19"/>
        <v>0</v>
      </c>
      <c r="AA61" s="861">
        <f t="shared" si="19"/>
        <v>0</v>
      </c>
      <c r="AB61" s="861">
        <f t="shared" si="19"/>
        <v>0</v>
      </c>
      <c r="AC61" s="861">
        <f t="shared" si="19"/>
        <v>0</v>
      </c>
      <c r="AD61" s="861">
        <f t="shared" si="19"/>
        <v>0</v>
      </c>
    </row>
    <row r="62" spans="1:31" s="806" customFormat="1">
      <c r="A62" s="865" t="s">
        <v>625</v>
      </c>
      <c r="B62" s="859">
        <f t="shared" ref="B62:AD62" si="20">B60+B61</f>
        <v>0</v>
      </c>
      <c r="C62" s="859">
        <f t="shared" si="20"/>
        <v>0</v>
      </c>
      <c r="D62" s="859">
        <f t="shared" si="20"/>
        <v>0</v>
      </c>
      <c r="E62" s="859">
        <f t="shared" si="20"/>
        <v>-6885599.9999999991</v>
      </c>
      <c r="F62" s="859">
        <f t="shared" si="20"/>
        <v>18959003.903999999</v>
      </c>
      <c r="G62" s="859">
        <f t="shared" si="20"/>
        <v>20370119.277158398</v>
      </c>
      <c r="H62" s="859">
        <f t="shared" si="20"/>
        <v>21858281.549691245</v>
      </c>
      <c r="I62" s="860">
        <f t="shared" si="20"/>
        <v>23427697.482304387</v>
      </c>
      <c r="J62" s="859">
        <f t="shared" si="20"/>
        <v>25082803.524838205</v>
      </c>
      <c r="K62" s="859">
        <f t="shared" si="20"/>
        <v>26828278.357294373</v>
      </c>
      <c r="L62" s="859">
        <f t="shared" si="20"/>
        <v>28669056.115602642</v>
      </c>
      <c r="M62" s="859">
        <f t="shared" si="20"/>
        <v>30610340.339514546</v>
      </c>
      <c r="N62" s="859">
        <f t="shared" si="20"/>
        <v>32657618.682052039</v>
      </c>
      <c r="O62" s="859">
        <f t="shared" si="20"/>
        <v>34816678.42209208</v>
      </c>
      <c r="P62" s="859">
        <f t="shared" si="20"/>
        <v>37093622.82393831</v>
      </c>
      <c r="Q62" s="859">
        <f t="shared" si="20"/>
        <v>39494888.390125342</v>
      </c>
      <c r="R62" s="859">
        <f t="shared" si="20"/>
        <v>42027263.056226186</v>
      </c>
      <c r="S62" s="859">
        <f t="shared" si="20"/>
        <v>44697905.379096135</v>
      </c>
      <c r="T62" s="859">
        <f t="shared" si="20"/>
        <v>54399964.772794783</v>
      </c>
      <c r="U62" s="859">
        <f t="shared" si="20"/>
        <v>57370202.849389374</v>
      </c>
      <c r="V62" s="859">
        <f t="shared" si="20"/>
        <v>60502615.92496603</v>
      </c>
      <c r="W62" s="859">
        <f t="shared" si="20"/>
        <v>63806058.754469171</v>
      </c>
      <c r="X62" s="859">
        <f t="shared" si="20"/>
        <v>67289869.562463194</v>
      </c>
      <c r="Y62" s="859">
        <f t="shared" si="20"/>
        <v>70963896.440573677</v>
      </c>
      <c r="Z62" s="859">
        <f t="shared" si="20"/>
        <v>74838525.186229005</v>
      </c>
      <c r="AA62" s="859">
        <f t="shared" si="20"/>
        <v>78924708.661397114</v>
      </c>
      <c r="AB62" s="859">
        <f t="shared" si="20"/>
        <v>83233997.754309401</v>
      </c>
      <c r="AC62" s="859">
        <f t="shared" si="20"/>
        <v>87778574.031694695</v>
      </c>
      <c r="AD62" s="859">
        <f t="shared" si="20"/>
        <v>92571284.173825219</v>
      </c>
    </row>
    <row r="63" spans="1:31">
      <c r="A63" s="864" t="s">
        <v>197</v>
      </c>
      <c r="B63" s="861">
        <f>-B62*$B$26</f>
        <v>0</v>
      </c>
      <c r="C63" s="861">
        <f>-C62*$B$26</f>
        <v>0</v>
      </c>
      <c r="D63" s="861"/>
      <c r="E63" s="861"/>
      <c r="F63" s="861"/>
      <c r="G63" s="861"/>
      <c r="H63" s="861"/>
      <c r="I63" s="862"/>
      <c r="J63" s="861"/>
      <c r="K63" s="861"/>
      <c r="L63" s="861"/>
      <c r="M63" s="861"/>
      <c r="N63" s="861"/>
      <c r="O63" s="861"/>
      <c r="P63" s="861"/>
      <c r="Q63" s="861"/>
      <c r="R63" s="861"/>
      <c r="S63" s="861"/>
      <c r="T63" s="861"/>
      <c r="U63" s="861"/>
      <c r="V63" s="861"/>
      <c r="W63" s="861"/>
      <c r="X63" s="861"/>
      <c r="Y63" s="861"/>
      <c r="Z63" s="861"/>
      <c r="AA63" s="861"/>
      <c r="AB63" s="861"/>
      <c r="AC63" s="861"/>
      <c r="AD63" s="861"/>
    </row>
    <row r="64" spans="1:31" ht="19.5" thickBot="1">
      <c r="A64" s="867" t="s">
        <v>479</v>
      </c>
      <c r="B64" s="868">
        <f t="shared" ref="B64:AD64" si="21">B62+B63</f>
        <v>0</v>
      </c>
      <c r="C64" s="868">
        <f t="shared" si="21"/>
        <v>0</v>
      </c>
      <c r="D64" s="868">
        <f t="shared" si="21"/>
        <v>0</v>
      </c>
      <c r="E64" s="868">
        <f t="shared" si="21"/>
        <v>-6885599.9999999991</v>
      </c>
      <c r="F64" s="868">
        <f t="shared" si="21"/>
        <v>18959003.903999999</v>
      </c>
      <c r="G64" s="868">
        <f t="shared" si="21"/>
        <v>20370119.277158398</v>
      </c>
      <c r="H64" s="868">
        <f t="shared" si="21"/>
        <v>21858281.549691245</v>
      </c>
      <c r="I64" s="869">
        <f t="shared" si="21"/>
        <v>23427697.482304387</v>
      </c>
      <c r="J64" s="868">
        <f t="shared" si="21"/>
        <v>25082803.524838205</v>
      </c>
      <c r="K64" s="868">
        <f t="shared" si="21"/>
        <v>26828278.357294373</v>
      </c>
      <c r="L64" s="868">
        <f t="shared" si="21"/>
        <v>28669056.115602642</v>
      </c>
      <c r="M64" s="868">
        <f t="shared" si="21"/>
        <v>30610340.339514546</v>
      </c>
      <c r="N64" s="868">
        <f t="shared" si="21"/>
        <v>32657618.682052039</v>
      </c>
      <c r="O64" s="868">
        <f t="shared" si="21"/>
        <v>34816678.42209208</v>
      </c>
      <c r="P64" s="868">
        <f t="shared" si="21"/>
        <v>37093622.82393831</v>
      </c>
      <c r="Q64" s="868">
        <f t="shared" si="21"/>
        <v>39494888.390125342</v>
      </c>
      <c r="R64" s="868">
        <f t="shared" si="21"/>
        <v>42027263.056226186</v>
      </c>
      <c r="S64" s="868">
        <f t="shared" si="21"/>
        <v>44697905.379096135</v>
      </c>
      <c r="T64" s="868">
        <f t="shared" si="21"/>
        <v>54399964.772794783</v>
      </c>
      <c r="U64" s="868">
        <f t="shared" si="21"/>
        <v>57370202.849389374</v>
      </c>
      <c r="V64" s="868">
        <f t="shared" si="21"/>
        <v>60502615.92496603</v>
      </c>
      <c r="W64" s="868">
        <f t="shared" si="21"/>
        <v>63806058.754469171</v>
      </c>
      <c r="X64" s="868">
        <f t="shared" si="21"/>
        <v>67289869.562463194</v>
      </c>
      <c r="Y64" s="868">
        <f t="shared" si="21"/>
        <v>70963896.440573677</v>
      </c>
      <c r="Z64" s="868">
        <f t="shared" si="21"/>
        <v>74838525.186229005</v>
      </c>
      <c r="AA64" s="868">
        <f t="shared" si="21"/>
        <v>78924708.661397114</v>
      </c>
      <c r="AB64" s="868">
        <f t="shared" si="21"/>
        <v>83233997.754309401</v>
      </c>
      <c r="AC64" s="868">
        <f t="shared" si="21"/>
        <v>87778574.031694695</v>
      </c>
      <c r="AD64" s="868">
        <f t="shared" si="21"/>
        <v>92571284.173825219</v>
      </c>
    </row>
    <row r="65" spans="1:30" ht="19.5" thickBot="1">
      <c r="A65" s="818"/>
      <c r="B65" s="870">
        <v>0</v>
      </c>
      <c r="C65" s="871">
        <f>AVERAGE(C49:C49)</f>
        <v>1</v>
      </c>
      <c r="D65" s="871">
        <f t="shared" ref="D65:AD65" si="22">AVERAGE(C49:D49)</f>
        <v>1.5</v>
      </c>
      <c r="E65" s="871">
        <f t="shared" si="22"/>
        <v>2.5</v>
      </c>
      <c r="F65" s="871">
        <f t="shared" si="22"/>
        <v>3.5</v>
      </c>
      <c r="G65" s="871">
        <f t="shared" si="22"/>
        <v>4.5</v>
      </c>
      <c r="H65" s="871">
        <f t="shared" si="22"/>
        <v>5.5</v>
      </c>
      <c r="I65" s="871">
        <f>AVERAGE(H49:I49)</f>
        <v>6.5</v>
      </c>
      <c r="J65" s="872">
        <f>AVERAGE(I49:J49)</f>
        <v>7.5</v>
      </c>
      <c r="K65" s="872">
        <f t="shared" si="22"/>
        <v>8.5</v>
      </c>
      <c r="L65" s="872">
        <f t="shared" si="22"/>
        <v>9.5</v>
      </c>
      <c r="M65" s="872">
        <f t="shared" si="22"/>
        <v>10.5</v>
      </c>
      <c r="N65" s="872">
        <f t="shared" si="22"/>
        <v>11.5</v>
      </c>
      <c r="O65" s="872">
        <f t="shared" si="22"/>
        <v>12.5</v>
      </c>
      <c r="P65" s="872">
        <f t="shared" si="22"/>
        <v>13.5</v>
      </c>
      <c r="Q65" s="872">
        <f t="shared" si="22"/>
        <v>14.5</v>
      </c>
      <c r="R65" s="872">
        <f t="shared" si="22"/>
        <v>15.5</v>
      </c>
      <c r="S65" s="872">
        <f t="shared" si="22"/>
        <v>16.5</v>
      </c>
      <c r="T65" s="872">
        <f t="shared" si="22"/>
        <v>17.5</v>
      </c>
      <c r="U65" s="872">
        <f t="shared" si="22"/>
        <v>18.5</v>
      </c>
      <c r="V65" s="872">
        <f t="shared" si="22"/>
        <v>19.5</v>
      </c>
      <c r="W65" s="872">
        <f t="shared" si="22"/>
        <v>20.5</v>
      </c>
      <c r="X65" s="872">
        <f t="shared" si="22"/>
        <v>21.5</v>
      </c>
      <c r="Y65" s="872">
        <f t="shared" si="22"/>
        <v>22.5</v>
      </c>
      <c r="Z65" s="872">
        <f t="shared" si="22"/>
        <v>23.5</v>
      </c>
      <c r="AA65" s="872">
        <f t="shared" si="22"/>
        <v>24.5</v>
      </c>
      <c r="AB65" s="872">
        <f t="shared" si="22"/>
        <v>25.5</v>
      </c>
      <c r="AC65" s="872">
        <f t="shared" si="22"/>
        <v>26.5</v>
      </c>
      <c r="AD65" s="872">
        <f t="shared" si="22"/>
        <v>27.5</v>
      </c>
    </row>
    <row r="66" spans="1:30">
      <c r="A66" s="850" t="s">
        <v>626</v>
      </c>
      <c r="B66" s="836">
        <f t="shared" ref="B66:AD66" si="23">B49</f>
        <v>0</v>
      </c>
      <c r="C66" s="836">
        <f t="shared" si="23"/>
        <v>1</v>
      </c>
      <c r="D66" s="836">
        <f t="shared" si="23"/>
        <v>2</v>
      </c>
      <c r="E66" s="836">
        <f t="shared" si="23"/>
        <v>3</v>
      </c>
      <c r="F66" s="836">
        <f t="shared" si="23"/>
        <v>4</v>
      </c>
      <c r="G66" s="836">
        <f t="shared" si="23"/>
        <v>5</v>
      </c>
      <c r="H66" s="836">
        <f t="shared" si="23"/>
        <v>6</v>
      </c>
      <c r="I66" s="837">
        <f t="shared" si="23"/>
        <v>7</v>
      </c>
      <c r="J66" s="839">
        <f t="shared" si="23"/>
        <v>8</v>
      </c>
      <c r="K66" s="839">
        <f t="shared" si="23"/>
        <v>9</v>
      </c>
      <c r="L66" s="839">
        <f t="shared" si="23"/>
        <v>10</v>
      </c>
      <c r="M66" s="839">
        <f t="shared" si="23"/>
        <v>11</v>
      </c>
      <c r="N66" s="839">
        <f t="shared" si="23"/>
        <v>12</v>
      </c>
      <c r="O66" s="839">
        <f t="shared" si="23"/>
        <v>13</v>
      </c>
      <c r="P66" s="839">
        <f t="shared" si="23"/>
        <v>14</v>
      </c>
      <c r="Q66" s="839">
        <f t="shared" si="23"/>
        <v>15</v>
      </c>
      <c r="R66" s="839">
        <f t="shared" si="23"/>
        <v>16</v>
      </c>
      <c r="S66" s="839">
        <f t="shared" si="23"/>
        <v>17</v>
      </c>
      <c r="T66" s="839">
        <f t="shared" si="23"/>
        <v>18</v>
      </c>
      <c r="U66" s="839">
        <f t="shared" si="23"/>
        <v>19</v>
      </c>
      <c r="V66" s="839">
        <f t="shared" si="23"/>
        <v>20</v>
      </c>
      <c r="W66" s="839">
        <f t="shared" si="23"/>
        <v>21</v>
      </c>
      <c r="X66" s="839">
        <f t="shared" si="23"/>
        <v>22</v>
      </c>
      <c r="Y66" s="839">
        <f t="shared" si="23"/>
        <v>23</v>
      </c>
      <c r="Z66" s="839">
        <f t="shared" si="23"/>
        <v>24</v>
      </c>
      <c r="AA66" s="839">
        <f t="shared" si="23"/>
        <v>25</v>
      </c>
      <c r="AB66" s="839">
        <f t="shared" si="23"/>
        <v>26</v>
      </c>
      <c r="AC66" s="839">
        <f t="shared" si="23"/>
        <v>27</v>
      </c>
      <c r="AD66" s="839">
        <f t="shared" si="23"/>
        <v>28</v>
      </c>
    </row>
    <row r="67" spans="1:30" s="806" customFormat="1">
      <c r="A67" s="858" t="s">
        <v>623</v>
      </c>
      <c r="B67" s="859">
        <f t="shared" ref="B67:AD67" si="24">B60</f>
        <v>0</v>
      </c>
      <c r="C67" s="859">
        <f t="shared" si="24"/>
        <v>0</v>
      </c>
      <c r="D67" s="859">
        <f t="shared" si="24"/>
        <v>0</v>
      </c>
      <c r="E67" s="859">
        <f t="shared" si="24"/>
        <v>-6885599.9999999991</v>
      </c>
      <c r="F67" s="859">
        <f t="shared" si="24"/>
        <v>18959003.903999999</v>
      </c>
      <c r="G67" s="859">
        <f t="shared" si="24"/>
        <v>20370119.277158398</v>
      </c>
      <c r="H67" s="859">
        <f t="shared" si="24"/>
        <v>21858281.549691245</v>
      </c>
      <c r="I67" s="860">
        <f t="shared" si="24"/>
        <v>23427697.482304387</v>
      </c>
      <c r="J67" s="859">
        <f t="shared" si="24"/>
        <v>25082803.524838205</v>
      </c>
      <c r="K67" s="859">
        <f t="shared" si="24"/>
        <v>26828278.357294373</v>
      </c>
      <c r="L67" s="859">
        <f t="shared" si="24"/>
        <v>28669056.115602642</v>
      </c>
      <c r="M67" s="859">
        <f t="shared" si="24"/>
        <v>30610340.339514546</v>
      </c>
      <c r="N67" s="859">
        <f t="shared" si="24"/>
        <v>32657618.682052039</v>
      </c>
      <c r="O67" s="859">
        <f t="shared" si="24"/>
        <v>34816678.42209208</v>
      </c>
      <c r="P67" s="859">
        <f t="shared" si="24"/>
        <v>37093622.82393831</v>
      </c>
      <c r="Q67" s="859">
        <f t="shared" si="24"/>
        <v>39494888.390125342</v>
      </c>
      <c r="R67" s="859">
        <f t="shared" si="24"/>
        <v>42027263.056226186</v>
      </c>
      <c r="S67" s="859">
        <f t="shared" si="24"/>
        <v>44697905.379096135</v>
      </c>
      <c r="T67" s="859">
        <f t="shared" si="24"/>
        <v>54399964.772794783</v>
      </c>
      <c r="U67" s="859">
        <f t="shared" si="24"/>
        <v>57370202.849389374</v>
      </c>
      <c r="V67" s="859">
        <f t="shared" si="24"/>
        <v>60502615.92496603</v>
      </c>
      <c r="W67" s="859">
        <f t="shared" si="24"/>
        <v>63806058.754469171</v>
      </c>
      <c r="X67" s="859">
        <f t="shared" si="24"/>
        <v>67289869.562463194</v>
      </c>
      <c r="Y67" s="859">
        <f t="shared" si="24"/>
        <v>70963896.440573677</v>
      </c>
      <c r="Z67" s="859">
        <f t="shared" si="24"/>
        <v>74838525.186229005</v>
      </c>
      <c r="AA67" s="859">
        <f t="shared" si="24"/>
        <v>78924708.661397114</v>
      </c>
      <c r="AB67" s="859">
        <f t="shared" si="24"/>
        <v>83233997.754309401</v>
      </c>
      <c r="AC67" s="859">
        <f t="shared" si="24"/>
        <v>87778574.031694695</v>
      </c>
      <c r="AD67" s="859">
        <f t="shared" si="24"/>
        <v>92571284.173825219</v>
      </c>
    </row>
    <row r="68" spans="1:30">
      <c r="A68" s="864" t="s">
        <v>143</v>
      </c>
      <c r="B68" s="861">
        <f t="shared" ref="B68:AD68" si="25">-B59</f>
        <v>0</v>
      </c>
      <c r="C68" s="861">
        <f t="shared" si="25"/>
        <v>0</v>
      </c>
      <c r="D68" s="861">
        <f t="shared" si="25"/>
        <v>0</v>
      </c>
      <c r="E68" s="861">
        <f t="shared" si="25"/>
        <v>6885599.9999999991</v>
      </c>
      <c r="F68" s="861">
        <f t="shared" si="25"/>
        <v>6885599.9999999991</v>
      </c>
      <c r="G68" s="861">
        <f t="shared" si="25"/>
        <v>6885599.9999999991</v>
      </c>
      <c r="H68" s="861">
        <f t="shared" si="25"/>
        <v>6885599.9999999991</v>
      </c>
      <c r="I68" s="862">
        <f t="shared" si="25"/>
        <v>6885599.9999999991</v>
      </c>
      <c r="J68" s="861">
        <f t="shared" si="25"/>
        <v>6885599.9999999991</v>
      </c>
      <c r="K68" s="861">
        <f t="shared" si="25"/>
        <v>6885599.9999999991</v>
      </c>
      <c r="L68" s="861">
        <f t="shared" si="25"/>
        <v>6885599.9999999991</v>
      </c>
      <c r="M68" s="861">
        <f t="shared" si="25"/>
        <v>6885599.9999999991</v>
      </c>
      <c r="N68" s="861">
        <f t="shared" si="25"/>
        <v>6885599.9999999991</v>
      </c>
      <c r="O68" s="861">
        <f t="shared" si="25"/>
        <v>6885599.9999999991</v>
      </c>
      <c r="P68" s="861">
        <f t="shared" si="25"/>
        <v>6885599.9999999991</v>
      </c>
      <c r="Q68" s="861">
        <f t="shared" si="25"/>
        <v>6885599.9999999991</v>
      </c>
      <c r="R68" s="861">
        <f t="shared" si="25"/>
        <v>6885599.9999999991</v>
      </c>
      <c r="S68" s="861">
        <f t="shared" si="25"/>
        <v>6885599.9999999991</v>
      </c>
      <c r="T68" s="861">
        <f t="shared" si="25"/>
        <v>0</v>
      </c>
      <c r="U68" s="861">
        <f t="shared" si="25"/>
        <v>0</v>
      </c>
      <c r="V68" s="861">
        <f t="shared" si="25"/>
        <v>0</v>
      </c>
      <c r="W68" s="861">
        <f t="shared" si="25"/>
        <v>0</v>
      </c>
      <c r="X68" s="861">
        <f t="shared" si="25"/>
        <v>0</v>
      </c>
      <c r="Y68" s="861">
        <f t="shared" si="25"/>
        <v>0</v>
      </c>
      <c r="Z68" s="861">
        <f t="shared" si="25"/>
        <v>0</v>
      </c>
      <c r="AA68" s="861">
        <f t="shared" si="25"/>
        <v>0</v>
      </c>
      <c r="AB68" s="861">
        <f t="shared" si="25"/>
        <v>0</v>
      </c>
      <c r="AC68" s="861">
        <f t="shared" si="25"/>
        <v>0</v>
      </c>
      <c r="AD68" s="861">
        <f t="shared" si="25"/>
        <v>0</v>
      </c>
    </row>
    <row r="69" spans="1:30">
      <c r="A69" s="864" t="s">
        <v>624</v>
      </c>
      <c r="B69" s="861">
        <f t="shared" ref="B69:AD69" si="26">B61</f>
        <v>0</v>
      </c>
      <c r="C69" s="861">
        <f t="shared" si="26"/>
        <v>0</v>
      </c>
      <c r="D69" s="861">
        <f t="shared" si="26"/>
        <v>0</v>
      </c>
      <c r="E69" s="861">
        <f t="shared" si="26"/>
        <v>0</v>
      </c>
      <c r="F69" s="861">
        <f t="shared" si="26"/>
        <v>0</v>
      </c>
      <c r="G69" s="861">
        <f t="shared" si="26"/>
        <v>0</v>
      </c>
      <c r="H69" s="861">
        <f t="shared" si="26"/>
        <v>0</v>
      </c>
      <c r="I69" s="862">
        <f t="shared" si="26"/>
        <v>0</v>
      </c>
      <c r="J69" s="861">
        <f t="shared" si="26"/>
        <v>0</v>
      </c>
      <c r="K69" s="861">
        <f t="shared" si="26"/>
        <v>0</v>
      </c>
      <c r="L69" s="861">
        <f t="shared" si="26"/>
        <v>0</v>
      </c>
      <c r="M69" s="861">
        <f t="shared" si="26"/>
        <v>0</v>
      </c>
      <c r="N69" s="861">
        <f t="shared" si="26"/>
        <v>0</v>
      </c>
      <c r="O69" s="861">
        <f t="shared" si="26"/>
        <v>0</v>
      </c>
      <c r="P69" s="861">
        <f t="shared" si="26"/>
        <v>0</v>
      </c>
      <c r="Q69" s="861">
        <f t="shared" si="26"/>
        <v>0</v>
      </c>
      <c r="R69" s="861">
        <f t="shared" si="26"/>
        <v>0</v>
      </c>
      <c r="S69" s="861">
        <f t="shared" si="26"/>
        <v>0</v>
      </c>
      <c r="T69" s="861">
        <f t="shared" si="26"/>
        <v>0</v>
      </c>
      <c r="U69" s="861">
        <f t="shared" si="26"/>
        <v>0</v>
      </c>
      <c r="V69" s="861">
        <f t="shared" si="26"/>
        <v>0</v>
      </c>
      <c r="W69" s="861">
        <f t="shared" si="26"/>
        <v>0</v>
      </c>
      <c r="X69" s="861">
        <f t="shared" si="26"/>
        <v>0</v>
      </c>
      <c r="Y69" s="861">
        <f t="shared" si="26"/>
        <v>0</v>
      </c>
      <c r="Z69" s="861">
        <f t="shared" si="26"/>
        <v>0</v>
      </c>
      <c r="AA69" s="861">
        <f t="shared" si="26"/>
        <v>0</v>
      </c>
      <c r="AB69" s="861">
        <f t="shared" si="26"/>
        <v>0</v>
      </c>
      <c r="AC69" s="861">
        <f t="shared" si="26"/>
        <v>0</v>
      </c>
      <c r="AD69" s="861">
        <f t="shared" si="26"/>
        <v>0</v>
      </c>
    </row>
    <row r="70" spans="1:30">
      <c r="A70" s="864" t="s">
        <v>197</v>
      </c>
      <c r="B70" s="861">
        <f>IF(SUM($B$63:B63)+SUM($A$70:A70)&gt;0,0,SUM($B$63:B63)-SUM($A$70:A70))</f>
        <v>0</v>
      </c>
      <c r="C70" s="861">
        <f>IF(SUM($B$63:C63)+SUM($A$70:B70)&gt;0,0,SUM($B$63:C63)-SUM($A$70:B70))</f>
        <v>0</v>
      </c>
      <c r="D70" s="861">
        <f>IF(SUM($B$63:D63)+SUM($A$70:C70)&gt;0,0,SUM($B$63:D63)-SUM($A$70:C70))</f>
        <v>0</v>
      </c>
      <c r="E70" s="861">
        <f>IF(SUM($B$63:E63)+SUM($A$70:D70)&gt;0,0,SUM($B$63:E63)-SUM($A$70:D70))</f>
        <v>0</v>
      </c>
      <c r="F70" s="861">
        <f>IF(SUM($B$63:F63)+SUM($A$70:E70)&gt;0,0,SUM($B$63:F63)-SUM($A$70:E70))</f>
        <v>0</v>
      </c>
      <c r="G70" s="861">
        <f>IF(SUM($B$63:G63)+SUM($A$70:F70)&gt;0,0,SUM($B$63:G63)-SUM($A$70:F70))</f>
        <v>0</v>
      </c>
      <c r="H70" s="861">
        <f>IF(SUM($B$63:H63)+SUM($A$70:G70)&gt;0,0,SUM($B$63:H63)-SUM($A$70:G70))</f>
        <v>0</v>
      </c>
      <c r="I70" s="862">
        <f>IF(SUM($B$63:I63)+SUM($A$70:H70)&gt;0,0,SUM($B$63:I63)-SUM($A$70:H70))</f>
        <v>0</v>
      </c>
      <c r="J70" s="861">
        <f>IF(SUM($B$63:J63)+SUM($A$70:I70)&gt;0,0,SUM($B$63:J63)-SUM($A$70:I70))</f>
        <v>0</v>
      </c>
      <c r="K70" s="861">
        <f>IF(SUM($B$63:K63)+SUM($A$70:J70)&gt;0,0,SUM($B$63:K63)-SUM($A$70:J70))</f>
        <v>0</v>
      </c>
      <c r="L70" s="861">
        <f>IF(SUM($B$63:L63)+SUM($A$70:K70)&gt;0,0,SUM($B$63:L63)-SUM($A$70:K70))</f>
        <v>0</v>
      </c>
      <c r="M70" s="861">
        <f>IF(SUM($B$63:M63)+SUM($A$70:L70)&gt;0,0,SUM($B$63:M63)-SUM($A$70:L70))</f>
        <v>0</v>
      </c>
      <c r="N70" s="861">
        <f>IF(SUM($B$63:N63)+SUM($A$70:M70)&gt;0,0,SUM($B$63:N63)-SUM($A$70:M70))</f>
        <v>0</v>
      </c>
      <c r="O70" s="861">
        <f>IF(SUM($B$63:O63)+SUM($A$70:N70)&gt;0,0,SUM($B$63:O63)-SUM($A$70:N70))</f>
        <v>0</v>
      </c>
      <c r="P70" s="861">
        <f>IF(SUM($B$63:P63)+SUM($A$70:O70)&gt;0,0,SUM($B$63:P63)-SUM($A$70:O70))</f>
        <v>0</v>
      </c>
      <c r="Q70" s="861">
        <f>IF(SUM($B$63:Q63)+SUM($A$70:P70)&gt;0,0,SUM($B$63:Q63)-SUM($A$70:P70))</f>
        <v>0</v>
      </c>
      <c r="R70" s="861">
        <f>IF(SUM($B$63:R63)+SUM($A$70:Q70)&gt;0,0,SUM($B$63:R63)-SUM($A$70:Q70))</f>
        <v>0</v>
      </c>
      <c r="S70" s="861">
        <f>IF(SUM($B$63:S63)+SUM($A$70:R70)&gt;0,0,SUM($B$63:S63)-SUM($A$70:R70))</f>
        <v>0</v>
      </c>
      <c r="T70" s="861">
        <f>IF(SUM($B$63:T63)+SUM($A$70:S70)&gt;0,0,SUM($B$63:T63)-SUM($A$70:S70))</f>
        <v>0</v>
      </c>
      <c r="U70" s="861">
        <f>IF(SUM($B$63:U63)+SUM($A$70:T70)&gt;0,0,SUM($B$63:U63)-SUM($A$70:T70))</f>
        <v>0</v>
      </c>
      <c r="V70" s="861">
        <f>IF(SUM($B$63:V63)+SUM($A$70:U70)&gt;0,0,SUM($B$63:V63)-SUM($A$70:U70))</f>
        <v>0</v>
      </c>
      <c r="W70" s="861">
        <f>IF(SUM($B$63:W63)+SUM($A$70:V70)&gt;0,0,SUM($B$63:W63)-SUM($A$70:V70))</f>
        <v>0</v>
      </c>
      <c r="X70" s="861">
        <f>IF(SUM($B$63:X63)+SUM($A$70:W70)&gt;0,0,SUM($B$63:X63)-SUM($A$70:W70))</f>
        <v>0</v>
      </c>
      <c r="Y70" s="861">
        <f>IF(SUM($B$63:Y63)+SUM($A$70:X70)&gt;0,0,SUM($B$63:Y63)-SUM($A$70:X70))</f>
        <v>0</v>
      </c>
      <c r="Z70" s="861">
        <f>IF(SUM($B$63:Z63)+SUM($A$70:Y70)&gt;0,0,SUM($B$63:Z63)-SUM($A$70:Y70))</f>
        <v>0</v>
      </c>
      <c r="AA70" s="861">
        <f>IF(SUM($B$63:AA63)+SUM($A$70:Z70)&gt;0,0,SUM($B$63:AA63)-SUM($A$70:Z70))</f>
        <v>0</v>
      </c>
      <c r="AB70" s="861">
        <f>IF(SUM($B$63:AB63)+SUM($A$70:AA70)&gt;0,0,SUM($B$63:AB63)-SUM($A$70:AA70))</f>
        <v>0</v>
      </c>
      <c r="AC70" s="861">
        <f>IF(SUM($B$63:AC63)+SUM($A$70:AB70)&gt;0,0,SUM($B$63:AC63)-SUM($A$70:AB70))</f>
        <v>0</v>
      </c>
      <c r="AD70" s="861">
        <f>IF(SUM($B$63:AD63)+SUM($A$70:AC70)&gt;0,0,SUM($B$63:AD63)-SUM($A$70:AC70))</f>
        <v>0</v>
      </c>
    </row>
    <row r="71" spans="1:30">
      <c r="A71" s="864" t="s">
        <v>627</v>
      </c>
      <c r="B71" s="861"/>
      <c r="C71" s="861">
        <f>IF(((SUM($B$50:C50)+SUM($B$52:C56))+SUM($B$73:C73))&lt;0,((SUM($B$50:C50)+SUM($B$52:C56))+SUM($B$73:C73))*0.18-SUM($A$71:B71),IF(SUM($B$71:B71)&lt;0,0-SUM($B$71:B71),0))</f>
        <v>-144000</v>
      </c>
      <c r="D71" s="861">
        <f>IF(((SUM($B$50:D50)+SUM($B$52:D56))+SUM($B$73:D73))&lt;0,((SUM($B$50:D50)+SUM($B$52:D56))+SUM($B$73:D73))*0.18-SUM($A$71:C71),IF(SUM($B$71:C71)&lt;0,0-SUM($B$71:C71),0))</f>
        <v>0</v>
      </c>
      <c r="E71" s="861">
        <f>IF(((SUM($B$50:E50)+SUM($B$52:E56))+SUM($B$73:E73))&lt;0,((SUM($B$50:E50)+SUM($B$52:E56))+SUM($B$73:E73))*0.18-SUM($A$71:D71),IF(SUM($B$71:D71)&lt;0,0-SUM($B$71:D71),0))</f>
        <v>0</v>
      </c>
      <c r="F71" s="861">
        <f>IF(((SUM($B$50:F50)+SUM($B$52:F56))+SUM($B$73:F73))&lt;0,((SUM($B$50:F50)+SUM($B$52:F56))+SUM($B$73:F73))*0.18-SUM($A$71:E71),IF(SUM($B$71:E71)&lt;0,0-SUM($B$71:E71),0))</f>
        <v>144000</v>
      </c>
      <c r="G71" s="861">
        <f>IF(((SUM($B$50:G50)+SUM($B$52:G56))+SUM($B$73:G73))&lt;0,((SUM($B$50:G50)+SUM($B$52:G56))+SUM($B$73:G73))*0.18-SUM($A$71:F71),IF(SUM($B$71:F71)&lt;0,0-SUM($B$71:F71),0))</f>
        <v>0</v>
      </c>
      <c r="H71" s="861">
        <f>IF(((SUM($B$50:H50)+SUM($B$52:H56))+SUM($B$73:H73))&lt;0,((SUM($B$50:H50)+SUM($B$52:H56))+SUM($B$73:H73))*0.18-SUM($A$71:G71),IF(SUM($B$71:G71)&lt;0,0-SUM($B$71:G71),0))</f>
        <v>0</v>
      </c>
      <c r="I71" s="862">
        <f>IF(((SUM($B$50:I50)+SUM($B$52:I56))+SUM($B$73:I73))&lt;0,((SUM($B$50:I50)+SUM($B$52:I56))+SUM($B$73:I73))*0.18-SUM($A$71:H71),IF(SUM($B$71:H71)&lt;0,0-SUM($B$71:H71),0))</f>
        <v>0</v>
      </c>
      <c r="J71" s="861">
        <f>IF(((SUM($B$50:J50)+SUM($B$52:J56))+SUM($B$73:J73))&lt;0,((SUM($B$50:J50)+SUM($B$52:J56))+SUM($B$73:J73))*0.18-SUM($A$71:I71),IF(SUM($B$71:I71)&lt;0,0-SUM($B$71:I71),0))</f>
        <v>0</v>
      </c>
      <c r="K71" s="861">
        <f>IF(((SUM($B$50:K50)+SUM($B$52:K56))+SUM($B$73:K73))&lt;0,((SUM($B$50:K50)+SUM($B$52:K56))+SUM($B$73:K73))*0.18-SUM($A$71:J71),IF(SUM($B$71:J71)&lt;0,0-SUM($B$71:J71),0))</f>
        <v>0</v>
      </c>
      <c r="L71" s="861">
        <f>IF(((SUM($B$50:L50)+SUM($B$52:L56))+SUM($B$73:L73))&lt;0,((SUM($B$50:L50)+SUM($B$52:L56))+SUM($B$73:L73))*0.18-SUM($A$71:K71),IF(SUM($B$71:K71)&lt;0,0-SUM($B$71:K71),0))</f>
        <v>0</v>
      </c>
      <c r="M71" s="861">
        <f>IF(((SUM($B$50:M50)+SUM($B$52:M56))+SUM($B$73:M73))&lt;0,((SUM($B$50:M50)+SUM($B$52:M56))+SUM($B$73:M73))*0.18-SUM($A$71:L71),IF(SUM($B$71:L71)&lt;0,0-SUM($B$71:L71),0))</f>
        <v>0</v>
      </c>
      <c r="N71" s="861">
        <f>IF(((SUM($B$50:N50)+SUM($B$52:N56))+SUM($B$73:N73))&lt;0,((SUM($B$50:N50)+SUM($B$52:N56))+SUM($B$73:N73))*0.18-SUM($A$71:M71),IF(SUM($B$71:M71)&lt;0,0-SUM($B$71:M71),0))</f>
        <v>0</v>
      </c>
      <c r="O71" s="861">
        <f>IF(((SUM($B$50:O50)+SUM($B$52:O56))+SUM($B$73:O73))&lt;0,((SUM($B$50:O50)+SUM($B$52:O56))+SUM($B$73:O73))*0.18-SUM($A$71:N71),IF(SUM($B$71:N71)&lt;0,0-SUM($B$71:N71),0))</f>
        <v>0</v>
      </c>
      <c r="P71" s="861">
        <f>IF(((SUM($B$50:P50)+SUM($B$52:P56))+SUM($B$73:P73))&lt;0,((SUM($B$50:P50)+SUM($B$52:P56))+SUM($B$73:P73))*0.18-SUM($A$71:O71),IF(SUM($B$71:O71)&lt;0,0-SUM($B$71:O71),0))</f>
        <v>0</v>
      </c>
      <c r="Q71" s="861">
        <f>IF(((SUM($B$50:Q50)+SUM($B$52:Q56))+SUM($B$73:Q73))&lt;0,((SUM($B$50:Q50)+SUM($B$52:Q56))+SUM($B$73:Q73))*0.18-SUM($A$71:P71),IF(SUM($B$71:P71)&lt;0,0-SUM($B$71:P71),0))</f>
        <v>0</v>
      </c>
      <c r="R71" s="861">
        <f>IF(((SUM($B$50:R50)+SUM($B$52:R56))+SUM($B$73:R73))&lt;0,((SUM($B$50:R50)+SUM($B$52:R56))+SUM($B$73:R73))*0.18-SUM($A$71:Q71),IF(SUM($B$71:Q71)&lt;0,0-SUM($B$71:Q71),0))</f>
        <v>0</v>
      </c>
      <c r="S71" s="861">
        <f>IF(((SUM($B$50:S50)+SUM($B$52:S56))+SUM($B$73:S73))&lt;0,((SUM($B$50:S50)+SUM($B$52:S56))+SUM($B$73:S73))*0.18-SUM($A$71:R71),IF(SUM($B$71:R71)&lt;0,0-SUM($B$71:R71),0))</f>
        <v>0</v>
      </c>
      <c r="T71" s="861">
        <f>IF(((SUM($B$50:T50)+SUM($B$52:T56))+SUM($B$73:T73))&lt;0,((SUM($B$50:T50)+SUM($B$52:T56))+SUM($B$73:T73))*0.18-SUM($A$71:S71),IF(SUM($B$71:S71)&lt;0,0-SUM($B$71:S71),0))</f>
        <v>0</v>
      </c>
      <c r="U71" s="861">
        <f>IF(((SUM($B$50:U50)+SUM($B$52:U56))+SUM($B$73:U73))&lt;0,((SUM($B$50:U50)+SUM($B$52:U56))+SUM($B$73:U73))*0.18-SUM($A$71:T71),IF(SUM($B$71:T71)&lt;0,0-SUM($B$71:T71),0))</f>
        <v>0</v>
      </c>
      <c r="V71" s="861">
        <f>IF(((SUM($B$50:V50)+SUM($B$52:V56))+SUM($B$73:V73))&lt;0,((SUM($B$50:V50)+SUM($B$52:V56))+SUM($B$73:V73))*0.18-SUM($A$71:U71),IF(SUM($B$71:U71)&lt;0,0-SUM($B$71:U71),0))</f>
        <v>0</v>
      </c>
      <c r="W71" s="861">
        <f>IF(((SUM($B$50:W50)+SUM($B$52:W56))+SUM($B$73:W73))&lt;0,((SUM($B$50:W50)+SUM($B$52:W56))+SUM($B$73:W73))*0.18-SUM($A$71:V71),IF(SUM($B$71:V71)&lt;0,0-SUM($B$71:V71),0))</f>
        <v>0</v>
      </c>
      <c r="X71" s="861">
        <f>IF(((SUM($B$50:X50)+SUM($B$52:X56))+SUM($B$73:X73))&lt;0,((SUM($B$50:X50)+SUM($B$52:X56))+SUM($B$73:X73))*0.18-SUM($A$71:W71),IF(SUM($B$71:W71)&lt;0,0-SUM($B$71:W71),0))</f>
        <v>0</v>
      </c>
      <c r="Y71" s="861">
        <f>IF(((SUM($B$50:Y50)+SUM($B$52:Y56))+SUM($B$73:Y73))&lt;0,((SUM($B$50:Y50)+SUM($B$52:Y56))+SUM($B$73:Y73))*0.18-SUM($A$71:X71),IF(SUM($B$71:X71)&lt;0,0-SUM($B$71:X71),0))</f>
        <v>0</v>
      </c>
      <c r="Z71" s="861">
        <f>IF(((SUM($B$50:Z50)+SUM($B$52:Z56))+SUM($B$73:Z73))&lt;0,((SUM($B$50:Z50)+SUM($B$52:Z56))+SUM($B$73:Z73))*0.18-SUM($A$71:Y71),IF(SUM($B$71:Y71)&lt;0,0-SUM($B$71:Y71),0))</f>
        <v>0</v>
      </c>
      <c r="AA71" s="861">
        <f>IF(((SUM($B$50:AA50)+SUM($B$52:AA56))+SUM($B$73:AA73))&lt;0,((SUM($B$50:AA50)+SUM($B$52:AA56))+SUM($B$73:AA73))*0.18-SUM($A$71:Z71),IF(SUM($B$71:Z71)&lt;0,0-SUM($B$71:Z71),0))</f>
        <v>0</v>
      </c>
      <c r="AB71" s="861">
        <f>IF(((SUM($B$50:AB50)+SUM($B$52:AB56))+SUM($B$73:AB73))&lt;0,((SUM($B$50:AB50)+SUM($B$52:AB56))+SUM($B$73:AB73))*0.18-SUM($A$71:AA71),IF(SUM($B$71:AA71)&lt;0,0-SUM($B$71:AA71),0))</f>
        <v>0</v>
      </c>
      <c r="AC71" s="861">
        <f>IF(((SUM($B$50:AC50)+SUM($B$52:AC56))+SUM($B$73:AC73))&lt;0,((SUM($B$50:AC50)+SUM($B$52:AC56))+SUM($B$73:AC73))*0.18-SUM($A$71:AB71),IF(SUM($B$71:AB71)&lt;0,0-SUM($B$71:AB71),0))</f>
        <v>0</v>
      </c>
      <c r="AD71" s="861">
        <f>IF(((SUM($B$50:AD50)+SUM($B$52:AD56))+SUM($B$73:AD73))&lt;0,((SUM($B$50:AD50)+SUM($B$52:AD56))+SUM($B$73:AD73))*0.18-SUM($A$71:AC71),IF(SUM($B$71:AC71)&lt;0,0-SUM($B$71:AC71),0))</f>
        <v>0</v>
      </c>
    </row>
    <row r="72" spans="1:30">
      <c r="A72" s="864" t="s">
        <v>628</v>
      </c>
      <c r="B72" s="861">
        <f>-B50*(B29)</f>
        <v>0</v>
      </c>
      <c r="C72" s="861">
        <f>-(C50-B50)*$B$29</f>
        <v>0</v>
      </c>
      <c r="D72" s="861">
        <f t="shared" ref="D72:AD72" si="27">-(D50-C50)*$B$29</f>
        <v>0</v>
      </c>
      <c r="E72" s="861">
        <f t="shared" si="27"/>
        <v>0</v>
      </c>
      <c r="F72" s="861">
        <f t="shared" si="27"/>
        <v>-2584460.3903999999</v>
      </c>
      <c r="G72" s="861">
        <f t="shared" si="27"/>
        <v>-141111.5373158399</v>
      </c>
      <c r="H72" s="861">
        <f t="shared" si="27"/>
        <v>-148816.22725328468</v>
      </c>
      <c r="I72" s="862">
        <f t="shared" si="27"/>
        <v>-156941.59326131418</v>
      </c>
      <c r="J72" s="861">
        <f t="shared" si="27"/>
        <v>-165510.60425338187</v>
      </c>
      <c r="K72" s="861">
        <f t="shared" si="27"/>
        <v>-174547.48324561678</v>
      </c>
      <c r="L72" s="861">
        <f t="shared" si="27"/>
        <v>-184077.77583082693</v>
      </c>
      <c r="M72" s="861">
        <f t="shared" si="27"/>
        <v>-194128.4223911904</v>
      </c>
      <c r="N72" s="861">
        <f t="shared" si="27"/>
        <v>-204727.83425374926</v>
      </c>
      <c r="O72" s="861">
        <f t="shared" si="27"/>
        <v>-215905.97400400415</v>
      </c>
      <c r="P72" s="861">
        <f t="shared" si="27"/>
        <v>-227694.440184623</v>
      </c>
      <c r="Q72" s="861">
        <f t="shared" si="27"/>
        <v>-240126.55661870318</v>
      </c>
      <c r="R72" s="861">
        <f t="shared" si="27"/>
        <v>-253237.46661008449</v>
      </c>
      <c r="S72" s="861">
        <f t="shared" si="27"/>
        <v>-267064.23228699493</v>
      </c>
      <c r="T72" s="861">
        <f t="shared" si="27"/>
        <v>-281645.93936986476</v>
      </c>
      <c r="U72" s="861">
        <f t="shared" si="27"/>
        <v>-297023.80765945913</v>
      </c>
      <c r="V72" s="861">
        <f t="shared" si="27"/>
        <v>-313241.30755766557</v>
      </c>
      <c r="W72" s="861">
        <f t="shared" si="27"/>
        <v>-330344.28295031417</v>
      </c>
      <c r="X72" s="861">
        <f t="shared" si="27"/>
        <v>-348381.08079940232</v>
      </c>
      <c r="Y72" s="861">
        <f t="shared" si="27"/>
        <v>-367402.68781104835</v>
      </c>
      <c r="Z72" s="861">
        <f t="shared" si="27"/>
        <v>-387462.87456553284</v>
      </c>
      <c r="AA72" s="861">
        <f t="shared" si="27"/>
        <v>-408618.34751681093</v>
      </c>
      <c r="AB72" s="861">
        <f t="shared" si="27"/>
        <v>-430928.90929122869</v>
      </c>
      <c r="AC72" s="861">
        <f t="shared" si="27"/>
        <v>-454457.62773852947</v>
      </c>
      <c r="AD72" s="861">
        <f t="shared" si="27"/>
        <v>-479271.0142130524</v>
      </c>
    </row>
    <row r="73" spans="1:30">
      <c r="A73" s="864" t="s">
        <v>629</v>
      </c>
      <c r="B73" s="861"/>
      <c r="C73" s="861">
        <v>-800000</v>
      </c>
      <c r="D73" s="861">
        <v>0</v>
      </c>
      <c r="E73" s="861">
        <v>0</v>
      </c>
      <c r="F73" s="861">
        <v>0</v>
      </c>
      <c r="G73" s="861">
        <v>0</v>
      </c>
      <c r="H73" s="861"/>
      <c r="I73" s="861"/>
      <c r="J73" s="861"/>
      <c r="K73" s="861">
        <v>0</v>
      </c>
      <c r="L73" s="862">
        <v>0</v>
      </c>
      <c r="M73" s="862">
        <v>0</v>
      </c>
      <c r="N73" s="862">
        <v>0</v>
      </c>
      <c r="O73" s="862">
        <v>0</v>
      </c>
      <c r="P73" s="862">
        <v>0</v>
      </c>
      <c r="Q73" s="862">
        <v>0</v>
      </c>
      <c r="R73" s="862">
        <v>0</v>
      </c>
      <c r="S73" s="862">
        <v>0</v>
      </c>
      <c r="T73" s="862">
        <v>0</v>
      </c>
      <c r="U73" s="862">
        <v>0</v>
      </c>
      <c r="V73" s="862">
        <v>0</v>
      </c>
      <c r="W73" s="862">
        <v>0</v>
      </c>
      <c r="X73" s="862">
        <v>0</v>
      </c>
      <c r="Y73" s="862">
        <v>0</v>
      </c>
      <c r="Z73" s="861">
        <v>0</v>
      </c>
      <c r="AA73" s="861">
        <v>0</v>
      </c>
      <c r="AB73" s="861">
        <v>0</v>
      </c>
      <c r="AC73" s="861">
        <v>0</v>
      </c>
      <c r="AD73" s="861">
        <v>0</v>
      </c>
    </row>
    <row r="74" spans="1:30">
      <c r="A74" s="864" t="s">
        <v>630</v>
      </c>
      <c r="B74" s="861">
        <f t="shared" ref="B74:AD74" si="28">B45-B46</f>
        <v>0</v>
      </c>
      <c r="C74" s="861">
        <f t="shared" si="28"/>
        <v>0</v>
      </c>
      <c r="D74" s="861">
        <f t="shared" si="28"/>
        <v>0</v>
      </c>
      <c r="E74" s="861">
        <f t="shared" si="28"/>
        <v>0</v>
      </c>
      <c r="F74" s="861">
        <f t="shared" si="28"/>
        <v>0</v>
      </c>
      <c r="G74" s="861">
        <f t="shared" si="28"/>
        <v>0</v>
      </c>
      <c r="H74" s="861">
        <f t="shared" si="28"/>
        <v>0</v>
      </c>
      <c r="I74" s="862">
        <f t="shared" si="28"/>
        <v>0</v>
      </c>
      <c r="J74" s="861">
        <f t="shared" si="28"/>
        <v>0</v>
      </c>
      <c r="K74" s="861">
        <f t="shared" si="28"/>
        <v>0</v>
      </c>
      <c r="L74" s="861">
        <f t="shared" si="28"/>
        <v>0</v>
      </c>
      <c r="M74" s="861">
        <f t="shared" si="28"/>
        <v>0</v>
      </c>
      <c r="N74" s="861">
        <f t="shared" si="28"/>
        <v>0</v>
      </c>
      <c r="O74" s="861">
        <f t="shared" si="28"/>
        <v>0</v>
      </c>
      <c r="P74" s="861">
        <f t="shared" si="28"/>
        <v>0</v>
      </c>
      <c r="Q74" s="861">
        <f t="shared" si="28"/>
        <v>0</v>
      </c>
      <c r="R74" s="861">
        <f t="shared" si="28"/>
        <v>0</v>
      </c>
      <c r="S74" s="861">
        <f t="shared" si="28"/>
        <v>0</v>
      </c>
      <c r="T74" s="861">
        <f t="shared" si="28"/>
        <v>0</v>
      </c>
      <c r="U74" s="861">
        <f t="shared" si="28"/>
        <v>0</v>
      </c>
      <c r="V74" s="861">
        <f t="shared" si="28"/>
        <v>0</v>
      </c>
      <c r="W74" s="861">
        <f t="shared" si="28"/>
        <v>0</v>
      </c>
      <c r="X74" s="861">
        <f t="shared" si="28"/>
        <v>0</v>
      </c>
      <c r="Y74" s="861">
        <f t="shared" si="28"/>
        <v>0</v>
      </c>
      <c r="Z74" s="861">
        <f t="shared" si="28"/>
        <v>0</v>
      </c>
      <c r="AA74" s="861">
        <f t="shared" si="28"/>
        <v>0</v>
      </c>
      <c r="AB74" s="861">
        <f t="shared" si="28"/>
        <v>0</v>
      </c>
      <c r="AC74" s="861">
        <f t="shared" si="28"/>
        <v>0</v>
      </c>
      <c r="AD74" s="861">
        <f t="shared" si="28"/>
        <v>0</v>
      </c>
    </row>
    <row r="75" spans="1:30" s="806" customFormat="1">
      <c r="A75" s="865" t="s">
        <v>631</v>
      </c>
      <c r="B75" s="859">
        <f t="shared" ref="B75:AA75" si="29">SUM(B67:B74)</f>
        <v>0</v>
      </c>
      <c r="C75" s="859">
        <f t="shared" si="29"/>
        <v>-944000</v>
      </c>
      <c r="D75" s="859">
        <f t="shared" si="29"/>
        <v>0</v>
      </c>
      <c r="E75" s="859">
        <f t="shared" si="29"/>
        <v>0</v>
      </c>
      <c r="F75" s="859">
        <f t="shared" si="29"/>
        <v>23404143.513599999</v>
      </c>
      <c r="G75" s="859">
        <f t="shared" si="29"/>
        <v>27114607.739842556</v>
      </c>
      <c r="H75" s="859">
        <f t="shared" si="29"/>
        <v>28595065.322437961</v>
      </c>
      <c r="I75" s="860">
        <f t="shared" si="29"/>
        <v>30156355.889043074</v>
      </c>
      <c r="J75" s="859">
        <f t="shared" si="29"/>
        <v>31802892.920584824</v>
      </c>
      <c r="K75" s="859">
        <f t="shared" si="29"/>
        <v>33539330.874048755</v>
      </c>
      <c r="L75" s="859">
        <f t="shared" si="29"/>
        <v>35370578.339771815</v>
      </c>
      <c r="M75" s="859">
        <f t="shared" si="29"/>
        <v>37301811.917123355</v>
      </c>
      <c r="N75" s="859">
        <f t="shared" si="29"/>
        <v>39338490.847798288</v>
      </c>
      <c r="O75" s="859">
        <f t="shared" si="29"/>
        <v>41486372.44808808</v>
      </c>
      <c r="P75" s="859">
        <f t="shared" si="29"/>
        <v>43751528.383753687</v>
      </c>
      <c r="Q75" s="859">
        <f t="shared" si="29"/>
        <v>46140361.833506636</v>
      </c>
      <c r="R75" s="859">
        <f t="shared" si="29"/>
        <v>48659625.589616105</v>
      </c>
      <c r="S75" s="859">
        <f t="shared" si="29"/>
        <v>51316441.146809138</v>
      </c>
      <c r="T75" s="859">
        <f t="shared" si="29"/>
        <v>54118318.833424918</v>
      </c>
      <c r="U75" s="859">
        <f t="shared" si="29"/>
        <v>57073179.041729912</v>
      </c>
      <c r="V75" s="859">
        <f t="shared" si="29"/>
        <v>60189374.617408365</v>
      </c>
      <c r="W75" s="859">
        <f t="shared" si="29"/>
        <v>63475714.471518859</v>
      </c>
      <c r="X75" s="859">
        <f t="shared" si="29"/>
        <v>66941488.481663793</v>
      </c>
      <c r="Y75" s="859">
        <f t="shared" si="29"/>
        <v>70596493.752762631</v>
      </c>
      <c r="Z75" s="859">
        <f t="shared" si="29"/>
        <v>74451062.311663479</v>
      </c>
      <c r="AA75" s="859">
        <f t="shared" si="29"/>
        <v>78516090.313880309</v>
      </c>
      <c r="AB75" s="859">
        <f t="shared" ref="AB75:AD75" si="30">SUM(AB67:AB74)</f>
        <v>82803068.845018178</v>
      </c>
      <c r="AC75" s="859">
        <f t="shared" si="30"/>
        <v>87324116.40395616</v>
      </c>
      <c r="AD75" s="859">
        <f t="shared" si="30"/>
        <v>92092013.159612164</v>
      </c>
    </row>
    <row r="76" spans="1:30" s="806" customFormat="1">
      <c r="A76" s="865" t="s">
        <v>632</v>
      </c>
      <c r="B76" s="859">
        <f>SUM($B$75:B75)</f>
        <v>0</v>
      </c>
      <c r="C76" s="859">
        <f>SUM($B$75:C75)</f>
        <v>-944000</v>
      </c>
      <c r="D76" s="859">
        <f>SUM($B$75:D75)</f>
        <v>-944000</v>
      </c>
      <c r="E76" s="859">
        <f>SUM($B$75:E75)</f>
        <v>-944000</v>
      </c>
      <c r="F76" s="859">
        <f>SUM($B$75:F75)</f>
        <v>22460143.513599999</v>
      </c>
      <c r="G76" s="859">
        <f>SUM($B$75:G75)</f>
        <v>49574751.253442556</v>
      </c>
      <c r="H76" s="859">
        <f>SUM($B$75:H75)</f>
        <v>78169816.575880513</v>
      </c>
      <c r="I76" s="860">
        <f>SUM($B$75:I75)</f>
        <v>108326172.46492359</v>
      </c>
      <c r="J76" s="859">
        <f>SUM($B$75:J75)</f>
        <v>140129065.38550842</v>
      </c>
      <c r="K76" s="859">
        <f>SUM($B$75:K75)</f>
        <v>173668396.25955719</v>
      </c>
      <c r="L76" s="859">
        <f>SUM($B$75:L75)</f>
        <v>209038974.59932899</v>
      </c>
      <c r="M76" s="859">
        <f>SUM($B$75:M75)</f>
        <v>246340786.51645234</v>
      </c>
      <c r="N76" s="859">
        <f>SUM($B$75:N75)</f>
        <v>285679277.36425066</v>
      </c>
      <c r="O76" s="859">
        <f>SUM($B$75:O75)</f>
        <v>327165649.81233871</v>
      </c>
      <c r="P76" s="859">
        <f>SUM($B$75:P75)</f>
        <v>370917178.19609237</v>
      </c>
      <c r="Q76" s="859">
        <f>SUM($B$75:Q75)</f>
        <v>417057540.02959901</v>
      </c>
      <c r="R76" s="859">
        <f>SUM($B$75:R75)</f>
        <v>465717165.61921513</v>
      </c>
      <c r="S76" s="859">
        <f>SUM($B$75:S75)</f>
        <v>517033606.76602429</v>
      </c>
      <c r="T76" s="859">
        <f>SUM($B$75:T75)</f>
        <v>571151925.59944916</v>
      </c>
      <c r="U76" s="859">
        <f>SUM($B$75:U75)</f>
        <v>628225104.64117908</v>
      </c>
      <c r="V76" s="859">
        <f>SUM($B$75:V75)</f>
        <v>688414479.25858748</v>
      </c>
      <c r="W76" s="859">
        <f>SUM($B$75:W75)</f>
        <v>751890193.73010635</v>
      </c>
      <c r="X76" s="859">
        <f>SUM($B$75:X75)</f>
        <v>818831682.21177018</v>
      </c>
      <c r="Y76" s="859">
        <f>SUM($B$75:Y75)</f>
        <v>889428175.96453285</v>
      </c>
      <c r="Z76" s="859">
        <f>SUM($B$75:Z75)</f>
        <v>963879238.27619636</v>
      </c>
      <c r="AA76" s="859">
        <f>SUM($B$75:AA75)</f>
        <v>1042395328.5900767</v>
      </c>
      <c r="AB76" s="859">
        <f>SUM($B$75:AB75)</f>
        <v>1125198397.4350948</v>
      </c>
      <c r="AC76" s="859">
        <f>SUM($B$75:AC75)</f>
        <v>1212522513.839051</v>
      </c>
      <c r="AD76" s="859">
        <f>SUM($B$75:AD75)</f>
        <v>1304614526.9986632</v>
      </c>
    </row>
    <row r="77" spans="1:30">
      <c r="A77" s="864" t="s">
        <v>633</v>
      </c>
      <c r="B77" s="873"/>
      <c r="C77" s="873">
        <f>1/POWER((1+$B$34),C65)</f>
        <v>0.88378258948298727</v>
      </c>
      <c r="D77" s="873">
        <f t="shared" ref="D77:AD77" si="31">1/POWER((1+$B$34),D65)</f>
        <v>0.83084146447065477</v>
      </c>
      <c r="E77" s="873">
        <f t="shared" si="31"/>
        <v>0.73428322091971265</v>
      </c>
      <c r="F77" s="873">
        <f t="shared" si="31"/>
        <v>0.64894672639833195</v>
      </c>
      <c r="G77" s="873">
        <f t="shared" si="31"/>
        <v>0.57352781829282551</v>
      </c>
      <c r="H77" s="873">
        <v>1</v>
      </c>
      <c r="I77" s="874">
        <f>1/POWER((1+$B$34),I65)</f>
        <v>0.44796632822921917</v>
      </c>
      <c r="J77" s="873">
        <f t="shared" si="31"/>
        <v>0.39590484156360511</v>
      </c>
      <c r="K77" s="873">
        <f t="shared" si="31"/>
        <v>0.34989380606593473</v>
      </c>
      <c r="L77" s="873">
        <f t="shared" si="31"/>
        <v>0.30923005396900993</v>
      </c>
      <c r="M77" s="873">
        <f t="shared" si="31"/>
        <v>0.27329213784269546</v>
      </c>
      <c r="N77" s="873">
        <f t="shared" si="31"/>
        <v>0.24153083326795891</v>
      </c>
      <c r="O77" s="873">
        <f t="shared" si="31"/>
        <v>0.21346074526554032</v>
      </c>
      <c r="P77" s="873">
        <f t="shared" si="31"/>
        <v>0.18865289020374756</v>
      </c>
      <c r="Q77" s="873">
        <f t="shared" si="31"/>
        <v>0.1667281398177177</v>
      </c>
      <c r="R77" s="873">
        <f t="shared" si="31"/>
        <v>0.1473514271477841</v>
      </c>
      <c r="S77" s="873">
        <f t="shared" si="31"/>
        <v>0.13022662584868239</v>
      </c>
      <c r="T77" s="873">
        <f t="shared" si="31"/>
        <v>0.11509202461218063</v>
      </c>
      <c r="U77" s="873">
        <f t="shared" si="31"/>
        <v>0.10171632754059269</v>
      </c>
      <c r="V77" s="873">
        <f t="shared" si="31"/>
        <v>8.9895119346524693E-2</v>
      </c>
      <c r="W77" s="873">
        <f t="shared" si="31"/>
        <v>7.9447741357953766E-2</v>
      </c>
      <c r="X77" s="873">
        <f t="shared" si="31"/>
        <v>7.0214530585907001E-2</v>
      </c>
      <c r="Y77" s="873">
        <f t="shared" si="31"/>
        <v>6.2054379660545292E-2</v>
      </c>
      <c r="Z77" s="873">
        <f t="shared" si="31"/>
        <v>5.4842580345157134E-2</v>
      </c>
      <c r="AA77" s="873">
        <f t="shared" si="31"/>
        <v>4.846891767137175E-2</v>
      </c>
      <c r="AB77" s="873">
        <f t="shared" si="31"/>
        <v>4.2835985569042646E-2</v>
      </c>
      <c r="AC77" s="873">
        <f t="shared" si="31"/>
        <v>3.7857698249264382E-2</v>
      </c>
      <c r="AD77" s="873">
        <f t="shared" si="31"/>
        <v>3.3457974590600438E-2</v>
      </c>
    </row>
    <row r="78" spans="1:30" s="806" customFormat="1">
      <c r="A78" s="858" t="s">
        <v>634</v>
      </c>
      <c r="B78" s="859">
        <f t="shared" ref="B78:AD78" si="32">B75*B77</f>
        <v>0</v>
      </c>
      <c r="C78" s="859">
        <f t="shared" si="32"/>
        <v>-834290.76447194</v>
      </c>
      <c r="D78" s="859">
        <f t="shared" si="32"/>
        <v>0</v>
      </c>
      <c r="E78" s="859">
        <f t="shared" si="32"/>
        <v>0</v>
      </c>
      <c r="F78" s="859">
        <f t="shared" si="32"/>
        <v>15188042.317307474</v>
      </c>
      <c r="G78" s="859">
        <f t="shared" si="32"/>
        <v>15550981.820897661</v>
      </c>
      <c r="H78" s="859">
        <f t="shared" si="32"/>
        <v>28595065.322437961</v>
      </c>
      <c r="I78" s="860">
        <f t="shared" si="32"/>
        <v>13509032.020388216</v>
      </c>
      <c r="J78" s="859">
        <f t="shared" si="32"/>
        <v>12590919.282988433</v>
      </c>
      <c r="K78" s="859">
        <f t="shared" si="32"/>
        <v>11735204.132425632</v>
      </c>
      <c r="L78" s="859">
        <f t="shared" si="32"/>
        <v>10937645.848922731</v>
      </c>
      <c r="M78" s="859">
        <f t="shared" si="32"/>
        <v>10194291.924236776</v>
      </c>
      <c r="N78" s="859">
        <f t="shared" si="32"/>
        <v>9501458.4739726949</v>
      </c>
      <c r="O78" s="859">
        <f t="shared" si="32"/>
        <v>8855711.9811326601</v>
      </c>
      <c r="P78" s="859">
        <f t="shared" si="32"/>
        <v>8253852.2804264296</v>
      </c>
      <c r="Q78" s="859">
        <f t="shared" si="32"/>
        <v>7692896.6990169799</v>
      </c>
      <c r="R78" s="859">
        <f t="shared" si="32"/>
        <v>7170065.2751067681</v>
      </c>
      <c r="S78" s="859">
        <f t="shared" si="32"/>
        <v>6682766.9811114436</v>
      </c>
      <c r="T78" s="859">
        <f t="shared" si="32"/>
        <v>6228586.8831463791</v>
      </c>
      <c r="U78" s="859">
        <f t="shared" si="32"/>
        <v>5805274.1731914897</v>
      </c>
      <c r="V78" s="859">
        <f t="shared" si="32"/>
        <v>5410731.0146246087</v>
      </c>
      <c r="W78" s="859">
        <f t="shared" si="32"/>
        <v>5043002.1458445536</v>
      </c>
      <c r="X78" s="859">
        <f t="shared" si="32"/>
        <v>4700265.1904619234</v>
      </c>
      <c r="Y78" s="859">
        <f t="shared" si="32"/>
        <v>4380821.6260372465</v>
      </c>
      <c r="Z78" s="859">
        <f t="shared" si="32"/>
        <v>4083088.3666097047</v>
      </c>
      <c r="AA78" s="859">
        <f t="shared" si="32"/>
        <v>3805589.9173014536</v>
      </c>
      <c r="AB78" s="859">
        <f t="shared" si="32"/>
        <v>3546951.0621176437</v>
      </c>
      <c r="AC78" s="859">
        <f t="shared" si="32"/>
        <v>3305890.0487046102</v>
      </c>
      <c r="AD78" s="859">
        <f t="shared" si="32"/>
        <v>3081212.236291545</v>
      </c>
    </row>
    <row r="79" spans="1:30" s="806" customFormat="1">
      <c r="A79" s="858" t="s">
        <v>635</v>
      </c>
      <c r="B79" s="859">
        <f>SUM($B$78:B78)</f>
        <v>0</v>
      </c>
      <c r="C79" s="859">
        <f>SUM($B$78:C78)</f>
        <v>-834290.76447194</v>
      </c>
      <c r="D79" s="859">
        <f>SUM($B$78:D78)</f>
        <v>-834290.76447194</v>
      </c>
      <c r="E79" s="859">
        <f>SUM($B$78:E78)</f>
        <v>-834290.76447194</v>
      </c>
      <c r="F79" s="859">
        <f>SUM($B$78:F78)</f>
        <v>14353751.552835533</v>
      </c>
      <c r="G79" s="859">
        <f>SUM($B$78:G78)</f>
        <v>29904733.373733193</v>
      </c>
      <c r="H79" s="859">
        <f>SUM($B$78:H78)</f>
        <v>58499798.69617115</v>
      </c>
      <c r="I79" s="860">
        <f>SUM($B$78:I78)</f>
        <v>72008830.716559365</v>
      </c>
      <c r="J79" s="859">
        <f>SUM($B$78:J78)</f>
        <v>84599749.999547794</v>
      </c>
      <c r="K79" s="859">
        <f>SUM($B$78:K78)</f>
        <v>96334954.131973431</v>
      </c>
      <c r="L79" s="859">
        <f>SUM($B$78:L78)</f>
        <v>107272599.98089616</v>
      </c>
      <c r="M79" s="859">
        <f>SUM($B$78:M78)</f>
        <v>117466891.90513293</v>
      </c>
      <c r="N79" s="859">
        <f>SUM($B$78:N78)</f>
        <v>126968350.37910563</v>
      </c>
      <c r="O79" s="859">
        <f>SUM($B$78:O78)</f>
        <v>135824062.36023828</v>
      </c>
      <c r="P79" s="859">
        <f>SUM($B$78:P78)</f>
        <v>144077914.64066473</v>
      </c>
      <c r="Q79" s="859">
        <f>SUM($B$78:Q78)</f>
        <v>151770811.33968171</v>
      </c>
      <c r="R79" s="859">
        <f>SUM($B$78:R78)</f>
        <v>158940876.61478847</v>
      </c>
      <c r="S79" s="859">
        <f>SUM($B$78:S78)</f>
        <v>165623643.59589991</v>
      </c>
      <c r="T79" s="859">
        <f>SUM($B$78:T78)</f>
        <v>171852230.47904629</v>
      </c>
      <c r="U79" s="859">
        <f>SUM($B$78:U78)</f>
        <v>177657504.65223777</v>
      </c>
      <c r="V79" s="859">
        <f>SUM($B$78:V78)</f>
        <v>183068235.66686237</v>
      </c>
      <c r="W79" s="859">
        <f>SUM($B$78:W78)</f>
        <v>188111237.81270692</v>
      </c>
      <c r="X79" s="859">
        <f>SUM($B$78:X78)</f>
        <v>192811503.00316885</v>
      </c>
      <c r="Y79" s="859">
        <f>SUM($B$78:Y78)</f>
        <v>197192324.62920609</v>
      </c>
      <c r="Z79" s="859">
        <f>SUM($B$78:Z78)</f>
        <v>201275412.99581578</v>
      </c>
      <c r="AA79" s="859">
        <f>SUM($B$78:AA78)</f>
        <v>205081002.91311723</v>
      </c>
      <c r="AB79" s="859">
        <f>SUM($B$78:AB78)</f>
        <v>208627953.97523487</v>
      </c>
      <c r="AC79" s="859">
        <f>SUM($B$78:AC78)</f>
        <v>211933844.02393949</v>
      </c>
      <c r="AD79" s="859">
        <f>SUM($B$78:AD78)</f>
        <v>215015056.26023105</v>
      </c>
    </row>
    <row r="80" spans="1:30" s="806" customFormat="1">
      <c r="A80" s="858" t="s">
        <v>636</v>
      </c>
      <c r="B80" s="875"/>
      <c r="C80" s="875">
        <f>IF((ISERR(IRR($B$75:C75))),0,IF(IRR($B$75:C75)&lt;0,0,IRR($B$75:C75)))</f>
        <v>0</v>
      </c>
      <c r="D80" s="875">
        <f>IF((ISERR(IRR($B$75:D75))),0,IF(IRR($B$75:D75)&lt;0,0,IRR($B$75:D75)))</f>
        <v>0</v>
      </c>
      <c r="E80" s="875">
        <f>IF((ISERR(IRR($B$75:E75))),0,IF(IRR($B$75:E75)&lt;0,0,IRR($B$75:E75)))</f>
        <v>0</v>
      </c>
      <c r="F80" s="875">
        <f>IF((ISERR(IRR($B$75:F75))),0,IF(IRR($B$75:F75)&lt;0,0,IRR($B$75:F75)))</f>
        <v>1.9159064468081097</v>
      </c>
      <c r="G80" s="875">
        <f>IF((ISERR(IRR($B$75:G75))),0,IF(IRR($B$75:G75)&lt;0,0,IRR($B$75:G75)))</f>
        <v>2.2296140486330467</v>
      </c>
      <c r="H80" s="875">
        <f>IF((ISERR(IRR($B$75:H75))),0,IF(IRR($B$75:H75)&lt;0,0,IRR($B$75:H75)))</f>
        <v>2.3092007330166027</v>
      </c>
      <c r="I80" s="876">
        <f>IF((ISERR(IRR($B$75:I75))),0,IF(IRR($B$75:I75)&lt;0,0,IRR($B$75:I75)))</f>
        <v>2.3323199710302003</v>
      </c>
      <c r="J80" s="875">
        <f>IF((ISERR(IRR($B$75:J75))),0,IF(IRR($B$75:J75)&lt;0,0,IRR($B$75:J75)))</f>
        <v>2.3393803754412525</v>
      </c>
      <c r="K80" s="875">
        <f>IF((ISERR(IRR($B$75:K75))),0,IF(IRR($B$75:K75)&lt;0,0,IRR($B$75:K75)))</f>
        <v>2.3415799301500893</v>
      </c>
      <c r="L80" s="875">
        <f>IF((ISERR(IRR($B$75:L75))),0,IF(IRR($B$75:L75)&lt;0,0,IRR($B$75:L75)))</f>
        <v>2.3422705733516125</v>
      </c>
      <c r="M80" s="875">
        <f>IF((ISERR(IRR($B$75:M75))),0,IF(IRR($B$75:M75)&lt;0,0,IRR($B$75:M75)))</f>
        <v>2.3424880867484008</v>
      </c>
      <c r="N80" s="875">
        <f>IF((ISERR(IRR($B$75:N75))),0,IF(IRR($B$75:N75)&lt;0,0,IRR($B$75:N75)))</f>
        <v>2.3425566687932462</v>
      </c>
      <c r="O80" s="875">
        <f>IF((ISERR(IRR($B$75:O75))),0,IF(IRR($B$75:O75)&lt;0,0,IRR($B$75:O75)))</f>
        <v>2.3425783017142403</v>
      </c>
      <c r="P80" s="875">
        <f>IF((ISERR(IRR($B$75:P75))),0,IF(IRR($B$75:P75)&lt;0,0,IRR($B$75:P75)))</f>
        <v>2.3425851264330353</v>
      </c>
      <c r="Q80" s="875">
        <f>IF((ISERR(IRR($B$75:Q75))),0,IF(IRR($B$75:Q75)&lt;0,0,IRR($B$75:Q75)))</f>
        <v>2.3425872795981921</v>
      </c>
      <c r="R80" s="875">
        <f>IF((ISERR(IRR($B$75:R75))),0,IF(IRR($B$75:R75)&lt;0,0,IRR($B$75:R75)))</f>
        <v>2.3425879589237857</v>
      </c>
      <c r="S80" s="875">
        <f>IF((ISERR(IRR($B$75:S75))),0,IF(IRR($B$75:S75)&lt;0,0,IRR($B$75:S75)))</f>
        <v>2.3425881732530156</v>
      </c>
      <c r="T80" s="875">
        <f>IF((ISERR(IRR($B$75:T75))),0,IF(IRR($B$75:T75)&lt;0,0,IRR($B$75:T75)))</f>
        <v>2.3425882408746688</v>
      </c>
      <c r="U80" s="875">
        <f>IF((ISERR(IRR($B$75:U75))),0,IF(IRR($B$75:U75)&lt;0,0,IRR($B$75:U75)))</f>
        <v>2.3425882622095635</v>
      </c>
      <c r="V80" s="875">
        <f>IF((ISERR(IRR($B$75:V75))),0,IF(IRR($B$75:V75)&lt;0,0,IRR($B$75:V75)))</f>
        <v>2.3425882689408062</v>
      </c>
      <c r="W80" s="875">
        <f>IF((ISERR(IRR($B$75:W75))),0,IF(IRR($B$75:W75)&lt;0,0,IRR($B$75:W75)))</f>
        <v>2.3425882710645363</v>
      </c>
      <c r="X80" s="875">
        <f>IF((ISERR(IRR($B$75:X75))),0,IF(IRR($B$75:X75)&lt;0,0,IRR($B$75:X75)))</f>
        <v>2.3425882717345674</v>
      </c>
      <c r="Y80" s="875">
        <f>IF((ISERR(IRR($B$75:Y75))),0,IF(IRR($B$75:Y75)&lt;0,0,IRR($B$75:Y75)))</f>
        <v>2.3425882719459277</v>
      </c>
      <c r="Z80" s="875">
        <f>IF((ISERR(IRR($B$75:Z75))),0,IF(IRR($B$75:Z75)&lt;0,0,IRR($B$75:Z75)))</f>
        <v>2.3425882720126894</v>
      </c>
      <c r="AA80" s="875">
        <f>IF((ISERR(IRR($B$75:AA75))),0,IF(IRR($B$75:AA75)&lt;0,0,IRR($B$75:AA75)))</f>
        <v>2.3425882720337334</v>
      </c>
      <c r="AB80" s="875">
        <f>IF((ISERR(IRR($B$75:AB75))),0,IF(IRR($B$75:AB75)&lt;0,0,IRR($B$75:AB75)))</f>
        <v>2.3425882720403721</v>
      </c>
      <c r="AC80" s="875">
        <f>IF((ISERR(IRR($B$75:AC75))),0,IF(IRR($B$75:AC75)&lt;0,0,IRR($B$75:AC75)))</f>
        <v>2.3425882720424673</v>
      </c>
      <c r="AD80" s="875">
        <f>IF((ISERR(IRR($B$75:AD75))),0,IF(IRR($B$75:AD75)&lt;0,0,IRR($B$75:AD75)))</f>
        <v>2.3425882720431286</v>
      </c>
    </row>
    <row r="81" spans="1:30" s="806" customFormat="1">
      <c r="A81" s="858" t="s">
        <v>637</v>
      </c>
      <c r="B81" s="877">
        <f t="shared" ref="B81:AD81" si="33">IF(AND(B76&gt;0,A76&lt;0),(B66-(B76/(B76-A76))),0)</f>
        <v>0</v>
      </c>
      <c r="C81" s="877">
        <f t="shared" si="33"/>
        <v>0</v>
      </c>
      <c r="D81" s="877">
        <f t="shared" si="33"/>
        <v>0</v>
      </c>
      <c r="E81" s="877">
        <f t="shared" si="33"/>
        <v>0</v>
      </c>
      <c r="F81" s="877">
        <f t="shared" si="33"/>
        <v>3.0403347381394856</v>
      </c>
      <c r="G81" s="877">
        <f t="shared" si="33"/>
        <v>0</v>
      </c>
      <c r="H81" s="877">
        <f t="shared" si="33"/>
        <v>0</v>
      </c>
      <c r="I81" s="878">
        <f t="shared" si="33"/>
        <v>0</v>
      </c>
      <c r="J81" s="877">
        <f t="shared" si="33"/>
        <v>0</v>
      </c>
      <c r="K81" s="877">
        <f t="shared" si="33"/>
        <v>0</v>
      </c>
      <c r="L81" s="877">
        <f t="shared" si="33"/>
        <v>0</v>
      </c>
      <c r="M81" s="877">
        <f t="shared" si="33"/>
        <v>0</v>
      </c>
      <c r="N81" s="877">
        <f t="shared" si="33"/>
        <v>0</v>
      </c>
      <c r="O81" s="877">
        <f t="shared" si="33"/>
        <v>0</v>
      </c>
      <c r="P81" s="877">
        <f t="shared" si="33"/>
        <v>0</v>
      </c>
      <c r="Q81" s="877">
        <f t="shared" si="33"/>
        <v>0</v>
      </c>
      <c r="R81" s="877">
        <f t="shared" si="33"/>
        <v>0</v>
      </c>
      <c r="S81" s="877">
        <f t="shared" si="33"/>
        <v>0</v>
      </c>
      <c r="T81" s="877">
        <f t="shared" si="33"/>
        <v>0</v>
      </c>
      <c r="U81" s="877">
        <f t="shared" si="33"/>
        <v>0</v>
      </c>
      <c r="V81" s="877">
        <f t="shared" si="33"/>
        <v>0</v>
      </c>
      <c r="W81" s="877">
        <f t="shared" si="33"/>
        <v>0</v>
      </c>
      <c r="X81" s="877">
        <f t="shared" si="33"/>
        <v>0</v>
      </c>
      <c r="Y81" s="877">
        <f t="shared" si="33"/>
        <v>0</v>
      </c>
      <c r="Z81" s="877">
        <f t="shared" si="33"/>
        <v>0</v>
      </c>
      <c r="AA81" s="877">
        <f t="shared" si="33"/>
        <v>0</v>
      </c>
      <c r="AB81" s="877">
        <f t="shared" si="33"/>
        <v>0</v>
      </c>
      <c r="AC81" s="877">
        <f t="shared" si="33"/>
        <v>0</v>
      </c>
      <c r="AD81" s="877">
        <f t="shared" si="33"/>
        <v>0</v>
      </c>
    </row>
    <row r="82" spans="1:30" s="806" customFormat="1" ht="19.5" thickBot="1">
      <c r="A82" s="879" t="s">
        <v>638</v>
      </c>
      <c r="B82" s="880">
        <f t="shared" ref="B82:AD82" si="34">IF(AND(B79&gt;0,A79&lt;0),(B66-(B79/(B79-A79))),0)</f>
        <v>0</v>
      </c>
      <c r="C82" s="880">
        <f t="shared" si="34"/>
        <v>0</v>
      </c>
      <c r="D82" s="880">
        <f t="shared" si="34"/>
        <v>0</v>
      </c>
      <c r="E82" s="880">
        <f t="shared" si="34"/>
        <v>0</v>
      </c>
      <c r="F82" s="880">
        <f t="shared" si="34"/>
        <v>3.0549307637575667</v>
      </c>
      <c r="G82" s="880">
        <f t="shared" si="34"/>
        <v>0</v>
      </c>
      <c r="H82" s="880">
        <f t="shared" si="34"/>
        <v>0</v>
      </c>
      <c r="I82" s="881">
        <f t="shared" si="34"/>
        <v>0</v>
      </c>
      <c r="J82" s="880">
        <f t="shared" si="34"/>
        <v>0</v>
      </c>
      <c r="K82" s="880">
        <f t="shared" si="34"/>
        <v>0</v>
      </c>
      <c r="L82" s="880">
        <f t="shared" si="34"/>
        <v>0</v>
      </c>
      <c r="M82" s="880">
        <f t="shared" si="34"/>
        <v>0</v>
      </c>
      <c r="N82" s="880">
        <f t="shared" si="34"/>
        <v>0</v>
      </c>
      <c r="O82" s="880">
        <f t="shared" si="34"/>
        <v>0</v>
      </c>
      <c r="P82" s="880">
        <f t="shared" si="34"/>
        <v>0</v>
      </c>
      <c r="Q82" s="880">
        <f t="shared" si="34"/>
        <v>0</v>
      </c>
      <c r="R82" s="880">
        <f t="shared" si="34"/>
        <v>0</v>
      </c>
      <c r="S82" s="880">
        <f t="shared" si="34"/>
        <v>0</v>
      </c>
      <c r="T82" s="880">
        <f t="shared" si="34"/>
        <v>0</v>
      </c>
      <c r="U82" s="880">
        <f t="shared" si="34"/>
        <v>0</v>
      </c>
      <c r="V82" s="880">
        <f t="shared" si="34"/>
        <v>0</v>
      </c>
      <c r="W82" s="880">
        <f t="shared" si="34"/>
        <v>0</v>
      </c>
      <c r="X82" s="880">
        <f t="shared" si="34"/>
        <v>0</v>
      </c>
      <c r="Y82" s="880">
        <f t="shared" si="34"/>
        <v>0</v>
      </c>
      <c r="Z82" s="880">
        <f t="shared" si="34"/>
        <v>0</v>
      </c>
      <c r="AA82" s="880">
        <f t="shared" si="34"/>
        <v>0</v>
      </c>
      <c r="AB82" s="880">
        <f t="shared" si="34"/>
        <v>0</v>
      </c>
      <c r="AC82" s="880">
        <f t="shared" si="34"/>
        <v>0</v>
      </c>
      <c r="AD82" s="880">
        <f t="shared" si="34"/>
        <v>0</v>
      </c>
    </row>
    <row r="83" spans="1:30">
      <c r="A83" s="1467"/>
      <c r="B83" s="1467"/>
      <c r="C83" s="1467"/>
      <c r="D83" s="1467"/>
      <c r="E83" s="1467"/>
      <c r="F83" s="1467"/>
      <c r="G83" s="1467"/>
      <c r="H83" s="1467"/>
      <c r="I83" s="1467"/>
      <c r="J83" s="1467"/>
      <c r="K83" s="1467"/>
      <c r="L83" s="1467"/>
      <c r="M83" s="1467"/>
      <c r="N83" s="1467"/>
      <c r="O83" s="1467"/>
      <c r="P83" s="1467"/>
      <c r="Q83" s="1467"/>
      <c r="R83" s="1467"/>
      <c r="S83" s="1467"/>
      <c r="T83" s="1467"/>
      <c r="U83" s="1467"/>
      <c r="V83" s="1467"/>
      <c r="W83" s="1467"/>
      <c r="X83" s="1467"/>
      <c r="Y83" s="1467"/>
      <c r="Z83" s="1467"/>
      <c r="AA83" s="1467"/>
      <c r="AB83" s="1467"/>
      <c r="AC83" s="1467"/>
      <c r="AD83" s="1467"/>
    </row>
    <row r="84" spans="1:30" hidden="1">
      <c r="A84" s="2509" t="s">
        <v>755</v>
      </c>
      <c r="B84" s="2509"/>
      <c r="C84" s="2509"/>
      <c r="D84" s="2509"/>
      <c r="E84" s="2509"/>
      <c r="F84" s="2509"/>
      <c r="G84" s="2509"/>
      <c r="H84" s="2509"/>
      <c r="I84" s="2509"/>
      <c r="J84" s="2509"/>
      <c r="K84" s="2509"/>
      <c r="L84" s="2509"/>
      <c r="M84" s="2509"/>
      <c r="N84" s="2509"/>
      <c r="O84" s="2509"/>
    </row>
    <row r="85" spans="1:30">
      <c r="A85" s="1467"/>
      <c r="B85" s="1467"/>
      <c r="C85" s="1467"/>
      <c r="D85" s="1467"/>
      <c r="E85" s="1467"/>
      <c r="F85" s="1467"/>
      <c r="G85" s="1467"/>
      <c r="H85" s="1467"/>
      <c r="I85" s="1467"/>
      <c r="J85" s="1467"/>
      <c r="K85" s="1467"/>
      <c r="L85" s="1467"/>
      <c r="M85" s="1467"/>
      <c r="N85" s="1467"/>
      <c r="O85" s="1467"/>
      <c r="P85" s="1467"/>
      <c r="Q85" s="1467"/>
      <c r="R85" s="1467"/>
      <c r="S85" s="1467"/>
      <c r="T85" s="1467"/>
      <c r="U85" s="1467"/>
      <c r="V85" s="1467"/>
      <c r="W85" s="1467"/>
      <c r="X85" s="1467"/>
      <c r="Y85" s="1467"/>
      <c r="Z85" s="1467"/>
      <c r="AA85" s="1467"/>
      <c r="AB85" s="1467"/>
      <c r="AC85" s="1467"/>
      <c r="AD85" s="1467"/>
    </row>
    <row r="86" spans="1:30" s="576" customFormat="1" ht="20.25">
      <c r="A86" s="576" t="s">
        <v>1044</v>
      </c>
      <c r="J86" s="576" t="s">
        <v>1045</v>
      </c>
    </row>
    <row r="87" spans="1:30">
      <c r="A87" s="591"/>
      <c r="B87" s="591"/>
      <c r="C87" s="591"/>
      <c r="D87" s="591"/>
      <c r="E87" s="591"/>
      <c r="F87" s="591"/>
      <c r="G87" s="591"/>
      <c r="H87" s="591"/>
      <c r="I87" s="591"/>
      <c r="J87" s="591"/>
    </row>
    <row r="88" spans="1:30">
      <c r="A88" s="591"/>
      <c r="B88" s="591"/>
      <c r="C88" s="591"/>
      <c r="D88" s="591"/>
      <c r="E88" s="591"/>
      <c r="F88" s="591"/>
      <c r="G88" s="591"/>
      <c r="H88" s="591"/>
      <c r="I88" s="591"/>
      <c r="J88" s="591"/>
    </row>
    <row r="89" spans="1:30" ht="20.25">
      <c r="A89" s="576" t="s">
        <v>868</v>
      </c>
      <c r="B89" s="591"/>
      <c r="C89" s="591"/>
      <c r="D89" s="591"/>
      <c r="E89" s="591"/>
      <c r="F89" s="591"/>
      <c r="G89" s="591"/>
      <c r="H89" s="591"/>
      <c r="I89" s="591"/>
      <c r="J89" s="576" t="s">
        <v>1046</v>
      </c>
    </row>
  </sheetData>
  <mergeCells count="6">
    <mergeCell ref="A84:O84"/>
    <mergeCell ref="A5:H5"/>
    <mergeCell ref="D18:E18"/>
    <mergeCell ref="D19:E19"/>
    <mergeCell ref="D20:E20"/>
    <mergeCell ref="D21:E21"/>
  </mergeCells>
  <pageMargins left="0.70866141732283472" right="0.11811023622047245" top="0.74803149606299213" bottom="0.74803149606299213" header="0.31496062992125984" footer="0.31496062992125984"/>
  <pageSetup paperSize="8" scale="33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3"/>
  <sheetViews>
    <sheetView topLeftCell="A7" workbookViewId="0">
      <selection activeCell="C17" sqref="C17:D17"/>
    </sheetView>
  </sheetViews>
  <sheetFormatPr defaultColWidth="9" defaultRowHeight="15"/>
  <cols>
    <col min="1" max="1" width="5.75" style="1781" customWidth="1"/>
    <col min="2" max="2" width="48.125" style="1782" customWidth="1"/>
    <col min="3" max="4" width="11.25" style="1782" customWidth="1"/>
    <col min="5" max="5" width="14.125" style="1785" customWidth="1"/>
    <col min="6" max="6" width="18.375" style="1785" customWidth="1"/>
    <col min="7" max="8" width="13.75" style="1782" customWidth="1"/>
    <col min="9" max="10" width="18.125" style="1782" customWidth="1"/>
    <col min="11" max="29" width="26.875" style="1782" customWidth="1"/>
    <col min="30" max="16384" width="9" style="1782"/>
  </cols>
  <sheetData>
    <row r="1" spans="1:9" ht="15.75">
      <c r="E1" s="744"/>
      <c r="F1" s="624" t="s">
        <v>886</v>
      </c>
    </row>
    <row r="2" spans="1:9" ht="15.75">
      <c r="E2" s="744"/>
      <c r="F2" s="624" t="s">
        <v>343</v>
      </c>
    </row>
    <row r="3" spans="1:9" ht="18.75">
      <c r="E3" s="744"/>
      <c r="F3" s="625" t="s">
        <v>885</v>
      </c>
    </row>
    <row r="4" spans="1:9" ht="15.75">
      <c r="E4" s="745"/>
      <c r="F4" s="1895"/>
    </row>
    <row r="5" spans="1:9">
      <c r="E5" s="746"/>
      <c r="F5" s="1896" t="s">
        <v>762</v>
      </c>
    </row>
    <row r="6" spans="1:9">
      <c r="E6" s="746"/>
      <c r="F6" s="1054" t="s">
        <v>1027</v>
      </c>
    </row>
    <row r="7" spans="1:9">
      <c r="E7" s="747"/>
      <c r="F7" s="1055" t="s">
        <v>934</v>
      </c>
    </row>
    <row r="8" spans="1:9">
      <c r="E8" s="746"/>
      <c r="F8" s="1056" t="s">
        <v>1353</v>
      </c>
    </row>
    <row r="9" spans="1:9">
      <c r="F9" s="1786" t="s">
        <v>348</v>
      </c>
    </row>
    <row r="10" spans="1:9">
      <c r="A10" s="2515" t="s">
        <v>984</v>
      </c>
      <c r="B10" s="2515"/>
      <c r="C10" s="2515"/>
      <c r="D10" s="2515"/>
      <c r="E10" s="2515"/>
      <c r="F10" s="2515"/>
    </row>
    <row r="11" spans="1:9" s="1787" customFormat="1" ht="15" customHeight="1">
      <c r="A11" s="2516" t="s">
        <v>1026</v>
      </c>
      <c r="B11" s="2516"/>
      <c r="C11" s="2516"/>
      <c r="D11" s="2516"/>
      <c r="E11" s="2516"/>
      <c r="F11" s="2516"/>
      <c r="G11" s="1782"/>
      <c r="H11" s="1782"/>
      <c r="I11" s="1782"/>
    </row>
    <row r="12" spans="1:9" s="1787" customFormat="1">
      <c r="A12" s="2517" t="s">
        <v>985</v>
      </c>
      <c r="B12" s="2517"/>
      <c r="C12" s="2517"/>
      <c r="D12" s="2517"/>
      <c r="E12" s="2517"/>
      <c r="F12" s="2517"/>
      <c r="G12" s="1782"/>
      <c r="H12" s="1782"/>
      <c r="I12" s="1782"/>
    </row>
    <row r="13" spans="1:9" s="1787" customFormat="1" ht="15" customHeight="1">
      <c r="A13" s="2516" t="s">
        <v>809</v>
      </c>
      <c r="B13" s="2516"/>
      <c r="C13" s="2516"/>
      <c r="D13" s="2516"/>
      <c r="E13" s="2516"/>
      <c r="F13" s="2516"/>
      <c r="G13" s="1782"/>
      <c r="H13" s="1782"/>
      <c r="I13" s="1782"/>
    </row>
    <row r="14" spans="1:9" s="1787" customFormat="1">
      <c r="A14" s="2518" t="s">
        <v>986</v>
      </c>
      <c r="B14" s="2518"/>
      <c r="C14" s="2518"/>
      <c r="D14" s="2518"/>
      <c r="E14" s="2518"/>
      <c r="F14" s="2518"/>
      <c r="G14" s="1782"/>
      <c r="H14" s="1782"/>
      <c r="I14" s="1782"/>
    </row>
    <row r="15" spans="1:9" s="1787" customFormat="1">
      <c r="A15" s="2515" t="s">
        <v>987</v>
      </c>
      <c r="B15" s="2515"/>
      <c r="C15" s="2515"/>
      <c r="D15" s="2515"/>
      <c r="E15" s="2515"/>
      <c r="F15" s="2515"/>
      <c r="G15" s="1782"/>
      <c r="H15" s="1782"/>
      <c r="I15" s="1782"/>
    </row>
    <row r="16" spans="1:9" s="1787" customFormat="1" ht="15.75" thickBot="1">
      <c r="A16" s="1788"/>
      <c r="B16" s="1789"/>
      <c r="C16" s="1790"/>
      <c r="D16" s="1791"/>
      <c r="E16" s="1792"/>
      <c r="F16" s="1792"/>
      <c r="G16" s="1782"/>
      <c r="H16" s="1782"/>
      <c r="I16" s="1782"/>
    </row>
    <row r="17" spans="1:9" s="1787" customFormat="1" ht="26.25">
      <c r="A17" s="1788"/>
      <c r="B17" s="753" t="s">
        <v>1359</v>
      </c>
      <c r="C17" s="2519" t="e">
        <f>'прил 1.1'!#REF!</f>
        <v>#REF!</v>
      </c>
      <c r="D17" s="2520"/>
      <c r="E17" s="1792"/>
      <c r="F17" s="1792"/>
      <c r="G17" s="1782"/>
      <c r="H17" s="1782"/>
      <c r="I17" s="1782"/>
    </row>
    <row r="18" spans="1:9" s="1787" customFormat="1">
      <c r="A18" s="1788"/>
      <c r="B18" s="754" t="s">
        <v>988</v>
      </c>
      <c r="C18" s="2521" t="s">
        <v>1360</v>
      </c>
      <c r="D18" s="2522"/>
      <c r="E18" s="1792"/>
      <c r="F18" s="1792"/>
      <c r="G18" s="1782"/>
      <c r="H18" s="1782"/>
      <c r="I18" s="1782"/>
    </row>
    <row r="19" spans="1:9" s="1787" customFormat="1" ht="15.75" thickBot="1">
      <c r="A19" s="1788"/>
      <c r="B19" s="755" t="s">
        <v>989</v>
      </c>
      <c r="C19" s="2523" t="s">
        <v>1150</v>
      </c>
      <c r="D19" s="2524"/>
      <c r="E19" s="1792"/>
      <c r="F19" s="1792"/>
      <c r="G19" s="1782"/>
      <c r="H19" s="1782"/>
      <c r="I19" s="1782"/>
    </row>
    <row r="20" spans="1:9" s="1787" customFormat="1">
      <c r="A20" s="1788"/>
      <c r="B20" s="1789"/>
      <c r="C20" s="1790"/>
      <c r="D20" s="1791"/>
      <c r="E20" s="1792"/>
      <c r="F20" s="1792"/>
      <c r="G20" s="1782"/>
      <c r="H20" s="1782"/>
      <c r="I20" s="1782"/>
    </row>
    <row r="21" spans="1:9" s="1787" customFormat="1">
      <c r="A21" s="1793"/>
      <c r="B21" s="1794"/>
      <c r="C21" s="1790"/>
      <c r="D21" s="1790"/>
      <c r="E21" s="1792"/>
      <c r="F21" s="1792"/>
      <c r="G21" s="1782"/>
      <c r="H21" s="1782"/>
      <c r="I21" s="1782"/>
    </row>
    <row r="22" spans="1:9" s="1795" customFormat="1" ht="23.25" customHeight="1">
      <c r="A22" s="2525" t="s">
        <v>990</v>
      </c>
      <c r="B22" s="2525" t="s">
        <v>991</v>
      </c>
      <c r="C22" s="2528" t="s">
        <v>992</v>
      </c>
      <c r="D22" s="2529"/>
      <c r="E22" s="2525" t="s">
        <v>466</v>
      </c>
      <c r="F22" s="2525" t="s">
        <v>468</v>
      </c>
    </row>
    <row r="23" spans="1:9" s="1795" customFormat="1">
      <c r="A23" s="2526"/>
      <c r="B23" s="2526"/>
      <c r="C23" s="2528" t="s">
        <v>470</v>
      </c>
      <c r="D23" s="2529"/>
      <c r="E23" s="2526"/>
      <c r="F23" s="2526"/>
    </row>
    <row r="24" spans="1:9" s="1795" customFormat="1">
      <c r="A24" s="2527"/>
      <c r="B24" s="2527"/>
      <c r="C24" s="1796" t="s">
        <v>472</v>
      </c>
      <c r="D24" s="1796" t="s">
        <v>473</v>
      </c>
      <c r="E24" s="2527"/>
      <c r="F24" s="2527"/>
    </row>
    <row r="25" spans="1:9" s="1787" customFormat="1">
      <c r="A25" s="1797">
        <v>1</v>
      </c>
      <c r="B25" s="1797">
        <v>2</v>
      </c>
      <c r="C25" s="1797">
        <v>3</v>
      </c>
      <c r="D25" s="1797">
        <v>4</v>
      </c>
      <c r="E25" s="1797">
        <v>5</v>
      </c>
      <c r="F25" s="1797">
        <v>6</v>
      </c>
      <c r="G25" s="1782"/>
      <c r="H25" s="1782"/>
      <c r="I25" s="1782"/>
    </row>
    <row r="26" spans="1:9" s="1800" customFormat="1">
      <c r="A26" s="1897">
        <v>1</v>
      </c>
      <c r="B26" s="1898" t="s">
        <v>993</v>
      </c>
      <c r="C26" s="1898"/>
      <c r="D26" s="1898"/>
      <c r="E26" s="1898"/>
      <c r="F26" s="1898"/>
    </row>
    <row r="27" spans="1:9" s="1805" customFormat="1">
      <c r="A27" s="1801" t="s">
        <v>111</v>
      </c>
      <c r="B27" s="1802" t="s">
        <v>994</v>
      </c>
      <c r="C27" s="1899">
        <v>41275</v>
      </c>
      <c r="D27" s="1899">
        <v>41305</v>
      </c>
      <c r="E27" s="1801">
        <v>100</v>
      </c>
      <c r="F27" s="1801"/>
    </row>
    <row r="28" spans="1:9" s="1805" customFormat="1" ht="38.25">
      <c r="A28" s="1806" t="s">
        <v>112</v>
      </c>
      <c r="B28" s="1802" t="s">
        <v>995</v>
      </c>
      <c r="C28" s="1899">
        <v>41306</v>
      </c>
      <c r="D28" s="1899">
        <v>41334</v>
      </c>
      <c r="E28" s="1801">
        <v>100</v>
      </c>
      <c r="F28" s="1801"/>
    </row>
    <row r="29" spans="1:9" s="1805" customFormat="1">
      <c r="A29" s="1806" t="s">
        <v>122</v>
      </c>
      <c r="B29" s="1802" t="s">
        <v>996</v>
      </c>
      <c r="C29" s="1899">
        <v>41334</v>
      </c>
      <c r="D29" s="1899">
        <v>41395</v>
      </c>
      <c r="E29" s="1801">
        <v>100</v>
      </c>
      <c r="F29" s="1801"/>
    </row>
    <row r="30" spans="1:9" s="1805" customFormat="1" ht="25.5">
      <c r="A30" s="1801" t="s">
        <v>145</v>
      </c>
      <c r="B30" s="1802" t="s">
        <v>997</v>
      </c>
      <c r="C30" s="1899">
        <v>41409</v>
      </c>
      <c r="D30" s="1899">
        <v>41518</v>
      </c>
      <c r="E30" s="1801">
        <v>100</v>
      </c>
      <c r="F30" s="1801"/>
    </row>
    <row r="31" spans="1:9" s="1805" customFormat="1" ht="25.5">
      <c r="A31" s="1801" t="s">
        <v>267</v>
      </c>
      <c r="B31" s="1802" t="s">
        <v>998</v>
      </c>
      <c r="C31" s="1899" t="s">
        <v>1103</v>
      </c>
      <c r="D31" s="1899" t="s">
        <v>1103</v>
      </c>
      <c r="E31" s="1801">
        <v>0</v>
      </c>
      <c r="F31" s="1801"/>
    </row>
    <row r="32" spans="1:9" s="1805" customFormat="1" ht="38.25">
      <c r="A32" s="1806" t="s">
        <v>269</v>
      </c>
      <c r="B32" s="1802" t="s">
        <v>999</v>
      </c>
      <c r="C32" s="1899" t="s">
        <v>1103</v>
      </c>
      <c r="D32" s="1899" t="s">
        <v>1103</v>
      </c>
      <c r="E32" s="1801">
        <v>0</v>
      </c>
      <c r="F32" s="1801"/>
    </row>
    <row r="33" spans="1:6" s="1805" customFormat="1">
      <c r="A33" s="1806" t="s">
        <v>1000</v>
      </c>
      <c r="B33" s="1802" t="s">
        <v>268</v>
      </c>
      <c r="C33" s="1899">
        <v>41547</v>
      </c>
      <c r="D33" s="1899">
        <v>41547</v>
      </c>
      <c r="E33" s="1801">
        <v>100</v>
      </c>
      <c r="F33" s="1801"/>
    </row>
    <row r="34" spans="1:6" s="1805" customFormat="1" ht="25.5">
      <c r="A34" s="1806" t="s">
        <v>1001</v>
      </c>
      <c r="B34" s="1802" t="s">
        <v>1002</v>
      </c>
      <c r="C34" s="1899">
        <v>41852</v>
      </c>
      <c r="D34" s="1899">
        <v>41883</v>
      </c>
      <c r="E34" s="1801">
        <v>100</v>
      </c>
      <c r="F34" s="1801"/>
    </row>
    <row r="35" spans="1:6" s="1805" customFormat="1" ht="25.5">
      <c r="A35" s="1801" t="s">
        <v>1003</v>
      </c>
      <c r="B35" s="1802" t="s">
        <v>1004</v>
      </c>
      <c r="C35" s="1899">
        <v>41883</v>
      </c>
      <c r="D35" s="1899">
        <v>41932</v>
      </c>
      <c r="E35" s="1801">
        <v>100</v>
      </c>
      <c r="F35" s="1801"/>
    </row>
    <row r="36" spans="1:6" s="1805" customFormat="1" ht="25.5">
      <c r="A36" s="1801" t="s">
        <v>1005</v>
      </c>
      <c r="B36" s="1802" t="s">
        <v>1006</v>
      </c>
      <c r="C36" s="1900" t="s">
        <v>1103</v>
      </c>
      <c r="D36" s="1900" t="s">
        <v>1103</v>
      </c>
      <c r="E36" s="1807">
        <v>0</v>
      </c>
      <c r="F36" s="1807"/>
    </row>
    <row r="37" spans="1:6" s="1800" customFormat="1">
      <c r="A37" s="1897">
        <v>2</v>
      </c>
      <c r="B37" s="1898" t="s">
        <v>1007</v>
      </c>
      <c r="C37" s="1901"/>
      <c r="D37" s="1901"/>
      <c r="E37" s="1898"/>
      <c r="F37" s="1898"/>
    </row>
    <row r="38" spans="1:6" s="1800" customFormat="1">
      <c r="A38" s="1801" t="s">
        <v>114</v>
      </c>
      <c r="B38" s="1809" t="s">
        <v>1008</v>
      </c>
      <c r="C38" s="1900" t="s">
        <v>1103</v>
      </c>
      <c r="D38" s="1900" t="s">
        <v>1103</v>
      </c>
      <c r="E38" s="1807">
        <v>0</v>
      </c>
      <c r="F38" s="1807"/>
    </row>
    <row r="39" spans="1:6" s="1805" customFormat="1">
      <c r="A39" s="1801" t="s">
        <v>115</v>
      </c>
      <c r="B39" s="1802" t="s">
        <v>1009</v>
      </c>
      <c r="C39" s="1900">
        <v>41487</v>
      </c>
      <c r="D39" s="1900">
        <v>41518</v>
      </c>
      <c r="E39" s="1807">
        <v>100</v>
      </c>
      <c r="F39" s="1807"/>
    </row>
    <row r="40" spans="1:6" s="1805" customFormat="1" ht="25.5">
      <c r="A40" s="1801" t="s">
        <v>116</v>
      </c>
      <c r="B40" s="1802" t="s">
        <v>1010</v>
      </c>
      <c r="C40" s="1899" t="s">
        <v>1103</v>
      </c>
      <c r="D40" s="1899" t="s">
        <v>1103</v>
      </c>
      <c r="E40" s="1801">
        <v>0</v>
      </c>
      <c r="F40" s="1801"/>
    </row>
    <row r="41" spans="1:6" s="1805" customFormat="1">
      <c r="A41" s="1801" t="s">
        <v>117</v>
      </c>
      <c r="B41" s="1802" t="s">
        <v>276</v>
      </c>
      <c r="C41" s="1899">
        <v>41944</v>
      </c>
      <c r="D41" s="1022">
        <v>42185</v>
      </c>
      <c r="E41" s="1801">
        <v>100</v>
      </c>
      <c r="F41" s="1801"/>
    </row>
    <row r="42" spans="1:6" s="1805" customFormat="1">
      <c r="A42" s="1806" t="s">
        <v>167</v>
      </c>
      <c r="B42" s="1802" t="s">
        <v>1151</v>
      </c>
      <c r="C42" s="1899">
        <v>41945</v>
      </c>
      <c r="D42" s="1899">
        <v>42338</v>
      </c>
      <c r="E42" s="1801">
        <v>100</v>
      </c>
      <c r="F42" s="1801"/>
    </row>
    <row r="43" spans="1:6" s="1805" customFormat="1" ht="25.5">
      <c r="A43" s="1801" t="s">
        <v>214</v>
      </c>
      <c r="B43" s="1802" t="s">
        <v>1152</v>
      </c>
      <c r="C43" s="1899">
        <v>42186</v>
      </c>
      <c r="D43" s="1899">
        <v>42338</v>
      </c>
      <c r="E43" s="1801">
        <v>100</v>
      </c>
      <c r="F43" s="1801"/>
    </row>
    <row r="44" spans="1:6" s="1805" customFormat="1" ht="25.5">
      <c r="A44" s="1801" t="s">
        <v>370</v>
      </c>
      <c r="B44" s="1802" t="s">
        <v>1153</v>
      </c>
      <c r="C44" s="1899">
        <v>42186</v>
      </c>
      <c r="D44" s="1899">
        <v>42339</v>
      </c>
      <c r="E44" s="1801">
        <v>100</v>
      </c>
      <c r="F44" s="1801"/>
    </row>
    <row r="45" spans="1:6" s="1805" customFormat="1">
      <c r="A45" s="1801" t="s">
        <v>46</v>
      </c>
      <c r="B45" s="1802" t="s">
        <v>1154</v>
      </c>
      <c r="C45" s="1899">
        <v>42339</v>
      </c>
      <c r="D45" s="1899">
        <v>42353</v>
      </c>
      <c r="E45" s="1801">
        <v>100</v>
      </c>
      <c r="F45" s="1801"/>
    </row>
    <row r="46" spans="1:6" s="1800" customFormat="1">
      <c r="A46" s="1897">
        <v>3</v>
      </c>
      <c r="B46" s="1898" t="s">
        <v>1011</v>
      </c>
      <c r="C46" s="1901"/>
      <c r="D46" s="1901"/>
      <c r="E46" s="1898"/>
      <c r="F46" s="1898"/>
    </row>
    <row r="47" spans="1:6" s="1800" customFormat="1" ht="25.5">
      <c r="A47" s="1801" t="s">
        <v>257</v>
      </c>
      <c r="B47" s="1802" t="s">
        <v>1012</v>
      </c>
      <c r="C47" s="1900">
        <v>42339</v>
      </c>
      <c r="D47" s="1900">
        <v>42353</v>
      </c>
      <c r="E47" s="1807">
        <v>100</v>
      </c>
      <c r="F47" s="1807"/>
    </row>
    <row r="48" spans="1:6" s="1800" customFormat="1">
      <c r="A48" s="1801" t="s">
        <v>258</v>
      </c>
      <c r="B48" s="1802" t="s">
        <v>1155</v>
      </c>
      <c r="C48" s="1900" t="s">
        <v>1103</v>
      </c>
      <c r="D48" s="1900" t="s">
        <v>1103</v>
      </c>
      <c r="E48" s="1807">
        <v>0</v>
      </c>
      <c r="F48" s="1807"/>
    </row>
    <row r="49" spans="1:9" s="1800" customFormat="1">
      <c r="A49" s="1801" t="s">
        <v>259</v>
      </c>
      <c r="B49" s="1802" t="s">
        <v>1156</v>
      </c>
      <c r="C49" s="1900" t="s">
        <v>1103</v>
      </c>
      <c r="D49" s="1900" t="s">
        <v>1103</v>
      </c>
      <c r="E49" s="1807">
        <v>0</v>
      </c>
      <c r="F49" s="1807"/>
    </row>
    <row r="50" spans="1:9" s="1800" customFormat="1">
      <c r="A50" s="1801" t="s">
        <v>278</v>
      </c>
      <c r="B50" s="1802" t="s">
        <v>1013</v>
      </c>
      <c r="C50" s="1900" t="s">
        <v>1103</v>
      </c>
      <c r="D50" s="1900" t="s">
        <v>1103</v>
      </c>
      <c r="E50" s="1807">
        <v>0</v>
      </c>
      <c r="F50" s="1807"/>
    </row>
    <row r="51" spans="1:9" s="1800" customFormat="1">
      <c r="A51" s="1801" t="s">
        <v>280</v>
      </c>
      <c r="B51" s="1802" t="s">
        <v>1157</v>
      </c>
      <c r="C51" s="1900">
        <v>42339</v>
      </c>
      <c r="D51" s="1900">
        <v>42353</v>
      </c>
      <c r="E51" s="1807">
        <v>100</v>
      </c>
      <c r="F51" s="1807"/>
    </row>
    <row r="52" spans="1:9" s="1800" customFormat="1">
      <c r="A52" s="1801" t="s">
        <v>1014</v>
      </c>
      <c r="B52" s="1802" t="s">
        <v>1158</v>
      </c>
      <c r="C52" s="1900">
        <v>42339</v>
      </c>
      <c r="D52" s="1900">
        <v>42353</v>
      </c>
      <c r="E52" s="1807">
        <v>100</v>
      </c>
      <c r="F52" s="1807"/>
    </row>
    <row r="53" spans="1:9" s="1800" customFormat="1" ht="25.5">
      <c r="A53" s="1801" t="s">
        <v>1015</v>
      </c>
      <c r="B53" s="1802" t="s">
        <v>1016</v>
      </c>
      <c r="C53" s="1900" t="s">
        <v>1103</v>
      </c>
      <c r="D53" s="1900" t="s">
        <v>1103</v>
      </c>
      <c r="E53" s="1807">
        <v>0</v>
      </c>
      <c r="F53" s="1807"/>
    </row>
    <row r="54" spans="1:9">
      <c r="A54" s="1810"/>
      <c r="B54" s="1811"/>
      <c r="C54" s="1811"/>
      <c r="D54" s="1811"/>
      <c r="E54" s="1792"/>
      <c r="F54" s="1792"/>
      <c r="G54" s="1787"/>
      <c r="H54" s="1787"/>
      <c r="I54" s="1787"/>
    </row>
    <row r="55" spans="1:9" ht="15" hidden="1" customHeight="1">
      <c r="A55" s="2531" t="s">
        <v>1159</v>
      </c>
      <c r="B55" s="2531"/>
      <c r="C55" s="2531"/>
      <c r="D55" s="2531"/>
      <c r="E55" s="2531"/>
      <c r="F55" s="2531"/>
      <c r="G55" s="1787"/>
      <c r="H55" s="1787"/>
      <c r="I55" s="1787"/>
    </row>
    <row r="56" spans="1:9" ht="15" hidden="1" customHeight="1">
      <c r="A56" s="2532" t="s">
        <v>1160</v>
      </c>
      <c r="B56" s="2532"/>
      <c r="C56" s="2532"/>
      <c r="D56" s="2532"/>
      <c r="E56" s="2532"/>
      <c r="F56" s="2532"/>
      <c r="G56" s="1787"/>
      <c r="H56" s="1787"/>
      <c r="I56" s="1787"/>
    </row>
    <row r="57" spans="1:9" ht="15" hidden="1" customHeight="1">
      <c r="A57" s="2531" t="s">
        <v>1161</v>
      </c>
      <c r="B57" s="2531"/>
      <c r="C57" s="2531"/>
      <c r="D57" s="2531"/>
      <c r="E57" s="2531"/>
      <c r="F57" s="2531"/>
      <c r="G57" s="1787"/>
      <c r="H57" s="1787"/>
      <c r="I57" s="1787"/>
    </row>
    <row r="58" spans="1:9">
      <c r="B58" s="1812" t="s">
        <v>762</v>
      </c>
    </row>
    <row r="59" spans="1:9" ht="25.5">
      <c r="B59" s="1040" t="s">
        <v>1193</v>
      </c>
      <c r="C59" s="1813"/>
      <c r="D59" s="1813"/>
      <c r="E59" s="2530" t="s">
        <v>1045</v>
      </c>
      <c r="F59" s="2530"/>
    </row>
    <row r="60" spans="1:9" ht="36" customHeight="1">
      <c r="B60" s="750" t="s">
        <v>868</v>
      </c>
      <c r="C60" s="1814"/>
      <c r="D60" s="1814"/>
      <c r="E60" s="2530" t="s">
        <v>1046</v>
      </c>
      <c r="F60" s="2530"/>
    </row>
    <row r="81" spans="2:9" s="1781" customFormat="1" ht="15.75" customHeight="1">
      <c r="B81" s="1782"/>
      <c r="C81" s="1782"/>
      <c r="D81" s="1782"/>
      <c r="E81" s="1785"/>
      <c r="F81" s="1785"/>
      <c r="G81" s="1782"/>
      <c r="H81" s="1782"/>
      <c r="I81" s="1782"/>
    </row>
    <row r="82" spans="2:9" s="1781" customFormat="1" ht="15.75" hidden="1" customHeight="1">
      <c r="B82" s="1782"/>
      <c r="C82" s="1782"/>
      <c r="D82" s="1782"/>
      <c r="E82" s="1785"/>
      <c r="F82" s="1785"/>
      <c r="G82" s="1782"/>
      <c r="H82" s="1782"/>
      <c r="I82" s="1782"/>
    </row>
    <row r="83" spans="2:9" s="1781" customFormat="1" ht="15.75" customHeight="1">
      <c r="B83" s="1782"/>
      <c r="C83" s="1782"/>
      <c r="D83" s="1782"/>
      <c r="E83" s="1785"/>
      <c r="F83" s="1785"/>
      <c r="G83" s="1782"/>
      <c r="H83" s="1782"/>
      <c r="I83" s="1782"/>
    </row>
  </sheetData>
  <mergeCells count="20">
    <mergeCell ref="E59:F59"/>
    <mergeCell ref="E60:F60"/>
    <mergeCell ref="E22:E24"/>
    <mergeCell ref="F22:F24"/>
    <mergeCell ref="C23:D23"/>
    <mergeCell ref="A55:F55"/>
    <mergeCell ref="A56:F56"/>
    <mergeCell ref="A57:F57"/>
    <mergeCell ref="C17:D17"/>
    <mergeCell ref="C18:D18"/>
    <mergeCell ref="C19:D19"/>
    <mergeCell ref="A22:A24"/>
    <mergeCell ref="B22:B24"/>
    <mergeCell ref="C22:D22"/>
    <mergeCell ref="A15:F15"/>
    <mergeCell ref="A10:F10"/>
    <mergeCell ref="A11:F11"/>
    <mergeCell ref="A12:F12"/>
    <mergeCell ref="A13:F13"/>
    <mergeCell ref="A14:F14"/>
  </mergeCells>
  <printOptions horizontalCentered="1"/>
  <pageMargins left="0.39370078740157483" right="0.23622047244094491" top="0.74803149606299213" bottom="0.74803149606299213" header="0.31496062992125984" footer="0.31496062992125984"/>
  <pageSetup paperSize="9" scale="71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I88"/>
  <sheetViews>
    <sheetView workbookViewId="0">
      <selection activeCell="C17" sqref="C17:D17"/>
    </sheetView>
  </sheetViews>
  <sheetFormatPr defaultColWidth="9" defaultRowHeight="12.75"/>
  <cols>
    <col min="1" max="1" width="6.25" style="1028" customWidth="1"/>
    <col min="2" max="2" width="48.125" style="750" customWidth="1"/>
    <col min="3" max="4" width="12.125" style="750" customWidth="1"/>
    <col min="5" max="5" width="14.125" style="752" customWidth="1"/>
    <col min="6" max="6" width="19.625" style="752" customWidth="1"/>
    <col min="7" max="8" width="13.75" style="750" customWidth="1"/>
    <col min="9" max="10" width="18.125" style="750" customWidth="1"/>
    <col min="11" max="29" width="26.875" style="750" customWidth="1"/>
    <col min="30" max="260" width="9" style="750"/>
    <col min="261" max="262" width="9" style="750" customWidth="1"/>
    <col min="263" max="263" width="9" style="750"/>
    <col min="264" max="264" width="9" style="750" customWidth="1"/>
    <col min="265" max="265" width="9" style="750"/>
    <col min="266" max="269" width="9" style="750" customWidth="1"/>
    <col min="270" max="516" width="9" style="750"/>
    <col min="517" max="518" width="9" style="750" customWidth="1"/>
    <col min="519" max="519" width="9" style="750"/>
    <col min="520" max="520" width="9" style="750" customWidth="1"/>
    <col min="521" max="521" width="9" style="750"/>
    <col min="522" max="525" width="9" style="750" customWidth="1"/>
    <col min="526" max="772" width="9" style="750"/>
    <col min="773" max="774" width="9" style="750" customWidth="1"/>
    <col min="775" max="775" width="9" style="750"/>
    <col min="776" max="776" width="9" style="750" customWidth="1"/>
    <col min="777" max="777" width="9" style="750"/>
    <col min="778" max="781" width="9" style="750" customWidth="1"/>
    <col min="782" max="1028" width="9" style="750"/>
    <col min="1029" max="1030" width="9" style="750" customWidth="1"/>
    <col min="1031" max="1031" width="9" style="750"/>
    <col min="1032" max="1032" width="9" style="750" customWidth="1"/>
    <col min="1033" max="1033" width="9" style="750"/>
    <col min="1034" max="1037" width="9" style="750" customWidth="1"/>
    <col min="1038" max="1284" width="9" style="750"/>
    <col min="1285" max="1286" width="9" style="750" customWidth="1"/>
    <col min="1287" max="1287" width="9" style="750"/>
    <col min="1288" max="1288" width="9" style="750" customWidth="1"/>
    <col min="1289" max="1289" width="9" style="750"/>
    <col min="1290" max="1293" width="9" style="750" customWidth="1"/>
    <col min="1294" max="1540" width="9" style="750"/>
    <col min="1541" max="1542" width="9" style="750" customWidth="1"/>
    <col min="1543" max="1543" width="9" style="750"/>
    <col min="1544" max="1544" width="9" style="750" customWidth="1"/>
    <col min="1545" max="1545" width="9" style="750"/>
    <col min="1546" max="1549" width="9" style="750" customWidth="1"/>
    <col min="1550" max="1796" width="9" style="750"/>
    <col min="1797" max="1798" width="9" style="750" customWidth="1"/>
    <col min="1799" max="1799" width="9" style="750"/>
    <col min="1800" max="1800" width="9" style="750" customWidth="1"/>
    <col min="1801" max="1801" width="9" style="750"/>
    <col min="1802" max="1805" width="9" style="750" customWidth="1"/>
    <col min="1806" max="2052" width="9" style="750"/>
    <col min="2053" max="2054" width="9" style="750" customWidth="1"/>
    <col min="2055" max="2055" width="9" style="750"/>
    <col min="2056" max="2056" width="9" style="750" customWidth="1"/>
    <col min="2057" max="2057" width="9" style="750"/>
    <col min="2058" max="2061" width="9" style="750" customWidth="1"/>
    <col min="2062" max="2308" width="9" style="750"/>
    <col min="2309" max="2310" width="9" style="750" customWidth="1"/>
    <col min="2311" max="2311" width="9" style="750"/>
    <col min="2312" max="2312" width="9" style="750" customWidth="1"/>
    <col min="2313" max="2313" width="9" style="750"/>
    <col min="2314" max="2317" width="9" style="750" customWidth="1"/>
    <col min="2318" max="2564" width="9" style="750"/>
    <col min="2565" max="2566" width="9" style="750" customWidth="1"/>
    <col min="2567" max="2567" width="9" style="750"/>
    <col min="2568" max="2568" width="9" style="750" customWidth="1"/>
    <col min="2569" max="2569" width="9" style="750"/>
    <col min="2570" max="2573" width="9" style="750" customWidth="1"/>
    <col min="2574" max="2820" width="9" style="750"/>
    <col min="2821" max="2822" width="9" style="750" customWidth="1"/>
    <col min="2823" max="2823" width="9" style="750"/>
    <col min="2824" max="2824" width="9" style="750" customWidth="1"/>
    <col min="2825" max="2825" width="9" style="750"/>
    <col min="2826" max="2829" width="9" style="750" customWidth="1"/>
    <col min="2830" max="3076" width="9" style="750"/>
    <col min="3077" max="3078" width="9" style="750" customWidth="1"/>
    <col min="3079" max="3079" width="9" style="750"/>
    <col min="3080" max="3080" width="9" style="750" customWidth="1"/>
    <col min="3081" max="3081" width="9" style="750"/>
    <col min="3082" max="3085" width="9" style="750" customWidth="1"/>
    <col min="3086" max="3332" width="9" style="750"/>
    <col min="3333" max="3334" width="9" style="750" customWidth="1"/>
    <col min="3335" max="3335" width="9" style="750"/>
    <col min="3336" max="3336" width="9" style="750" customWidth="1"/>
    <col min="3337" max="3337" width="9" style="750"/>
    <col min="3338" max="3341" width="9" style="750" customWidth="1"/>
    <col min="3342" max="3588" width="9" style="750"/>
    <col min="3589" max="3590" width="9" style="750" customWidth="1"/>
    <col min="3591" max="3591" width="9" style="750"/>
    <col min="3592" max="3592" width="9" style="750" customWidth="1"/>
    <col min="3593" max="3593" width="9" style="750"/>
    <col min="3594" max="3597" width="9" style="750" customWidth="1"/>
    <col min="3598" max="3844" width="9" style="750"/>
    <col min="3845" max="3846" width="9" style="750" customWidth="1"/>
    <col min="3847" max="3847" width="9" style="750"/>
    <col min="3848" max="3848" width="9" style="750" customWidth="1"/>
    <col min="3849" max="3849" width="9" style="750"/>
    <col min="3850" max="3853" width="9" style="750" customWidth="1"/>
    <col min="3854" max="4100" width="9" style="750"/>
    <col min="4101" max="4102" width="9" style="750" customWidth="1"/>
    <col min="4103" max="4103" width="9" style="750"/>
    <col min="4104" max="4104" width="9" style="750" customWidth="1"/>
    <col min="4105" max="4105" width="9" style="750"/>
    <col min="4106" max="4109" width="9" style="750" customWidth="1"/>
    <col min="4110" max="4356" width="9" style="750"/>
    <col min="4357" max="4358" width="9" style="750" customWidth="1"/>
    <col min="4359" max="4359" width="9" style="750"/>
    <col min="4360" max="4360" width="9" style="750" customWidth="1"/>
    <col min="4361" max="4361" width="9" style="750"/>
    <col min="4362" max="4365" width="9" style="750" customWidth="1"/>
    <col min="4366" max="4612" width="9" style="750"/>
    <col min="4613" max="4614" width="9" style="750" customWidth="1"/>
    <col min="4615" max="4615" width="9" style="750"/>
    <col min="4616" max="4616" width="9" style="750" customWidth="1"/>
    <col min="4617" max="4617" width="9" style="750"/>
    <col min="4618" max="4621" width="9" style="750" customWidth="1"/>
    <col min="4622" max="4868" width="9" style="750"/>
    <col min="4869" max="4870" width="9" style="750" customWidth="1"/>
    <col min="4871" max="4871" width="9" style="750"/>
    <col min="4872" max="4872" width="9" style="750" customWidth="1"/>
    <col min="4873" max="4873" width="9" style="750"/>
    <col min="4874" max="4877" width="9" style="750" customWidth="1"/>
    <col min="4878" max="5124" width="9" style="750"/>
    <col min="5125" max="5126" width="9" style="750" customWidth="1"/>
    <col min="5127" max="5127" width="9" style="750"/>
    <col min="5128" max="5128" width="9" style="750" customWidth="1"/>
    <col min="5129" max="5129" width="9" style="750"/>
    <col min="5130" max="5133" width="9" style="750" customWidth="1"/>
    <col min="5134" max="5380" width="9" style="750"/>
    <col min="5381" max="5382" width="9" style="750" customWidth="1"/>
    <col min="5383" max="5383" width="9" style="750"/>
    <col min="5384" max="5384" width="9" style="750" customWidth="1"/>
    <col min="5385" max="5385" width="9" style="750"/>
    <col min="5386" max="5389" width="9" style="750" customWidth="1"/>
    <col min="5390" max="5636" width="9" style="750"/>
    <col min="5637" max="5638" width="9" style="750" customWidth="1"/>
    <col min="5639" max="5639" width="9" style="750"/>
    <col min="5640" max="5640" width="9" style="750" customWidth="1"/>
    <col min="5641" max="5641" width="9" style="750"/>
    <col min="5642" max="5645" width="9" style="750" customWidth="1"/>
    <col min="5646" max="5892" width="9" style="750"/>
    <col min="5893" max="5894" width="9" style="750" customWidth="1"/>
    <col min="5895" max="5895" width="9" style="750"/>
    <col min="5896" max="5896" width="9" style="750" customWidth="1"/>
    <col min="5897" max="5897" width="9" style="750"/>
    <col min="5898" max="5901" width="9" style="750" customWidth="1"/>
    <col min="5902" max="6148" width="9" style="750"/>
    <col min="6149" max="6150" width="9" style="750" customWidth="1"/>
    <col min="6151" max="6151" width="9" style="750"/>
    <col min="6152" max="6152" width="9" style="750" customWidth="1"/>
    <col min="6153" max="6153" width="9" style="750"/>
    <col min="6154" max="6157" width="9" style="750" customWidth="1"/>
    <col min="6158" max="6404" width="9" style="750"/>
    <col min="6405" max="6406" width="9" style="750" customWidth="1"/>
    <col min="6407" max="6407" width="9" style="750"/>
    <col min="6408" max="6408" width="9" style="750" customWidth="1"/>
    <col min="6409" max="6409" width="9" style="750"/>
    <col min="6410" max="6413" width="9" style="750" customWidth="1"/>
    <col min="6414" max="6660" width="9" style="750"/>
    <col min="6661" max="6662" width="9" style="750" customWidth="1"/>
    <col min="6663" max="6663" width="9" style="750"/>
    <col min="6664" max="6664" width="9" style="750" customWidth="1"/>
    <col min="6665" max="6665" width="9" style="750"/>
    <col min="6666" max="6669" width="9" style="750" customWidth="1"/>
    <col min="6670" max="6916" width="9" style="750"/>
    <col min="6917" max="6918" width="9" style="750" customWidth="1"/>
    <col min="6919" max="6919" width="9" style="750"/>
    <col min="6920" max="6920" width="9" style="750" customWidth="1"/>
    <col min="6921" max="6921" width="9" style="750"/>
    <col min="6922" max="6925" width="9" style="750" customWidth="1"/>
    <col min="6926" max="7172" width="9" style="750"/>
    <col min="7173" max="7174" width="9" style="750" customWidth="1"/>
    <col min="7175" max="7175" width="9" style="750"/>
    <col min="7176" max="7176" width="9" style="750" customWidth="1"/>
    <col min="7177" max="7177" width="9" style="750"/>
    <col min="7178" max="7181" width="9" style="750" customWidth="1"/>
    <col min="7182" max="7428" width="9" style="750"/>
    <col min="7429" max="7430" width="9" style="750" customWidth="1"/>
    <col min="7431" max="7431" width="9" style="750"/>
    <col min="7432" max="7432" width="9" style="750" customWidth="1"/>
    <col min="7433" max="7433" width="9" style="750"/>
    <col min="7434" max="7437" width="9" style="750" customWidth="1"/>
    <col min="7438" max="7684" width="9" style="750"/>
    <col min="7685" max="7686" width="9" style="750" customWidth="1"/>
    <col min="7687" max="7687" width="9" style="750"/>
    <col min="7688" max="7688" width="9" style="750" customWidth="1"/>
    <col min="7689" max="7689" width="9" style="750"/>
    <col min="7690" max="7693" width="9" style="750" customWidth="1"/>
    <col min="7694" max="7940" width="9" style="750"/>
    <col min="7941" max="7942" width="9" style="750" customWidth="1"/>
    <col min="7943" max="7943" width="9" style="750"/>
    <col min="7944" max="7944" width="9" style="750" customWidth="1"/>
    <col min="7945" max="7945" width="9" style="750"/>
    <col min="7946" max="7949" width="9" style="750" customWidth="1"/>
    <col min="7950" max="8196" width="9" style="750"/>
    <col min="8197" max="8198" width="9" style="750" customWidth="1"/>
    <col min="8199" max="8199" width="9" style="750"/>
    <col min="8200" max="8200" width="9" style="750" customWidth="1"/>
    <col min="8201" max="8201" width="9" style="750"/>
    <col min="8202" max="8205" width="9" style="750" customWidth="1"/>
    <col min="8206" max="8452" width="9" style="750"/>
    <col min="8453" max="8454" width="9" style="750" customWidth="1"/>
    <col min="8455" max="8455" width="9" style="750"/>
    <col min="8456" max="8456" width="9" style="750" customWidth="1"/>
    <col min="8457" max="8457" width="9" style="750"/>
    <col min="8458" max="8461" width="9" style="750" customWidth="1"/>
    <col min="8462" max="8708" width="9" style="750"/>
    <col min="8709" max="8710" width="9" style="750" customWidth="1"/>
    <col min="8711" max="8711" width="9" style="750"/>
    <col min="8712" max="8712" width="9" style="750" customWidth="1"/>
    <col min="8713" max="8713" width="9" style="750"/>
    <col min="8714" max="8717" width="9" style="750" customWidth="1"/>
    <col min="8718" max="8964" width="9" style="750"/>
    <col min="8965" max="8966" width="9" style="750" customWidth="1"/>
    <col min="8967" max="8967" width="9" style="750"/>
    <col min="8968" max="8968" width="9" style="750" customWidth="1"/>
    <col min="8969" max="8969" width="9" style="750"/>
    <col min="8970" max="8973" width="9" style="750" customWidth="1"/>
    <col min="8974" max="9220" width="9" style="750"/>
    <col min="9221" max="9222" width="9" style="750" customWidth="1"/>
    <col min="9223" max="9223" width="9" style="750"/>
    <col min="9224" max="9224" width="9" style="750" customWidth="1"/>
    <col min="9225" max="9225" width="9" style="750"/>
    <col min="9226" max="9229" width="9" style="750" customWidth="1"/>
    <col min="9230" max="9476" width="9" style="750"/>
    <col min="9477" max="9478" width="9" style="750" customWidth="1"/>
    <col min="9479" max="9479" width="9" style="750"/>
    <col min="9480" max="9480" width="9" style="750" customWidth="1"/>
    <col min="9481" max="9481" width="9" style="750"/>
    <col min="9482" max="9485" width="9" style="750" customWidth="1"/>
    <col min="9486" max="9732" width="9" style="750"/>
    <col min="9733" max="9734" width="9" style="750" customWidth="1"/>
    <col min="9735" max="9735" width="9" style="750"/>
    <col min="9736" max="9736" width="9" style="750" customWidth="1"/>
    <col min="9737" max="9737" width="9" style="750"/>
    <col min="9738" max="9741" width="9" style="750" customWidth="1"/>
    <col min="9742" max="9988" width="9" style="750"/>
    <col min="9989" max="9990" width="9" style="750" customWidth="1"/>
    <col min="9991" max="9991" width="9" style="750"/>
    <col min="9992" max="9992" width="9" style="750" customWidth="1"/>
    <col min="9993" max="9993" width="9" style="750"/>
    <col min="9994" max="9997" width="9" style="750" customWidth="1"/>
    <col min="9998" max="10244" width="9" style="750"/>
    <col min="10245" max="10246" width="9" style="750" customWidth="1"/>
    <col min="10247" max="10247" width="9" style="750"/>
    <col min="10248" max="10248" width="9" style="750" customWidth="1"/>
    <col min="10249" max="10249" width="9" style="750"/>
    <col min="10250" max="10253" width="9" style="750" customWidth="1"/>
    <col min="10254" max="10500" width="9" style="750"/>
    <col min="10501" max="10502" width="9" style="750" customWidth="1"/>
    <col min="10503" max="10503" width="9" style="750"/>
    <col min="10504" max="10504" width="9" style="750" customWidth="1"/>
    <col min="10505" max="10505" width="9" style="750"/>
    <col min="10506" max="10509" width="9" style="750" customWidth="1"/>
    <col min="10510" max="10756" width="9" style="750"/>
    <col min="10757" max="10758" width="9" style="750" customWidth="1"/>
    <col min="10759" max="10759" width="9" style="750"/>
    <col min="10760" max="10760" width="9" style="750" customWidth="1"/>
    <col min="10761" max="10761" width="9" style="750"/>
    <col min="10762" max="10765" width="9" style="750" customWidth="1"/>
    <col min="10766" max="11012" width="9" style="750"/>
    <col min="11013" max="11014" width="9" style="750" customWidth="1"/>
    <col min="11015" max="11015" width="9" style="750"/>
    <col min="11016" max="11016" width="9" style="750" customWidth="1"/>
    <col min="11017" max="11017" width="9" style="750"/>
    <col min="11018" max="11021" width="9" style="750" customWidth="1"/>
    <col min="11022" max="11268" width="9" style="750"/>
    <col min="11269" max="11270" width="9" style="750" customWidth="1"/>
    <col min="11271" max="11271" width="9" style="750"/>
    <col min="11272" max="11272" width="9" style="750" customWidth="1"/>
    <col min="11273" max="11273" width="9" style="750"/>
    <col min="11274" max="11277" width="9" style="750" customWidth="1"/>
    <col min="11278" max="11524" width="9" style="750"/>
    <col min="11525" max="11526" width="9" style="750" customWidth="1"/>
    <col min="11527" max="11527" width="9" style="750"/>
    <col min="11528" max="11528" width="9" style="750" customWidth="1"/>
    <col min="11529" max="11529" width="9" style="750"/>
    <col min="11530" max="11533" width="9" style="750" customWidth="1"/>
    <col min="11534" max="11780" width="9" style="750"/>
    <col min="11781" max="11782" width="9" style="750" customWidth="1"/>
    <col min="11783" max="11783" width="9" style="750"/>
    <col min="11784" max="11784" width="9" style="750" customWidth="1"/>
    <col min="11785" max="11785" width="9" style="750"/>
    <col min="11786" max="11789" width="9" style="750" customWidth="1"/>
    <col min="11790" max="12036" width="9" style="750"/>
    <col min="12037" max="12038" width="9" style="750" customWidth="1"/>
    <col min="12039" max="12039" width="9" style="750"/>
    <col min="12040" max="12040" width="9" style="750" customWidth="1"/>
    <col min="12041" max="12041" width="9" style="750"/>
    <col min="12042" max="12045" width="9" style="750" customWidth="1"/>
    <col min="12046" max="12292" width="9" style="750"/>
    <col min="12293" max="12294" width="9" style="750" customWidth="1"/>
    <col min="12295" max="12295" width="9" style="750"/>
    <col min="12296" max="12296" width="9" style="750" customWidth="1"/>
    <col min="12297" max="12297" width="9" style="750"/>
    <col min="12298" max="12301" width="9" style="750" customWidth="1"/>
    <col min="12302" max="12548" width="9" style="750"/>
    <col min="12549" max="12550" width="9" style="750" customWidth="1"/>
    <col min="12551" max="12551" width="9" style="750"/>
    <col min="12552" max="12552" width="9" style="750" customWidth="1"/>
    <col min="12553" max="12553" width="9" style="750"/>
    <col min="12554" max="12557" width="9" style="750" customWidth="1"/>
    <col min="12558" max="12804" width="9" style="750"/>
    <col min="12805" max="12806" width="9" style="750" customWidth="1"/>
    <col min="12807" max="12807" width="9" style="750"/>
    <col min="12808" max="12808" width="9" style="750" customWidth="1"/>
    <col min="12809" max="12809" width="9" style="750"/>
    <col min="12810" max="12813" width="9" style="750" customWidth="1"/>
    <col min="12814" max="13060" width="9" style="750"/>
    <col min="13061" max="13062" width="9" style="750" customWidth="1"/>
    <col min="13063" max="13063" width="9" style="750"/>
    <col min="13064" max="13064" width="9" style="750" customWidth="1"/>
    <col min="13065" max="13065" width="9" style="750"/>
    <col min="13066" max="13069" width="9" style="750" customWidth="1"/>
    <col min="13070" max="13316" width="9" style="750"/>
    <col min="13317" max="13318" width="9" style="750" customWidth="1"/>
    <col min="13319" max="13319" width="9" style="750"/>
    <col min="13320" max="13320" width="9" style="750" customWidth="1"/>
    <col min="13321" max="13321" width="9" style="750"/>
    <col min="13322" max="13325" width="9" style="750" customWidth="1"/>
    <col min="13326" max="13572" width="9" style="750"/>
    <col min="13573" max="13574" width="9" style="750" customWidth="1"/>
    <col min="13575" max="13575" width="9" style="750"/>
    <col min="13576" max="13576" width="9" style="750" customWidth="1"/>
    <col min="13577" max="13577" width="9" style="750"/>
    <col min="13578" max="13581" width="9" style="750" customWidth="1"/>
    <col min="13582" max="13828" width="9" style="750"/>
    <col min="13829" max="13830" width="9" style="750" customWidth="1"/>
    <col min="13831" max="13831" width="9" style="750"/>
    <col min="13832" max="13832" width="9" style="750" customWidth="1"/>
    <col min="13833" max="13833" width="9" style="750"/>
    <col min="13834" max="13837" width="9" style="750" customWidth="1"/>
    <col min="13838" max="14084" width="9" style="750"/>
    <col min="14085" max="14086" width="9" style="750" customWidth="1"/>
    <col min="14087" max="14087" width="9" style="750"/>
    <col min="14088" max="14088" width="9" style="750" customWidth="1"/>
    <col min="14089" max="14089" width="9" style="750"/>
    <col min="14090" max="14093" width="9" style="750" customWidth="1"/>
    <col min="14094" max="14340" width="9" style="750"/>
    <col min="14341" max="14342" width="9" style="750" customWidth="1"/>
    <col min="14343" max="14343" width="9" style="750"/>
    <col min="14344" max="14344" width="9" style="750" customWidth="1"/>
    <col min="14345" max="14345" width="9" style="750"/>
    <col min="14346" max="14349" width="9" style="750" customWidth="1"/>
    <col min="14350" max="14596" width="9" style="750"/>
    <col min="14597" max="14598" width="9" style="750" customWidth="1"/>
    <col min="14599" max="14599" width="9" style="750"/>
    <col min="14600" max="14600" width="9" style="750" customWidth="1"/>
    <col min="14601" max="14601" width="9" style="750"/>
    <col min="14602" max="14605" width="9" style="750" customWidth="1"/>
    <col min="14606" max="14852" width="9" style="750"/>
    <col min="14853" max="14854" width="9" style="750" customWidth="1"/>
    <col min="14855" max="14855" width="9" style="750"/>
    <col min="14856" max="14856" width="9" style="750" customWidth="1"/>
    <col min="14857" max="14857" width="9" style="750"/>
    <col min="14858" max="14861" width="9" style="750" customWidth="1"/>
    <col min="14862" max="15108" width="9" style="750"/>
    <col min="15109" max="15110" width="9" style="750" customWidth="1"/>
    <col min="15111" max="15111" width="9" style="750"/>
    <col min="15112" max="15112" width="9" style="750" customWidth="1"/>
    <col min="15113" max="15113" width="9" style="750"/>
    <col min="15114" max="15117" width="9" style="750" customWidth="1"/>
    <col min="15118" max="15364" width="9" style="750"/>
    <col min="15365" max="15366" width="9" style="750" customWidth="1"/>
    <col min="15367" max="15367" width="9" style="750"/>
    <col min="15368" max="15368" width="9" style="750" customWidth="1"/>
    <col min="15369" max="15369" width="9" style="750"/>
    <col min="15370" max="15373" width="9" style="750" customWidth="1"/>
    <col min="15374" max="15620" width="9" style="750"/>
    <col min="15621" max="15622" width="9" style="750" customWidth="1"/>
    <col min="15623" max="15623" width="9" style="750"/>
    <col min="15624" max="15624" width="9" style="750" customWidth="1"/>
    <col min="15625" max="15625" width="9" style="750"/>
    <col min="15626" max="15629" width="9" style="750" customWidth="1"/>
    <col min="15630" max="15876" width="9" style="750"/>
    <col min="15877" max="15878" width="9" style="750" customWidth="1"/>
    <col min="15879" max="15879" width="9" style="750"/>
    <col min="15880" max="15880" width="9" style="750" customWidth="1"/>
    <col min="15881" max="15881" width="9" style="750"/>
    <col min="15882" max="15885" width="9" style="750" customWidth="1"/>
    <col min="15886" max="16132" width="9" style="750"/>
    <col min="16133" max="16134" width="9" style="750" customWidth="1"/>
    <col min="16135" max="16135" width="9" style="750"/>
    <col min="16136" max="16136" width="9" style="750" customWidth="1"/>
    <col min="16137" max="16137" width="9" style="750"/>
    <col min="16138" max="16141" width="9" style="750" customWidth="1"/>
    <col min="16142" max="16384" width="9" style="750"/>
  </cols>
  <sheetData>
    <row r="1" spans="1:9">
      <c r="E1" s="1029"/>
      <c r="F1" s="1030" t="s">
        <v>886</v>
      </c>
    </row>
    <row r="2" spans="1:9">
      <c r="E2" s="1029"/>
      <c r="F2" s="1030" t="s">
        <v>343</v>
      </c>
    </row>
    <row r="3" spans="1:9">
      <c r="E3" s="1029"/>
      <c r="F3" s="1031" t="s">
        <v>885</v>
      </c>
    </row>
    <row r="4" spans="1:9">
      <c r="E4" s="1032"/>
      <c r="F4" s="1033"/>
    </row>
    <row r="5" spans="1:9">
      <c r="E5" s="1032"/>
      <c r="F5" s="1034" t="s">
        <v>762</v>
      </c>
    </row>
    <row r="6" spans="1:9">
      <c r="E6" s="1032"/>
      <c r="F6" s="1035" t="s">
        <v>1027</v>
      </c>
    </row>
    <row r="7" spans="1:9">
      <c r="E7" s="1036"/>
      <c r="F7" s="1037" t="s">
        <v>934</v>
      </c>
    </row>
    <row r="8" spans="1:9">
      <c r="E8" s="1032"/>
      <c r="F8" s="1038" t="s">
        <v>1352</v>
      </c>
    </row>
    <row r="9" spans="1:9">
      <c r="F9" s="1039" t="s">
        <v>348</v>
      </c>
    </row>
    <row r="10" spans="1:9">
      <c r="A10" s="2541" t="s">
        <v>984</v>
      </c>
      <c r="B10" s="2541"/>
      <c r="C10" s="2541"/>
      <c r="D10" s="2541"/>
      <c r="E10" s="2541"/>
      <c r="F10" s="2541"/>
    </row>
    <row r="11" spans="1:9" s="768" customFormat="1">
      <c r="A11" s="2548" t="s">
        <v>1026</v>
      </c>
      <c r="B11" s="2548"/>
      <c r="C11" s="2548"/>
      <c r="D11" s="2548"/>
      <c r="E11" s="2548"/>
      <c r="F11" s="2548"/>
      <c r="G11" s="750"/>
      <c r="H11" s="750"/>
      <c r="I11" s="750"/>
    </row>
    <row r="12" spans="1:9" s="768" customFormat="1" ht="15" customHeight="1">
      <c r="A12" s="2549" t="s">
        <v>985</v>
      </c>
      <c r="B12" s="2549"/>
      <c r="C12" s="2549"/>
      <c r="D12" s="2549"/>
      <c r="E12" s="2549"/>
      <c r="F12" s="2549"/>
      <c r="G12" s="750"/>
      <c r="H12" s="750"/>
      <c r="I12" s="750"/>
    </row>
    <row r="13" spans="1:9" s="768" customFormat="1">
      <c r="A13" s="2548" t="s">
        <v>916</v>
      </c>
      <c r="B13" s="2548"/>
      <c r="C13" s="2548"/>
      <c r="D13" s="2548"/>
      <c r="E13" s="2548"/>
      <c r="F13" s="2548"/>
      <c r="G13" s="750"/>
      <c r="H13" s="750"/>
      <c r="I13" s="750"/>
    </row>
    <row r="14" spans="1:9" s="768" customFormat="1" ht="15" customHeight="1">
      <c r="A14" s="2550" t="s">
        <v>986</v>
      </c>
      <c r="B14" s="2550"/>
      <c r="C14" s="2550"/>
      <c r="D14" s="2550"/>
      <c r="E14" s="2550"/>
      <c r="F14" s="2550"/>
      <c r="G14" s="750"/>
      <c r="H14" s="750"/>
      <c r="I14" s="750"/>
    </row>
    <row r="15" spans="1:9" s="768" customFormat="1">
      <c r="A15" s="2541" t="s">
        <v>987</v>
      </c>
      <c r="B15" s="2541"/>
      <c r="C15" s="2541"/>
      <c r="D15" s="2541"/>
      <c r="E15" s="2541"/>
      <c r="F15" s="2541"/>
      <c r="G15" s="750"/>
      <c r="H15" s="750"/>
      <c r="I15" s="750"/>
    </row>
    <row r="16" spans="1:9" s="768" customFormat="1" ht="13.5" thickBot="1">
      <c r="A16" s="748"/>
      <c r="B16" s="749"/>
      <c r="C16" s="750"/>
      <c r="D16" s="751"/>
      <c r="E16" s="752"/>
      <c r="F16" s="752"/>
      <c r="G16" s="750"/>
      <c r="H16" s="750"/>
      <c r="I16" s="750"/>
    </row>
    <row r="17" spans="1:9" s="768" customFormat="1" ht="25.5">
      <c r="A17" s="748"/>
      <c r="B17" s="753" t="s">
        <v>1148</v>
      </c>
      <c r="C17" s="2519" t="e">
        <f>'прил 1.1'!#REF!</f>
        <v>#REF!</v>
      </c>
      <c r="D17" s="2520"/>
      <c r="E17" s="752"/>
      <c r="F17" s="752"/>
      <c r="G17" s="750"/>
      <c r="H17" s="750"/>
      <c r="I17" s="750"/>
    </row>
    <row r="18" spans="1:9" s="768" customFormat="1">
      <c r="A18" s="748"/>
      <c r="B18" s="754" t="s">
        <v>988</v>
      </c>
      <c r="C18" s="2521" t="s">
        <v>1017</v>
      </c>
      <c r="D18" s="2522"/>
      <c r="E18" s="752"/>
      <c r="F18" s="752"/>
      <c r="G18" s="750"/>
      <c r="H18" s="750"/>
      <c r="I18" s="750"/>
    </row>
    <row r="19" spans="1:9" s="768" customFormat="1" ht="13.5" thickBot="1">
      <c r="A19" s="748"/>
      <c r="B19" s="755" t="s">
        <v>989</v>
      </c>
      <c r="C19" s="2523" t="s">
        <v>1021</v>
      </c>
      <c r="D19" s="2524"/>
      <c r="E19" s="752"/>
      <c r="F19" s="752"/>
      <c r="G19" s="750"/>
      <c r="H19" s="750"/>
      <c r="I19" s="750"/>
    </row>
    <row r="20" spans="1:9" s="768" customFormat="1">
      <c r="A20" s="748"/>
      <c r="B20" s="749"/>
      <c r="C20" s="750"/>
      <c r="D20" s="751"/>
      <c r="E20" s="752"/>
      <c r="F20" s="752"/>
      <c r="G20" s="750"/>
      <c r="H20" s="750"/>
      <c r="I20" s="750"/>
    </row>
    <row r="21" spans="1:9" s="768" customFormat="1">
      <c r="A21" s="756"/>
      <c r="B21" s="757"/>
      <c r="C21" s="750"/>
      <c r="D21" s="750"/>
      <c r="E21" s="752"/>
      <c r="F21" s="752"/>
      <c r="G21" s="750"/>
      <c r="H21" s="750"/>
      <c r="I21" s="750"/>
    </row>
    <row r="22" spans="1:9" s="1040" customFormat="1">
      <c r="A22" s="2542" t="s">
        <v>990</v>
      </c>
      <c r="B22" s="2542" t="s">
        <v>991</v>
      </c>
      <c r="C22" s="2545" t="s">
        <v>992</v>
      </c>
      <c r="D22" s="2546"/>
      <c r="E22" s="2547" t="s">
        <v>466</v>
      </c>
      <c r="F22" s="2547" t="s">
        <v>468</v>
      </c>
    </row>
    <row r="23" spans="1:9" s="1040" customFormat="1" ht="18.75" customHeight="1">
      <c r="A23" s="2543"/>
      <c r="B23" s="2543"/>
      <c r="C23" s="2547" t="s">
        <v>470</v>
      </c>
      <c r="D23" s="2547"/>
      <c r="E23" s="2547"/>
      <c r="F23" s="2547"/>
    </row>
    <row r="24" spans="1:9" s="1040" customFormat="1">
      <c r="A24" s="2544"/>
      <c r="B24" s="2544"/>
      <c r="C24" s="957" t="s">
        <v>472</v>
      </c>
      <c r="D24" s="957" t="s">
        <v>473</v>
      </c>
      <c r="E24" s="2547"/>
      <c r="F24" s="2547"/>
    </row>
    <row r="25" spans="1:9" s="768" customFormat="1">
      <c r="A25" s="759">
        <v>1</v>
      </c>
      <c r="B25" s="759">
        <v>2</v>
      </c>
      <c r="C25" s="759">
        <v>3</v>
      </c>
      <c r="D25" s="759">
        <v>4</v>
      </c>
      <c r="E25" s="759">
        <v>5</v>
      </c>
      <c r="F25" s="759">
        <v>6</v>
      </c>
      <c r="G25" s="750"/>
      <c r="H25" s="750"/>
      <c r="I25" s="750"/>
    </row>
    <row r="26" spans="1:9" s="1041" customFormat="1">
      <c r="A26" s="760">
        <v>1</v>
      </c>
      <c r="B26" s="761" t="s">
        <v>993</v>
      </c>
      <c r="C26" s="761"/>
      <c r="D26" s="761"/>
      <c r="E26" s="761"/>
      <c r="F26" s="761"/>
    </row>
    <row r="27" spans="1:9" s="1042" customFormat="1">
      <c r="A27" s="762" t="s">
        <v>111</v>
      </c>
      <c r="B27" s="765" t="s">
        <v>994</v>
      </c>
      <c r="C27" s="771">
        <v>41609</v>
      </c>
      <c r="D27" s="771">
        <v>42003</v>
      </c>
      <c r="E27" s="772">
        <v>100</v>
      </c>
      <c r="F27" s="767"/>
    </row>
    <row r="28" spans="1:9" s="1042" customFormat="1" ht="38.25">
      <c r="A28" s="764" t="s">
        <v>112</v>
      </c>
      <c r="B28" s="765" t="s">
        <v>995</v>
      </c>
      <c r="C28" s="771">
        <v>41640</v>
      </c>
      <c r="D28" s="771">
        <v>41672</v>
      </c>
      <c r="E28" s="772">
        <v>100</v>
      </c>
      <c r="F28" s="767"/>
    </row>
    <row r="29" spans="1:9" s="1042" customFormat="1">
      <c r="A29" s="764" t="s">
        <v>122</v>
      </c>
      <c r="B29" s="765" t="s">
        <v>996</v>
      </c>
      <c r="C29" s="771">
        <v>41699</v>
      </c>
      <c r="D29" s="771">
        <v>41791</v>
      </c>
      <c r="E29" s="772">
        <v>100</v>
      </c>
      <c r="F29" s="767"/>
    </row>
    <row r="30" spans="1:9" s="1042" customFormat="1" ht="25.5">
      <c r="A30" s="762" t="s">
        <v>145</v>
      </c>
      <c r="B30" s="765" t="s">
        <v>997</v>
      </c>
      <c r="C30" s="771">
        <v>41820</v>
      </c>
      <c r="D30" s="771">
        <v>41944</v>
      </c>
      <c r="E30" s="772">
        <v>100</v>
      </c>
      <c r="F30" s="767"/>
    </row>
    <row r="31" spans="1:9" s="1042" customFormat="1" ht="25.5">
      <c r="A31" s="762" t="s">
        <v>267</v>
      </c>
      <c r="B31" s="765" t="s">
        <v>998</v>
      </c>
      <c r="C31" s="771">
        <v>41913</v>
      </c>
      <c r="D31" s="771">
        <v>41974</v>
      </c>
      <c r="E31" s="772">
        <v>100</v>
      </c>
      <c r="F31" s="767"/>
    </row>
    <row r="32" spans="1:9" s="1042" customFormat="1" ht="38.25">
      <c r="A32" s="764" t="s">
        <v>269</v>
      </c>
      <c r="B32" s="765" t="s">
        <v>999</v>
      </c>
      <c r="C32" s="771">
        <v>41913</v>
      </c>
      <c r="D32" s="771">
        <v>41974</v>
      </c>
      <c r="E32" s="772">
        <v>100</v>
      </c>
      <c r="F32" s="767"/>
    </row>
    <row r="33" spans="1:6" s="1042" customFormat="1">
      <c r="A33" s="764" t="s">
        <v>1000</v>
      </c>
      <c r="B33" s="765" t="s">
        <v>268</v>
      </c>
      <c r="C33" s="771">
        <v>42003</v>
      </c>
      <c r="D33" s="771">
        <v>41974</v>
      </c>
      <c r="E33" s="772">
        <v>100</v>
      </c>
      <c r="F33" s="767"/>
    </row>
    <row r="34" spans="1:6" s="1042" customFormat="1" ht="25.5">
      <c r="A34" s="2538" t="s">
        <v>1001</v>
      </c>
      <c r="B34" s="765" t="s">
        <v>1002</v>
      </c>
      <c r="C34" s="771">
        <v>42036</v>
      </c>
      <c r="D34" s="771">
        <v>42055</v>
      </c>
      <c r="E34" s="772">
        <v>100</v>
      </c>
      <c r="F34" s="767"/>
    </row>
    <row r="35" spans="1:6" s="1041" customFormat="1" ht="25.5">
      <c r="A35" s="2540"/>
      <c r="B35" s="765" t="s">
        <v>1002</v>
      </c>
      <c r="C35" s="771">
        <v>42736</v>
      </c>
      <c r="D35" s="771">
        <v>42760</v>
      </c>
      <c r="E35" s="772"/>
      <c r="F35" s="767"/>
    </row>
    <row r="36" spans="1:6" s="1041" customFormat="1" ht="25.5">
      <c r="A36" s="2535" t="s">
        <v>1003</v>
      </c>
      <c r="B36" s="765" t="s">
        <v>1004</v>
      </c>
      <c r="C36" s="766">
        <v>42064</v>
      </c>
      <c r="D36" s="771">
        <v>42154</v>
      </c>
      <c r="E36" s="767">
        <v>100</v>
      </c>
      <c r="F36" s="767"/>
    </row>
    <row r="37" spans="1:6" s="1041" customFormat="1" ht="25.5">
      <c r="A37" s="2536"/>
      <c r="B37" s="765" t="s">
        <v>1004</v>
      </c>
      <c r="C37" s="766">
        <v>42767</v>
      </c>
      <c r="D37" s="766">
        <v>42824</v>
      </c>
      <c r="E37" s="767"/>
      <c r="F37" s="767"/>
    </row>
    <row r="38" spans="1:6" s="1041" customFormat="1" ht="25.5">
      <c r="A38" s="762" t="s">
        <v>1005</v>
      </c>
      <c r="B38" s="765" t="s">
        <v>1006</v>
      </c>
      <c r="C38" s="766">
        <v>41791</v>
      </c>
      <c r="D38" s="766">
        <v>42064</v>
      </c>
      <c r="E38" s="767">
        <v>100</v>
      </c>
      <c r="F38" s="767"/>
    </row>
    <row r="39" spans="1:6" s="1041" customFormat="1">
      <c r="A39" s="1023">
        <v>2</v>
      </c>
      <c r="B39" s="1024" t="s">
        <v>1007</v>
      </c>
      <c r="C39" s="1025"/>
      <c r="D39" s="1025"/>
      <c r="E39" s="1024"/>
      <c r="F39" s="1024"/>
    </row>
    <row r="40" spans="1:6" s="1041" customFormat="1">
      <c r="A40" s="2535" t="s">
        <v>114</v>
      </c>
      <c r="B40" s="765" t="s">
        <v>1008</v>
      </c>
      <c r="C40" s="766">
        <v>42064</v>
      </c>
      <c r="D40" s="766">
        <v>42109</v>
      </c>
      <c r="E40" s="767">
        <v>100</v>
      </c>
      <c r="F40" s="767"/>
    </row>
    <row r="41" spans="1:6" s="1042" customFormat="1">
      <c r="A41" s="2536"/>
      <c r="B41" s="765" t="s">
        <v>1008</v>
      </c>
      <c r="C41" s="766">
        <v>42767</v>
      </c>
      <c r="D41" s="766">
        <v>42787</v>
      </c>
      <c r="E41" s="767"/>
      <c r="F41" s="767"/>
    </row>
    <row r="42" spans="1:6" s="1041" customFormat="1">
      <c r="A42" s="762" t="s">
        <v>115</v>
      </c>
      <c r="B42" s="765" t="s">
        <v>1009</v>
      </c>
      <c r="C42" s="766">
        <v>41883</v>
      </c>
      <c r="D42" s="766">
        <v>42003</v>
      </c>
      <c r="E42" s="767">
        <v>100</v>
      </c>
      <c r="F42" s="767"/>
    </row>
    <row r="43" spans="1:6" s="1041" customFormat="1" ht="25.5">
      <c r="A43" s="2551" t="s">
        <v>116</v>
      </c>
      <c r="B43" s="765" t="s">
        <v>1010</v>
      </c>
      <c r="C43" s="771">
        <v>42125</v>
      </c>
      <c r="D43" s="771">
        <v>42154</v>
      </c>
      <c r="E43" s="772">
        <v>100</v>
      </c>
      <c r="F43" s="772"/>
    </row>
    <row r="44" spans="1:6" s="1041" customFormat="1" ht="25.5">
      <c r="A44" s="2552"/>
      <c r="B44" s="765" t="s">
        <v>1010</v>
      </c>
      <c r="C44" s="771">
        <v>42826</v>
      </c>
      <c r="D44" s="771">
        <v>42875</v>
      </c>
      <c r="E44" s="772"/>
      <c r="F44" s="772"/>
    </row>
    <row r="45" spans="1:6" s="1041" customFormat="1">
      <c r="A45" s="2535" t="s">
        <v>117</v>
      </c>
      <c r="B45" s="765" t="s">
        <v>1104</v>
      </c>
      <c r="C45" s="766">
        <v>42125</v>
      </c>
      <c r="D45" s="766">
        <v>42248</v>
      </c>
      <c r="E45" s="767">
        <v>0</v>
      </c>
      <c r="F45" s="767"/>
    </row>
    <row r="46" spans="1:6" s="1041" customFormat="1">
      <c r="A46" s="2537"/>
      <c r="B46" s="765" t="s">
        <v>1105</v>
      </c>
      <c r="C46" s="766">
        <v>42309</v>
      </c>
      <c r="D46" s="766">
        <v>42402</v>
      </c>
      <c r="E46" s="767"/>
      <c r="F46" s="767"/>
    </row>
    <row r="47" spans="1:6" s="1041" customFormat="1">
      <c r="A47" s="2537"/>
      <c r="B47" s="765" t="s">
        <v>1126</v>
      </c>
      <c r="C47" s="766">
        <v>42826</v>
      </c>
      <c r="D47" s="766">
        <v>43009</v>
      </c>
      <c r="E47" s="767"/>
      <c r="F47" s="767"/>
    </row>
    <row r="48" spans="1:6" s="1041" customFormat="1">
      <c r="A48" s="2536"/>
      <c r="B48" s="765" t="s">
        <v>1127</v>
      </c>
      <c r="C48" s="766">
        <v>43101</v>
      </c>
      <c r="D48" s="766">
        <v>43191</v>
      </c>
      <c r="E48" s="767"/>
      <c r="F48" s="767"/>
    </row>
    <row r="49" spans="1:9" s="1041" customFormat="1">
      <c r="A49" s="2538" t="s">
        <v>167</v>
      </c>
      <c r="B49" s="765" t="s">
        <v>1128</v>
      </c>
      <c r="C49" s="766">
        <v>42125</v>
      </c>
      <c r="D49" s="766">
        <v>42309</v>
      </c>
      <c r="E49" s="767">
        <v>0</v>
      </c>
      <c r="F49" s="767"/>
    </row>
    <row r="50" spans="1:9" s="1041" customFormat="1">
      <c r="A50" s="2539"/>
      <c r="B50" s="765" t="s">
        <v>1129</v>
      </c>
      <c r="C50" s="766">
        <v>42339</v>
      </c>
      <c r="D50" s="766">
        <v>42461</v>
      </c>
      <c r="E50" s="767"/>
      <c r="F50" s="767"/>
    </row>
    <row r="51" spans="1:9" s="1041" customFormat="1">
      <c r="A51" s="2539"/>
      <c r="B51" s="765" t="s">
        <v>1130</v>
      </c>
      <c r="C51" s="766">
        <v>42491</v>
      </c>
      <c r="D51" s="766">
        <v>43040</v>
      </c>
      <c r="E51" s="767"/>
      <c r="F51" s="767"/>
    </row>
    <row r="52" spans="1:9" s="1041" customFormat="1">
      <c r="A52" s="2540"/>
      <c r="B52" s="765" t="s">
        <v>1131</v>
      </c>
      <c r="C52" s="766">
        <v>43070</v>
      </c>
      <c r="D52" s="766">
        <v>43221</v>
      </c>
      <c r="E52" s="767"/>
      <c r="F52" s="767"/>
    </row>
    <row r="53" spans="1:9" s="1041" customFormat="1" ht="25.5">
      <c r="A53" s="2535" t="s">
        <v>214</v>
      </c>
      <c r="B53" s="765" t="s">
        <v>1108</v>
      </c>
      <c r="C53" s="766">
        <v>42248</v>
      </c>
      <c r="D53" s="766">
        <v>42278</v>
      </c>
      <c r="E53" s="767">
        <v>0</v>
      </c>
      <c r="F53" s="767"/>
    </row>
    <row r="54" spans="1:9" ht="25.5">
      <c r="A54" s="2537"/>
      <c r="B54" s="765" t="s">
        <v>1109</v>
      </c>
      <c r="C54" s="766">
        <v>42461</v>
      </c>
      <c r="D54" s="766">
        <v>42461</v>
      </c>
      <c r="E54" s="767"/>
      <c r="F54" s="767"/>
      <c r="G54" s="768"/>
      <c r="H54" s="768"/>
      <c r="I54" s="768"/>
    </row>
    <row r="55" spans="1:9" ht="25.5">
      <c r="A55" s="2537"/>
      <c r="B55" s="765" t="s">
        <v>1132</v>
      </c>
      <c r="C55" s="766">
        <v>43009</v>
      </c>
      <c r="D55" s="766">
        <v>43040</v>
      </c>
      <c r="E55" s="767"/>
      <c r="F55" s="767"/>
      <c r="G55" s="768"/>
      <c r="H55" s="768"/>
      <c r="I55" s="768"/>
    </row>
    <row r="56" spans="1:9" ht="15" hidden="1" customHeight="1">
      <c r="A56" s="2536"/>
      <c r="B56" s="765" t="s">
        <v>1133</v>
      </c>
      <c r="C56" s="766">
        <v>43191</v>
      </c>
      <c r="D56" s="766">
        <v>43230</v>
      </c>
      <c r="E56" s="767"/>
      <c r="F56" s="767"/>
      <c r="G56" s="768"/>
      <c r="H56" s="768"/>
      <c r="I56" s="768"/>
    </row>
    <row r="57" spans="1:9" ht="15" hidden="1" customHeight="1">
      <c r="A57" s="2535" t="s">
        <v>370</v>
      </c>
      <c r="B57" s="765" t="s">
        <v>1110</v>
      </c>
      <c r="C57" s="766">
        <v>42309</v>
      </c>
      <c r="D57" s="766">
        <v>42339</v>
      </c>
      <c r="E57" s="767">
        <v>0</v>
      </c>
      <c r="F57" s="767"/>
      <c r="G57" s="768"/>
      <c r="H57" s="768"/>
      <c r="I57" s="768"/>
    </row>
    <row r="58" spans="1:9" ht="15" hidden="1" customHeight="1">
      <c r="A58" s="2537"/>
      <c r="B58" s="765" t="s">
        <v>1111</v>
      </c>
      <c r="C58" s="766">
        <v>42430</v>
      </c>
      <c r="D58" s="766">
        <v>42461</v>
      </c>
      <c r="E58" s="767"/>
      <c r="F58" s="767"/>
    </row>
    <row r="59" spans="1:9" ht="25.5">
      <c r="A59" s="2537"/>
      <c r="B59" s="765" t="s">
        <v>1134</v>
      </c>
      <c r="C59" s="766">
        <v>43040</v>
      </c>
      <c r="D59" s="766">
        <v>43070</v>
      </c>
      <c r="E59" s="767"/>
      <c r="F59" s="767"/>
    </row>
    <row r="60" spans="1:9" ht="25.5">
      <c r="A60" s="2536"/>
      <c r="B60" s="765" t="s">
        <v>1135</v>
      </c>
      <c r="C60" s="766">
        <v>43252</v>
      </c>
      <c r="D60" s="766">
        <v>43282</v>
      </c>
      <c r="E60" s="767"/>
      <c r="F60" s="767"/>
    </row>
    <row r="61" spans="1:9">
      <c r="A61" s="2535" t="s">
        <v>46</v>
      </c>
      <c r="B61" s="765" t="s">
        <v>1112</v>
      </c>
      <c r="C61" s="766">
        <v>42339</v>
      </c>
      <c r="D61" s="766">
        <v>42358</v>
      </c>
      <c r="E61" s="767">
        <v>0</v>
      </c>
      <c r="F61" s="767"/>
    </row>
    <row r="62" spans="1:9">
      <c r="A62" s="2537"/>
      <c r="B62" s="765" t="s">
        <v>1113</v>
      </c>
      <c r="C62" s="766">
        <v>42491</v>
      </c>
      <c r="D62" s="766">
        <v>42500</v>
      </c>
      <c r="E62" s="767"/>
      <c r="F62" s="767"/>
    </row>
    <row r="63" spans="1:9">
      <c r="A63" s="2537"/>
      <c r="B63" s="765" t="s">
        <v>1136</v>
      </c>
      <c r="C63" s="766">
        <v>43064</v>
      </c>
      <c r="D63" s="766">
        <v>43070</v>
      </c>
      <c r="E63" s="767"/>
      <c r="F63" s="767"/>
    </row>
    <row r="64" spans="1:9">
      <c r="A64" s="2536"/>
      <c r="B64" s="765" t="s">
        <v>1137</v>
      </c>
      <c r="C64" s="766">
        <v>43306</v>
      </c>
      <c r="D64" s="766">
        <v>43313</v>
      </c>
      <c r="E64" s="767"/>
      <c r="F64" s="767"/>
    </row>
    <row r="65" spans="1:6">
      <c r="A65" s="1023">
        <v>3</v>
      </c>
      <c r="B65" s="1024" t="s">
        <v>1011</v>
      </c>
      <c r="C65" s="1025"/>
      <c r="D65" s="1025"/>
      <c r="E65" s="1024"/>
      <c r="F65" s="1024"/>
    </row>
    <row r="66" spans="1:6" ht="25.5">
      <c r="A66" s="2535" t="s">
        <v>257</v>
      </c>
      <c r="B66" s="763" t="s">
        <v>1012</v>
      </c>
      <c r="C66" s="766">
        <v>42310</v>
      </c>
      <c r="D66" s="766">
        <v>42492</v>
      </c>
      <c r="E66" s="767">
        <v>0</v>
      </c>
      <c r="F66" s="767"/>
    </row>
    <row r="67" spans="1:6" ht="25.5">
      <c r="A67" s="2536"/>
      <c r="B67" s="763" t="s">
        <v>1012</v>
      </c>
      <c r="C67" s="766">
        <v>43040</v>
      </c>
      <c r="D67" s="766">
        <v>43311</v>
      </c>
      <c r="E67" s="767"/>
      <c r="F67" s="767"/>
    </row>
    <row r="68" spans="1:6">
      <c r="A68" s="2535" t="s">
        <v>258</v>
      </c>
      <c r="B68" s="763" t="s">
        <v>1138</v>
      </c>
      <c r="C68" s="766">
        <v>42310</v>
      </c>
      <c r="D68" s="766">
        <v>42492</v>
      </c>
      <c r="E68" s="767">
        <v>0</v>
      </c>
      <c r="F68" s="767"/>
    </row>
    <row r="69" spans="1:6">
      <c r="A69" s="2536"/>
      <c r="B69" s="763" t="s">
        <v>1138</v>
      </c>
      <c r="C69" s="766">
        <v>43049</v>
      </c>
      <c r="D69" s="766">
        <v>43311</v>
      </c>
      <c r="E69" s="767"/>
      <c r="F69" s="767"/>
    </row>
    <row r="70" spans="1:6">
      <c r="A70" s="2535" t="s">
        <v>259</v>
      </c>
      <c r="B70" s="763" t="s">
        <v>1139</v>
      </c>
      <c r="C70" s="766">
        <v>42310</v>
      </c>
      <c r="D70" s="766">
        <v>42492</v>
      </c>
      <c r="E70" s="767">
        <v>0</v>
      </c>
      <c r="F70" s="767"/>
    </row>
    <row r="71" spans="1:6">
      <c r="A71" s="2536"/>
      <c r="B71" s="763" t="s">
        <v>1139</v>
      </c>
      <c r="C71" s="766">
        <v>43041</v>
      </c>
      <c r="D71" s="766">
        <v>43311</v>
      </c>
      <c r="E71" s="767"/>
      <c r="F71" s="767"/>
    </row>
    <row r="72" spans="1:6">
      <c r="A72" s="2535" t="s">
        <v>278</v>
      </c>
      <c r="B72" s="763" t="s">
        <v>1013</v>
      </c>
      <c r="C72" s="766">
        <v>42491</v>
      </c>
      <c r="D72" s="766">
        <v>42491</v>
      </c>
      <c r="E72" s="767">
        <v>0</v>
      </c>
      <c r="F72" s="767"/>
    </row>
    <row r="73" spans="1:6">
      <c r="A73" s="2537"/>
      <c r="B73" s="763" t="s">
        <v>1013</v>
      </c>
      <c r="C73" s="766">
        <v>43313</v>
      </c>
      <c r="D73" s="766">
        <v>43313</v>
      </c>
      <c r="E73" s="767"/>
      <c r="F73" s="767"/>
    </row>
    <row r="74" spans="1:6" ht="25.5">
      <c r="A74" s="2535" t="s">
        <v>280</v>
      </c>
      <c r="B74" s="763" t="s">
        <v>1122</v>
      </c>
      <c r="C74" s="766">
        <v>42339</v>
      </c>
      <c r="D74" s="766">
        <v>42358</v>
      </c>
      <c r="E74" s="767">
        <v>0</v>
      </c>
      <c r="F74" s="767"/>
    </row>
    <row r="75" spans="1:6" ht="25.5">
      <c r="A75" s="2537"/>
      <c r="B75" s="763" t="s">
        <v>1123</v>
      </c>
      <c r="C75" s="766">
        <v>42491</v>
      </c>
      <c r="D75" s="766">
        <v>42500</v>
      </c>
      <c r="E75" s="767"/>
      <c r="F75" s="767"/>
    </row>
    <row r="76" spans="1:6" ht="25.5">
      <c r="A76" s="2537"/>
      <c r="B76" s="763" t="s">
        <v>1140</v>
      </c>
      <c r="C76" s="766">
        <v>43064</v>
      </c>
      <c r="D76" s="766">
        <v>43070</v>
      </c>
      <c r="E76" s="767"/>
      <c r="F76" s="767"/>
    </row>
    <row r="77" spans="1:6" ht="25.5">
      <c r="A77" s="2536"/>
      <c r="B77" s="763" t="s">
        <v>1141</v>
      </c>
      <c r="C77" s="766">
        <v>43306</v>
      </c>
      <c r="D77" s="766">
        <v>43313</v>
      </c>
      <c r="E77" s="767"/>
      <c r="F77" s="767"/>
    </row>
    <row r="78" spans="1:6">
      <c r="A78" s="2535" t="s">
        <v>1014</v>
      </c>
      <c r="B78" s="763" t="s">
        <v>1124</v>
      </c>
      <c r="C78" s="766">
        <v>42339</v>
      </c>
      <c r="D78" s="766">
        <v>42358</v>
      </c>
      <c r="E78" s="767">
        <v>0</v>
      </c>
      <c r="F78" s="767"/>
    </row>
    <row r="79" spans="1:6">
      <c r="A79" s="2537"/>
      <c r="B79" s="763" t="s">
        <v>1142</v>
      </c>
      <c r="C79" s="766">
        <v>42491</v>
      </c>
      <c r="D79" s="766">
        <v>42500</v>
      </c>
      <c r="E79" s="767"/>
      <c r="F79" s="767"/>
    </row>
    <row r="80" spans="1:6">
      <c r="A80" s="2537"/>
      <c r="B80" s="763" t="s">
        <v>1143</v>
      </c>
      <c r="C80" s="766">
        <v>43064</v>
      </c>
      <c r="D80" s="766">
        <v>43070</v>
      </c>
      <c r="E80" s="767"/>
      <c r="F80" s="767"/>
    </row>
    <row r="81" spans="1:6">
      <c r="A81" s="2536"/>
      <c r="B81" s="763" t="s">
        <v>1144</v>
      </c>
      <c r="C81" s="766">
        <v>43306</v>
      </c>
      <c r="D81" s="766">
        <v>43313</v>
      </c>
      <c r="E81" s="767"/>
      <c r="F81" s="767"/>
    </row>
    <row r="82" spans="1:6" ht="25.5">
      <c r="A82" s="2533" t="s">
        <v>1015</v>
      </c>
      <c r="B82" s="763" t="s">
        <v>1016</v>
      </c>
      <c r="C82" s="766">
        <v>42368</v>
      </c>
      <c r="D82" s="766">
        <v>42401</v>
      </c>
      <c r="E82" s="767">
        <v>0</v>
      </c>
      <c r="F82" s="767"/>
    </row>
    <row r="83" spans="1:6" ht="24" customHeight="1">
      <c r="A83" s="2533"/>
      <c r="B83" s="763" t="s">
        <v>1016</v>
      </c>
      <c r="C83" s="766">
        <v>42541</v>
      </c>
      <c r="D83" s="766">
        <v>42612</v>
      </c>
      <c r="E83" s="767"/>
      <c r="F83" s="767"/>
    </row>
    <row r="85" spans="1:6" ht="15.75" customHeight="1"/>
    <row r="86" spans="1:6">
      <c r="B86" s="757" t="s">
        <v>762</v>
      </c>
    </row>
    <row r="87" spans="1:6" ht="27.75" customHeight="1">
      <c r="B87" s="1040" t="s">
        <v>1193</v>
      </c>
      <c r="C87" s="1043"/>
      <c r="D87" s="1043"/>
      <c r="E87" s="2534" t="e">
        <f>'прил 1.1'!#REF!</f>
        <v>#REF!</v>
      </c>
      <c r="F87" s="2534"/>
    </row>
    <row r="88" spans="1:6" ht="27.75" customHeight="1">
      <c r="B88" s="750" t="s">
        <v>868</v>
      </c>
      <c r="C88" s="1044"/>
      <c r="D88" s="1044"/>
      <c r="E88" s="2534" t="s">
        <v>1046</v>
      </c>
      <c r="F88" s="2534"/>
    </row>
  </sheetData>
  <customSheetViews>
    <customSheetView guid="{EB98465D-0289-4BA5-A6BA-5AC3EB1A071C}" showPageBreaks="1" fitToPage="1" printArea="1" hiddenRows="1">
      <selection activeCell="B6" sqref="B6"/>
      <pageMargins left="0.70866141732283472" right="0.70866141732283472" top="0.74803149606299213" bottom="0.74803149606299213" header="0.31496062992125984" footer="0.31496062992125984"/>
      <pageSetup paperSize="9" scale="32" orientation="portrait" r:id="rId1"/>
    </customSheetView>
    <customSheetView guid="{5D763BBE-552C-48CC-8411-7FA3A9432025}" showPageBreaks="1" fitToPage="1" printArea="1" hiddenRows="1" hiddenColumns="1">
      <selection activeCell="B6" sqref="B6"/>
      <pageMargins left="0.70866141732283472" right="0.70866141732283472" top="0.74803149606299213" bottom="0.74803149606299213" header="0.31496062992125984" footer="0.31496062992125984"/>
      <pageSetup paperSize="9" scale="75" orientation="portrait" r:id="rId2"/>
    </customSheetView>
  </customSheetViews>
  <mergeCells count="33">
    <mergeCell ref="A34:A35"/>
    <mergeCell ref="A36:A37"/>
    <mergeCell ref="A40:A41"/>
    <mergeCell ref="A43:A44"/>
    <mergeCell ref="A45:A48"/>
    <mergeCell ref="A10:F10"/>
    <mergeCell ref="C17:D17"/>
    <mergeCell ref="A22:A24"/>
    <mergeCell ref="B22:B24"/>
    <mergeCell ref="C22:D22"/>
    <mergeCell ref="E22:E24"/>
    <mergeCell ref="F22:F24"/>
    <mergeCell ref="A11:F11"/>
    <mergeCell ref="A12:F12"/>
    <mergeCell ref="A13:F13"/>
    <mergeCell ref="A14:F14"/>
    <mergeCell ref="A15:F15"/>
    <mergeCell ref="C18:D18"/>
    <mergeCell ref="C19:D19"/>
    <mergeCell ref="C23:D23"/>
    <mergeCell ref="A49:A52"/>
    <mergeCell ref="A53:A56"/>
    <mergeCell ref="A57:A60"/>
    <mergeCell ref="A61:A64"/>
    <mergeCell ref="A66:A67"/>
    <mergeCell ref="A82:A83"/>
    <mergeCell ref="E87:F87"/>
    <mergeCell ref="E88:F88"/>
    <mergeCell ref="A68:A69"/>
    <mergeCell ref="A70:A71"/>
    <mergeCell ref="A72:A73"/>
    <mergeCell ref="A74:A77"/>
    <mergeCell ref="A78:A81"/>
  </mergeCells>
  <pageMargins left="1.1023622047244095" right="0.70866141732283472" top="0.74803149606299213" bottom="0.74803149606299213" header="0.31496062992125984" footer="0.31496062992125984"/>
  <pageSetup paperSize="9" scale="51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B1:G50"/>
  <sheetViews>
    <sheetView workbookViewId="0"/>
  </sheetViews>
  <sheetFormatPr defaultColWidth="8.75" defaultRowHeight="15.75"/>
  <cols>
    <col min="1" max="1" width="8.75" style="311"/>
    <col min="2" max="2" width="7.875" style="315" customWidth="1"/>
    <col min="3" max="3" width="87.875" style="316" bestFit="1" customWidth="1"/>
    <col min="4" max="4" width="18.625" style="315" customWidth="1"/>
    <col min="5" max="5" width="10.625" style="317" customWidth="1"/>
    <col min="6" max="6" width="21.75" style="317" customWidth="1"/>
    <col min="7" max="7" width="21.25" style="312" customWidth="1"/>
    <col min="8" max="9" width="21.25" style="311" customWidth="1"/>
    <col min="10" max="16384" width="8.75" style="311"/>
  </cols>
  <sheetData>
    <row r="1" spans="2:7" ht="18.75">
      <c r="F1" s="450" t="s">
        <v>719</v>
      </c>
    </row>
    <row r="2" spans="2:7" ht="18.75">
      <c r="F2" s="450" t="s">
        <v>720</v>
      </c>
    </row>
    <row r="3" spans="2:7">
      <c r="F3" s="187"/>
    </row>
    <row r="4" spans="2:7" s="78" customFormat="1" ht="32.25" customHeight="1" thickBot="1">
      <c r="B4" s="2258" t="s">
        <v>55</v>
      </c>
      <c r="C4" s="2258"/>
      <c r="D4" s="2258"/>
      <c r="E4" s="2258"/>
      <c r="F4" s="2258"/>
      <c r="G4" s="332"/>
    </row>
    <row r="5" spans="2:7" s="124" customFormat="1" ht="63.75" thickBot="1">
      <c r="B5" s="325" t="s">
        <v>698</v>
      </c>
      <c r="C5" s="431" t="s">
        <v>699</v>
      </c>
      <c r="D5" s="431" t="s">
        <v>717</v>
      </c>
      <c r="E5" s="2" t="s">
        <v>54</v>
      </c>
      <c r="F5" s="432" t="s">
        <v>56</v>
      </c>
      <c r="G5" s="433"/>
    </row>
    <row r="6" spans="2:7" s="310" customFormat="1" ht="34.5" customHeight="1">
      <c r="B6" s="326" t="s">
        <v>111</v>
      </c>
      <c r="C6" s="327" t="s">
        <v>518</v>
      </c>
      <c r="D6" s="5" t="s">
        <v>714</v>
      </c>
      <c r="E6" s="329">
        <v>5</v>
      </c>
      <c r="F6" s="330" t="s">
        <v>51</v>
      </c>
      <c r="G6" s="309"/>
    </row>
    <row r="7" spans="2:7" s="310" customFormat="1" ht="34.5" customHeight="1">
      <c r="B7" s="186" t="s">
        <v>112</v>
      </c>
      <c r="C7" s="4" t="s">
        <v>678</v>
      </c>
      <c r="D7" s="5" t="s">
        <v>714</v>
      </c>
      <c r="E7" s="319">
        <v>1</v>
      </c>
      <c r="F7" s="28" t="s">
        <v>51</v>
      </c>
      <c r="G7" s="309"/>
    </row>
    <row r="8" spans="2:7" s="310" customFormat="1" ht="34.5" customHeight="1">
      <c r="B8" s="186" t="s">
        <v>122</v>
      </c>
      <c r="C8" s="4" t="s">
        <v>228</v>
      </c>
      <c r="D8" s="5" t="s">
        <v>714</v>
      </c>
      <c r="E8" s="319">
        <v>5</v>
      </c>
      <c r="F8" s="28" t="s">
        <v>51</v>
      </c>
      <c r="G8" s="309"/>
    </row>
    <row r="9" spans="2:7" s="310" customFormat="1" ht="34.5" customHeight="1">
      <c r="B9" s="186" t="s">
        <v>145</v>
      </c>
      <c r="C9" s="4" t="s">
        <v>567</v>
      </c>
      <c r="D9" s="5" t="s">
        <v>714</v>
      </c>
      <c r="E9" s="319">
        <v>1</v>
      </c>
      <c r="F9" s="320" t="s">
        <v>50</v>
      </c>
      <c r="G9" s="309"/>
    </row>
    <row r="10" spans="2:7" s="310" customFormat="1" ht="34.5" customHeight="1">
      <c r="B10" s="186" t="s">
        <v>114</v>
      </c>
      <c r="C10" s="4" t="s">
        <v>710</v>
      </c>
      <c r="D10" s="5" t="s">
        <v>714</v>
      </c>
      <c r="E10" s="319">
        <v>5</v>
      </c>
      <c r="F10" s="320"/>
      <c r="G10" s="309"/>
    </row>
    <row r="11" spans="2:7" s="310" customFormat="1" ht="34.5" customHeight="1">
      <c r="B11" s="186" t="s">
        <v>115</v>
      </c>
      <c r="C11" s="4" t="s">
        <v>58</v>
      </c>
      <c r="D11" s="5" t="s">
        <v>718</v>
      </c>
      <c r="E11" s="319">
        <v>5</v>
      </c>
      <c r="F11" s="28" t="s">
        <v>51</v>
      </c>
      <c r="G11" s="309"/>
    </row>
    <row r="12" spans="2:7" s="310" customFormat="1" ht="34.5" customHeight="1">
      <c r="B12" s="186" t="s">
        <v>116</v>
      </c>
      <c r="C12" s="318" t="s">
        <v>684</v>
      </c>
      <c r="D12" s="5" t="s">
        <v>718</v>
      </c>
      <c r="E12" s="319">
        <v>5</v>
      </c>
      <c r="F12" s="28" t="s">
        <v>51</v>
      </c>
      <c r="G12" s="309"/>
    </row>
    <row r="13" spans="2:7" s="310" customFormat="1" ht="34.5" customHeight="1">
      <c r="B13" s="186" t="s">
        <v>257</v>
      </c>
      <c r="C13" s="318" t="s">
        <v>249</v>
      </c>
      <c r="D13" s="5" t="s">
        <v>718</v>
      </c>
      <c r="E13" s="319">
        <v>5</v>
      </c>
      <c r="F13" s="28" t="s">
        <v>51</v>
      </c>
      <c r="G13" s="309"/>
    </row>
    <row r="14" spans="2:7" s="310" customFormat="1" ht="34.5" customHeight="1">
      <c r="B14" s="186" t="s">
        <v>258</v>
      </c>
      <c r="C14" s="318" t="s">
        <v>251</v>
      </c>
      <c r="D14" s="5" t="s">
        <v>718</v>
      </c>
      <c r="E14" s="319"/>
      <c r="F14" s="320" t="s">
        <v>52</v>
      </c>
      <c r="G14" s="309"/>
    </row>
    <row r="15" spans="2:7" s="314" customFormat="1" ht="34.5" customHeight="1">
      <c r="B15" s="186" t="s">
        <v>118</v>
      </c>
      <c r="C15" s="4" t="s">
        <v>517</v>
      </c>
      <c r="D15" s="5" t="s">
        <v>714</v>
      </c>
      <c r="E15" s="319">
        <v>5</v>
      </c>
      <c r="F15" s="28" t="s">
        <v>51</v>
      </c>
      <c r="G15" s="313"/>
    </row>
    <row r="16" spans="2:7" s="314" customFormat="1" ht="34.5" customHeight="1">
      <c r="B16" s="186" t="s">
        <v>119</v>
      </c>
      <c r="C16" s="4" t="s">
        <v>355</v>
      </c>
      <c r="D16" s="5" t="s">
        <v>714</v>
      </c>
      <c r="E16" s="319">
        <v>5</v>
      </c>
      <c r="F16" s="28" t="s">
        <v>51</v>
      </c>
      <c r="G16" s="313"/>
    </row>
    <row r="17" spans="2:6" ht="47.25">
      <c r="B17" s="186" t="s">
        <v>120</v>
      </c>
      <c r="C17" s="4" t="s">
        <v>697</v>
      </c>
      <c r="D17" s="5" t="s">
        <v>714</v>
      </c>
      <c r="E17" s="319">
        <v>5</v>
      </c>
      <c r="F17" s="28" t="s">
        <v>51</v>
      </c>
    </row>
    <row r="18" spans="2:6" ht="34.5" customHeight="1">
      <c r="B18" s="186" t="s">
        <v>187</v>
      </c>
      <c r="C18" s="4" t="s">
        <v>354</v>
      </c>
      <c r="D18" s="5" t="s">
        <v>714</v>
      </c>
      <c r="E18" s="319">
        <v>-2</v>
      </c>
      <c r="F18" s="320" t="s">
        <v>471</v>
      </c>
    </row>
    <row r="19" spans="2:6" ht="34.5" customHeight="1">
      <c r="B19" s="186" t="s">
        <v>246</v>
      </c>
      <c r="C19" s="4" t="s">
        <v>576</v>
      </c>
      <c r="D19" s="5" t="s">
        <v>714</v>
      </c>
      <c r="E19" s="319">
        <v>1</v>
      </c>
      <c r="F19" s="320" t="s">
        <v>471</v>
      </c>
    </row>
    <row r="20" spans="2:6" ht="34.5" customHeight="1">
      <c r="B20" s="186" t="s">
        <v>247</v>
      </c>
      <c r="C20" s="4" t="s">
        <v>577</v>
      </c>
      <c r="D20" s="5" t="s">
        <v>714</v>
      </c>
      <c r="E20" s="319">
        <v>1</v>
      </c>
      <c r="F20" s="320" t="s">
        <v>471</v>
      </c>
    </row>
    <row r="21" spans="2:6" ht="34.5" customHeight="1">
      <c r="B21" s="186" t="s">
        <v>248</v>
      </c>
      <c r="C21" s="4" t="s">
        <v>578</v>
      </c>
      <c r="D21" s="5" t="s">
        <v>714</v>
      </c>
      <c r="E21" s="319">
        <v>1</v>
      </c>
      <c r="F21" s="320" t="s">
        <v>471</v>
      </c>
    </row>
    <row r="22" spans="2:6" ht="34.5" customHeight="1">
      <c r="B22" s="186" t="s">
        <v>700</v>
      </c>
      <c r="C22" s="4" t="s">
        <v>579</v>
      </c>
      <c r="D22" s="5" t="s">
        <v>714</v>
      </c>
      <c r="E22" s="319">
        <v>1</v>
      </c>
      <c r="F22" s="320" t="s">
        <v>471</v>
      </c>
    </row>
    <row r="23" spans="2:6" ht="47.25">
      <c r="B23" s="186" t="s">
        <v>701</v>
      </c>
      <c r="C23" s="4" t="s">
        <v>682</v>
      </c>
      <c r="D23" s="5" t="s">
        <v>714</v>
      </c>
      <c r="E23" s="319">
        <v>1</v>
      </c>
      <c r="F23" s="320" t="s">
        <v>471</v>
      </c>
    </row>
    <row r="24" spans="2:6" ht="34.5" customHeight="1">
      <c r="B24" s="186" t="s">
        <v>702</v>
      </c>
      <c r="C24" s="4" t="s">
        <v>580</v>
      </c>
      <c r="D24" s="5" t="s">
        <v>714</v>
      </c>
      <c r="E24" s="319">
        <v>1</v>
      </c>
      <c r="F24" s="320" t="s">
        <v>471</v>
      </c>
    </row>
    <row r="25" spans="2:6" ht="34.5" customHeight="1">
      <c r="B25" s="186" t="s">
        <v>703</v>
      </c>
      <c r="C25" s="4" t="s">
        <v>581</v>
      </c>
      <c r="D25" s="5" t="s">
        <v>714</v>
      </c>
      <c r="E25" s="319">
        <v>1</v>
      </c>
      <c r="F25" s="320" t="s">
        <v>471</v>
      </c>
    </row>
    <row r="26" spans="2:6" ht="34.5" customHeight="1">
      <c r="B26" s="186" t="s">
        <v>704</v>
      </c>
      <c r="C26" s="4" t="s">
        <v>582</v>
      </c>
      <c r="D26" s="5" t="s">
        <v>718</v>
      </c>
      <c r="E26" s="319">
        <v>1</v>
      </c>
      <c r="F26" s="320" t="s">
        <v>471</v>
      </c>
    </row>
    <row r="27" spans="2:6" ht="34.5" customHeight="1">
      <c r="B27" s="186" t="s">
        <v>705</v>
      </c>
      <c r="C27" s="4" t="s">
        <v>583</v>
      </c>
      <c r="D27" s="5" t="s">
        <v>718</v>
      </c>
      <c r="E27" s="319">
        <v>1</v>
      </c>
      <c r="F27" s="320" t="s">
        <v>471</v>
      </c>
    </row>
    <row r="28" spans="2:6" ht="34.5" customHeight="1">
      <c r="B28" s="186" t="s">
        <v>706</v>
      </c>
      <c r="C28" s="4" t="s">
        <v>584</v>
      </c>
      <c r="D28" s="5" t="s">
        <v>718</v>
      </c>
      <c r="E28" s="319"/>
      <c r="F28" s="320" t="s">
        <v>52</v>
      </c>
    </row>
    <row r="29" spans="2:6" ht="34.5" customHeight="1">
      <c r="B29" s="186" t="s">
        <v>707</v>
      </c>
      <c r="C29" s="4" t="s">
        <v>585</v>
      </c>
      <c r="D29" s="5" t="s">
        <v>714</v>
      </c>
      <c r="E29" s="319">
        <v>1</v>
      </c>
      <c r="F29" s="320" t="s">
        <v>471</v>
      </c>
    </row>
    <row r="30" spans="2:6" ht="34.5" customHeight="1">
      <c r="B30" s="186" t="s">
        <v>708</v>
      </c>
      <c r="C30" s="4" t="s">
        <v>586</v>
      </c>
      <c r="D30" s="5" t="s">
        <v>714</v>
      </c>
      <c r="E30" s="319">
        <v>1</v>
      </c>
      <c r="F30" s="320" t="s">
        <v>471</v>
      </c>
    </row>
    <row r="31" spans="2:6" ht="34.5" customHeight="1">
      <c r="B31" s="186" t="s">
        <v>709</v>
      </c>
      <c r="C31" s="4" t="s">
        <v>570</v>
      </c>
      <c r="D31" s="5" t="s">
        <v>714</v>
      </c>
      <c r="E31" s="319">
        <v>1</v>
      </c>
      <c r="F31" s="320" t="s">
        <v>53</v>
      </c>
    </row>
    <row r="33" spans="2:6" ht="42.75" customHeight="1">
      <c r="B33" s="2259" t="s">
        <v>722</v>
      </c>
      <c r="C33" s="2259"/>
      <c r="D33" s="2259"/>
      <c r="E33" s="2259"/>
      <c r="F33" s="2259"/>
    </row>
    <row r="34" spans="2:6">
      <c r="C34" s="322"/>
      <c r="D34" s="447"/>
      <c r="E34" s="321"/>
    </row>
    <row r="35" spans="2:6">
      <c r="C35" s="322"/>
      <c r="D35" s="449"/>
      <c r="E35" s="321"/>
    </row>
    <row r="36" spans="2:6">
      <c r="C36" s="322"/>
      <c r="D36" s="449"/>
      <c r="E36" s="321"/>
    </row>
    <row r="37" spans="2:6">
      <c r="C37" s="322"/>
      <c r="D37" s="449"/>
      <c r="E37" s="321"/>
    </row>
    <row r="38" spans="2:6">
      <c r="C38" s="322"/>
      <c r="D38" s="449"/>
      <c r="E38" s="321"/>
    </row>
    <row r="39" spans="2:6">
      <c r="C39" s="322"/>
      <c r="D39" s="449"/>
      <c r="E39" s="321"/>
    </row>
    <row r="40" spans="2:6">
      <c r="C40" s="322"/>
      <c r="D40" s="449"/>
      <c r="E40" s="321"/>
    </row>
    <row r="41" spans="2:6">
      <c r="C41" s="322"/>
      <c r="D41" s="449"/>
      <c r="E41" s="321"/>
    </row>
    <row r="42" spans="2:6">
      <c r="C42" s="323"/>
      <c r="D42" s="449"/>
      <c r="E42" s="321"/>
    </row>
    <row r="43" spans="2:6">
      <c r="C43" s="323"/>
      <c r="D43" s="449"/>
      <c r="E43" s="321"/>
    </row>
    <row r="44" spans="2:6">
      <c r="C44" s="323"/>
      <c r="D44" s="449"/>
      <c r="E44" s="321"/>
    </row>
    <row r="45" spans="2:6">
      <c r="C45" s="322"/>
      <c r="D45" s="448"/>
      <c r="E45" s="321"/>
    </row>
    <row r="46" spans="2:6">
      <c r="C46" s="323"/>
      <c r="D46" s="449"/>
      <c r="E46" s="321"/>
    </row>
    <row r="47" spans="2:6">
      <c r="C47" s="322"/>
      <c r="D47" s="448"/>
      <c r="E47" s="321"/>
    </row>
    <row r="48" spans="2:6">
      <c r="C48" s="322"/>
      <c r="D48" s="449"/>
      <c r="E48" s="321"/>
    </row>
    <row r="49" spans="3:5">
      <c r="C49" s="322"/>
      <c r="D49" s="449"/>
      <c r="E49" s="321"/>
    </row>
    <row r="50" spans="3:5">
      <c r="C50" s="323"/>
      <c r="D50" s="449"/>
      <c r="E50" s="321"/>
    </row>
  </sheetData>
  <customSheetViews>
    <customSheetView guid="{EB98465D-0289-4BA5-A6BA-5AC3EB1A071C}" fitToPage="1" state="hidden">
      <pageMargins left="0.15748031496062992" right="0.19685039370078741" top="0.27559055118110237" bottom="0.23622047244094491" header="0.19685039370078741" footer="0.15748031496062992"/>
      <printOptions horizontalCentered="1"/>
      <pageSetup paperSize="9" scale="60" orientation="portrait" r:id="rId1"/>
      <headerFooter alignWithMargins="0"/>
    </customSheetView>
    <customSheetView guid="{B8CA3292-2251-4C49-8579-3CF352E9DD94}" showPageBreaks="1" fitToPage="1" printArea="1">
      <pageMargins left="0.15748031496062992" right="0.19685039370078741" top="0.27559055118110237" bottom="0.23622047244094491" header="0.19685039370078741" footer="0.15748031496062992"/>
      <printOptions horizontalCentered="1"/>
      <pageSetup paperSize="9" scale="64" orientation="portrait" r:id="rId2"/>
      <headerFooter alignWithMargins="0"/>
    </customSheetView>
    <customSheetView guid="{5D763BBE-552C-48CC-8411-7FA3A9432025}" fitToPage="1" state="hidden">
      <pageMargins left="0.15748031496062992" right="0.19685039370078741" top="0.27559055118110237" bottom="0.23622047244094491" header="0.19685039370078741" footer="0.15748031496062992"/>
      <printOptions horizontalCentered="1"/>
      <pageSetup paperSize="9" scale="60" orientation="portrait" r:id="rId3"/>
      <headerFooter alignWithMargins="0"/>
    </customSheetView>
  </customSheetViews>
  <mergeCells count="2">
    <mergeCell ref="B4:F4"/>
    <mergeCell ref="B33:F33"/>
  </mergeCells>
  <phoneticPr fontId="39" type="noConversion"/>
  <printOptions horizontalCentered="1"/>
  <pageMargins left="0.15748031496062992" right="0.19685039370078741" top="0.27559055118110237" bottom="0.23622047244094491" header="0.19685039370078741" footer="0.15748031496062992"/>
  <pageSetup paperSize="9" scale="60" orientation="portrait" r:id="rId4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75"/>
  <sheetViews>
    <sheetView topLeftCell="A52" workbookViewId="0">
      <selection activeCell="C17" sqref="C17:D17"/>
    </sheetView>
  </sheetViews>
  <sheetFormatPr defaultColWidth="62.75" defaultRowHeight="12.75"/>
  <cols>
    <col min="1" max="1" width="6.25" style="1028" customWidth="1"/>
    <col min="2" max="2" width="48.125" style="750" customWidth="1"/>
    <col min="3" max="4" width="11.25" style="750" customWidth="1"/>
    <col min="5" max="5" width="14.125" style="752" customWidth="1"/>
    <col min="6" max="6" width="19.625" style="752" customWidth="1"/>
    <col min="7" max="8" width="13.75" style="750" customWidth="1"/>
    <col min="9" max="10" width="18.125" style="750" customWidth="1"/>
    <col min="11" max="29" width="26.875" style="750" customWidth="1"/>
    <col min="30" max="256" width="62.75" style="750"/>
    <col min="257" max="257" width="6.25" style="750" customWidth="1"/>
    <col min="258" max="258" width="48.125" style="750" customWidth="1"/>
    <col min="259" max="260" width="11.25" style="750" customWidth="1"/>
    <col min="261" max="261" width="14.125" style="750" customWidth="1"/>
    <col min="262" max="262" width="19.625" style="750" customWidth="1"/>
    <col min="263" max="264" width="13.75" style="750" customWidth="1"/>
    <col min="265" max="266" width="18.125" style="750" customWidth="1"/>
    <col min="267" max="285" width="26.875" style="750" customWidth="1"/>
    <col min="286" max="512" width="62.75" style="750"/>
    <col min="513" max="513" width="6.25" style="750" customWidth="1"/>
    <col min="514" max="514" width="48.125" style="750" customWidth="1"/>
    <col min="515" max="516" width="11.25" style="750" customWidth="1"/>
    <col min="517" max="517" width="14.125" style="750" customWidth="1"/>
    <col min="518" max="518" width="19.625" style="750" customWidth="1"/>
    <col min="519" max="520" width="13.75" style="750" customWidth="1"/>
    <col min="521" max="522" width="18.125" style="750" customWidth="1"/>
    <col min="523" max="541" width="26.875" style="750" customWidth="1"/>
    <col min="542" max="768" width="62.75" style="750"/>
    <col min="769" max="769" width="6.25" style="750" customWidth="1"/>
    <col min="770" max="770" width="48.125" style="750" customWidth="1"/>
    <col min="771" max="772" width="11.25" style="750" customWidth="1"/>
    <col min="773" max="773" width="14.125" style="750" customWidth="1"/>
    <col min="774" max="774" width="19.625" style="750" customWidth="1"/>
    <col min="775" max="776" width="13.75" style="750" customWidth="1"/>
    <col min="777" max="778" width="18.125" style="750" customWidth="1"/>
    <col min="779" max="797" width="26.875" style="750" customWidth="1"/>
    <col min="798" max="1024" width="62.75" style="750"/>
    <col min="1025" max="1025" width="6.25" style="750" customWidth="1"/>
    <col min="1026" max="1026" width="48.125" style="750" customWidth="1"/>
    <col min="1027" max="1028" width="11.25" style="750" customWidth="1"/>
    <col min="1029" max="1029" width="14.125" style="750" customWidth="1"/>
    <col min="1030" max="1030" width="19.625" style="750" customWidth="1"/>
    <col min="1031" max="1032" width="13.75" style="750" customWidth="1"/>
    <col min="1033" max="1034" width="18.125" style="750" customWidth="1"/>
    <col min="1035" max="1053" width="26.875" style="750" customWidth="1"/>
    <col min="1054" max="1280" width="62.75" style="750"/>
    <col min="1281" max="1281" width="6.25" style="750" customWidth="1"/>
    <col min="1282" max="1282" width="48.125" style="750" customWidth="1"/>
    <col min="1283" max="1284" width="11.25" style="750" customWidth="1"/>
    <col min="1285" max="1285" width="14.125" style="750" customWidth="1"/>
    <col min="1286" max="1286" width="19.625" style="750" customWidth="1"/>
    <col min="1287" max="1288" width="13.75" style="750" customWidth="1"/>
    <col min="1289" max="1290" width="18.125" style="750" customWidth="1"/>
    <col min="1291" max="1309" width="26.875" style="750" customWidth="1"/>
    <col min="1310" max="1536" width="62.75" style="750"/>
    <col min="1537" max="1537" width="6.25" style="750" customWidth="1"/>
    <col min="1538" max="1538" width="48.125" style="750" customWidth="1"/>
    <col min="1539" max="1540" width="11.25" style="750" customWidth="1"/>
    <col min="1541" max="1541" width="14.125" style="750" customWidth="1"/>
    <col min="1542" max="1542" width="19.625" style="750" customWidth="1"/>
    <col min="1543" max="1544" width="13.75" style="750" customWidth="1"/>
    <col min="1545" max="1546" width="18.125" style="750" customWidth="1"/>
    <col min="1547" max="1565" width="26.875" style="750" customWidth="1"/>
    <col min="1566" max="1792" width="62.75" style="750"/>
    <col min="1793" max="1793" width="6.25" style="750" customWidth="1"/>
    <col min="1794" max="1794" width="48.125" style="750" customWidth="1"/>
    <col min="1795" max="1796" width="11.25" style="750" customWidth="1"/>
    <col min="1797" max="1797" width="14.125" style="750" customWidth="1"/>
    <col min="1798" max="1798" width="19.625" style="750" customWidth="1"/>
    <col min="1799" max="1800" width="13.75" style="750" customWidth="1"/>
    <col min="1801" max="1802" width="18.125" style="750" customWidth="1"/>
    <col min="1803" max="1821" width="26.875" style="750" customWidth="1"/>
    <col min="1822" max="2048" width="62.75" style="750"/>
    <col min="2049" max="2049" width="6.25" style="750" customWidth="1"/>
    <col min="2050" max="2050" width="48.125" style="750" customWidth="1"/>
    <col min="2051" max="2052" width="11.25" style="750" customWidth="1"/>
    <col min="2053" max="2053" width="14.125" style="750" customWidth="1"/>
    <col min="2054" max="2054" width="19.625" style="750" customWidth="1"/>
    <col min="2055" max="2056" width="13.75" style="750" customWidth="1"/>
    <col min="2057" max="2058" width="18.125" style="750" customWidth="1"/>
    <col min="2059" max="2077" width="26.875" style="750" customWidth="1"/>
    <col min="2078" max="2304" width="62.75" style="750"/>
    <col min="2305" max="2305" width="6.25" style="750" customWidth="1"/>
    <col min="2306" max="2306" width="48.125" style="750" customWidth="1"/>
    <col min="2307" max="2308" width="11.25" style="750" customWidth="1"/>
    <col min="2309" max="2309" width="14.125" style="750" customWidth="1"/>
    <col min="2310" max="2310" width="19.625" style="750" customWidth="1"/>
    <col min="2311" max="2312" width="13.75" style="750" customWidth="1"/>
    <col min="2313" max="2314" width="18.125" style="750" customWidth="1"/>
    <col min="2315" max="2333" width="26.875" style="750" customWidth="1"/>
    <col min="2334" max="2560" width="62.75" style="750"/>
    <col min="2561" max="2561" width="6.25" style="750" customWidth="1"/>
    <col min="2562" max="2562" width="48.125" style="750" customWidth="1"/>
    <col min="2563" max="2564" width="11.25" style="750" customWidth="1"/>
    <col min="2565" max="2565" width="14.125" style="750" customWidth="1"/>
    <col min="2566" max="2566" width="19.625" style="750" customWidth="1"/>
    <col min="2567" max="2568" width="13.75" style="750" customWidth="1"/>
    <col min="2569" max="2570" width="18.125" style="750" customWidth="1"/>
    <col min="2571" max="2589" width="26.875" style="750" customWidth="1"/>
    <col min="2590" max="2816" width="62.75" style="750"/>
    <col min="2817" max="2817" width="6.25" style="750" customWidth="1"/>
    <col min="2818" max="2818" width="48.125" style="750" customWidth="1"/>
    <col min="2819" max="2820" width="11.25" style="750" customWidth="1"/>
    <col min="2821" max="2821" width="14.125" style="750" customWidth="1"/>
    <col min="2822" max="2822" width="19.625" style="750" customWidth="1"/>
    <col min="2823" max="2824" width="13.75" style="750" customWidth="1"/>
    <col min="2825" max="2826" width="18.125" style="750" customWidth="1"/>
    <col min="2827" max="2845" width="26.875" style="750" customWidth="1"/>
    <col min="2846" max="3072" width="62.75" style="750"/>
    <col min="3073" max="3073" width="6.25" style="750" customWidth="1"/>
    <col min="3074" max="3074" width="48.125" style="750" customWidth="1"/>
    <col min="3075" max="3076" width="11.25" style="750" customWidth="1"/>
    <col min="3077" max="3077" width="14.125" style="750" customWidth="1"/>
    <col min="3078" max="3078" width="19.625" style="750" customWidth="1"/>
    <col min="3079" max="3080" width="13.75" style="750" customWidth="1"/>
    <col min="3081" max="3082" width="18.125" style="750" customWidth="1"/>
    <col min="3083" max="3101" width="26.875" style="750" customWidth="1"/>
    <col min="3102" max="3328" width="62.75" style="750"/>
    <col min="3329" max="3329" width="6.25" style="750" customWidth="1"/>
    <col min="3330" max="3330" width="48.125" style="750" customWidth="1"/>
    <col min="3331" max="3332" width="11.25" style="750" customWidth="1"/>
    <col min="3333" max="3333" width="14.125" style="750" customWidth="1"/>
    <col min="3334" max="3334" width="19.625" style="750" customWidth="1"/>
    <col min="3335" max="3336" width="13.75" style="750" customWidth="1"/>
    <col min="3337" max="3338" width="18.125" style="750" customWidth="1"/>
    <col min="3339" max="3357" width="26.875" style="750" customWidth="1"/>
    <col min="3358" max="3584" width="62.75" style="750"/>
    <col min="3585" max="3585" width="6.25" style="750" customWidth="1"/>
    <col min="3586" max="3586" width="48.125" style="750" customWidth="1"/>
    <col min="3587" max="3588" width="11.25" style="750" customWidth="1"/>
    <col min="3589" max="3589" width="14.125" style="750" customWidth="1"/>
    <col min="3590" max="3590" width="19.625" style="750" customWidth="1"/>
    <col min="3591" max="3592" width="13.75" style="750" customWidth="1"/>
    <col min="3593" max="3594" width="18.125" style="750" customWidth="1"/>
    <col min="3595" max="3613" width="26.875" style="750" customWidth="1"/>
    <col min="3614" max="3840" width="62.75" style="750"/>
    <col min="3841" max="3841" width="6.25" style="750" customWidth="1"/>
    <col min="3842" max="3842" width="48.125" style="750" customWidth="1"/>
    <col min="3843" max="3844" width="11.25" style="750" customWidth="1"/>
    <col min="3845" max="3845" width="14.125" style="750" customWidth="1"/>
    <col min="3846" max="3846" width="19.625" style="750" customWidth="1"/>
    <col min="3847" max="3848" width="13.75" style="750" customWidth="1"/>
    <col min="3849" max="3850" width="18.125" style="750" customWidth="1"/>
    <col min="3851" max="3869" width="26.875" style="750" customWidth="1"/>
    <col min="3870" max="4096" width="62.75" style="750"/>
    <col min="4097" max="4097" width="6.25" style="750" customWidth="1"/>
    <col min="4098" max="4098" width="48.125" style="750" customWidth="1"/>
    <col min="4099" max="4100" width="11.25" style="750" customWidth="1"/>
    <col min="4101" max="4101" width="14.125" style="750" customWidth="1"/>
    <col min="4102" max="4102" width="19.625" style="750" customWidth="1"/>
    <col min="4103" max="4104" width="13.75" style="750" customWidth="1"/>
    <col min="4105" max="4106" width="18.125" style="750" customWidth="1"/>
    <col min="4107" max="4125" width="26.875" style="750" customWidth="1"/>
    <col min="4126" max="4352" width="62.75" style="750"/>
    <col min="4353" max="4353" width="6.25" style="750" customWidth="1"/>
    <col min="4354" max="4354" width="48.125" style="750" customWidth="1"/>
    <col min="4355" max="4356" width="11.25" style="750" customWidth="1"/>
    <col min="4357" max="4357" width="14.125" style="750" customWidth="1"/>
    <col min="4358" max="4358" width="19.625" style="750" customWidth="1"/>
    <col min="4359" max="4360" width="13.75" style="750" customWidth="1"/>
    <col min="4361" max="4362" width="18.125" style="750" customWidth="1"/>
    <col min="4363" max="4381" width="26.875" style="750" customWidth="1"/>
    <col min="4382" max="4608" width="62.75" style="750"/>
    <col min="4609" max="4609" width="6.25" style="750" customWidth="1"/>
    <col min="4610" max="4610" width="48.125" style="750" customWidth="1"/>
    <col min="4611" max="4612" width="11.25" style="750" customWidth="1"/>
    <col min="4613" max="4613" width="14.125" style="750" customWidth="1"/>
    <col min="4614" max="4614" width="19.625" style="750" customWidth="1"/>
    <col min="4615" max="4616" width="13.75" style="750" customWidth="1"/>
    <col min="4617" max="4618" width="18.125" style="750" customWidth="1"/>
    <col min="4619" max="4637" width="26.875" style="750" customWidth="1"/>
    <col min="4638" max="4864" width="62.75" style="750"/>
    <col min="4865" max="4865" width="6.25" style="750" customWidth="1"/>
    <col min="4866" max="4866" width="48.125" style="750" customWidth="1"/>
    <col min="4867" max="4868" width="11.25" style="750" customWidth="1"/>
    <col min="4869" max="4869" width="14.125" style="750" customWidth="1"/>
    <col min="4870" max="4870" width="19.625" style="750" customWidth="1"/>
    <col min="4871" max="4872" width="13.75" style="750" customWidth="1"/>
    <col min="4873" max="4874" width="18.125" style="750" customWidth="1"/>
    <col min="4875" max="4893" width="26.875" style="750" customWidth="1"/>
    <col min="4894" max="5120" width="62.75" style="750"/>
    <col min="5121" max="5121" width="6.25" style="750" customWidth="1"/>
    <col min="5122" max="5122" width="48.125" style="750" customWidth="1"/>
    <col min="5123" max="5124" width="11.25" style="750" customWidth="1"/>
    <col min="5125" max="5125" width="14.125" style="750" customWidth="1"/>
    <col min="5126" max="5126" width="19.625" style="750" customWidth="1"/>
    <col min="5127" max="5128" width="13.75" style="750" customWidth="1"/>
    <col min="5129" max="5130" width="18.125" style="750" customWidth="1"/>
    <col min="5131" max="5149" width="26.875" style="750" customWidth="1"/>
    <col min="5150" max="5376" width="62.75" style="750"/>
    <col min="5377" max="5377" width="6.25" style="750" customWidth="1"/>
    <col min="5378" max="5378" width="48.125" style="750" customWidth="1"/>
    <col min="5379" max="5380" width="11.25" style="750" customWidth="1"/>
    <col min="5381" max="5381" width="14.125" style="750" customWidth="1"/>
    <col min="5382" max="5382" width="19.625" style="750" customWidth="1"/>
    <col min="5383" max="5384" width="13.75" style="750" customWidth="1"/>
    <col min="5385" max="5386" width="18.125" style="750" customWidth="1"/>
    <col min="5387" max="5405" width="26.875" style="750" customWidth="1"/>
    <col min="5406" max="5632" width="62.75" style="750"/>
    <col min="5633" max="5633" width="6.25" style="750" customWidth="1"/>
    <col min="5634" max="5634" width="48.125" style="750" customWidth="1"/>
    <col min="5635" max="5636" width="11.25" style="750" customWidth="1"/>
    <col min="5637" max="5637" width="14.125" style="750" customWidth="1"/>
    <col min="5638" max="5638" width="19.625" style="750" customWidth="1"/>
    <col min="5639" max="5640" width="13.75" style="750" customWidth="1"/>
    <col min="5641" max="5642" width="18.125" style="750" customWidth="1"/>
    <col min="5643" max="5661" width="26.875" style="750" customWidth="1"/>
    <col min="5662" max="5888" width="62.75" style="750"/>
    <col min="5889" max="5889" width="6.25" style="750" customWidth="1"/>
    <col min="5890" max="5890" width="48.125" style="750" customWidth="1"/>
    <col min="5891" max="5892" width="11.25" style="750" customWidth="1"/>
    <col min="5893" max="5893" width="14.125" style="750" customWidth="1"/>
    <col min="5894" max="5894" width="19.625" style="750" customWidth="1"/>
    <col min="5895" max="5896" width="13.75" style="750" customWidth="1"/>
    <col min="5897" max="5898" width="18.125" style="750" customWidth="1"/>
    <col min="5899" max="5917" width="26.875" style="750" customWidth="1"/>
    <col min="5918" max="6144" width="62.75" style="750"/>
    <col min="6145" max="6145" width="6.25" style="750" customWidth="1"/>
    <col min="6146" max="6146" width="48.125" style="750" customWidth="1"/>
    <col min="6147" max="6148" width="11.25" style="750" customWidth="1"/>
    <col min="6149" max="6149" width="14.125" style="750" customWidth="1"/>
    <col min="6150" max="6150" width="19.625" style="750" customWidth="1"/>
    <col min="6151" max="6152" width="13.75" style="750" customWidth="1"/>
    <col min="6153" max="6154" width="18.125" style="750" customWidth="1"/>
    <col min="6155" max="6173" width="26.875" style="750" customWidth="1"/>
    <col min="6174" max="6400" width="62.75" style="750"/>
    <col min="6401" max="6401" width="6.25" style="750" customWidth="1"/>
    <col min="6402" max="6402" width="48.125" style="750" customWidth="1"/>
    <col min="6403" max="6404" width="11.25" style="750" customWidth="1"/>
    <col min="6405" max="6405" width="14.125" style="750" customWidth="1"/>
    <col min="6406" max="6406" width="19.625" style="750" customWidth="1"/>
    <col min="6407" max="6408" width="13.75" style="750" customWidth="1"/>
    <col min="6409" max="6410" width="18.125" style="750" customWidth="1"/>
    <col min="6411" max="6429" width="26.875" style="750" customWidth="1"/>
    <col min="6430" max="6656" width="62.75" style="750"/>
    <col min="6657" max="6657" width="6.25" style="750" customWidth="1"/>
    <col min="6658" max="6658" width="48.125" style="750" customWidth="1"/>
    <col min="6659" max="6660" width="11.25" style="750" customWidth="1"/>
    <col min="6661" max="6661" width="14.125" style="750" customWidth="1"/>
    <col min="6662" max="6662" width="19.625" style="750" customWidth="1"/>
    <col min="6663" max="6664" width="13.75" style="750" customWidth="1"/>
    <col min="6665" max="6666" width="18.125" style="750" customWidth="1"/>
    <col min="6667" max="6685" width="26.875" style="750" customWidth="1"/>
    <col min="6686" max="6912" width="62.75" style="750"/>
    <col min="6913" max="6913" width="6.25" style="750" customWidth="1"/>
    <col min="6914" max="6914" width="48.125" style="750" customWidth="1"/>
    <col min="6915" max="6916" width="11.25" style="750" customWidth="1"/>
    <col min="6917" max="6917" width="14.125" style="750" customWidth="1"/>
    <col min="6918" max="6918" width="19.625" style="750" customWidth="1"/>
    <col min="6919" max="6920" width="13.75" style="750" customWidth="1"/>
    <col min="6921" max="6922" width="18.125" style="750" customWidth="1"/>
    <col min="6923" max="6941" width="26.875" style="750" customWidth="1"/>
    <col min="6942" max="7168" width="62.75" style="750"/>
    <col min="7169" max="7169" width="6.25" style="750" customWidth="1"/>
    <col min="7170" max="7170" width="48.125" style="750" customWidth="1"/>
    <col min="7171" max="7172" width="11.25" style="750" customWidth="1"/>
    <col min="7173" max="7173" width="14.125" style="750" customWidth="1"/>
    <col min="7174" max="7174" width="19.625" style="750" customWidth="1"/>
    <col min="7175" max="7176" width="13.75" style="750" customWidth="1"/>
    <col min="7177" max="7178" width="18.125" style="750" customWidth="1"/>
    <col min="7179" max="7197" width="26.875" style="750" customWidth="1"/>
    <col min="7198" max="7424" width="62.75" style="750"/>
    <col min="7425" max="7425" width="6.25" style="750" customWidth="1"/>
    <col min="7426" max="7426" width="48.125" style="750" customWidth="1"/>
    <col min="7427" max="7428" width="11.25" style="750" customWidth="1"/>
    <col min="7429" max="7429" width="14.125" style="750" customWidth="1"/>
    <col min="7430" max="7430" width="19.625" style="750" customWidth="1"/>
    <col min="7431" max="7432" width="13.75" style="750" customWidth="1"/>
    <col min="7433" max="7434" width="18.125" style="750" customWidth="1"/>
    <col min="7435" max="7453" width="26.875" style="750" customWidth="1"/>
    <col min="7454" max="7680" width="62.75" style="750"/>
    <col min="7681" max="7681" width="6.25" style="750" customWidth="1"/>
    <col min="7682" max="7682" width="48.125" style="750" customWidth="1"/>
    <col min="7683" max="7684" width="11.25" style="750" customWidth="1"/>
    <col min="7685" max="7685" width="14.125" style="750" customWidth="1"/>
    <col min="7686" max="7686" width="19.625" style="750" customWidth="1"/>
    <col min="7687" max="7688" width="13.75" style="750" customWidth="1"/>
    <col min="7689" max="7690" width="18.125" style="750" customWidth="1"/>
    <col min="7691" max="7709" width="26.875" style="750" customWidth="1"/>
    <col min="7710" max="7936" width="62.75" style="750"/>
    <col min="7937" max="7937" width="6.25" style="750" customWidth="1"/>
    <col min="7938" max="7938" width="48.125" style="750" customWidth="1"/>
    <col min="7939" max="7940" width="11.25" style="750" customWidth="1"/>
    <col min="7941" max="7941" width="14.125" style="750" customWidth="1"/>
    <col min="7942" max="7942" width="19.625" style="750" customWidth="1"/>
    <col min="7943" max="7944" width="13.75" style="750" customWidth="1"/>
    <col min="7945" max="7946" width="18.125" style="750" customWidth="1"/>
    <col min="7947" max="7965" width="26.875" style="750" customWidth="1"/>
    <col min="7966" max="8192" width="62.75" style="750"/>
    <col min="8193" max="8193" width="6.25" style="750" customWidth="1"/>
    <col min="8194" max="8194" width="48.125" style="750" customWidth="1"/>
    <col min="8195" max="8196" width="11.25" style="750" customWidth="1"/>
    <col min="8197" max="8197" width="14.125" style="750" customWidth="1"/>
    <col min="8198" max="8198" width="19.625" style="750" customWidth="1"/>
    <col min="8199" max="8200" width="13.75" style="750" customWidth="1"/>
    <col min="8201" max="8202" width="18.125" style="750" customWidth="1"/>
    <col min="8203" max="8221" width="26.875" style="750" customWidth="1"/>
    <col min="8222" max="8448" width="62.75" style="750"/>
    <col min="8449" max="8449" width="6.25" style="750" customWidth="1"/>
    <col min="8450" max="8450" width="48.125" style="750" customWidth="1"/>
    <col min="8451" max="8452" width="11.25" style="750" customWidth="1"/>
    <col min="8453" max="8453" width="14.125" style="750" customWidth="1"/>
    <col min="8454" max="8454" width="19.625" style="750" customWidth="1"/>
    <col min="8455" max="8456" width="13.75" style="750" customWidth="1"/>
    <col min="8457" max="8458" width="18.125" style="750" customWidth="1"/>
    <col min="8459" max="8477" width="26.875" style="750" customWidth="1"/>
    <col min="8478" max="8704" width="62.75" style="750"/>
    <col min="8705" max="8705" width="6.25" style="750" customWidth="1"/>
    <col min="8706" max="8706" width="48.125" style="750" customWidth="1"/>
    <col min="8707" max="8708" width="11.25" style="750" customWidth="1"/>
    <col min="8709" max="8709" width="14.125" style="750" customWidth="1"/>
    <col min="8710" max="8710" width="19.625" style="750" customWidth="1"/>
    <col min="8711" max="8712" width="13.75" style="750" customWidth="1"/>
    <col min="8713" max="8714" width="18.125" style="750" customWidth="1"/>
    <col min="8715" max="8733" width="26.875" style="750" customWidth="1"/>
    <col min="8734" max="8960" width="62.75" style="750"/>
    <col min="8961" max="8961" width="6.25" style="750" customWidth="1"/>
    <col min="8962" max="8962" width="48.125" style="750" customWidth="1"/>
    <col min="8963" max="8964" width="11.25" style="750" customWidth="1"/>
    <col min="8965" max="8965" width="14.125" style="750" customWidth="1"/>
    <col min="8966" max="8966" width="19.625" style="750" customWidth="1"/>
    <col min="8967" max="8968" width="13.75" style="750" customWidth="1"/>
    <col min="8969" max="8970" width="18.125" style="750" customWidth="1"/>
    <col min="8971" max="8989" width="26.875" style="750" customWidth="1"/>
    <col min="8990" max="9216" width="62.75" style="750"/>
    <col min="9217" max="9217" width="6.25" style="750" customWidth="1"/>
    <col min="9218" max="9218" width="48.125" style="750" customWidth="1"/>
    <col min="9219" max="9220" width="11.25" style="750" customWidth="1"/>
    <col min="9221" max="9221" width="14.125" style="750" customWidth="1"/>
    <col min="9222" max="9222" width="19.625" style="750" customWidth="1"/>
    <col min="9223" max="9224" width="13.75" style="750" customWidth="1"/>
    <col min="9225" max="9226" width="18.125" style="750" customWidth="1"/>
    <col min="9227" max="9245" width="26.875" style="750" customWidth="1"/>
    <col min="9246" max="9472" width="62.75" style="750"/>
    <col min="9473" max="9473" width="6.25" style="750" customWidth="1"/>
    <col min="9474" max="9474" width="48.125" style="750" customWidth="1"/>
    <col min="9475" max="9476" width="11.25" style="750" customWidth="1"/>
    <col min="9477" max="9477" width="14.125" style="750" customWidth="1"/>
    <col min="9478" max="9478" width="19.625" style="750" customWidth="1"/>
    <col min="9479" max="9480" width="13.75" style="750" customWidth="1"/>
    <col min="9481" max="9482" width="18.125" style="750" customWidth="1"/>
    <col min="9483" max="9501" width="26.875" style="750" customWidth="1"/>
    <col min="9502" max="9728" width="62.75" style="750"/>
    <col min="9729" max="9729" width="6.25" style="750" customWidth="1"/>
    <col min="9730" max="9730" width="48.125" style="750" customWidth="1"/>
    <col min="9731" max="9732" width="11.25" style="750" customWidth="1"/>
    <col min="9733" max="9733" width="14.125" style="750" customWidth="1"/>
    <col min="9734" max="9734" width="19.625" style="750" customWidth="1"/>
    <col min="9735" max="9736" width="13.75" style="750" customWidth="1"/>
    <col min="9737" max="9738" width="18.125" style="750" customWidth="1"/>
    <col min="9739" max="9757" width="26.875" style="750" customWidth="1"/>
    <col min="9758" max="9984" width="62.75" style="750"/>
    <col min="9985" max="9985" width="6.25" style="750" customWidth="1"/>
    <col min="9986" max="9986" width="48.125" style="750" customWidth="1"/>
    <col min="9987" max="9988" width="11.25" style="750" customWidth="1"/>
    <col min="9989" max="9989" width="14.125" style="750" customWidth="1"/>
    <col min="9990" max="9990" width="19.625" style="750" customWidth="1"/>
    <col min="9991" max="9992" width="13.75" style="750" customWidth="1"/>
    <col min="9993" max="9994" width="18.125" style="750" customWidth="1"/>
    <col min="9995" max="10013" width="26.875" style="750" customWidth="1"/>
    <col min="10014" max="10240" width="62.75" style="750"/>
    <col min="10241" max="10241" width="6.25" style="750" customWidth="1"/>
    <col min="10242" max="10242" width="48.125" style="750" customWidth="1"/>
    <col min="10243" max="10244" width="11.25" style="750" customWidth="1"/>
    <col min="10245" max="10245" width="14.125" style="750" customWidth="1"/>
    <col min="10246" max="10246" width="19.625" style="750" customWidth="1"/>
    <col min="10247" max="10248" width="13.75" style="750" customWidth="1"/>
    <col min="10249" max="10250" width="18.125" style="750" customWidth="1"/>
    <col min="10251" max="10269" width="26.875" style="750" customWidth="1"/>
    <col min="10270" max="10496" width="62.75" style="750"/>
    <col min="10497" max="10497" width="6.25" style="750" customWidth="1"/>
    <col min="10498" max="10498" width="48.125" style="750" customWidth="1"/>
    <col min="10499" max="10500" width="11.25" style="750" customWidth="1"/>
    <col min="10501" max="10501" width="14.125" style="750" customWidth="1"/>
    <col min="10502" max="10502" width="19.625" style="750" customWidth="1"/>
    <col min="10503" max="10504" width="13.75" style="750" customWidth="1"/>
    <col min="10505" max="10506" width="18.125" style="750" customWidth="1"/>
    <col min="10507" max="10525" width="26.875" style="750" customWidth="1"/>
    <col min="10526" max="10752" width="62.75" style="750"/>
    <col min="10753" max="10753" width="6.25" style="750" customWidth="1"/>
    <col min="10754" max="10754" width="48.125" style="750" customWidth="1"/>
    <col min="10755" max="10756" width="11.25" style="750" customWidth="1"/>
    <col min="10757" max="10757" width="14.125" style="750" customWidth="1"/>
    <col min="10758" max="10758" width="19.625" style="750" customWidth="1"/>
    <col min="10759" max="10760" width="13.75" style="750" customWidth="1"/>
    <col min="10761" max="10762" width="18.125" style="750" customWidth="1"/>
    <col min="10763" max="10781" width="26.875" style="750" customWidth="1"/>
    <col min="10782" max="11008" width="62.75" style="750"/>
    <col min="11009" max="11009" width="6.25" style="750" customWidth="1"/>
    <col min="11010" max="11010" width="48.125" style="750" customWidth="1"/>
    <col min="11011" max="11012" width="11.25" style="750" customWidth="1"/>
    <col min="11013" max="11013" width="14.125" style="750" customWidth="1"/>
    <col min="11014" max="11014" width="19.625" style="750" customWidth="1"/>
    <col min="11015" max="11016" width="13.75" style="750" customWidth="1"/>
    <col min="11017" max="11018" width="18.125" style="750" customWidth="1"/>
    <col min="11019" max="11037" width="26.875" style="750" customWidth="1"/>
    <col min="11038" max="11264" width="62.75" style="750"/>
    <col min="11265" max="11265" width="6.25" style="750" customWidth="1"/>
    <col min="11266" max="11266" width="48.125" style="750" customWidth="1"/>
    <col min="11267" max="11268" width="11.25" style="750" customWidth="1"/>
    <col min="11269" max="11269" width="14.125" style="750" customWidth="1"/>
    <col min="11270" max="11270" width="19.625" style="750" customWidth="1"/>
    <col min="11271" max="11272" width="13.75" style="750" customWidth="1"/>
    <col min="11273" max="11274" width="18.125" style="750" customWidth="1"/>
    <col min="11275" max="11293" width="26.875" style="750" customWidth="1"/>
    <col min="11294" max="11520" width="62.75" style="750"/>
    <col min="11521" max="11521" width="6.25" style="750" customWidth="1"/>
    <col min="11522" max="11522" width="48.125" style="750" customWidth="1"/>
    <col min="11523" max="11524" width="11.25" style="750" customWidth="1"/>
    <col min="11525" max="11525" width="14.125" style="750" customWidth="1"/>
    <col min="11526" max="11526" width="19.625" style="750" customWidth="1"/>
    <col min="11527" max="11528" width="13.75" style="750" customWidth="1"/>
    <col min="11529" max="11530" width="18.125" style="750" customWidth="1"/>
    <col min="11531" max="11549" width="26.875" style="750" customWidth="1"/>
    <col min="11550" max="11776" width="62.75" style="750"/>
    <col min="11777" max="11777" width="6.25" style="750" customWidth="1"/>
    <col min="11778" max="11778" width="48.125" style="750" customWidth="1"/>
    <col min="11779" max="11780" width="11.25" style="750" customWidth="1"/>
    <col min="11781" max="11781" width="14.125" style="750" customWidth="1"/>
    <col min="11782" max="11782" width="19.625" style="750" customWidth="1"/>
    <col min="11783" max="11784" width="13.75" style="750" customWidth="1"/>
    <col min="11785" max="11786" width="18.125" style="750" customWidth="1"/>
    <col min="11787" max="11805" width="26.875" style="750" customWidth="1"/>
    <col min="11806" max="12032" width="62.75" style="750"/>
    <col min="12033" max="12033" width="6.25" style="750" customWidth="1"/>
    <col min="12034" max="12034" width="48.125" style="750" customWidth="1"/>
    <col min="12035" max="12036" width="11.25" style="750" customWidth="1"/>
    <col min="12037" max="12037" width="14.125" style="750" customWidth="1"/>
    <col min="12038" max="12038" width="19.625" style="750" customWidth="1"/>
    <col min="12039" max="12040" width="13.75" style="750" customWidth="1"/>
    <col min="12041" max="12042" width="18.125" style="750" customWidth="1"/>
    <col min="12043" max="12061" width="26.875" style="750" customWidth="1"/>
    <col min="12062" max="12288" width="62.75" style="750"/>
    <col min="12289" max="12289" width="6.25" style="750" customWidth="1"/>
    <col min="12290" max="12290" width="48.125" style="750" customWidth="1"/>
    <col min="12291" max="12292" width="11.25" style="750" customWidth="1"/>
    <col min="12293" max="12293" width="14.125" style="750" customWidth="1"/>
    <col min="12294" max="12294" width="19.625" style="750" customWidth="1"/>
    <col min="12295" max="12296" width="13.75" style="750" customWidth="1"/>
    <col min="12297" max="12298" width="18.125" style="750" customWidth="1"/>
    <col min="12299" max="12317" width="26.875" style="750" customWidth="1"/>
    <col min="12318" max="12544" width="62.75" style="750"/>
    <col min="12545" max="12545" width="6.25" style="750" customWidth="1"/>
    <col min="12546" max="12546" width="48.125" style="750" customWidth="1"/>
    <col min="12547" max="12548" width="11.25" style="750" customWidth="1"/>
    <col min="12549" max="12549" width="14.125" style="750" customWidth="1"/>
    <col min="12550" max="12550" width="19.625" style="750" customWidth="1"/>
    <col min="12551" max="12552" width="13.75" style="750" customWidth="1"/>
    <col min="12553" max="12554" width="18.125" style="750" customWidth="1"/>
    <col min="12555" max="12573" width="26.875" style="750" customWidth="1"/>
    <col min="12574" max="12800" width="62.75" style="750"/>
    <col min="12801" max="12801" width="6.25" style="750" customWidth="1"/>
    <col min="12802" max="12802" width="48.125" style="750" customWidth="1"/>
    <col min="12803" max="12804" width="11.25" style="750" customWidth="1"/>
    <col min="12805" max="12805" width="14.125" style="750" customWidth="1"/>
    <col min="12806" max="12806" width="19.625" style="750" customWidth="1"/>
    <col min="12807" max="12808" width="13.75" style="750" customWidth="1"/>
    <col min="12809" max="12810" width="18.125" style="750" customWidth="1"/>
    <col min="12811" max="12829" width="26.875" style="750" customWidth="1"/>
    <col min="12830" max="13056" width="62.75" style="750"/>
    <col min="13057" max="13057" width="6.25" style="750" customWidth="1"/>
    <col min="13058" max="13058" width="48.125" style="750" customWidth="1"/>
    <col min="13059" max="13060" width="11.25" style="750" customWidth="1"/>
    <col min="13061" max="13061" width="14.125" style="750" customWidth="1"/>
    <col min="13062" max="13062" width="19.625" style="750" customWidth="1"/>
    <col min="13063" max="13064" width="13.75" style="750" customWidth="1"/>
    <col min="13065" max="13066" width="18.125" style="750" customWidth="1"/>
    <col min="13067" max="13085" width="26.875" style="750" customWidth="1"/>
    <col min="13086" max="13312" width="62.75" style="750"/>
    <col min="13313" max="13313" width="6.25" style="750" customWidth="1"/>
    <col min="13314" max="13314" width="48.125" style="750" customWidth="1"/>
    <col min="13315" max="13316" width="11.25" style="750" customWidth="1"/>
    <col min="13317" max="13317" width="14.125" style="750" customWidth="1"/>
    <col min="13318" max="13318" width="19.625" style="750" customWidth="1"/>
    <col min="13319" max="13320" width="13.75" style="750" customWidth="1"/>
    <col min="13321" max="13322" width="18.125" style="750" customWidth="1"/>
    <col min="13323" max="13341" width="26.875" style="750" customWidth="1"/>
    <col min="13342" max="13568" width="62.75" style="750"/>
    <col min="13569" max="13569" width="6.25" style="750" customWidth="1"/>
    <col min="13570" max="13570" width="48.125" style="750" customWidth="1"/>
    <col min="13571" max="13572" width="11.25" style="750" customWidth="1"/>
    <col min="13573" max="13573" width="14.125" style="750" customWidth="1"/>
    <col min="13574" max="13574" width="19.625" style="750" customWidth="1"/>
    <col min="13575" max="13576" width="13.75" style="750" customWidth="1"/>
    <col min="13577" max="13578" width="18.125" style="750" customWidth="1"/>
    <col min="13579" max="13597" width="26.875" style="750" customWidth="1"/>
    <col min="13598" max="13824" width="62.75" style="750"/>
    <col min="13825" max="13825" width="6.25" style="750" customWidth="1"/>
    <col min="13826" max="13826" width="48.125" style="750" customWidth="1"/>
    <col min="13827" max="13828" width="11.25" style="750" customWidth="1"/>
    <col min="13829" max="13829" width="14.125" style="750" customWidth="1"/>
    <col min="13830" max="13830" width="19.625" style="750" customWidth="1"/>
    <col min="13831" max="13832" width="13.75" style="750" customWidth="1"/>
    <col min="13833" max="13834" width="18.125" style="750" customWidth="1"/>
    <col min="13835" max="13853" width="26.875" style="750" customWidth="1"/>
    <col min="13854" max="14080" width="62.75" style="750"/>
    <col min="14081" max="14081" width="6.25" style="750" customWidth="1"/>
    <col min="14082" max="14082" width="48.125" style="750" customWidth="1"/>
    <col min="14083" max="14084" width="11.25" style="750" customWidth="1"/>
    <col min="14085" max="14085" width="14.125" style="750" customWidth="1"/>
    <col min="14086" max="14086" width="19.625" style="750" customWidth="1"/>
    <col min="14087" max="14088" width="13.75" style="750" customWidth="1"/>
    <col min="14089" max="14090" width="18.125" style="750" customWidth="1"/>
    <col min="14091" max="14109" width="26.875" style="750" customWidth="1"/>
    <col min="14110" max="14336" width="62.75" style="750"/>
    <col min="14337" max="14337" width="6.25" style="750" customWidth="1"/>
    <col min="14338" max="14338" width="48.125" style="750" customWidth="1"/>
    <col min="14339" max="14340" width="11.25" style="750" customWidth="1"/>
    <col min="14341" max="14341" width="14.125" style="750" customWidth="1"/>
    <col min="14342" max="14342" width="19.625" style="750" customWidth="1"/>
    <col min="14343" max="14344" width="13.75" style="750" customWidth="1"/>
    <col min="14345" max="14346" width="18.125" style="750" customWidth="1"/>
    <col min="14347" max="14365" width="26.875" style="750" customWidth="1"/>
    <col min="14366" max="14592" width="62.75" style="750"/>
    <col min="14593" max="14593" width="6.25" style="750" customWidth="1"/>
    <col min="14594" max="14594" width="48.125" style="750" customWidth="1"/>
    <col min="14595" max="14596" width="11.25" style="750" customWidth="1"/>
    <col min="14597" max="14597" width="14.125" style="750" customWidth="1"/>
    <col min="14598" max="14598" width="19.625" style="750" customWidth="1"/>
    <col min="14599" max="14600" width="13.75" style="750" customWidth="1"/>
    <col min="14601" max="14602" width="18.125" style="750" customWidth="1"/>
    <col min="14603" max="14621" width="26.875" style="750" customWidth="1"/>
    <col min="14622" max="14848" width="62.75" style="750"/>
    <col min="14849" max="14849" width="6.25" style="750" customWidth="1"/>
    <col min="14850" max="14850" width="48.125" style="750" customWidth="1"/>
    <col min="14851" max="14852" width="11.25" style="750" customWidth="1"/>
    <col min="14853" max="14853" width="14.125" style="750" customWidth="1"/>
    <col min="14854" max="14854" width="19.625" style="750" customWidth="1"/>
    <col min="14855" max="14856" width="13.75" style="750" customWidth="1"/>
    <col min="14857" max="14858" width="18.125" style="750" customWidth="1"/>
    <col min="14859" max="14877" width="26.875" style="750" customWidth="1"/>
    <col min="14878" max="15104" width="62.75" style="750"/>
    <col min="15105" max="15105" width="6.25" style="750" customWidth="1"/>
    <col min="15106" max="15106" width="48.125" style="750" customWidth="1"/>
    <col min="15107" max="15108" width="11.25" style="750" customWidth="1"/>
    <col min="15109" max="15109" width="14.125" style="750" customWidth="1"/>
    <col min="15110" max="15110" width="19.625" style="750" customWidth="1"/>
    <col min="15111" max="15112" width="13.75" style="750" customWidth="1"/>
    <col min="15113" max="15114" width="18.125" style="750" customWidth="1"/>
    <col min="15115" max="15133" width="26.875" style="750" customWidth="1"/>
    <col min="15134" max="15360" width="62.75" style="750"/>
    <col min="15361" max="15361" width="6.25" style="750" customWidth="1"/>
    <col min="15362" max="15362" width="48.125" style="750" customWidth="1"/>
    <col min="15363" max="15364" width="11.25" style="750" customWidth="1"/>
    <col min="15365" max="15365" width="14.125" style="750" customWidth="1"/>
    <col min="15366" max="15366" width="19.625" style="750" customWidth="1"/>
    <col min="15367" max="15368" width="13.75" style="750" customWidth="1"/>
    <col min="15369" max="15370" width="18.125" style="750" customWidth="1"/>
    <col min="15371" max="15389" width="26.875" style="750" customWidth="1"/>
    <col min="15390" max="15616" width="62.75" style="750"/>
    <col min="15617" max="15617" width="6.25" style="750" customWidth="1"/>
    <col min="15618" max="15618" width="48.125" style="750" customWidth="1"/>
    <col min="15619" max="15620" width="11.25" style="750" customWidth="1"/>
    <col min="15621" max="15621" width="14.125" style="750" customWidth="1"/>
    <col min="15622" max="15622" width="19.625" style="750" customWidth="1"/>
    <col min="15623" max="15624" width="13.75" style="750" customWidth="1"/>
    <col min="15625" max="15626" width="18.125" style="750" customWidth="1"/>
    <col min="15627" max="15645" width="26.875" style="750" customWidth="1"/>
    <col min="15646" max="15872" width="62.75" style="750"/>
    <col min="15873" max="15873" width="6.25" style="750" customWidth="1"/>
    <col min="15874" max="15874" width="48.125" style="750" customWidth="1"/>
    <col min="15875" max="15876" width="11.25" style="750" customWidth="1"/>
    <col min="15877" max="15877" width="14.125" style="750" customWidth="1"/>
    <col min="15878" max="15878" width="19.625" style="750" customWidth="1"/>
    <col min="15879" max="15880" width="13.75" style="750" customWidth="1"/>
    <col min="15881" max="15882" width="18.125" style="750" customWidth="1"/>
    <col min="15883" max="15901" width="26.875" style="750" customWidth="1"/>
    <col min="15902" max="16128" width="62.75" style="750"/>
    <col min="16129" max="16129" width="6.25" style="750" customWidth="1"/>
    <col min="16130" max="16130" width="48.125" style="750" customWidth="1"/>
    <col min="16131" max="16132" width="11.25" style="750" customWidth="1"/>
    <col min="16133" max="16133" width="14.125" style="750" customWidth="1"/>
    <col min="16134" max="16134" width="19.625" style="750" customWidth="1"/>
    <col min="16135" max="16136" width="13.75" style="750" customWidth="1"/>
    <col min="16137" max="16138" width="18.125" style="750" customWidth="1"/>
    <col min="16139" max="16157" width="26.875" style="750" customWidth="1"/>
    <col min="16158" max="16384" width="62.75" style="750"/>
  </cols>
  <sheetData>
    <row r="1" spans="1:9">
      <c r="E1" s="1029"/>
      <c r="F1" s="1030" t="s">
        <v>886</v>
      </c>
    </row>
    <row r="2" spans="1:9">
      <c r="E2" s="1029"/>
      <c r="F2" s="1030" t="s">
        <v>343</v>
      </c>
    </row>
    <row r="3" spans="1:9">
      <c r="E3" s="1029"/>
      <c r="F3" s="1031" t="s">
        <v>885</v>
      </c>
    </row>
    <row r="4" spans="1:9">
      <c r="E4" s="1032"/>
      <c r="F4" s="1033"/>
    </row>
    <row r="5" spans="1:9">
      <c r="E5" s="1032"/>
      <c r="F5" s="1034" t="s">
        <v>762</v>
      </c>
    </row>
    <row r="6" spans="1:9" ht="18.75" hidden="1" customHeight="1">
      <c r="E6" s="1032"/>
      <c r="F6" s="1035" t="s">
        <v>1027</v>
      </c>
    </row>
    <row r="7" spans="1:9">
      <c r="E7" s="1036"/>
      <c r="F7" s="1037" t="s">
        <v>934</v>
      </c>
    </row>
    <row r="8" spans="1:9" ht="15" customHeight="1">
      <c r="E8" s="1032"/>
      <c r="F8" s="1038" t="s">
        <v>1353</v>
      </c>
    </row>
    <row r="9" spans="1:9" ht="22.5" customHeight="1">
      <c r="F9" s="1039" t="s">
        <v>348</v>
      </c>
    </row>
    <row r="10" spans="1:9">
      <c r="A10" s="2541" t="s">
        <v>984</v>
      </c>
      <c r="B10" s="2541"/>
      <c r="C10" s="2541"/>
      <c r="D10" s="2541"/>
      <c r="E10" s="2541"/>
      <c r="F10" s="2541"/>
    </row>
    <row r="11" spans="1:9" s="768" customFormat="1">
      <c r="A11" s="2548" t="s">
        <v>1026</v>
      </c>
      <c r="B11" s="2548"/>
      <c r="C11" s="2548"/>
      <c r="D11" s="2548"/>
      <c r="E11" s="2548"/>
      <c r="F11" s="2548"/>
      <c r="G11" s="750"/>
      <c r="H11" s="750"/>
      <c r="I11" s="750"/>
    </row>
    <row r="12" spans="1:9" s="768" customFormat="1">
      <c r="A12" s="2549" t="s">
        <v>985</v>
      </c>
      <c r="B12" s="2549"/>
      <c r="C12" s="2549"/>
      <c r="D12" s="2549"/>
      <c r="E12" s="2549"/>
      <c r="F12" s="2549"/>
      <c r="G12" s="750"/>
      <c r="H12" s="750"/>
      <c r="I12" s="750"/>
    </row>
    <row r="13" spans="1:9" s="768" customFormat="1" ht="18.75" customHeight="1">
      <c r="A13" s="2548" t="s">
        <v>977</v>
      </c>
      <c r="B13" s="2548"/>
      <c r="C13" s="2548"/>
      <c r="D13" s="2548"/>
      <c r="E13" s="2548"/>
      <c r="F13" s="2548"/>
      <c r="G13" s="750"/>
      <c r="H13" s="750"/>
      <c r="I13" s="750"/>
    </row>
    <row r="14" spans="1:9" s="768" customFormat="1" ht="15" customHeight="1">
      <c r="A14" s="2550" t="s">
        <v>986</v>
      </c>
      <c r="B14" s="2550"/>
      <c r="C14" s="2550"/>
      <c r="D14" s="2550"/>
      <c r="E14" s="2550"/>
      <c r="F14" s="2550"/>
      <c r="G14" s="750"/>
      <c r="H14" s="750"/>
      <c r="I14" s="750"/>
    </row>
    <row r="15" spans="1:9" s="768" customFormat="1" ht="17.25" customHeight="1">
      <c r="A15" s="2541" t="s">
        <v>987</v>
      </c>
      <c r="B15" s="2541"/>
      <c r="C15" s="2541"/>
      <c r="D15" s="2541"/>
      <c r="E15" s="2541"/>
      <c r="F15" s="2541"/>
      <c r="G15" s="750"/>
      <c r="H15" s="750"/>
      <c r="I15" s="750"/>
    </row>
    <row r="16" spans="1:9" s="768" customFormat="1" ht="15" customHeight="1" thickBot="1">
      <c r="A16" s="748"/>
      <c r="B16" s="749"/>
      <c r="C16" s="750"/>
      <c r="D16" s="751"/>
      <c r="E16" s="752"/>
      <c r="F16" s="752"/>
      <c r="G16" s="750"/>
      <c r="H16" s="750"/>
      <c r="I16" s="750"/>
    </row>
    <row r="17" spans="1:9" s="768" customFormat="1" ht="25.5" customHeight="1">
      <c r="A17" s="748"/>
      <c r="B17" s="753" t="s">
        <v>1148</v>
      </c>
      <c r="C17" s="2519" t="e">
        <f>'прил 1.1'!#REF!</f>
        <v>#REF!</v>
      </c>
      <c r="D17" s="2520"/>
      <c r="E17" s="752"/>
      <c r="F17" s="752"/>
      <c r="G17" s="750"/>
      <c r="H17" s="750"/>
      <c r="I17" s="750"/>
    </row>
    <row r="18" spans="1:9" s="768" customFormat="1">
      <c r="A18" s="748"/>
      <c r="B18" s="754" t="s">
        <v>988</v>
      </c>
      <c r="C18" s="2521" t="s">
        <v>1102</v>
      </c>
      <c r="D18" s="2522"/>
      <c r="E18" s="752"/>
      <c r="F18" s="752"/>
      <c r="G18" s="750"/>
      <c r="H18" s="750"/>
      <c r="I18" s="750"/>
    </row>
    <row r="19" spans="1:9" s="768" customFormat="1" ht="15" customHeight="1" thickBot="1">
      <c r="A19" s="748"/>
      <c r="B19" s="755" t="s">
        <v>989</v>
      </c>
      <c r="C19" s="2523">
        <v>32</v>
      </c>
      <c r="D19" s="2524"/>
      <c r="E19" s="752"/>
      <c r="F19" s="752"/>
      <c r="G19" s="750"/>
      <c r="H19" s="750"/>
      <c r="I19" s="750"/>
    </row>
    <row r="20" spans="1:9" s="768" customFormat="1" ht="15" customHeight="1">
      <c r="A20" s="748"/>
      <c r="B20" s="749"/>
      <c r="C20" s="750"/>
      <c r="D20" s="751"/>
      <c r="E20" s="752"/>
      <c r="F20" s="752"/>
      <c r="G20" s="750"/>
      <c r="H20" s="750"/>
      <c r="I20" s="750"/>
    </row>
    <row r="21" spans="1:9" s="768" customFormat="1" ht="15" customHeight="1">
      <c r="A21" s="756"/>
      <c r="B21" s="757"/>
      <c r="C21" s="750"/>
      <c r="D21" s="750"/>
      <c r="E21" s="752"/>
      <c r="F21" s="752"/>
      <c r="G21" s="750"/>
      <c r="H21" s="750"/>
      <c r="I21" s="750"/>
    </row>
    <row r="22" spans="1:9" s="1040" customFormat="1" ht="24" customHeight="1">
      <c r="A22" s="2542" t="s">
        <v>990</v>
      </c>
      <c r="B22" s="2542" t="s">
        <v>991</v>
      </c>
      <c r="C22" s="2545" t="s">
        <v>992</v>
      </c>
      <c r="D22" s="2546"/>
      <c r="E22" s="2547" t="s">
        <v>466</v>
      </c>
      <c r="F22" s="2547" t="s">
        <v>468</v>
      </c>
    </row>
    <row r="23" spans="1:9" s="1040" customFormat="1">
      <c r="A23" s="2543"/>
      <c r="B23" s="2543"/>
      <c r="C23" s="2547" t="s">
        <v>470</v>
      </c>
      <c r="D23" s="2547"/>
      <c r="E23" s="2547"/>
      <c r="F23" s="2547"/>
    </row>
    <row r="24" spans="1:9" s="1040" customFormat="1">
      <c r="A24" s="2544"/>
      <c r="B24" s="2544"/>
      <c r="C24" s="957" t="s">
        <v>472</v>
      </c>
      <c r="D24" s="957" t="s">
        <v>473</v>
      </c>
      <c r="E24" s="2547"/>
      <c r="F24" s="2547"/>
    </row>
    <row r="25" spans="1:9" s="768" customFormat="1">
      <c r="A25" s="759">
        <v>1</v>
      </c>
      <c r="B25" s="759">
        <v>2</v>
      </c>
      <c r="C25" s="759">
        <v>3</v>
      </c>
      <c r="D25" s="759">
        <v>4</v>
      </c>
      <c r="E25" s="759">
        <v>5</v>
      </c>
      <c r="F25" s="759">
        <v>6</v>
      </c>
      <c r="G25" s="750"/>
      <c r="H25" s="750"/>
      <c r="I25" s="750"/>
    </row>
    <row r="26" spans="1:9" s="1041" customFormat="1">
      <c r="A26" s="760">
        <v>1</v>
      </c>
      <c r="B26" s="761" t="s">
        <v>993</v>
      </c>
      <c r="C26" s="761"/>
      <c r="D26" s="761"/>
      <c r="E26" s="761"/>
      <c r="F26" s="761"/>
    </row>
    <row r="27" spans="1:9" s="1042" customFormat="1">
      <c r="A27" s="762" t="s">
        <v>111</v>
      </c>
      <c r="B27" s="763" t="s">
        <v>994</v>
      </c>
      <c r="C27" s="1022">
        <v>41640</v>
      </c>
      <c r="D27" s="1022">
        <v>41670</v>
      </c>
      <c r="E27" s="767">
        <v>100</v>
      </c>
      <c r="F27" s="767"/>
    </row>
    <row r="28" spans="1:9" s="1042" customFormat="1" ht="38.25">
      <c r="A28" s="764" t="s">
        <v>112</v>
      </c>
      <c r="B28" s="763" t="s">
        <v>995</v>
      </c>
      <c r="C28" s="1022">
        <v>41730</v>
      </c>
      <c r="D28" s="1022">
        <v>41779</v>
      </c>
      <c r="E28" s="767">
        <v>100</v>
      </c>
      <c r="F28" s="767"/>
    </row>
    <row r="29" spans="1:9" s="1042" customFormat="1">
      <c r="A29" s="764" t="s">
        <v>122</v>
      </c>
      <c r="B29" s="765" t="s">
        <v>996</v>
      </c>
      <c r="C29" s="766">
        <v>41791</v>
      </c>
      <c r="D29" s="766">
        <v>41850</v>
      </c>
      <c r="E29" s="767">
        <v>100</v>
      </c>
      <c r="F29" s="767"/>
    </row>
    <row r="30" spans="1:9" s="1042" customFormat="1" ht="25.5">
      <c r="A30" s="762" t="s">
        <v>145</v>
      </c>
      <c r="B30" s="765" t="s">
        <v>997</v>
      </c>
      <c r="C30" s="766">
        <v>41850</v>
      </c>
      <c r="D30" s="766">
        <v>41944</v>
      </c>
      <c r="E30" s="767">
        <v>100</v>
      </c>
      <c r="F30" s="767"/>
    </row>
    <row r="31" spans="1:9" s="1042" customFormat="1" ht="25.5">
      <c r="A31" s="762" t="s">
        <v>267</v>
      </c>
      <c r="B31" s="765" t="s">
        <v>998</v>
      </c>
      <c r="C31" s="766">
        <v>41944</v>
      </c>
      <c r="D31" s="766">
        <v>42002</v>
      </c>
      <c r="E31" s="767">
        <v>100</v>
      </c>
      <c r="F31" s="767"/>
    </row>
    <row r="32" spans="1:9" s="1042" customFormat="1" ht="38.25">
      <c r="A32" s="764" t="s">
        <v>269</v>
      </c>
      <c r="B32" s="765" t="s">
        <v>999</v>
      </c>
      <c r="C32" s="766">
        <v>42019</v>
      </c>
      <c r="D32" s="766">
        <v>42055</v>
      </c>
      <c r="E32" s="767">
        <v>100</v>
      </c>
      <c r="F32" s="767"/>
    </row>
    <row r="33" spans="1:6" s="1042" customFormat="1">
      <c r="A33" s="764" t="s">
        <v>1000</v>
      </c>
      <c r="B33" s="763" t="s">
        <v>268</v>
      </c>
      <c r="C33" s="1022">
        <v>42058</v>
      </c>
      <c r="D33" s="1022">
        <v>42066</v>
      </c>
      <c r="E33" s="767">
        <v>100</v>
      </c>
      <c r="F33" s="767"/>
    </row>
    <row r="34" spans="1:6" s="1042" customFormat="1" ht="25.5">
      <c r="A34" s="764" t="s">
        <v>1001</v>
      </c>
      <c r="B34" s="763" t="s">
        <v>1002</v>
      </c>
      <c r="C34" s="1022">
        <v>42073</v>
      </c>
      <c r="D34" s="1022">
        <v>42093</v>
      </c>
      <c r="E34" s="767">
        <v>100</v>
      </c>
      <c r="F34" s="767"/>
    </row>
    <row r="35" spans="1:6" s="1042" customFormat="1" ht="25.5">
      <c r="A35" s="762" t="s">
        <v>1003</v>
      </c>
      <c r="B35" s="763" t="s">
        <v>1004</v>
      </c>
      <c r="C35" s="1022">
        <v>42095</v>
      </c>
      <c r="D35" s="1022">
        <v>42144</v>
      </c>
      <c r="E35" s="772">
        <v>100</v>
      </c>
      <c r="F35" s="772"/>
    </row>
    <row r="36" spans="1:6" s="1041" customFormat="1" ht="25.5">
      <c r="A36" s="762" t="s">
        <v>1005</v>
      </c>
      <c r="B36" s="765" t="s">
        <v>1006</v>
      </c>
      <c r="C36" s="766" t="s">
        <v>1103</v>
      </c>
      <c r="D36" s="766" t="s">
        <v>1103</v>
      </c>
      <c r="E36" s="767">
        <v>0</v>
      </c>
      <c r="F36" s="767"/>
    </row>
    <row r="37" spans="1:6" s="1041" customFormat="1">
      <c r="A37" s="1023">
        <v>2</v>
      </c>
      <c r="B37" s="1024" t="s">
        <v>1007</v>
      </c>
      <c r="C37" s="1025"/>
      <c r="D37" s="1025"/>
      <c r="E37" s="1024"/>
      <c r="F37" s="1024"/>
    </row>
    <row r="38" spans="1:6" s="1041" customFormat="1">
      <c r="A38" s="762" t="s">
        <v>114</v>
      </c>
      <c r="B38" s="765" t="s">
        <v>1008</v>
      </c>
      <c r="C38" s="771">
        <v>42155</v>
      </c>
      <c r="D38" s="771">
        <v>42126</v>
      </c>
      <c r="E38" s="767">
        <v>100</v>
      </c>
      <c r="F38" s="767"/>
    </row>
    <row r="39" spans="1:6" s="1042" customFormat="1">
      <c r="A39" s="762" t="s">
        <v>115</v>
      </c>
      <c r="B39" s="765" t="s">
        <v>1009</v>
      </c>
      <c r="C39" s="766">
        <v>41993</v>
      </c>
      <c r="D39" s="766">
        <v>42045</v>
      </c>
      <c r="E39" s="767">
        <v>100</v>
      </c>
      <c r="F39" s="767"/>
    </row>
    <row r="40" spans="1:6" s="1042" customFormat="1" ht="25.5">
      <c r="A40" s="762" t="s">
        <v>116</v>
      </c>
      <c r="B40" s="765" t="s">
        <v>1010</v>
      </c>
      <c r="C40" s="766" t="s">
        <v>1103</v>
      </c>
      <c r="D40" s="766" t="s">
        <v>1103</v>
      </c>
      <c r="E40" s="767">
        <v>0</v>
      </c>
      <c r="F40" s="767"/>
    </row>
    <row r="41" spans="1:6" s="1042" customFormat="1">
      <c r="A41" s="2535" t="s">
        <v>117</v>
      </c>
      <c r="B41" s="1026" t="s">
        <v>1104</v>
      </c>
      <c r="C41" s="1022">
        <v>42217</v>
      </c>
      <c r="D41" s="1022">
        <v>42278</v>
      </c>
      <c r="E41" s="767">
        <v>0</v>
      </c>
      <c r="F41" s="767"/>
    </row>
    <row r="42" spans="1:6" s="1042" customFormat="1">
      <c r="A42" s="2536"/>
      <c r="B42" s="1026" t="s">
        <v>1105</v>
      </c>
      <c r="C42" s="1022">
        <v>42309</v>
      </c>
      <c r="D42" s="1022">
        <v>42399</v>
      </c>
      <c r="E42" s="767"/>
      <c r="F42" s="767"/>
    </row>
    <row r="43" spans="1:6" s="1042" customFormat="1">
      <c r="A43" s="2538" t="s">
        <v>167</v>
      </c>
      <c r="B43" s="1027" t="s">
        <v>1106</v>
      </c>
      <c r="C43" s="1022">
        <v>42156</v>
      </c>
      <c r="D43" s="1022">
        <v>42278</v>
      </c>
      <c r="E43" s="767">
        <v>0</v>
      </c>
      <c r="F43" s="767"/>
    </row>
    <row r="44" spans="1:6" s="1041" customFormat="1">
      <c r="A44" s="2540"/>
      <c r="B44" s="1027" t="s">
        <v>1107</v>
      </c>
      <c r="C44" s="1022">
        <v>42309</v>
      </c>
      <c r="D44" s="1022">
        <v>42459</v>
      </c>
      <c r="E44" s="767"/>
      <c r="F44" s="767"/>
    </row>
    <row r="45" spans="1:6" s="1041" customFormat="1" ht="25.5">
      <c r="A45" s="2535" t="s">
        <v>214</v>
      </c>
      <c r="B45" s="763" t="s">
        <v>1108</v>
      </c>
      <c r="C45" s="1022">
        <v>42309</v>
      </c>
      <c r="D45" s="1022">
        <v>42309</v>
      </c>
      <c r="E45" s="767">
        <v>0</v>
      </c>
      <c r="F45" s="767"/>
    </row>
    <row r="46" spans="1:6" s="1041" customFormat="1" ht="25.5">
      <c r="A46" s="2536"/>
      <c r="B46" s="763" t="s">
        <v>1109</v>
      </c>
      <c r="C46" s="1022">
        <v>42430</v>
      </c>
      <c r="D46" s="1022">
        <v>42430</v>
      </c>
      <c r="E46" s="767"/>
      <c r="F46" s="767"/>
    </row>
    <row r="47" spans="1:6" s="1041" customFormat="1" ht="25.5">
      <c r="A47" s="2535" t="s">
        <v>370</v>
      </c>
      <c r="B47" s="763" t="s">
        <v>1110</v>
      </c>
      <c r="C47" s="1022">
        <v>42309</v>
      </c>
      <c r="D47" s="1022" t="s">
        <v>1101</v>
      </c>
      <c r="E47" s="767">
        <v>0</v>
      </c>
      <c r="F47" s="767"/>
    </row>
    <row r="48" spans="1:6" s="1041" customFormat="1" ht="25.5">
      <c r="A48" s="2536"/>
      <c r="B48" s="763" t="s">
        <v>1111</v>
      </c>
      <c r="C48" s="1022">
        <v>42461</v>
      </c>
      <c r="D48" s="1022">
        <v>42491</v>
      </c>
      <c r="E48" s="767"/>
      <c r="F48" s="767"/>
    </row>
    <row r="49" spans="1:9" s="1041" customFormat="1">
      <c r="A49" s="2535" t="s">
        <v>46</v>
      </c>
      <c r="B49" s="765" t="s">
        <v>1112</v>
      </c>
      <c r="C49" s="766">
        <v>42339</v>
      </c>
      <c r="D49" s="766">
        <v>42339</v>
      </c>
      <c r="E49" s="767">
        <v>0</v>
      </c>
      <c r="F49" s="767"/>
    </row>
    <row r="50" spans="1:9" s="1041" customFormat="1" ht="15" customHeight="1">
      <c r="A50" s="2536"/>
      <c r="B50" s="765" t="s">
        <v>1113</v>
      </c>
      <c r="C50" s="766">
        <v>42500</v>
      </c>
      <c r="D50" s="766">
        <v>42505</v>
      </c>
      <c r="E50" s="767"/>
      <c r="F50" s="767"/>
    </row>
    <row r="51" spans="1:9" s="1041" customFormat="1" ht="40.5" customHeight="1">
      <c r="A51" s="1023">
        <v>3</v>
      </c>
      <c r="B51" s="1024" t="s">
        <v>1011</v>
      </c>
      <c r="C51" s="1025"/>
      <c r="D51" s="1025"/>
      <c r="E51" s="1024"/>
      <c r="F51" s="1024"/>
    </row>
    <row r="52" spans="1:9" s="1041" customFormat="1" ht="28.5" customHeight="1">
      <c r="A52" s="2535" t="s">
        <v>257</v>
      </c>
      <c r="B52" s="763" t="s">
        <v>1114</v>
      </c>
      <c r="C52" s="766">
        <v>42339</v>
      </c>
      <c r="D52" s="766">
        <v>42339</v>
      </c>
      <c r="E52" s="767">
        <v>0</v>
      </c>
      <c r="F52" s="767"/>
    </row>
    <row r="53" spans="1:9" ht="25.5">
      <c r="A53" s="2536"/>
      <c r="B53" s="763" t="s">
        <v>1115</v>
      </c>
      <c r="C53" s="766">
        <v>42505</v>
      </c>
      <c r="D53" s="766">
        <v>42515</v>
      </c>
      <c r="E53" s="767"/>
      <c r="F53" s="767"/>
      <c r="G53" s="768"/>
      <c r="H53" s="768"/>
      <c r="I53" s="768"/>
    </row>
    <row r="54" spans="1:9">
      <c r="A54" s="2535" t="s">
        <v>258</v>
      </c>
      <c r="B54" s="763" t="s">
        <v>1116</v>
      </c>
      <c r="C54" s="766">
        <v>42339</v>
      </c>
      <c r="D54" s="766" t="s">
        <v>1101</v>
      </c>
      <c r="E54" s="767">
        <v>0</v>
      </c>
      <c r="F54" s="767"/>
      <c r="G54" s="768"/>
      <c r="H54" s="768"/>
      <c r="I54" s="768"/>
    </row>
    <row r="55" spans="1:9">
      <c r="A55" s="2536"/>
      <c r="B55" s="763" t="s">
        <v>1117</v>
      </c>
      <c r="C55" s="766">
        <v>42505</v>
      </c>
      <c r="D55" s="766">
        <v>42515</v>
      </c>
      <c r="E55" s="767"/>
      <c r="F55" s="767"/>
      <c r="G55" s="768"/>
      <c r="H55" s="768"/>
      <c r="I55" s="768"/>
    </row>
    <row r="56" spans="1:9">
      <c r="A56" s="2535" t="s">
        <v>259</v>
      </c>
      <c r="B56" s="763" t="s">
        <v>1118</v>
      </c>
      <c r="C56" s="766">
        <v>42339</v>
      </c>
      <c r="D56" s="766" t="s">
        <v>1101</v>
      </c>
      <c r="E56" s="767">
        <v>0</v>
      </c>
      <c r="F56" s="767"/>
      <c r="G56" s="768"/>
      <c r="H56" s="768"/>
      <c r="I56" s="768"/>
    </row>
    <row r="57" spans="1:9">
      <c r="A57" s="2536"/>
      <c r="B57" s="763" t="s">
        <v>1119</v>
      </c>
      <c r="C57" s="766">
        <v>42505</v>
      </c>
      <c r="D57" s="766">
        <v>42515</v>
      </c>
      <c r="E57" s="767"/>
      <c r="F57" s="767"/>
    </row>
    <row r="58" spans="1:9">
      <c r="A58" s="2535" t="s">
        <v>278</v>
      </c>
      <c r="B58" s="763" t="s">
        <v>1120</v>
      </c>
      <c r="C58" s="766">
        <v>42339</v>
      </c>
      <c r="D58" s="766">
        <v>42339</v>
      </c>
      <c r="E58" s="767">
        <v>0</v>
      </c>
      <c r="F58" s="767"/>
    </row>
    <row r="59" spans="1:9">
      <c r="A59" s="2536"/>
      <c r="B59" s="763" t="s">
        <v>1121</v>
      </c>
      <c r="C59" s="766">
        <v>42515</v>
      </c>
      <c r="D59" s="766">
        <v>42531</v>
      </c>
      <c r="E59" s="767"/>
      <c r="F59" s="767"/>
    </row>
    <row r="60" spans="1:9" ht="25.5">
      <c r="A60" s="2535" t="s">
        <v>280</v>
      </c>
      <c r="B60" s="763" t="s">
        <v>1122</v>
      </c>
      <c r="C60" s="766">
        <v>42339</v>
      </c>
      <c r="D60" s="766">
        <v>42339</v>
      </c>
      <c r="E60" s="767">
        <v>0</v>
      </c>
      <c r="F60" s="767"/>
    </row>
    <row r="61" spans="1:9" ht="25.5">
      <c r="A61" s="2536"/>
      <c r="B61" s="763" t="s">
        <v>1123</v>
      </c>
      <c r="C61" s="766">
        <v>42500</v>
      </c>
      <c r="D61" s="766">
        <v>42500</v>
      </c>
      <c r="E61" s="767"/>
      <c r="F61" s="767"/>
    </row>
    <row r="62" spans="1:9">
      <c r="A62" s="2535" t="s">
        <v>1014</v>
      </c>
      <c r="B62" s="763" t="s">
        <v>1124</v>
      </c>
      <c r="C62" s="766">
        <v>42339</v>
      </c>
      <c r="D62" s="766">
        <v>42339</v>
      </c>
      <c r="E62" s="767">
        <v>0</v>
      </c>
      <c r="F62" s="767"/>
    </row>
    <row r="63" spans="1:9">
      <c r="A63" s="2536"/>
      <c r="B63" s="763" t="s">
        <v>1125</v>
      </c>
      <c r="C63" s="766">
        <v>42505</v>
      </c>
      <c r="D63" s="766">
        <v>42515</v>
      </c>
      <c r="E63" s="767"/>
      <c r="F63" s="767"/>
    </row>
    <row r="64" spans="1:9" ht="25.5">
      <c r="A64" s="762" t="s">
        <v>1015</v>
      </c>
      <c r="B64" s="763" t="s">
        <v>1016</v>
      </c>
      <c r="C64" s="766">
        <v>42541</v>
      </c>
      <c r="D64" s="766">
        <v>42571</v>
      </c>
      <c r="E64" s="767">
        <v>0</v>
      </c>
      <c r="F64" s="767"/>
    </row>
    <row r="66" spans="2:6">
      <c r="B66" s="757" t="s">
        <v>762</v>
      </c>
    </row>
    <row r="67" spans="2:6" ht="27.75" customHeight="1">
      <c r="B67" s="1040" t="s">
        <v>1193</v>
      </c>
      <c r="C67" s="1043"/>
      <c r="D67" s="1043"/>
      <c r="E67" s="2534" t="e">
        <f>'прил 1.1'!#REF!</f>
        <v>#REF!</v>
      </c>
      <c r="F67" s="2534"/>
    </row>
    <row r="68" spans="2:6" ht="27.75" customHeight="1">
      <c r="B68" s="750" t="s">
        <v>868</v>
      </c>
      <c r="C68" s="1044"/>
      <c r="D68" s="1044"/>
      <c r="E68" s="2534" t="s">
        <v>1046</v>
      </c>
      <c r="F68" s="2534"/>
    </row>
    <row r="73" spans="2:6" ht="15.75" customHeight="1"/>
    <row r="74" spans="2:6" ht="15.75" hidden="1" customHeight="1"/>
    <row r="75" spans="2:6" ht="15.75" customHeight="1"/>
  </sheetData>
  <mergeCells count="28">
    <mergeCell ref="A15:F15"/>
    <mergeCell ref="C17:D17"/>
    <mergeCell ref="A49:A50"/>
    <mergeCell ref="A52:A53"/>
    <mergeCell ref="A54:A55"/>
    <mergeCell ref="A47:A48"/>
    <mergeCell ref="A45:A46"/>
    <mergeCell ref="A56:A57"/>
    <mergeCell ref="C18:D18"/>
    <mergeCell ref="A10:F10"/>
    <mergeCell ref="A11:F11"/>
    <mergeCell ref="A12:F12"/>
    <mergeCell ref="A13:F13"/>
    <mergeCell ref="A14:F14"/>
    <mergeCell ref="C19:D19"/>
    <mergeCell ref="A22:A24"/>
    <mergeCell ref="B22:B24"/>
    <mergeCell ref="C22:D22"/>
    <mergeCell ref="E22:E24"/>
    <mergeCell ref="F22:F24"/>
    <mergeCell ref="C23:D23"/>
    <mergeCell ref="A41:A42"/>
    <mergeCell ref="A43:A44"/>
    <mergeCell ref="A58:A59"/>
    <mergeCell ref="A60:A61"/>
    <mergeCell ref="A62:A63"/>
    <mergeCell ref="E67:F67"/>
    <mergeCell ref="E68:F68"/>
  </mergeCells>
  <pageMargins left="1.1023622047244095" right="0.70866141732283472" top="0.74803149606299213" bottom="0.74803149606299213" header="0.31496062992125984" footer="0.31496062992125984"/>
  <pageSetup paperSize="9" scale="61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3"/>
  <sheetViews>
    <sheetView topLeftCell="A34" workbookViewId="0">
      <selection activeCell="C17" sqref="C17:D17"/>
    </sheetView>
  </sheetViews>
  <sheetFormatPr defaultColWidth="9" defaultRowHeight="15"/>
  <cols>
    <col min="1" max="1" width="5.75" style="1051" customWidth="1"/>
    <col min="2" max="2" width="48.125" style="1052" customWidth="1"/>
    <col min="3" max="4" width="12.625" style="1052" customWidth="1"/>
    <col min="5" max="5" width="14.125" style="1057" customWidth="1"/>
    <col min="6" max="6" width="18.375" style="1057" customWidth="1"/>
    <col min="7" max="8" width="13.75" style="1052" customWidth="1"/>
    <col min="9" max="10" width="18.125" style="1052" customWidth="1"/>
    <col min="11" max="29" width="26.875" style="1052" customWidth="1"/>
    <col min="30" max="16384" width="9" style="1052"/>
  </cols>
  <sheetData>
    <row r="1" spans="1:9" ht="15.75">
      <c r="E1" s="744"/>
      <c r="F1" s="624" t="s">
        <v>886</v>
      </c>
    </row>
    <row r="2" spans="1:9" ht="15.75">
      <c r="E2" s="744"/>
      <c r="F2" s="624" t="s">
        <v>343</v>
      </c>
    </row>
    <row r="3" spans="1:9" ht="18.75">
      <c r="E3" s="744"/>
      <c r="F3" s="625" t="s">
        <v>885</v>
      </c>
    </row>
    <row r="4" spans="1:9" ht="15.75">
      <c r="E4" s="745"/>
      <c r="F4" s="1053"/>
    </row>
    <row r="5" spans="1:9">
      <c r="E5" s="746"/>
      <c r="F5" s="1367" t="s">
        <v>762</v>
      </c>
    </row>
    <row r="6" spans="1:9">
      <c r="E6" s="746"/>
      <c r="F6" s="1054" t="s">
        <v>1027</v>
      </c>
    </row>
    <row r="7" spans="1:9">
      <c r="E7" s="747"/>
      <c r="F7" s="1055" t="s">
        <v>934</v>
      </c>
    </row>
    <row r="8" spans="1:9">
      <c r="E8" s="746"/>
      <c r="F8" s="1056" t="s">
        <v>1353</v>
      </c>
    </row>
    <row r="9" spans="1:9">
      <c r="F9" s="1058" t="s">
        <v>348</v>
      </c>
    </row>
    <row r="10" spans="1:9">
      <c r="A10" s="2541" t="s">
        <v>984</v>
      </c>
      <c r="B10" s="2541"/>
      <c r="C10" s="2541"/>
      <c r="D10" s="2541"/>
      <c r="E10" s="2541"/>
      <c r="F10" s="2541"/>
    </row>
    <row r="11" spans="1:9" s="1059" customFormat="1" ht="15" customHeight="1">
      <c r="A11" s="2548" t="s">
        <v>1026</v>
      </c>
      <c r="B11" s="2548"/>
      <c r="C11" s="2548"/>
      <c r="D11" s="2548"/>
      <c r="E11" s="2548"/>
      <c r="F11" s="2548"/>
      <c r="G11" s="1052"/>
      <c r="H11" s="1052"/>
      <c r="I11" s="1052"/>
    </row>
    <row r="12" spans="1:9" s="1059" customFormat="1">
      <c r="A12" s="2549" t="s">
        <v>985</v>
      </c>
      <c r="B12" s="2549"/>
      <c r="C12" s="2549"/>
      <c r="D12" s="2549"/>
      <c r="E12" s="2549"/>
      <c r="F12" s="2549"/>
      <c r="G12" s="1052"/>
      <c r="H12" s="1052"/>
      <c r="I12" s="1052"/>
    </row>
    <row r="13" spans="1:9" s="1059" customFormat="1" ht="15" customHeight="1">
      <c r="A13" s="2548" t="s">
        <v>1025</v>
      </c>
      <c r="B13" s="2548"/>
      <c r="C13" s="2548"/>
      <c r="D13" s="2548"/>
      <c r="E13" s="2548"/>
      <c r="F13" s="2548"/>
      <c r="G13" s="1052"/>
      <c r="H13" s="1052"/>
      <c r="I13" s="1052"/>
    </row>
    <row r="14" spans="1:9" s="1059" customFormat="1">
      <c r="A14" s="2550" t="s">
        <v>986</v>
      </c>
      <c r="B14" s="2550"/>
      <c r="C14" s="2550"/>
      <c r="D14" s="2550"/>
      <c r="E14" s="2550"/>
      <c r="F14" s="2550"/>
      <c r="G14" s="1052"/>
      <c r="H14" s="1052"/>
      <c r="I14" s="1052"/>
    </row>
    <row r="15" spans="1:9" s="1059" customFormat="1">
      <c r="A15" s="2541" t="s">
        <v>987</v>
      </c>
      <c r="B15" s="2541"/>
      <c r="C15" s="2541"/>
      <c r="D15" s="2541"/>
      <c r="E15" s="2541"/>
      <c r="F15" s="2541"/>
      <c r="G15" s="1052"/>
      <c r="H15" s="1052"/>
      <c r="I15" s="1052"/>
    </row>
    <row r="16" spans="1:9" s="1059" customFormat="1" ht="15.75" thickBot="1">
      <c r="A16" s="748"/>
      <c r="B16" s="749"/>
      <c r="C16" s="750"/>
      <c r="D16" s="751"/>
      <c r="E16" s="752"/>
      <c r="F16" s="752"/>
      <c r="G16" s="1052"/>
      <c r="H16" s="1052"/>
      <c r="I16" s="1052"/>
    </row>
    <row r="17" spans="1:9" s="1059" customFormat="1" ht="33.75" customHeight="1">
      <c r="A17" s="748"/>
      <c r="B17" s="753" t="s">
        <v>1148</v>
      </c>
      <c r="C17" s="2519" t="e">
        <f>'прил 1.1'!#REF!</f>
        <v>#REF!</v>
      </c>
      <c r="D17" s="2520"/>
      <c r="E17" s="752"/>
      <c r="F17" s="752"/>
      <c r="G17" s="1052"/>
      <c r="H17" s="1052"/>
      <c r="I17" s="1052"/>
    </row>
    <row r="18" spans="1:9" s="1059" customFormat="1" ht="15" customHeight="1">
      <c r="A18" s="748"/>
      <c r="B18" s="754" t="s">
        <v>988</v>
      </c>
      <c r="C18" s="2521" t="s">
        <v>1149</v>
      </c>
      <c r="D18" s="2522"/>
      <c r="E18" s="752"/>
      <c r="F18" s="752"/>
      <c r="G18" s="1052"/>
      <c r="H18" s="1052"/>
      <c r="I18" s="1052"/>
    </row>
    <row r="19" spans="1:9" s="1059" customFormat="1" ht="15" customHeight="1" thickBot="1">
      <c r="A19" s="748"/>
      <c r="B19" s="755" t="s">
        <v>989</v>
      </c>
      <c r="C19" s="2523" t="e">
        <f>'прил 1.1'!#REF!</f>
        <v>#REF!</v>
      </c>
      <c r="D19" s="2524"/>
      <c r="E19" s="752"/>
      <c r="F19" s="752"/>
      <c r="G19" s="1052"/>
      <c r="H19" s="1052"/>
      <c r="I19" s="1052"/>
    </row>
    <row r="20" spans="1:9" s="1059" customFormat="1" ht="15" customHeight="1">
      <c r="A20" s="748"/>
      <c r="B20" s="749"/>
      <c r="C20" s="750"/>
      <c r="D20" s="751"/>
      <c r="E20" s="752"/>
      <c r="F20" s="752"/>
      <c r="G20" s="1052"/>
      <c r="H20" s="1052"/>
      <c r="I20" s="1052"/>
    </row>
    <row r="21" spans="1:9" s="1059" customFormat="1" ht="15" customHeight="1">
      <c r="A21" s="756"/>
      <c r="B21" s="757"/>
      <c r="C21" s="750"/>
      <c r="D21" s="750"/>
      <c r="E21" s="752"/>
      <c r="F21" s="752"/>
      <c r="G21" s="1052"/>
      <c r="H21" s="1052"/>
      <c r="I21" s="1052"/>
    </row>
    <row r="22" spans="1:9" s="758" customFormat="1" ht="15.75" customHeight="1">
      <c r="A22" s="2542" t="s">
        <v>990</v>
      </c>
      <c r="B22" s="2542" t="s">
        <v>991</v>
      </c>
      <c r="C22" s="2545" t="s">
        <v>992</v>
      </c>
      <c r="D22" s="2553"/>
      <c r="E22" s="2542" t="s">
        <v>466</v>
      </c>
      <c r="F22" s="2542" t="s">
        <v>468</v>
      </c>
    </row>
    <row r="23" spans="1:9" s="758" customFormat="1">
      <c r="A23" s="2543"/>
      <c r="B23" s="2543"/>
      <c r="C23" s="2545" t="s">
        <v>470</v>
      </c>
      <c r="D23" s="2553"/>
      <c r="E23" s="2543"/>
      <c r="F23" s="2543"/>
    </row>
    <row r="24" spans="1:9" s="758" customFormat="1">
      <c r="A24" s="2544"/>
      <c r="B24" s="2544"/>
      <c r="C24" s="1366" t="s">
        <v>472</v>
      </c>
      <c r="D24" s="1366" t="s">
        <v>473</v>
      </c>
      <c r="E24" s="2544"/>
      <c r="F24" s="2544"/>
    </row>
    <row r="25" spans="1:9" s="1059" customFormat="1" ht="27" customHeight="1">
      <c r="A25" s="759">
        <v>1</v>
      </c>
      <c r="B25" s="759">
        <v>2</v>
      </c>
      <c r="C25" s="759">
        <v>3</v>
      </c>
      <c r="D25" s="759">
        <v>4</v>
      </c>
      <c r="E25" s="759">
        <v>5</v>
      </c>
      <c r="F25" s="759">
        <v>6</v>
      </c>
      <c r="G25" s="1052"/>
      <c r="H25" s="1052"/>
      <c r="I25" s="1052"/>
    </row>
    <row r="26" spans="1:9" s="1060" customFormat="1">
      <c r="A26" s="1023">
        <v>1</v>
      </c>
      <c r="B26" s="1024" t="s">
        <v>993</v>
      </c>
      <c r="C26" s="1024"/>
      <c r="D26" s="1024"/>
      <c r="E26" s="1024"/>
      <c r="F26" s="1024"/>
    </row>
    <row r="27" spans="1:9" s="1061" customFormat="1">
      <c r="A27" s="1365" t="s">
        <v>111</v>
      </c>
      <c r="B27" s="763" t="s">
        <v>994</v>
      </c>
      <c r="C27" s="771">
        <v>42217</v>
      </c>
      <c r="D27" s="771">
        <v>42262</v>
      </c>
      <c r="E27" s="772">
        <v>0</v>
      </c>
      <c r="F27" s="1365"/>
    </row>
    <row r="28" spans="1:9" s="1061" customFormat="1" ht="38.25">
      <c r="A28" s="764" t="s">
        <v>112</v>
      </c>
      <c r="B28" s="763" t="s">
        <v>995</v>
      </c>
      <c r="C28" s="771">
        <v>42278</v>
      </c>
      <c r="D28" s="771">
        <v>42309</v>
      </c>
      <c r="E28" s="772">
        <v>0</v>
      </c>
      <c r="F28" s="1365"/>
    </row>
    <row r="29" spans="1:9" s="1061" customFormat="1">
      <c r="A29" s="764" t="s">
        <v>122</v>
      </c>
      <c r="B29" s="763" t="s">
        <v>996</v>
      </c>
      <c r="C29" s="771">
        <v>42309</v>
      </c>
      <c r="D29" s="771">
        <v>42370</v>
      </c>
      <c r="E29" s="772">
        <v>0</v>
      </c>
      <c r="F29" s="1365"/>
    </row>
    <row r="30" spans="1:9" s="1061" customFormat="1" ht="25.5">
      <c r="A30" s="1365" t="s">
        <v>145</v>
      </c>
      <c r="B30" s="763" t="s">
        <v>997</v>
      </c>
      <c r="C30" s="771">
        <v>42370</v>
      </c>
      <c r="D30" s="771">
        <v>42523</v>
      </c>
      <c r="E30" s="772">
        <v>0</v>
      </c>
      <c r="F30" s="1365"/>
    </row>
    <row r="31" spans="1:9" s="1061" customFormat="1" ht="25.5">
      <c r="A31" s="1365" t="s">
        <v>267</v>
      </c>
      <c r="B31" s="763" t="s">
        <v>998</v>
      </c>
      <c r="C31" s="771">
        <v>42461</v>
      </c>
      <c r="D31" s="771">
        <v>42523</v>
      </c>
      <c r="E31" s="772">
        <v>0</v>
      </c>
      <c r="F31" s="1365"/>
    </row>
    <row r="32" spans="1:9" s="1061" customFormat="1" ht="38.25">
      <c r="A32" s="764" t="s">
        <v>269</v>
      </c>
      <c r="B32" s="763" t="s">
        <v>999</v>
      </c>
      <c r="C32" s="771">
        <v>42461</v>
      </c>
      <c r="D32" s="771">
        <v>42523</v>
      </c>
      <c r="E32" s="772">
        <v>0</v>
      </c>
      <c r="F32" s="1365"/>
    </row>
    <row r="33" spans="1:6" s="1061" customFormat="1">
      <c r="A33" s="764" t="s">
        <v>1000</v>
      </c>
      <c r="B33" s="763" t="s">
        <v>268</v>
      </c>
      <c r="C33" s="771">
        <v>42523</v>
      </c>
      <c r="D33" s="771">
        <v>42523</v>
      </c>
      <c r="E33" s="772">
        <v>0</v>
      </c>
      <c r="F33" s="1365"/>
    </row>
    <row r="34" spans="1:6" s="1061" customFormat="1" ht="25.5">
      <c r="A34" s="764" t="s">
        <v>1001</v>
      </c>
      <c r="B34" s="763" t="s">
        <v>1002</v>
      </c>
      <c r="C34" s="771">
        <v>42552</v>
      </c>
      <c r="D34" s="771">
        <v>42552</v>
      </c>
      <c r="E34" s="772">
        <v>0</v>
      </c>
      <c r="F34" s="1365"/>
    </row>
    <row r="35" spans="1:6" s="1061" customFormat="1" ht="25.5">
      <c r="A35" s="1365" t="s">
        <v>1003</v>
      </c>
      <c r="B35" s="763" t="s">
        <v>1004</v>
      </c>
      <c r="C35" s="771">
        <v>42583</v>
      </c>
      <c r="D35" s="771">
        <v>42633</v>
      </c>
      <c r="E35" s="772">
        <v>0</v>
      </c>
      <c r="F35" s="1365"/>
    </row>
    <row r="36" spans="1:6" s="1061" customFormat="1" ht="25.5">
      <c r="A36" s="1365" t="s">
        <v>1005</v>
      </c>
      <c r="B36" s="763" t="s">
        <v>1006</v>
      </c>
      <c r="C36" s="771" t="s">
        <v>1103</v>
      </c>
      <c r="D36" s="771" t="s">
        <v>1103</v>
      </c>
      <c r="E36" s="772">
        <v>0</v>
      </c>
      <c r="F36" s="767"/>
    </row>
    <row r="37" spans="1:6" s="1060" customFormat="1">
      <c r="A37" s="1023">
        <v>2</v>
      </c>
      <c r="B37" s="1024" t="s">
        <v>1007</v>
      </c>
      <c r="C37" s="1025"/>
      <c r="D37" s="1025"/>
      <c r="E37" s="1024"/>
      <c r="F37" s="1024"/>
    </row>
    <row r="38" spans="1:6" s="1060" customFormat="1">
      <c r="A38" s="1365" t="s">
        <v>114</v>
      </c>
      <c r="B38" s="765" t="s">
        <v>1008</v>
      </c>
      <c r="C38" s="771">
        <v>42583</v>
      </c>
      <c r="D38" s="771">
        <v>42583</v>
      </c>
      <c r="E38" s="772">
        <v>0</v>
      </c>
      <c r="F38" s="767"/>
    </row>
    <row r="39" spans="1:6" s="1061" customFormat="1">
      <c r="A39" s="1365" t="s">
        <v>115</v>
      </c>
      <c r="B39" s="763" t="s">
        <v>1009</v>
      </c>
      <c r="C39" s="771">
        <v>42491</v>
      </c>
      <c r="D39" s="771">
        <v>42522</v>
      </c>
      <c r="E39" s="772">
        <v>0</v>
      </c>
      <c r="F39" s="767"/>
    </row>
    <row r="40" spans="1:6" s="1061" customFormat="1" ht="25.5">
      <c r="A40" s="1365" t="s">
        <v>116</v>
      </c>
      <c r="B40" s="763" t="s">
        <v>1010</v>
      </c>
      <c r="C40" s="771">
        <v>42614</v>
      </c>
      <c r="D40" s="771">
        <v>42644</v>
      </c>
      <c r="E40" s="772">
        <v>0</v>
      </c>
      <c r="F40" s="1365"/>
    </row>
    <row r="41" spans="1:6" s="1061" customFormat="1">
      <c r="A41" s="1365" t="s">
        <v>117</v>
      </c>
      <c r="B41" s="763" t="s">
        <v>276</v>
      </c>
      <c r="C41" s="771">
        <v>42615</v>
      </c>
      <c r="D41" s="771">
        <v>42885</v>
      </c>
      <c r="E41" s="772">
        <v>0</v>
      </c>
      <c r="F41" s="1365"/>
    </row>
    <row r="42" spans="1:6" s="1061" customFormat="1">
      <c r="A42" s="764" t="s">
        <v>167</v>
      </c>
      <c r="B42" s="763" t="s">
        <v>1151</v>
      </c>
      <c r="C42" s="771">
        <v>42676</v>
      </c>
      <c r="D42" s="771">
        <v>42977</v>
      </c>
      <c r="E42" s="772">
        <v>0</v>
      </c>
      <c r="F42" s="1365"/>
    </row>
    <row r="43" spans="1:6" s="1061" customFormat="1" ht="25.5">
      <c r="A43" s="1365" t="s">
        <v>214</v>
      </c>
      <c r="B43" s="763" t="s">
        <v>1152</v>
      </c>
      <c r="C43" s="771">
        <v>42977</v>
      </c>
      <c r="D43" s="771">
        <v>42977</v>
      </c>
      <c r="E43" s="772">
        <v>0</v>
      </c>
      <c r="F43" s="1365"/>
    </row>
    <row r="44" spans="1:6" s="1061" customFormat="1" ht="25.5">
      <c r="A44" s="1365" t="s">
        <v>370</v>
      </c>
      <c r="B44" s="763" t="s">
        <v>1153</v>
      </c>
      <c r="C44" s="771">
        <v>42977</v>
      </c>
      <c r="D44" s="771">
        <v>43038</v>
      </c>
      <c r="E44" s="772">
        <v>0</v>
      </c>
      <c r="F44" s="1365"/>
    </row>
    <row r="45" spans="1:6" s="1061" customFormat="1">
      <c r="A45" s="1365" t="s">
        <v>46</v>
      </c>
      <c r="B45" s="763" t="s">
        <v>1154</v>
      </c>
      <c r="C45" s="771">
        <v>43038</v>
      </c>
      <c r="D45" s="771">
        <v>43038</v>
      </c>
      <c r="E45" s="772">
        <v>0</v>
      </c>
      <c r="F45" s="1365"/>
    </row>
    <row r="46" spans="1:6" s="1060" customFormat="1">
      <c r="A46" s="1023">
        <v>3</v>
      </c>
      <c r="B46" s="1024" t="s">
        <v>1011</v>
      </c>
      <c r="C46" s="1025"/>
      <c r="D46" s="1025"/>
      <c r="E46" s="1024"/>
      <c r="F46" s="1024"/>
    </row>
    <row r="47" spans="1:6" s="1060" customFormat="1" ht="25.5">
      <c r="A47" s="1365" t="s">
        <v>257</v>
      </c>
      <c r="B47" s="763" t="s">
        <v>1012</v>
      </c>
      <c r="C47" s="771">
        <v>43038</v>
      </c>
      <c r="D47" s="771">
        <v>43069</v>
      </c>
      <c r="E47" s="772">
        <v>0</v>
      </c>
      <c r="F47" s="767"/>
    </row>
    <row r="48" spans="1:6" s="1060" customFormat="1">
      <c r="A48" s="1365" t="s">
        <v>258</v>
      </c>
      <c r="B48" s="763" t="s">
        <v>1155</v>
      </c>
      <c r="C48" s="771">
        <v>43038</v>
      </c>
      <c r="D48" s="771">
        <v>43069</v>
      </c>
      <c r="E48" s="772">
        <v>0</v>
      </c>
      <c r="F48" s="767"/>
    </row>
    <row r="49" spans="1:9" s="1060" customFormat="1">
      <c r="A49" s="1365" t="s">
        <v>259</v>
      </c>
      <c r="B49" s="763" t="s">
        <v>1156</v>
      </c>
      <c r="C49" s="771">
        <v>43038</v>
      </c>
      <c r="D49" s="771">
        <v>43069</v>
      </c>
      <c r="E49" s="772">
        <v>0</v>
      </c>
      <c r="F49" s="767"/>
    </row>
    <row r="50" spans="1:9" s="1060" customFormat="1">
      <c r="A50" s="1365" t="s">
        <v>278</v>
      </c>
      <c r="B50" s="763" t="s">
        <v>1013</v>
      </c>
      <c r="C50" s="771">
        <v>43038</v>
      </c>
      <c r="D50" s="771">
        <v>43069</v>
      </c>
      <c r="E50" s="772">
        <v>0</v>
      </c>
      <c r="F50" s="767"/>
    </row>
    <row r="51" spans="1:9" s="1060" customFormat="1">
      <c r="A51" s="1365" t="s">
        <v>280</v>
      </c>
      <c r="B51" s="763" t="s">
        <v>1157</v>
      </c>
      <c r="C51" s="771">
        <v>43039</v>
      </c>
      <c r="D51" s="771">
        <v>43069</v>
      </c>
      <c r="E51" s="772">
        <v>0</v>
      </c>
      <c r="F51" s="767"/>
    </row>
    <row r="52" spans="1:9" s="1060" customFormat="1">
      <c r="A52" s="1365" t="s">
        <v>1014</v>
      </c>
      <c r="B52" s="763" t="s">
        <v>1158</v>
      </c>
      <c r="C52" s="771">
        <v>43039</v>
      </c>
      <c r="D52" s="771">
        <v>43069</v>
      </c>
      <c r="E52" s="772">
        <v>0</v>
      </c>
      <c r="F52" s="767"/>
    </row>
    <row r="53" spans="1:9" s="1060" customFormat="1" ht="25.5">
      <c r="A53" s="1365" t="s">
        <v>1015</v>
      </c>
      <c r="B53" s="763" t="s">
        <v>1016</v>
      </c>
      <c r="C53" s="771" t="s">
        <v>1103</v>
      </c>
      <c r="D53" s="771" t="s">
        <v>1103</v>
      </c>
      <c r="E53" s="772">
        <v>0</v>
      </c>
      <c r="F53" s="767"/>
    </row>
    <row r="54" spans="1:9">
      <c r="A54" s="1062"/>
      <c r="B54" s="768"/>
      <c r="C54" s="768"/>
      <c r="D54" s="768"/>
      <c r="E54" s="752"/>
      <c r="F54" s="752"/>
      <c r="G54" s="1059"/>
      <c r="H54" s="1059"/>
      <c r="I54" s="1059"/>
    </row>
    <row r="55" spans="1:9" ht="15" hidden="1" customHeight="1">
      <c r="A55" s="2554" t="s">
        <v>1159</v>
      </c>
      <c r="B55" s="2554"/>
      <c r="C55" s="2554"/>
      <c r="D55" s="2554"/>
      <c r="E55" s="2554"/>
      <c r="F55" s="2554"/>
      <c r="G55" s="1059"/>
      <c r="H55" s="1059"/>
      <c r="I55" s="1059"/>
    </row>
    <row r="56" spans="1:9" ht="15" hidden="1" customHeight="1">
      <c r="A56" s="2555" t="s">
        <v>1160</v>
      </c>
      <c r="B56" s="2555"/>
      <c r="C56" s="2555"/>
      <c r="D56" s="2555"/>
      <c r="E56" s="2555"/>
      <c r="F56" s="2555"/>
      <c r="G56" s="1059"/>
      <c r="H56" s="1059"/>
      <c r="I56" s="1059"/>
    </row>
    <row r="57" spans="1:9" ht="15" hidden="1" customHeight="1">
      <c r="A57" s="2554" t="s">
        <v>1161</v>
      </c>
      <c r="B57" s="2554"/>
      <c r="C57" s="2554"/>
      <c r="D57" s="2554"/>
      <c r="E57" s="2554"/>
      <c r="F57" s="2554"/>
      <c r="G57" s="1059"/>
      <c r="H57" s="1059"/>
      <c r="I57" s="1059"/>
    </row>
    <row r="58" spans="1:9">
      <c r="B58" s="1063" t="s">
        <v>762</v>
      </c>
    </row>
    <row r="59" spans="1:9" ht="25.5">
      <c r="B59" s="1040" t="s">
        <v>1193</v>
      </c>
      <c r="C59" s="1064"/>
      <c r="D59" s="1064"/>
      <c r="E59" s="2556" t="e">
        <f>'прил 1.1'!#REF!</f>
        <v>#REF!</v>
      </c>
      <c r="F59" s="2556"/>
    </row>
    <row r="60" spans="1:9" ht="31.5" customHeight="1">
      <c r="B60" s="750" t="s">
        <v>868</v>
      </c>
      <c r="C60" s="1065"/>
      <c r="D60" s="1065"/>
      <c r="E60" s="2556" t="s">
        <v>1046</v>
      </c>
      <c r="F60" s="2556"/>
    </row>
    <row r="81" ht="15.75" customHeight="1"/>
    <row r="82" ht="15.75" hidden="1" customHeight="1"/>
    <row r="83" ht="15.75" customHeight="1"/>
  </sheetData>
  <mergeCells count="20">
    <mergeCell ref="A55:F55"/>
    <mergeCell ref="A56:F56"/>
    <mergeCell ref="A57:F57"/>
    <mergeCell ref="E59:F59"/>
    <mergeCell ref="E60:F60"/>
    <mergeCell ref="A22:A24"/>
    <mergeCell ref="B22:B24"/>
    <mergeCell ref="C22:D22"/>
    <mergeCell ref="E22:E24"/>
    <mergeCell ref="F22:F24"/>
    <mergeCell ref="C23:D23"/>
    <mergeCell ref="C18:D18"/>
    <mergeCell ref="C19:D19"/>
    <mergeCell ref="C17:D17"/>
    <mergeCell ref="A15:F15"/>
    <mergeCell ref="A10:F10"/>
    <mergeCell ref="A11:F11"/>
    <mergeCell ref="A12:F12"/>
    <mergeCell ref="A13:F13"/>
    <mergeCell ref="A14:F14"/>
  </mergeCells>
  <pageMargins left="1.1023622047244095" right="0.70866141732283472" top="0.74803149606299213" bottom="0.74803149606299213" header="0.31496062992125984" footer="0.31496062992125984"/>
  <pageSetup paperSize="9" scale="6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0"/>
  <sheetViews>
    <sheetView topLeftCell="A44" workbookViewId="0">
      <selection activeCell="C17" sqref="C17:D17"/>
    </sheetView>
  </sheetViews>
  <sheetFormatPr defaultColWidth="9" defaultRowHeight="15"/>
  <cols>
    <col min="1" max="1" width="5.75" style="1781" customWidth="1"/>
    <col min="2" max="2" width="48.125" style="1782" customWidth="1"/>
    <col min="3" max="4" width="12.625" style="1782" customWidth="1"/>
    <col min="5" max="5" width="14.125" style="1785" customWidth="1"/>
    <col min="6" max="6" width="18.375" style="1785" customWidth="1"/>
    <col min="7" max="8" width="13.75" style="1782" customWidth="1"/>
    <col min="9" max="10" width="18.125" style="1782" customWidth="1"/>
    <col min="11" max="29" width="26.875" style="1782" customWidth="1"/>
    <col min="30" max="16384" width="9" style="1782"/>
  </cols>
  <sheetData>
    <row r="1" spans="1:9" ht="15.75">
      <c r="E1" s="744"/>
      <c r="F1" s="624" t="s">
        <v>886</v>
      </c>
    </row>
    <row r="2" spans="1:9" ht="15.75">
      <c r="E2" s="744"/>
      <c r="F2" s="624" t="s">
        <v>343</v>
      </c>
    </row>
    <row r="3" spans="1:9" ht="18.75">
      <c r="E3" s="744"/>
      <c r="F3" s="625" t="s">
        <v>885</v>
      </c>
    </row>
    <row r="4" spans="1:9" ht="15.75">
      <c r="E4" s="745"/>
      <c r="F4" s="1783"/>
    </row>
    <row r="5" spans="1:9">
      <c r="E5" s="746"/>
      <c r="F5" s="1784" t="s">
        <v>762</v>
      </c>
    </row>
    <row r="6" spans="1:9">
      <c r="E6" s="746"/>
      <c r="F6" s="1054" t="s">
        <v>1027</v>
      </c>
    </row>
    <row r="7" spans="1:9">
      <c r="E7" s="747"/>
      <c r="F7" s="1055" t="s">
        <v>934</v>
      </c>
    </row>
    <row r="8" spans="1:9">
      <c r="E8" s="746"/>
      <c r="F8" s="1056" t="s">
        <v>1353</v>
      </c>
    </row>
    <row r="9" spans="1:9">
      <c r="F9" s="1786" t="s">
        <v>348</v>
      </c>
    </row>
    <row r="10" spans="1:9">
      <c r="A10" s="2515" t="s">
        <v>984</v>
      </c>
      <c r="B10" s="2515"/>
      <c r="C10" s="2515"/>
      <c r="D10" s="2515"/>
      <c r="E10" s="2515"/>
      <c r="F10" s="2515"/>
    </row>
    <row r="11" spans="1:9" s="1787" customFormat="1">
      <c r="A11" s="2516" t="s">
        <v>1026</v>
      </c>
      <c r="B11" s="2516"/>
      <c r="C11" s="2516"/>
      <c r="D11" s="2516"/>
      <c r="E11" s="2516"/>
      <c r="F11" s="2516"/>
      <c r="G11" s="1782"/>
      <c r="H11" s="1782"/>
      <c r="I11" s="1782"/>
    </row>
    <row r="12" spans="1:9" s="1787" customFormat="1">
      <c r="A12" s="2517" t="s">
        <v>985</v>
      </c>
      <c r="B12" s="2517"/>
      <c r="C12" s="2517"/>
      <c r="D12" s="2517"/>
      <c r="E12" s="2517"/>
      <c r="F12" s="2517"/>
      <c r="G12" s="1782"/>
      <c r="H12" s="1782"/>
      <c r="I12" s="1782"/>
    </row>
    <row r="13" spans="1:9" s="1787" customFormat="1" ht="30" customHeight="1">
      <c r="A13" s="2516" t="s">
        <v>1342</v>
      </c>
      <c r="B13" s="2516"/>
      <c r="C13" s="2516"/>
      <c r="D13" s="2516"/>
      <c r="E13" s="2516"/>
      <c r="F13" s="2516"/>
      <c r="G13" s="1782"/>
      <c r="H13" s="1782"/>
      <c r="I13" s="1782"/>
    </row>
    <row r="14" spans="1:9" s="1787" customFormat="1">
      <c r="A14" s="2518" t="s">
        <v>986</v>
      </c>
      <c r="B14" s="2518"/>
      <c r="C14" s="2518"/>
      <c r="D14" s="2518"/>
      <c r="E14" s="2518"/>
      <c r="F14" s="2518"/>
      <c r="G14" s="1782"/>
      <c r="H14" s="1782"/>
      <c r="I14" s="1782"/>
    </row>
    <row r="15" spans="1:9" s="1787" customFormat="1">
      <c r="A15" s="2515" t="s">
        <v>987</v>
      </c>
      <c r="B15" s="2515"/>
      <c r="C15" s="2515"/>
      <c r="D15" s="2515"/>
      <c r="E15" s="2515"/>
      <c r="F15" s="2515"/>
      <c r="G15" s="1782"/>
      <c r="H15" s="1782"/>
      <c r="I15" s="1782"/>
    </row>
    <row r="16" spans="1:9" s="1787" customFormat="1" ht="15.75" thickBot="1">
      <c r="A16" s="1788"/>
      <c r="B16" s="1789"/>
      <c r="C16" s="1790"/>
      <c r="D16" s="1791"/>
      <c r="E16" s="1792"/>
      <c r="F16" s="1792"/>
      <c r="G16" s="1782"/>
      <c r="H16" s="1782"/>
      <c r="I16" s="1782"/>
    </row>
    <row r="17" spans="1:9" s="1787" customFormat="1" ht="26.25">
      <c r="A17" s="1788"/>
      <c r="B17" s="753" t="s">
        <v>1148</v>
      </c>
      <c r="C17" s="2557">
        <v>105.8746268</v>
      </c>
      <c r="D17" s="2558"/>
      <c r="E17" s="1792"/>
      <c r="F17" s="1792"/>
      <c r="G17" s="1782"/>
      <c r="H17" s="1782"/>
      <c r="I17" s="1782"/>
    </row>
    <row r="18" spans="1:9" s="1787" customFormat="1">
      <c r="A18" s="1788"/>
      <c r="B18" s="754" t="s">
        <v>988</v>
      </c>
      <c r="C18" s="2559" t="s">
        <v>1343</v>
      </c>
      <c r="D18" s="2560"/>
      <c r="E18" s="1792"/>
      <c r="F18" s="1792"/>
      <c r="G18" s="1782"/>
      <c r="H18" s="1782"/>
      <c r="I18" s="1782"/>
    </row>
    <row r="19" spans="1:9" s="1787" customFormat="1" ht="15.75" thickBot="1">
      <c r="A19" s="1788"/>
      <c r="B19" s="755" t="s">
        <v>989</v>
      </c>
      <c r="C19" s="2523" t="e">
        <f>'прил 1.1'!#REF!</f>
        <v>#REF!</v>
      </c>
      <c r="D19" s="2524"/>
      <c r="E19" s="1792"/>
      <c r="F19" s="1792"/>
      <c r="G19" s="1782"/>
      <c r="H19" s="1782"/>
      <c r="I19" s="1782"/>
    </row>
    <row r="20" spans="1:9" s="1787" customFormat="1">
      <c r="A20" s="1788"/>
      <c r="B20" s="1789"/>
      <c r="C20" s="1790"/>
      <c r="D20" s="1791"/>
      <c r="E20" s="1792"/>
      <c r="F20" s="1792"/>
      <c r="G20" s="1782"/>
      <c r="H20" s="1782"/>
      <c r="I20" s="1782"/>
    </row>
    <row r="21" spans="1:9" s="1787" customFormat="1">
      <c r="A21" s="1793"/>
      <c r="B21" s="1794"/>
      <c r="C21" s="1790"/>
      <c r="D21" s="1790"/>
      <c r="E21" s="1792"/>
      <c r="F21" s="1792"/>
      <c r="G21" s="1782"/>
      <c r="H21" s="1782"/>
      <c r="I21" s="1782"/>
    </row>
    <row r="22" spans="1:9" s="1795" customFormat="1">
      <c r="A22" s="2525" t="s">
        <v>990</v>
      </c>
      <c r="B22" s="2525" t="s">
        <v>991</v>
      </c>
      <c r="C22" s="2528" t="s">
        <v>992</v>
      </c>
      <c r="D22" s="2529"/>
      <c r="E22" s="2525" t="s">
        <v>466</v>
      </c>
      <c r="F22" s="2525" t="s">
        <v>468</v>
      </c>
    </row>
    <row r="23" spans="1:9" s="1795" customFormat="1">
      <c r="A23" s="2526"/>
      <c r="B23" s="2526"/>
      <c r="C23" s="2528" t="s">
        <v>470</v>
      </c>
      <c r="D23" s="2529"/>
      <c r="E23" s="2526"/>
      <c r="F23" s="2526"/>
    </row>
    <row r="24" spans="1:9" s="1795" customFormat="1">
      <c r="A24" s="2527"/>
      <c r="B24" s="2527"/>
      <c r="C24" s="1796" t="s">
        <v>472</v>
      </c>
      <c r="D24" s="1796" t="s">
        <v>473</v>
      </c>
      <c r="E24" s="2527"/>
      <c r="F24" s="2527"/>
    </row>
    <row r="25" spans="1:9" s="1787" customFormat="1">
      <c r="A25" s="1797">
        <v>1</v>
      </c>
      <c r="B25" s="1797">
        <v>2</v>
      </c>
      <c r="C25" s="1797">
        <v>3</v>
      </c>
      <c r="D25" s="1797">
        <v>4</v>
      </c>
      <c r="E25" s="1797">
        <v>5</v>
      </c>
      <c r="F25" s="1797">
        <v>6</v>
      </c>
      <c r="G25" s="1782"/>
      <c r="H25" s="1782"/>
      <c r="I25" s="1782"/>
    </row>
    <row r="26" spans="1:9" s="1800" customFormat="1">
      <c r="A26" s="1798">
        <v>1</v>
      </c>
      <c r="B26" s="1799" t="s">
        <v>993</v>
      </c>
      <c r="C26" s="1799"/>
      <c r="D26" s="1799"/>
      <c r="E26" s="1799"/>
      <c r="F26" s="1799"/>
    </row>
    <row r="27" spans="1:9" s="1805" customFormat="1">
      <c r="A27" s="1801" t="s">
        <v>111</v>
      </c>
      <c r="B27" s="1802" t="s">
        <v>994</v>
      </c>
      <c r="C27" s="1803">
        <v>43862</v>
      </c>
      <c r="D27" s="1803">
        <v>43876</v>
      </c>
      <c r="E27" s="1804">
        <v>0</v>
      </c>
      <c r="F27" s="1801"/>
    </row>
    <row r="28" spans="1:9" s="1805" customFormat="1" ht="38.25">
      <c r="A28" s="1806" t="s">
        <v>112</v>
      </c>
      <c r="B28" s="1802" t="s">
        <v>995</v>
      </c>
      <c r="C28" s="1803">
        <v>43891</v>
      </c>
      <c r="D28" s="1803">
        <v>43922</v>
      </c>
      <c r="E28" s="1804">
        <v>0</v>
      </c>
      <c r="F28" s="1801"/>
    </row>
    <row r="29" spans="1:9" s="1805" customFormat="1">
      <c r="A29" s="1806" t="s">
        <v>122</v>
      </c>
      <c r="B29" s="1802" t="s">
        <v>996</v>
      </c>
      <c r="C29" s="1803">
        <v>43922</v>
      </c>
      <c r="D29" s="1803">
        <v>43983</v>
      </c>
      <c r="E29" s="1804">
        <v>0</v>
      </c>
      <c r="F29" s="1801"/>
    </row>
    <row r="30" spans="1:9" s="1805" customFormat="1" ht="25.5">
      <c r="A30" s="1801" t="s">
        <v>145</v>
      </c>
      <c r="B30" s="1802" t="s">
        <v>997</v>
      </c>
      <c r="C30" s="1803">
        <v>43923</v>
      </c>
      <c r="D30" s="1803">
        <v>44076</v>
      </c>
      <c r="E30" s="1804">
        <v>0</v>
      </c>
      <c r="F30" s="1801"/>
    </row>
    <row r="31" spans="1:9" s="1805" customFormat="1" ht="25.5">
      <c r="A31" s="1801" t="s">
        <v>267</v>
      </c>
      <c r="B31" s="1802" t="s">
        <v>998</v>
      </c>
      <c r="C31" s="1803">
        <v>44076</v>
      </c>
      <c r="D31" s="1803">
        <v>44106</v>
      </c>
      <c r="E31" s="1804">
        <v>0</v>
      </c>
      <c r="F31" s="1801"/>
    </row>
    <row r="32" spans="1:9" s="1805" customFormat="1" ht="38.25">
      <c r="A32" s="1806" t="s">
        <v>269</v>
      </c>
      <c r="B32" s="1802" t="s">
        <v>999</v>
      </c>
      <c r="C32" s="1803">
        <v>44076</v>
      </c>
      <c r="D32" s="1803">
        <v>44106</v>
      </c>
      <c r="E32" s="1804">
        <v>0</v>
      </c>
      <c r="F32" s="1801"/>
    </row>
    <row r="33" spans="1:6" s="1805" customFormat="1">
      <c r="A33" s="1806" t="s">
        <v>1000</v>
      </c>
      <c r="B33" s="1802" t="s">
        <v>268</v>
      </c>
      <c r="C33" s="1803">
        <v>44137</v>
      </c>
      <c r="D33" s="1803">
        <v>44137</v>
      </c>
      <c r="E33" s="1804">
        <v>0</v>
      </c>
      <c r="F33" s="1801"/>
    </row>
    <row r="34" spans="1:6" s="1805" customFormat="1" ht="25.5">
      <c r="A34" s="1806" t="s">
        <v>1001</v>
      </c>
      <c r="B34" s="1802" t="s">
        <v>1002</v>
      </c>
      <c r="C34" s="1803">
        <v>44167</v>
      </c>
      <c r="D34" s="1803">
        <v>44168</v>
      </c>
      <c r="E34" s="1804">
        <v>0</v>
      </c>
      <c r="F34" s="1801"/>
    </row>
    <row r="35" spans="1:6" s="1805" customFormat="1" ht="25.5">
      <c r="A35" s="1801" t="s">
        <v>1003</v>
      </c>
      <c r="B35" s="1802" t="s">
        <v>1004</v>
      </c>
      <c r="C35" s="1803">
        <v>44199</v>
      </c>
      <c r="D35" s="1803">
        <v>44247</v>
      </c>
      <c r="E35" s="1804">
        <v>0</v>
      </c>
      <c r="F35" s="1801"/>
    </row>
    <row r="36" spans="1:6" s="1805" customFormat="1" ht="25.5">
      <c r="A36" s="1801" t="s">
        <v>1005</v>
      </c>
      <c r="B36" s="1802" t="s">
        <v>1006</v>
      </c>
      <c r="C36" s="1803" t="s">
        <v>1103</v>
      </c>
      <c r="D36" s="1803" t="s">
        <v>1103</v>
      </c>
      <c r="E36" s="1804">
        <v>0</v>
      </c>
      <c r="F36" s="1807"/>
    </row>
    <row r="37" spans="1:6" s="1800" customFormat="1">
      <c r="A37" s="1798">
        <v>2</v>
      </c>
      <c r="B37" s="1799" t="s">
        <v>1007</v>
      </c>
      <c r="C37" s="1808"/>
      <c r="D37" s="1808"/>
      <c r="E37" s="1799"/>
      <c r="F37" s="1799"/>
    </row>
    <row r="38" spans="1:6" s="1800" customFormat="1">
      <c r="A38" s="1801" t="s">
        <v>114</v>
      </c>
      <c r="B38" s="1809" t="s">
        <v>1008</v>
      </c>
      <c r="C38" s="1803">
        <v>44211</v>
      </c>
      <c r="D38" s="1803">
        <v>44252</v>
      </c>
      <c r="E38" s="1804">
        <v>0</v>
      </c>
      <c r="F38" s="1807"/>
    </row>
    <row r="39" spans="1:6" s="1805" customFormat="1">
      <c r="A39" s="1801" t="s">
        <v>115</v>
      </c>
      <c r="B39" s="1802" t="s">
        <v>1009</v>
      </c>
      <c r="C39" s="1803">
        <v>44044</v>
      </c>
      <c r="D39" s="1803">
        <v>44136</v>
      </c>
      <c r="E39" s="1804">
        <v>0</v>
      </c>
      <c r="F39" s="1807"/>
    </row>
    <row r="40" spans="1:6" s="1805" customFormat="1" ht="25.5">
      <c r="A40" s="1801" t="s">
        <v>116</v>
      </c>
      <c r="B40" s="1802" t="s">
        <v>1010</v>
      </c>
      <c r="C40" s="1803">
        <v>44275</v>
      </c>
      <c r="D40" s="1803">
        <v>44287</v>
      </c>
      <c r="E40" s="1804">
        <v>0</v>
      </c>
      <c r="F40" s="1801"/>
    </row>
    <row r="41" spans="1:6" s="1805" customFormat="1">
      <c r="A41" s="1801" t="s">
        <v>117</v>
      </c>
      <c r="B41" s="1802" t="s">
        <v>276</v>
      </c>
      <c r="C41" s="1803">
        <v>44276</v>
      </c>
      <c r="D41" s="1803">
        <v>44430</v>
      </c>
      <c r="E41" s="1804">
        <v>0</v>
      </c>
      <c r="F41" s="1801"/>
    </row>
    <row r="42" spans="1:6" s="1805" customFormat="1">
      <c r="A42" s="1806" t="s">
        <v>167</v>
      </c>
      <c r="B42" s="1802" t="s">
        <v>1151</v>
      </c>
      <c r="C42" s="1803">
        <v>44277</v>
      </c>
      <c r="D42" s="1803">
        <v>44492</v>
      </c>
      <c r="E42" s="1804">
        <v>0</v>
      </c>
      <c r="F42" s="1801"/>
    </row>
    <row r="43" spans="1:6" s="1805" customFormat="1" ht="25.5">
      <c r="A43" s="1801" t="s">
        <v>214</v>
      </c>
      <c r="B43" s="1802" t="s">
        <v>1152</v>
      </c>
      <c r="C43" s="1803">
        <v>44492</v>
      </c>
      <c r="D43" s="1803">
        <v>44493</v>
      </c>
      <c r="E43" s="1804">
        <v>0</v>
      </c>
      <c r="F43" s="1801"/>
    </row>
    <row r="44" spans="1:6" s="1805" customFormat="1" ht="25.5">
      <c r="A44" s="1801" t="s">
        <v>370</v>
      </c>
      <c r="B44" s="1802" t="s">
        <v>1153</v>
      </c>
      <c r="C44" s="1803">
        <v>44493</v>
      </c>
      <c r="D44" s="1803">
        <v>44525</v>
      </c>
      <c r="E44" s="1804">
        <v>0</v>
      </c>
      <c r="F44" s="1801"/>
    </row>
    <row r="45" spans="1:6" s="1805" customFormat="1">
      <c r="A45" s="1801" t="s">
        <v>46</v>
      </c>
      <c r="B45" s="1802" t="s">
        <v>1154</v>
      </c>
      <c r="C45" s="1803">
        <v>44525</v>
      </c>
      <c r="D45" s="1803">
        <v>44525</v>
      </c>
      <c r="E45" s="1804">
        <v>0</v>
      </c>
      <c r="F45" s="1801"/>
    </row>
    <row r="46" spans="1:6" s="1800" customFormat="1">
      <c r="A46" s="1798">
        <v>3</v>
      </c>
      <c r="B46" s="1799" t="s">
        <v>1011</v>
      </c>
      <c r="C46" s="1808"/>
      <c r="D46" s="1808"/>
      <c r="E46" s="1799"/>
      <c r="F46" s="1799"/>
    </row>
    <row r="47" spans="1:6" s="1800" customFormat="1" ht="25.5">
      <c r="A47" s="1801" t="s">
        <v>257</v>
      </c>
      <c r="B47" s="1802" t="s">
        <v>1012</v>
      </c>
      <c r="C47" s="1803">
        <v>44555</v>
      </c>
      <c r="D47" s="1803">
        <v>44555</v>
      </c>
      <c r="E47" s="1804">
        <v>0</v>
      </c>
      <c r="F47" s="1807"/>
    </row>
    <row r="48" spans="1:6" s="1800" customFormat="1">
      <c r="A48" s="1801" t="s">
        <v>258</v>
      </c>
      <c r="B48" s="1802" t="s">
        <v>1155</v>
      </c>
      <c r="C48" s="1803">
        <v>44525</v>
      </c>
      <c r="D48" s="1803">
        <v>44556</v>
      </c>
      <c r="E48" s="1804">
        <v>0</v>
      </c>
      <c r="F48" s="1807"/>
    </row>
    <row r="49" spans="1:9" s="1800" customFormat="1">
      <c r="A49" s="1801" t="s">
        <v>259</v>
      </c>
      <c r="B49" s="1802" t="s">
        <v>1156</v>
      </c>
      <c r="C49" s="1803" t="s">
        <v>1103</v>
      </c>
      <c r="D49" s="1803" t="s">
        <v>1103</v>
      </c>
      <c r="E49" s="1804">
        <v>0</v>
      </c>
      <c r="F49" s="1807"/>
    </row>
    <row r="50" spans="1:9" s="1800" customFormat="1">
      <c r="A50" s="1801" t="s">
        <v>278</v>
      </c>
      <c r="B50" s="1802" t="s">
        <v>1013</v>
      </c>
      <c r="C50" s="1803">
        <v>44555</v>
      </c>
      <c r="D50" s="1803">
        <v>44555</v>
      </c>
      <c r="E50" s="1804">
        <v>0</v>
      </c>
      <c r="F50" s="1807"/>
    </row>
    <row r="51" spans="1:9" s="1800" customFormat="1">
      <c r="A51" s="1801" t="s">
        <v>280</v>
      </c>
      <c r="B51" s="1802" t="s">
        <v>1157</v>
      </c>
      <c r="C51" s="1803">
        <v>44555</v>
      </c>
      <c r="D51" s="1803">
        <v>44555</v>
      </c>
      <c r="E51" s="1804">
        <v>0</v>
      </c>
      <c r="F51" s="1807"/>
    </row>
    <row r="52" spans="1:9" s="1800" customFormat="1">
      <c r="A52" s="1801" t="s">
        <v>1014</v>
      </c>
      <c r="B52" s="1802" t="s">
        <v>1158</v>
      </c>
      <c r="C52" s="1803">
        <v>44555</v>
      </c>
      <c r="D52" s="1803">
        <v>44555</v>
      </c>
      <c r="E52" s="1804">
        <v>0</v>
      </c>
      <c r="F52" s="1807"/>
    </row>
    <row r="53" spans="1:9" s="1800" customFormat="1" ht="25.5">
      <c r="A53" s="1801" t="s">
        <v>1015</v>
      </c>
      <c r="B53" s="1802" t="s">
        <v>1016</v>
      </c>
      <c r="C53" s="1803" t="s">
        <v>1103</v>
      </c>
      <c r="D53" s="1803" t="s">
        <v>1103</v>
      </c>
      <c r="E53" s="1804">
        <v>0</v>
      </c>
      <c r="F53" s="1807"/>
    </row>
    <row r="54" spans="1:9">
      <c r="A54" s="1810"/>
      <c r="B54" s="1811"/>
      <c r="C54" s="1811"/>
      <c r="D54" s="1811"/>
      <c r="E54" s="1792"/>
      <c r="F54" s="1792"/>
      <c r="G54" s="1787"/>
      <c r="H54" s="1787"/>
      <c r="I54" s="1787"/>
    </row>
    <row r="55" spans="1:9">
      <c r="A55" s="2531" t="s">
        <v>1159</v>
      </c>
      <c r="B55" s="2531"/>
      <c r="C55" s="2531"/>
      <c r="D55" s="2531"/>
      <c r="E55" s="2531"/>
      <c r="F55" s="2531"/>
      <c r="G55" s="1787"/>
      <c r="H55" s="1787"/>
      <c r="I55" s="1787"/>
    </row>
    <row r="56" spans="1:9">
      <c r="A56" s="2532" t="s">
        <v>1160</v>
      </c>
      <c r="B56" s="2532"/>
      <c r="C56" s="2532"/>
      <c r="D56" s="2532"/>
      <c r="E56" s="2532"/>
      <c r="F56" s="2532"/>
      <c r="G56" s="1787"/>
      <c r="H56" s="1787"/>
      <c r="I56" s="1787"/>
    </row>
    <row r="57" spans="1:9">
      <c r="A57" s="2531" t="s">
        <v>1161</v>
      </c>
      <c r="B57" s="2531"/>
      <c r="C57" s="2531"/>
      <c r="D57" s="2531"/>
      <c r="E57" s="2531"/>
      <c r="F57" s="2531"/>
      <c r="G57" s="1787"/>
      <c r="H57" s="1787"/>
      <c r="I57" s="1787"/>
    </row>
    <row r="58" spans="1:9">
      <c r="B58" s="1812" t="s">
        <v>762</v>
      </c>
    </row>
    <row r="59" spans="1:9" ht="25.5">
      <c r="B59" s="1040" t="s">
        <v>1193</v>
      </c>
      <c r="C59" s="1813"/>
      <c r="D59" s="1813"/>
      <c r="E59" s="2530" t="e">
        <f>'прил 1.1'!#REF!</f>
        <v>#REF!</v>
      </c>
      <c r="F59" s="2530"/>
    </row>
    <row r="60" spans="1:9">
      <c r="B60" s="750" t="s">
        <v>868</v>
      </c>
      <c r="C60" s="1814"/>
      <c r="D60" s="1814"/>
      <c r="E60" s="2530" t="s">
        <v>1046</v>
      </c>
      <c r="F60" s="2530"/>
    </row>
  </sheetData>
  <mergeCells count="20">
    <mergeCell ref="E59:F59"/>
    <mergeCell ref="E60:F60"/>
    <mergeCell ref="E22:E24"/>
    <mergeCell ref="F22:F24"/>
    <mergeCell ref="C23:D23"/>
    <mergeCell ref="A55:F55"/>
    <mergeCell ref="A56:F56"/>
    <mergeCell ref="A57:F57"/>
    <mergeCell ref="C17:D17"/>
    <mergeCell ref="C18:D18"/>
    <mergeCell ref="C19:D19"/>
    <mergeCell ref="A22:A24"/>
    <mergeCell ref="B22:B24"/>
    <mergeCell ref="C22:D22"/>
    <mergeCell ref="A15:F15"/>
    <mergeCell ref="A10:F10"/>
    <mergeCell ref="A11:F11"/>
    <mergeCell ref="A12:F12"/>
    <mergeCell ref="A13:F13"/>
    <mergeCell ref="A14:F14"/>
  </mergeCells>
  <pageMargins left="1.1023622047244095" right="0.70866141732283472" top="0.74803149606299213" bottom="0.74803149606299213" header="0.31496062992125984" footer="0.31496062992125984"/>
  <pageSetup paperSize="9" scale="6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0"/>
  <sheetViews>
    <sheetView topLeftCell="A44" workbookViewId="0">
      <selection activeCell="C17" sqref="C17:D17"/>
    </sheetView>
  </sheetViews>
  <sheetFormatPr defaultColWidth="9" defaultRowHeight="15"/>
  <cols>
    <col min="1" max="1" width="5.75" style="1781" customWidth="1"/>
    <col min="2" max="2" width="48.125" style="1782" customWidth="1"/>
    <col min="3" max="4" width="12.625" style="1782" customWidth="1"/>
    <col min="5" max="5" width="14.125" style="1785" customWidth="1"/>
    <col min="6" max="6" width="18.375" style="1785" customWidth="1"/>
    <col min="7" max="8" width="13.75" style="1782" customWidth="1"/>
    <col min="9" max="10" width="18.125" style="1782" customWidth="1"/>
    <col min="11" max="29" width="26.875" style="1782" customWidth="1"/>
    <col min="30" max="16384" width="9" style="1782"/>
  </cols>
  <sheetData>
    <row r="1" spans="1:9" ht="15.75">
      <c r="E1" s="744"/>
      <c r="F1" s="624" t="s">
        <v>886</v>
      </c>
    </row>
    <row r="2" spans="1:9" ht="15.75">
      <c r="E2" s="744"/>
      <c r="F2" s="624" t="s">
        <v>343</v>
      </c>
    </row>
    <row r="3" spans="1:9" ht="18.75">
      <c r="E3" s="744"/>
      <c r="F3" s="625" t="s">
        <v>885</v>
      </c>
    </row>
    <row r="4" spans="1:9" ht="15.75">
      <c r="E4" s="745"/>
      <c r="F4" s="1783"/>
    </row>
    <row r="5" spans="1:9">
      <c r="E5" s="746"/>
      <c r="F5" s="1784" t="s">
        <v>762</v>
      </c>
    </row>
    <row r="6" spans="1:9">
      <c r="E6" s="746"/>
      <c r="F6" s="1054" t="s">
        <v>1027</v>
      </c>
    </row>
    <row r="7" spans="1:9">
      <c r="E7" s="747"/>
      <c r="F7" s="1055" t="s">
        <v>934</v>
      </c>
    </row>
    <row r="8" spans="1:9">
      <c r="E8" s="746"/>
      <c r="F8" s="1056" t="s">
        <v>1353</v>
      </c>
    </row>
    <row r="9" spans="1:9">
      <c r="F9" s="1786" t="s">
        <v>348</v>
      </c>
    </row>
    <row r="10" spans="1:9">
      <c r="A10" s="2515" t="s">
        <v>984</v>
      </c>
      <c r="B10" s="2515"/>
      <c r="C10" s="2515"/>
      <c r="D10" s="2515"/>
      <c r="E10" s="2515"/>
      <c r="F10" s="2515"/>
    </row>
    <row r="11" spans="1:9" s="1787" customFormat="1">
      <c r="A11" s="2516" t="s">
        <v>1026</v>
      </c>
      <c r="B11" s="2516"/>
      <c r="C11" s="2516"/>
      <c r="D11" s="2516"/>
      <c r="E11" s="2516"/>
      <c r="F11" s="2516"/>
      <c r="G11" s="1782"/>
      <c r="H11" s="1782"/>
      <c r="I11" s="1782"/>
    </row>
    <row r="12" spans="1:9" s="1787" customFormat="1">
      <c r="A12" s="2517" t="s">
        <v>985</v>
      </c>
      <c r="B12" s="2517"/>
      <c r="C12" s="2517"/>
      <c r="D12" s="2517"/>
      <c r="E12" s="2517"/>
      <c r="F12" s="2517"/>
      <c r="G12" s="1782"/>
      <c r="H12" s="1782"/>
      <c r="I12" s="1782"/>
    </row>
    <row r="13" spans="1:9" s="1787" customFormat="1" ht="18" customHeight="1">
      <c r="A13" s="2516" t="s">
        <v>1344</v>
      </c>
      <c r="B13" s="2516"/>
      <c r="C13" s="2516"/>
      <c r="D13" s="2516"/>
      <c r="E13" s="2516"/>
      <c r="F13" s="2516"/>
      <c r="G13" s="1782"/>
      <c r="H13" s="1782"/>
      <c r="I13" s="1782"/>
    </row>
    <row r="14" spans="1:9" s="1787" customFormat="1">
      <c r="A14" s="2518" t="s">
        <v>986</v>
      </c>
      <c r="B14" s="2518"/>
      <c r="C14" s="2518"/>
      <c r="D14" s="2518"/>
      <c r="E14" s="2518"/>
      <c r="F14" s="2518"/>
      <c r="G14" s="1782"/>
      <c r="H14" s="1782"/>
      <c r="I14" s="1782"/>
    </row>
    <row r="15" spans="1:9" s="1787" customFormat="1">
      <c r="A15" s="2515" t="s">
        <v>987</v>
      </c>
      <c r="B15" s="2515"/>
      <c r="C15" s="2515"/>
      <c r="D15" s="2515"/>
      <c r="E15" s="2515"/>
      <c r="F15" s="2515"/>
      <c r="G15" s="1782"/>
      <c r="H15" s="1782"/>
      <c r="I15" s="1782"/>
    </row>
    <row r="16" spans="1:9" s="1787" customFormat="1" ht="15.75" thickBot="1">
      <c r="A16" s="1788"/>
      <c r="B16" s="1789"/>
      <c r="C16" s="1790"/>
      <c r="D16" s="1791"/>
      <c r="E16" s="1792"/>
      <c r="F16" s="1792"/>
      <c r="G16" s="1782"/>
      <c r="H16" s="1782"/>
      <c r="I16" s="1782"/>
    </row>
    <row r="17" spans="1:9" s="1787" customFormat="1" ht="26.25">
      <c r="A17" s="1788"/>
      <c r="B17" s="753" t="s">
        <v>1148</v>
      </c>
      <c r="C17" s="2557">
        <v>76.365899999999996</v>
      </c>
      <c r="D17" s="2558"/>
      <c r="E17" s="1792"/>
      <c r="F17" s="1792"/>
      <c r="G17" s="1782"/>
      <c r="H17" s="1782"/>
      <c r="I17" s="1782"/>
    </row>
    <row r="18" spans="1:9" s="1787" customFormat="1">
      <c r="A18" s="1788"/>
      <c r="B18" s="754" t="s">
        <v>988</v>
      </c>
      <c r="C18" s="2559" t="s">
        <v>1343</v>
      </c>
      <c r="D18" s="2560"/>
      <c r="E18" s="1792"/>
      <c r="F18" s="1792"/>
      <c r="G18" s="1782"/>
      <c r="H18" s="1782"/>
      <c r="I18" s="1782"/>
    </row>
    <row r="19" spans="1:9" s="1787" customFormat="1" ht="15.75" thickBot="1">
      <c r="A19" s="1788"/>
      <c r="B19" s="755" t="s">
        <v>989</v>
      </c>
      <c r="C19" s="2523" t="e">
        <f>'прил 1.1'!#REF!</f>
        <v>#REF!</v>
      </c>
      <c r="D19" s="2524"/>
      <c r="E19" s="1792"/>
      <c r="F19" s="1792"/>
      <c r="G19" s="1782"/>
      <c r="H19" s="1782"/>
      <c r="I19" s="1782"/>
    </row>
    <row r="20" spans="1:9" s="1787" customFormat="1">
      <c r="A20" s="1788"/>
      <c r="B20" s="1789"/>
      <c r="C20" s="1790"/>
      <c r="D20" s="1791"/>
      <c r="E20" s="1792"/>
      <c r="F20" s="1792"/>
      <c r="G20" s="1782"/>
      <c r="H20" s="1782"/>
      <c r="I20" s="1782"/>
    </row>
    <row r="21" spans="1:9" s="1787" customFormat="1">
      <c r="A21" s="1793"/>
      <c r="B21" s="1794"/>
      <c r="C21" s="1790"/>
      <c r="D21" s="1790"/>
      <c r="E21" s="1792"/>
      <c r="F21" s="1792"/>
      <c r="G21" s="1782"/>
      <c r="H21" s="1782"/>
      <c r="I21" s="1782"/>
    </row>
    <row r="22" spans="1:9" s="1795" customFormat="1">
      <c r="A22" s="2525" t="s">
        <v>990</v>
      </c>
      <c r="B22" s="2525" t="s">
        <v>991</v>
      </c>
      <c r="C22" s="2528" t="s">
        <v>992</v>
      </c>
      <c r="D22" s="2529"/>
      <c r="E22" s="2525" t="s">
        <v>466</v>
      </c>
      <c r="F22" s="2525" t="s">
        <v>468</v>
      </c>
    </row>
    <row r="23" spans="1:9" s="1795" customFormat="1">
      <c r="A23" s="2526"/>
      <c r="B23" s="2526"/>
      <c r="C23" s="2528" t="s">
        <v>470</v>
      </c>
      <c r="D23" s="2529"/>
      <c r="E23" s="2526"/>
      <c r="F23" s="2526"/>
    </row>
    <row r="24" spans="1:9" s="1795" customFormat="1">
      <c r="A24" s="2527"/>
      <c r="B24" s="2527"/>
      <c r="C24" s="1796" t="s">
        <v>472</v>
      </c>
      <c r="D24" s="1796" t="s">
        <v>473</v>
      </c>
      <c r="E24" s="2527"/>
      <c r="F24" s="2527"/>
    </row>
    <row r="25" spans="1:9" s="1787" customFormat="1">
      <c r="A25" s="1797">
        <v>1</v>
      </c>
      <c r="B25" s="1797">
        <v>2</v>
      </c>
      <c r="C25" s="1797">
        <v>3</v>
      </c>
      <c r="D25" s="1797">
        <v>4</v>
      </c>
      <c r="E25" s="1797">
        <v>5</v>
      </c>
      <c r="F25" s="1797">
        <v>6</v>
      </c>
      <c r="G25" s="1782"/>
      <c r="H25" s="1782"/>
      <c r="I25" s="1782"/>
    </row>
    <row r="26" spans="1:9" s="1800" customFormat="1">
      <c r="A26" s="1798">
        <v>1</v>
      </c>
      <c r="B26" s="1799" t="s">
        <v>993</v>
      </c>
      <c r="C26" s="1799"/>
      <c r="D26" s="1799"/>
      <c r="E26" s="1799"/>
      <c r="F26" s="1799"/>
    </row>
    <row r="27" spans="1:9" s="1805" customFormat="1">
      <c r="A27" s="1801" t="s">
        <v>111</v>
      </c>
      <c r="B27" s="1802" t="s">
        <v>994</v>
      </c>
      <c r="C27" s="1803">
        <v>43862</v>
      </c>
      <c r="D27" s="1803">
        <v>43876</v>
      </c>
      <c r="E27" s="1804">
        <v>0</v>
      </c>
      <c r="F27" s="1801"/>
    </row>
    <row r="28" spans="1:9" s="1805" customFormat="1" ht="38.25">
      <c r="A28" s="1806" t="s">
        <v>112</v>
      </c>
      <c r="B28" s="1802" t="s">
        <v>995</v>
      </c>
      <c r="C28" s="1803">
        <v>43891</v>
      </c>
      <c r="D28" s="1803">
        <v>43922</v>
      </c>
      <c r="E28" s="1804">
        <v>0</v>
      </c>
      <c r="F28" s="1801"/>
    </row>
    <row r="29" spans="1:9" s="1805" customFormat="1">
      <c r="A29" s="1806" t="s">
        <v>122</v>
      </c>
      <c r="B29" s="1802" t="s">
        <v>996</v>
      </c>
      <c r="C29" s="1803">
        <v>43922</v>
      </c>
      <c r="D29" s="1803">
        <v>43983</v>
      </c>
      <c r="E29" s="1804">
        <v>0</v>
      </c>
      <c r="F29" s="1801"/>
    </row>
    <row r="30" spans="1:9" s="1805" customFormat="1" ht="25.5">
      <c r="A30" s="1801" t="s">
        <v>145</v>
      </c>
      <c r="B30" s="1802" t="s">
        <v>997</v>
      </c>
      <c r="C30" s="1803">
        <v>43923</v>
      </c>
      <c r="D30" s="1803">
        <v>44076</v>
      </c>
      <c r="E30" s="1804">
        <v>0</v>
      </c>
      <c r="F30" s="1801"/>
    </row>
    <row r="31" spans="1:9" s="1805" customFormat="1" ht="25.5">
      <c r="A31" s="1801" t="s">
        <v>267</v>
      </c>
      <c r="B31" s="1802" t="s">
        <v>998</v>
      </c>
      <c r="C31" s="1803">
        <v>44076</v>
      </c>
      <c r="D31" s="1803">
        <v>44106</v>
      </c>
      <c r="E31" s="1804">
        <v>0</v>
      </c>
      <c r="F31" s="1801"/>
    </row>
    <row r="32" spans="1:9" s="1805" customFormat="1" ht="38.25">
      <c r="A32" s="1806" t="s">
        <v>269</v>
      </c>
      <c r="B32" s="1802" t="s">
        <v>999</v>
      </c>
      <c r="C32" s="1803">
        <v>44076</v>
      </c>
      <c r="D32" s="1803">
        <v>44106</v>
      </c>
      <c r="E32" s="1804">
        <v>0</v>
      </c>
      <c r="F32" s="1801"/>
    </row>
    <row r="33" spans="1:6" s="1805" customFormat="1">
      <c r="A33" s="1806" t="s">
        <v>1000</v>
      </c>
      <c r="B33" s="1802" t="s">
        <v>268</v>
      </c>
      <c r="C33" s="1803">
        <v>44137</v>
      </c>
      <c r="D33" s="1803">
        <v>44137</v>
      </c>
      <c r="E33" s="1804">
        <v>0</v>
      </c>
      <c r="F33" s="1801"/>
    </row>
    <row r="34" spans="1:6" s="1805" customFormat="1" ht="25.5">
      <c r="A34" s="1806" t="s">
        <v>1001</v>
      </c>
      <c r="B34" s="1802" t="s">
        <v>1002</v>
      </c>
      <c r="C34" s="1803">
        <v>44167</v>
      </c>
      <c r="D34" s="1803">
        <v>44168</v>
      </c>
      <c r="E34" s="1804">
        <v>0</v>
      </c>
      <c r="F34" s="1801"/>
    </row>
    <row r="35" spans="1:6" s="1805" customFormat="1" ht="25.5">
      <c r="A35" s="1801" t="s">
        <v>1003</v>
      </c>
      <c r="B35" s="1802" t="s">
        <v>1004</v>
      </c>
      <c r="C35" s="1803">
        <v>44199</v>
      </c>
      <c r="D35" s="1803">
        <v>44247</v>
      </c>
      <c r="E35" s="1804">
        <v>0</v>
      </c>
      <c r="F35" s="1801"/>
    </row>
    <row r="36" spans="1:6" s="1805" customFormat="1" ht="25.5">
      <c r="A36" s="1801" t="s">
        <v>1005</v>
      </c>
      <c r="B36" s="1802" t="s">
        <v>1006</v>
      </c>
      <c r="C36" s="1803" t="s">
        <v>1103</v>
      </c>
      <c r="D36" s="1803" t="s">
        <v>1103</v>
      </c>
      <c r="E36" s="1804">
        <v>0</v>
      </c>
      <c r="F36" s="1807"/>
    </row>
    <row r="37" spans="1:6" s="1800" customFormat="1">
      <c r="A37" s="1798">
        <v>2</v>
      </c>
      <c r="B37" s="1799" t="s">
        <v>1007</v>
      </c>
      <c r="C37" s="1808"/>
      <c r="D37" s="1808"/>
      <c r="E37" s="1799"/>
      <c r="F37" s="1799"/>
    </row>
    <row r="38" spans="1:6" s="1800" customFormat="1">
      <c r="A38" s="1801" t="s">
        <v>114</v>
      </c>
      <c r="B38" s="1809" t="s">
        <v>1008</v>
      </c>
      <c r="C38" s="1803">
        <v>44211</v>
      </c>
      <c r="D38" s="1803">
        <v>44252</v>
      </c>
      <c r="E38" s="1804">
        <v>0</v>
      </c>
      <c r="F38" s="1807"/>
    </row>
    <row r="39" spans="1:6" s="1805" customFormat="1">
      <c r="A39" s="1801" t="s">
        <v>115</v>
      </c>
      <c r="B39" s="1802" t="s">
        <v>1009</v>
      </c>
      <c r="C39" s="1803">
        <v>44044</v>
      </c>
      <c r="D39" s="1803">
        <v>44136</v>
      </c>
      <c r="E39" s="1804">
        <v>0</v>
      </c>
      <c r="F39" s="1807"/>
    </row>
    <row r="40" spans="1:6" s="1805" customFormat="1" ht="25.5">
      <c r="A40" s="1801" t="s">
        <v>116</v>
      </c>
      <c r="B40" s="1802" t="s">
        <v>1010</v>
      </c>
      <c r="C40" s="1803">
        <v>44275</v>
      </c>
      <c r="D40" s="1803">
        <v>44287</v>
      </c>
      <c r="E40" s="1804">
        <v>0</v>
      </c>
      <c r="F40" s="1801"/>
    </row>
    <row r="41" spans="1:6" s="1805" customFormat="1">
      <c r="A41" s="1801" t="s">
        <v>117</v>
      </c>
      <c r="B41" s="1802" t="s">
        <v>276</v>
      </c>
      <c r="C41" s="1803">
        <v>44276</v>
      </c>
      <c r="D41" s="1803">
        <v>44430</v>
      </c>
      <c r="E41" s="1804">
        <v>0</v>
      </c>
      <c r="F41" s="1801"/>
    </row>
    <row r="42" spans="1:6" s="1805" customFormat="1">
      <c r="A42" s="1806" t="s">
        <v>167</v>
      </c>
      <c r="B42" s="1802" t="s">
        <v>1151</v>
      </c>
      <c r="C42" s="1803">
        <v>44277</v>
      </c>
      <c r="D42" s="1803">
        <v>44492</v>
      </c>
      <c r="E42" s="1804">
        <v>0</v>
      </c>
      <c r="F42" s="1801"/>
    </row>
    <row r="43" spans="1:6" s="1805" customFormat="1" ht="25.5">
      <c r="A43" s="1801" t="s">
        <v>214</v>
      </c>
      <c r="B43" s="1802" t="s">
        <v>1152</v>
      </c>
      <c r="C43" s="1803">
        <v>44492</v>
      </c>
      <c r="D43" s="1803">
        <v>44493</v>
      </c>
      <c r="E43" s="1804">
        <v>0</v>
      </c>
      <c r="F43" s="1801"/>
    </row>
    <row r="44" spans="1:6" s="1805" customFormat="1" ht="25.5">
      <c r="A44" s="1801" t="s">
        <v>370</v>
      </c>
      <c r="B44" s="1802" t="s">
        <v>1153</v>
      </c>
      <c r="C44" s="1803">
        <v>44493</v>
      </c>
      <c r="D44" s="1803">
        <v>44525</v>
      </c>
      <c r="E44" s="1804">
        <v>0</v>
      </c>
      <c r="F44" s="1801"/>
    </row>
    <row r="45" spans="1:6" s="1805" customFormat="1">
      <c r="A45" s="1801" t="s">
        <v>46</v>
      </c>
      <c r="B45" s="1802" t="s">
        <v>1154</v>
      </c>
      <c r="C45" s="1803">
        <v>44525</v>
      </c>
      <c r="D45" s="1803">
        <v>44525</v>
      </c>
      <c r="E45" s="1804">
        <v>0</v>
      </c>
      <c r="F45" s="1801"/>
    </row>
    <row r="46" spans="1:6" s="1800" customFormat="1">
      <c r="A46" s="1798">
        <v>3</v>
      </c>
      <c r="B46" s="1799" t="s">
        <v>1011</v>
      </c>
      <c r="C46" s="1808"/>
      <c r="D46" s="1808"/>
      <c r="E46" s="1799"/>
      <c r="F46" s="1799"/>
    </row>
    <row r="47" spans="1:6" s="1800" customFormat="1" ht="25.5">
      <c r="A47" s="1801" t="s">
        <v>257</v>
      </c>
      <c r="B47" s="1802" t="s">
        <v>1012</v>
      </c>
      <c r="C47" s="1803">
        <v>44555</v>
      </c>
      <c r="D47" s="1803">
        <v>44555</v>
      </c>
      <c r="E47" s="1804">
        <v>0</v>
      </c>
      <c r="F47" s="1807"/>
    </row>
    <row r="48" spans="1:6" s="1800" customFormat="1">
      <c r="A48" s="1801" t="s">
        <v>258</v>
      </c>
      <c r="B48" s="1802" t="s">
        <v>1155</v>
      </c>
      <c r="C48" s="1803">
        <v>44525</v>
      </c>
      <c r="D48" s="1803">
        <v>44556</v>
      </c>
      <c r="E48" s="1804">
        <v>0</v>
      </c>
      <c r="F48" s="1807"/>
    </row>
    <row r="49" spans="1:9" s="1800" customFormat="1">
      <c r="A49" s="1801" t="s">
        <v>259</v>
      </c>
      <c r="B49" s="1802" t="s">
        <v>1156</v>
      </c>
      <c r="C49" s="1803" t="s">
        <v>1103</v>
      </c>
      <c r="D49" s="1803" t="s">
        <v>1103</v>
      </c>
      <c r="E49" s="1804">
        <v>0</v>
      </c>
      <c r="F49" s="1807"/>
    </row>
    <row r="50" spans="1:9" s="1800" customFormat="1">
      <c r="A50" s="1801" t="s">
        <v>278</v>
      </c>
      <c r="B50" s="1802" t="s">
        <v>1013</v>
      </c>
      <c r="C50" s="1803">
        <v>44555</v>
      </c>
      <c r="D50" s="1803">
        <v>44555</v>
      </c>
      <c r="E50" s="1804">
        <v>0</v>
      </c>
      <c r="F50" s="1807"/>
    </row>
    <row r="51" spans="1:9" s="1800" customFormat="1">
      <c r="A51" s="1801" t="s">
        <v>280</v>
      </c>
      <c r="B51" s="1802" t="s">
        <v>1157</v>
      </c>
      <c r="C51" s="1803">
        <v>44555</v>
      </c>
      <c r="D51" s="1803">
        <v>44555</v>
      </c>
      <c r="E51" s="1804">
        <v>0</v>
      </c>
      <c r="F51" s="1807"/>
    </row>
    <row r="52" spans="1:9" s="1800" customFormat="1">
      <c r="A52" s="1801" t="s">
        <v>1014</v>
      </c>
      <c r="B52" s="1802" t="s">
        <v>1158</v>
      </c>
      <c r="C52" s="1803">
        <v>44555</v>
      </c>
      <c r="D52" s="1803">
        <v>44555</v>
      </c>
      <c r="E52" s="1804">
        <v>0</v>
      </c>
      <c r="F52" s="1807"/>
    </row>
    <row r="53" spans="1:9" s="1800" customFormat="1" ht="25.5">
      <c r="A53" s="1801" t="s">
        <v>1015</v>
      </c>
      <c r="B53" s="1802" t="s">
        <v>1016</v>
      </c>
      <c r="C53" s="1803" t="s">
        <v>1103</v>
      </c>
      <c r="D53" s="1803" t="s">
        <v>1103</v>
      </c>
      <c r="E53" s="1804">
        <v>0</v>
      </c>
      <c r="F53" s="1807"/>
    </row>
    <row r="54" spans="1:9">
      <c r="A54" s="1810"/>
      <c r="B54" s="1811"/>
      <c r="C54" s="1811"/>
      <c r="D54" s="1811"/>
      <c r="E54" s="1792"/>
      <c r="F54" s="1792"/>
      <c r="G54" s="1787"/>
      <c r="H54" s="1787"/>
      <c r="I54" s="1787"/>
    </row>
    <row r="55" spans="1:9">
      <c r="A55" s="2531" t="s">
        <v>1159</v>
      </c>
      <c r="B55" s="2531"/>
      <c r="C55" s="2531"/>
      <c r="D55" s="2531"/>
      <c r="E55" s="2531"/>
      <c r="F55" s="2531"/>
      <c r="G55" s="1787"/>
      <c r="H55" s="1787"/>
      <c r="I55" s="1787"/>
    </row>
    <row r="56" spans="1:9">
      <c r="A56" s="2532" t="s">
        <v>1160</v>
      </c>
      <c r="B56" s="2532"/>
      <c r="C56" s="2532"/>
      <c r="D56" s="2532"/>
      <c r="E56" s="2532"/>
      <c r="F56" s="2532"/>
      <c r="G56" s="1787"/>
      <c r="H56" s="1787"/>
      <c r="I56" s="1787"/>
    </row>
    <row r="57" spans="1:9">
      <c r="A57" s="2531" t="s">
        <v>1161</v>
      </c>
      <c r="B57" s="2531"/>
      <c r="C57" s="2531"/>
      <c r="D57" s="2531"/>
      <c r="E57" s="2531"/>
      <c r="F57" s="2531"/>
      <c r="G57" s="1787"/>
      <c r="H57" s="1787"/>
      <c r="I57" s="1787"/>
    </row>
    <row r="58" spans="1:9">
      <c r="B58" s="1812" t="s">
        <v>762</v>
      </c>
    </row>
    <row r="59" spans="1:9" ht="25.5">
      <c r="B59" s="1040" t="s">
        <v>1193</v>
      </c>
      <c r="C59" s="1813"/>
      <c r="D59" s="1813"/>
      <c r="E59" s="2530" t="e">
        <f>'прил 1.1'!#REF!</f>
        <v>#REF!</v>
      </c>
      <c r="F59" s="2530"/>
    </row>
    <row r="60" spans="1:9">
      <c r="B60" s="750" t="s">
        <v>868</v>
      </c>
      <c r="C60" s="1814"/>
      <c r="D60" s="1814"/>
      <c r="E60" s="2530" t="s">
        <v>1046</v>
      </c>
      <c r="F60" s="2530"/>
    </row>
  </sheetData>
  <mergeCells count="20">
    <mergeCell ref="E59:F59"/>
    <mergeCell ref="E60:F60"/>
    <mergeCell ref="E22:E24"/>
    <mergeCell ref="F22:F24"/>
    <mergeCell ref="C23:D23"/>
    <mergeCell ref="A55:F55"/>
    <mergeCell ref="A56:F56"/>
    <mergeCell ref="A57:F57"/>
    <mergeCell ref="C17:D17"/>
    <mergeCell ref="C18:D18"/>
    <mergeCell ref="C19:D19"/>
    <mergeCell ref="A22:A24"/>
    <mergeCell ref="B22:B24"/>
    <mergeCell ref="C22:D22"/>
    <mergeCell ref="A15:F15"/>
    <mergeCell ref="A10:F10"/>
    <mergeCell ref="A11:F11"/>
    <mergeCell ref="A12:F12"/>
    <mergeCell ref="A13:F13"/>
    <mergeCell ref="A14:F14"/>
  </mergeCells>
  <pageMargins left="1.1023622047244095" right="0.70866141732283472" top="0.74803149606299213" bottom="0.74803149606299213" header="0.31496062992125984" footer="0.31496062992125984"/>
  <pageSetup paperSize="9" scale="6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0"/>
  <sheetViews>
    <sheetView topLeftCell="A44" workbookViewId="0">
      <selection activeCell="C17" sqref="C17:D17"/>
    </sheetView>
  </sheetViews>
  <sheetFormatPr defaultColWidth="9" defaultRowHeight="15"/>
  <cols>
    <col min="1" max="1" width="5.75" style="1781" customWidth="1"/>
    <col min="2" max="2" width="48.125" style="1782" customWidth="1"/>
    <col min="3" max="4" width="12.625" style="1782" customWidth="1"/>
    <col min="5" max="5" width="14.125" style="1785" customWidth="1"/>
    <col min="6" max="6" width="18.375" style="1785" customWidth="1"/>
    <col min="7" max="8" width="13.75" style="1782" customWidth="1"/>
    <col min="9" max="10" width="18.125" style="1782" customWidth="1"/>
    <col min="11" max="29" width="26.875" style="1782" customWidth="1"/>
    <col min="30" max="16384" width="9" style="1782"/>
  </cols>
  <sheetData>
    <row r="1" spans="1:9" ht="15.75">
      <c r="E1" s="744"/>
      <c r="F1" s="624" t="s">
        <v>886</v>
      </c>
    </row>
    <row r="2" spans="1:9" ht="15.75">
      <c r="E2" s="744"/>
      <c r="F2" s="624" t="s">
        <v>343</v>
      </c>
    </row>
    <row r="3" spans="1:9" ht="18.75">
      <c r="E3" s="744"/>
      <c r="F3" s="625" t="s">
        <v>885</v>
      </c>
    </row>
    <row r="4" spans="1:9" ht="15.75">
      <c r="E4" s="745"/>
      <c r="F4" s="1783"/>
    </row>
    <row r="5" spans="1:9">
      <c r="E5" s="746"/>
      <c r="F5" s="1784" t="s">
        <v>762</v>
      </c>
    </row>
    <row r="6" spans="1:9">
      <c r="E6" s="746"/>
      <c r="F6" s="1054" t="s">
        <v>1027</v>
      </c>
    </row>
    <row r="7" spans="1:9">
      <c r="E7" s="747"/>
      <c r="F7" s="1055" t="s">
        <v>934</v>
      </c>
    </row>
    <row r="8" spans="1:9">
      <c r="E8" s="746"/>
      <c r="F8" s="1056" t="s">
        <v>1353</v>
      </c>
    </row>
    <row r="9" spans="1:9">
      <c r="F9" s="1786" t="s">
        <v>348</v>
      </c>
    </row>
    <row r="10" spans="1:9">
      <c r="A10" s="2515" t="s">
        <v>984</v>
      </c>
      <c r="B10" s="2515"/>
      <c r="C10" s="2515"/>
      <c r="D10" s="2515"/>
      <c r="E10" s="2515"/>
      <c r="F10" s="2515"/>
    </row>
    <row r="11" spans="1:9" s="1787" customFormat="1">
      <c r="A11" s="2516" t="s">
        <v>1026</v>
      </c>
      <c r="B11" s="2516"/>
      <c r="C11" s="2516"/>
      <c r="D11" s="2516"/>
      <c r="E11" s="2516"/>
      <c r="F11" s="2516"/>
      <c r="G11" s="1782"/>
      <c r="H11" s="1782"/>
      <c r="I11" s="1782"/>
    </row>
    <row r="12" spans="1:9" s="1787" customFormat="1">
      <c r="A12" s="2517" t="s">
        <v>985</v>
      </c>
      <c r="B12" s="2517"/>
      <c r="C12" s="2517"/>
      <c r="D12" s="2517"/>
      <c r="E12" s="2517"/>
      <c r="F12" s="2517"/>
      <c r="G12" s="1782"/>
      <c r="H12" s="1782"/>
      <c r="I12" s="1782"/>
    </row>
    <row r="13" spans="1:9" s="1787" customFormat="1">
      <c r="A13" s="2516" t="s">
        <v>1345</v>
      </c>
      <c r="B13" s="2516"/>
      <c r="C13" s="2516"/>
      <c r="D13" s="2516"/>
      <c r="E13" s="2516"/>
      <c r="F13" s="2516"/>
      <c r="G13" s="1782"/>
      <c r="H13" s="1782"/>
      <c r="I13" s="1782"/>
    </row>
    <row r="14" spans="1:9" s="1787" customFormat="1">
      <c r="A14" s="2518" t="s">
        <v>986</v>
      </c>
      <c r="B14" s="2518"/>
      <c r="C14" s="2518"/>
      <c r="D14" s="2518"/>
      <c r="E14" s="2518"/>
      <c r="F14" s="2518"/>
      <c r="G14" s="1782"/>
      <c r="H14" s="1782"/>
      <c r="I14" s="1782"/>
    </row>
    <row r="15" spans="1:9" s="1787" customFormat="1">
      <c r="A15" s="2515" t="s">
        <v>987</v>
      </c>
      <c r="B15" s="2515"/>
      <c r="C15" s="2515"/>
      <c r="D15" s="2515"/>
      <c r="E15" s="2515"/>
      <c r="F15" s="2515"/>
      <c r="G15" s="1782"/>
      <c r="H15" s="1782"/>
      <c r="I15" s="1782"/>
    </row>
    <row r="16" spans="1:9" s="1787" customFormat="1" ht="15.75" thickBot="1">
      <c r="A16" s="1788"/>
      <c r="B16" s="1789"/>
      <c r="C16" s="1790"/>
      <c r="D16" s="1791"/>
      <c r="E16" s="1792"/>
      <c r="F16" s="1792"/>
      <c r="G16" s="1782"/>
      <c r="H16" s="1782"/>
      <c r="I16" s="1782"/>
    </row>
    <row r="17" spans="1:9" s="1787" customFormat="1" ht="26.25">
      <c r="A17" s="1788"/>
      <c r="B17" s="753" t="s">
        <v>1148</v>
      </c>
      <c r="C17" s="2557">
        <v>402.7885</v>
      </c>
      <c r="D17" s="2558"/>
      <c r="E17" s="1792"/>
      <c r="F17" s="1792"/>
      <c r="G17" s="1782"/>
      <c r="H17" s="1782"/>
      <c r="I17" s="1782"/>
    </row>
    <row r="18" spans="1:9" s="1787" customFormat="1">
      <c r="A18" s="1788"/>
      <c r="B18" s="754" t="s">
        <v>988</v>
      </c>
      <c r="C18" s="2559" t="s">
        <v>1346</v>
      </c>
      <c r="D18" s="2560"/>
      <c r="E18" s="1792"/>
      <c r="F18" s="1792"/>
      <c r="G18" s="1782"/>
      <c r="H18" s="1782"/>
      <c r="I18" s="1782"/>
    </row>
    <row r="19" spans="1:9" s="1787" customFormat="1" ht="15.75" thickBot="1">
      <c r="A19" s="1788"/>
      <c r="B19" s="755" t="s">
        <v>989</v>
      </c>
      <c r="C19" s="2523" t="e">
        <f>'прил 1.1'!#REF!</f>
        <v>#REF!</v>
      </c>
      <c r="D19" s="2524"/>
      <c r="E19" s="1792"/>
      <c r="F19" s="1792"/>
      <c r="G19" s="1782"/>
      <c r="H19" s="1782"/>
      <c r="I19" s="1782"/>
    </row>
    <row r="20" spans="1:9" s="1787" customFormat="1">
      <c r="A20" s="1788"/>
      <c r="B20" s="1789"/>
      <c r="C20" s="1790"/>
      <c r="D20" s="1791"/>
      <c r="E20" s="1792"/>
      <c r="F20" s="1792"/>
      <c r="G20" s="1782"/>
      <c r="H20" s="1782"/>
      <c r="I20" s="1782"/>
    </row>
    <row r="21" spans="1:9" s="1787" customFormat="1">
      <c r="A21" s="1793"/>
      <c r="B21" s="1794"/>
      <c r="C21" s="1790"/>
      <c r="D21" s="1790"/>
      <c r="E21" s="1792"/>
      <c r="F21" s="1792"/>
      <c r="G21" s="1782"/>
      <c r="H21" s="1782"/>
      <c r="I21" s="1782"/>
    </row>
    <row r="22" spans="1:9" s="1795" customFormat="1">
      <c r="A22" s="2525" t="s">
        <v>990</v>
      </c>
      <c r="B22" s="2525" t="s">
        <v>991</v>
      </c>
      <c r="C22" s="2528" t="s">
        <v>992</v>
      </c>
      <c r="D22" s="2529"/>
      <c r="E22" s="2525" t="s">
        <v>466</v>
      </c>
      <c r="F22" s="2525" t="s">
        <v>468</v>
      </c>
    </row>
    <row r="23" spans="1:9" s="1795" customFormat="1">
      <c r="A23" s="2526"/>
      <c r="B23" s="2526"/>
      <c r="C23" s="2528" t="s">
        <v>470</v>
      </c>
      <c r="D23" s="2529"/>
      <c r="E23" s="2526"/>
      <c r="F23" s="2526"/>
    </row>
    <row r="24" spans="1:9" s="1795" customFormat="1">
      <c r="A24" s="2527"/>
      <c r="B24" s="2527"/>
      <c r="C24" s="1796" t="s">
        <v>472</v>
      </c>
      <c r="D24" s="1796" t="s">
        <v>473</v>
      </c>
      <c r="E24" s="2527"/>
      <c r="F24" s="2527"/>
    </row>
    <row r="25" spans="1:9" s="1787" customFormat="1">
      <c r="A25" s="1797">
        <v>1</v>
      </c>
      <c r="B25" s="1797">
        <v>2</v>
      </c>
      <c r="C25" s="1797">
        <v>3</v>
      </c>
      <c r="D25" s="1797">
        <v>4</v>
      </c>
      <c r="E25" s="1797">
        <v>5</v>
      </c>
      <c r="F25" s="1797">
        <v>6</v>
      </c>
      <c r="G25" s="1782"/>
      <c r="H25" s="1782"/>
      <c r="I25" s="1782"/>
    </row>
    <row r="26" spans="1:9" s="1800" customFormat="1">
      <c r="A26" s="1798">
        <v>1</v>
      </c>
      <c r="B26" s="1799" t="s">
        <v>993</v>
      </c>
      <c r="C26" s="1799"/>
      <c r="D26" s="1799"/>
      <c r="E26" s="1799"/>
      <c r="F26" s="1799"/>
    </row>
    <row r="27" spans="1:9" s="1805" customFormat="1">
      <c r="A27" s="1801" t="s">
        <v>111</v>
      </c>
      <c r="B27" s="1802" t="s">
        <v>994</v>
      </c>
      <c r="C27" s="1803">
        <v>43862</v>
      </c>
      <c r="D27" s="1803">
        <v>43876</v>
      </c>
      <c r="E27" s="1804">
        <v>0</v>
      </c>
      <c r="F27" s="1801"/>
    </row>
    <row r="28" spans="1:9" s="1805" customFormat="1" ht="38.25">
      <c r="A28" s="1806" t="s">
        <v>112</v>
      </c>
      <c r="B28" s="1802" t="s">
        <v>995</v>
      </c>
      <c r="C28" s="1803">
        <v>43891</v>
      </c>
      <c r="D28" s="1803">
        <v>43922</v>
      </c>
      <c r="E28" s="1804">
        <v>0</v>
      </c>
      <c r="F28" s="1801"/>
    </row>
    <row r="29" spans="1:9" s="1805" customFormat="1">
      <c r="A29" s="1806" t="s">
        <v>122</v>
      </c>
      <c r="B29" s="1802" t="s">
        <v>996</v>
      </c>
      <c r="C29" s="1803">
        <v>43922</v>
      </c>
      <c r="D29" s="1803">
        <v>43983</v>
      </c>
      <c r="E29" s="1804">
        <v>0</v>
      </c>
      <c r="F29" s="1801"/>
    </row>
    <row r="30" spans="1:9" s="1805" customFormat="1" ht="25.5">
      <c r="A30" s="1801" t="s">
        <v>145</v>
      </c>
      <c r="B30" s="1802" t="s">
        <v>997</v>
      </c>
      <c r="C30" s="1803">
        <v>43923</v>
      </c>
      <c r="D30" s="1803">
        <v>44106</v>
      </c>
      <c r="E30" s="1804">
        <v>0</v>
      </c>
      <c r="F30" s="1801"/>
    </row>
    <row r="31" spans="1:9" s="1805" customFormat="1" ht="25.5">
      <c r="A31" s="1801" t="s">
        <v>267</v>
      </c>
      <c r="B31" s="1802" t="s">
        <v>998</v>
      </c>
      <c r="C31" s="1803">
        <v>44106</v>
      </c>
      <c r="D31" s="1803">
        <v>44137</v>
      </c>
      <c r="E31" s="1804">
        <v>0</v>
      </c>
      <c r="F31" s="1801"/>
    </row>
    <row r="32" spans="1:9" s="1805" customFormat="1" ht="38.25">
      <c r="A32" s="1806" t="s">
        <v>269</v>
      </c>
      <c r="B32" s="1802" t="s">
        <v>999</v>
      </c>
      <c r="C32" s="1803">
        <v>44106</v>
      </c>
      <c r="D32" s="1803">
        <v>44137</v>
      </c>
      <c r="E32" s="1804">
        <v>0</v>
      </c>
      <c r="F32" s="1801"/>
    </row>
    <row r="33" spans="1:6" s="1805" customFormat="1">
      <c r="A33" s="1806" t="s">
        <v>1000</v>
      </c>
      <c r="B33" s="1802" t="s">
        <v>268</v>
      </c>
      <c r="C33" s="1803">
        <v>44167</v>
      </c>
      <c r="D33" s="1803">
        <v>44168</v>
      </c>
      <c r="E33" s="1804">
        <v>0</v>
      </c>
      <c r="F33" s="1801"/>
    </row>
    <row r="34" spans="1:6" s="1805" customFormat="1" ht="25.5">
      <c r="A34" s="1806" t="s">
        <v>1001</v>
      </c>
      <c r="B34" s="1802" t="s">
        <v>1002</v>
      </c>
      <c r="C34" s="1803">
        <v>44198</v>
      </c>
      <c r="D34" s="1803">
        <v>44230</v>
      </c>
      <c r="E34" s="1804">
        <v>0</v>
      </c>
      <c r="F34" s="1801"/>
    </row>
    <row r="35" spans="1:6" s="1805" customFormat="1" ht="25.5">
      <c r="A35" s="1801" t="s">
        <v>1003</v>
      </c>
      <c r="B35" s="1802" t="s">
        <v>1004</v>
      </c>
      <c r="C35" s="1803">
        <v>44258</v>
      </c>
      <c r="D35" s="1803">
        <v>44336</v>
      </c>
      <c r="E35" s="1804">
        <v>0</v>
      </c>
      <c r="F35" s="1801"/>
    </row>
    <row r="36" spans="1:6" s="1805" customFormat="1" ht="25.5">
      <c r="A36" s="1801" t="s">
        <v>1005</v>
      </c>
      <c r="B36" s="1802" t="s">
        <v>1006</v>
      </c>
      <c r="C36" s="1803" t="s">
        <v>1103</v>
      </c>
      <c r="D36" s="1803" t="s">
        <v>1103</v>
      </c>
      <c r="E36" s="1804">
        <v>0</v>
      </c>
      <c r="F36" s="1807"/>
    </row>
    <row r="37" spans="1:6" s="1800" customFormat="1">
      <c r="A37" s="1798">
        <v>2</v>
      </c>
      <c r="B37" s="1799" t="s">
        <v>1007</v>
      </c>
      <c r="C37" s="1808"/>
      <c r="D37" s="1808"/>
      <c r="E37" s="1799"/>
      <c r="F37" s="1799"/>
    </row>
    <row r="38" spans="1:6" s="1800" customFormat="1">
      <c r="A38" s="1801" t="s">
        <v>114</v>
      </c>
      <c r="B38" s="1809" t="s">
        <v>1008</v>
      </c>
      <c r="C38" s="1803">
        <v>44211</v>
      </c>
      <c r="D38" s="1803">
        <v>44280</v>
      </c>
      <c r="E38" s="1804">
        <v>0</v>
      </c>
      <c r="F38" s="1807"/>
    </row>
    <row r="39" spans="1:6" s="1805" customFormat="1">
      <c r="A39" s="1801" t="s">
        <v>115</v>
      </c>
      <c r="B39" s="1802" t="s">
        <v>1009</v>
      </c>
      <c r="C39" s="1803">
        <v>44044</v>
      </c>
      <c r="D39" s="1803">
        <v>44166</v>
      </c>
      <c r="E39" s="1804">
        <v>0</v>
      </c>
      <c r="F39" s="1807"/>
    </row>
    <row r="40" spans="1:6" s="1805" customFormat="1" ht="25.5">
      <c r="A40" s="1801" t="s">
        <v>116</v>
      </c>
      <c r="B40" s="1802" t="s">
        <v>1010</v>
      </c>
      <c r="C40" s="1803">
        <v>44336</v>
      </c>
      <c r="D40" s="1803">
        <v>44348</v>
      </c>
      <c r="E40" s="1804">
        <v>0</v>
      </c>
      <c r="F40" s="1801"/>
    </row>
    <row r="41" spans="1:6" s="1805" customFormat="1">
      <c r="A41" s="1801" t="s">
        <v>117</v>
      </c>
      <c r="B41" s="1802" t="s">
        <v>276</v>
      </c>
      <c r="C41" s="1803">
        <v>44337</v>
      </c>
      <c r="D41" s="1803">
        <v>44673</v>
      </c>
      <c r="E41" s="1804">
        <v>0</v>
      </c>
      <c r="F41" s="1801"/>
    </row>
    <row r="42" spans="1:6" s="1805" customFormat="1">
      <c r="A42" s="1806" t="s">
        <v>167</v>
      </c>
      <c r="B42" s="1802" t="s">
        <v>1151</v>
      </c>
      <c r="C42" s="1803">
        <v>44399</v>
      </c>
      <c r="D42" s="1803">
        <v>44735</v>
      </c>
      <c r="E42" s="1804">
        <v>0</v>
      </c>
      <c r="F42" s="1801"/>
    </row>
    <row r="43" spans="1:6" s="1805" customFormat="1" ht="25.5">
      <c r="A43" s="1801" t="s">
        <v>214</v>
      </c>
      <c r="B43" s="1802" t="s">
        <v>1152</v>
      </c>
      <c r="C43" s="1803">
        <v>44765</v>
      </c>
      <c r="D43" s="1803">
        <v>44765</v>
      </c>
      <c r="E43" s="1804">
        <v>0</v>
      </c>
      <c r="F43" s="1801"/>
    </row>
    <row r="44" spans="1:6" s="1805" customFormat="1" ht="25.5">
      <c r="A44" s="1801" t="s">
        <v>370</v>
      </c>
      <c r="B44" s="1802" t="s">
        <v>1153</v>
      </c>
      <c r="C44" s="1803">
        <v>44765</v>
      </c>
      <c r="D44" s="1803">
        <v>44796</v>
      </c>
      <c r="E44" s="1804">
        <v>0</v>
      </c>
      <c r="F44" s="1801"/>
    </row>
    <row r="45" spans="1:6" s="1805" customFormat="1">
      <c r="A45" s="1801" t="s">
        <v>46</v>
      </c>
      <c r="B45" s="1802" t="s">
        <v>1154</v>
      </c>
      <c r="C45" s="1803">
        <v>44829</v>
      </c>
      <c r="D45" s="1803">
        <v>44829</v>
      </c>
      <c r="E45" s="1804">
        <v>0</v>
      </c>
      <c r="F45" s="1801"/>
    </row>
    <row r="46" spans="1:6" s="1800" customFormat="1">
      <c r="A46" s="1798">
        <v>3</v>
      </c>
      <c r="B46" s="1799" t="s">
        <v>1011</v>
      </c>
      <c r="C46" s="1808"/>
      <c r="D46" s="1808"/>
      <c r="E46" s="1799"/>
      <c r="F46" s="1799"/>
    </row>
    <row r="47" spans="1:6" s="1800" customFormat="1" ht="25.5">
      <c r="A47" s="1801" t="s">
        <v>257</v>
      </c>
      <c r="B47" s="1802" t="s">
        <v>1012</v>
      </c>
      <c r="C47" s="1803">
        <v>44829</v>
      </c>
      <c r="D47" s="1803">
        <v>44859</v>
      </c>
      <c r="E47" s="1804">
        <v>0</v>
      </c>
      <c r="F47" s="1807"/>
    </row>
    <row r="48" spans="1:6" s="1800" customFormat="1">
      <c r="A48" s="1801" t="s">
        <v>258</v>
      </c>
      <c r="B48" s="1802" t="s">
        <v>1155</v>
      </c>
      <c r="C48" s="1803">
        <v>44829</v>
      </c>
      <c r="D48" s="1803">
        <v>44859</v>
      </c>
      <c r="E48" s="1804">
        <v>0</v>
      </c>
      <c r="F48" s="1807"/>
    </row>
    <row r="49" spans="1:9" s="1800" customFormat="1">
      <c r="A49" s="1801" t="s">
        <v>259</v>
      </c>
      <c r="B49" s="1802" t="s">
        <v>1156</v>
      </c>
      <c r="C49" s="1803" t="s">
        <v>1103</v>
      </c>
      <c r="D49" s="1803" t="s">
        <v>1103</v>
      </c>
      <c r="E49" s="1804">
        <v>0</v>
      </c>
      <c r="F49" s="1807"/>
    </row>
    <row r="50" spans="1:9" s="1800" customFormat="1">
      <c r="A50" s="1801" t="s">
        <v>278</v>
      </c>
      <c r="B50" s="1802" t="s">
        <v>1013</v>
      </c>
      <c r="C50" s="1803">
        <v>44890</v>
      </c>
      <c r="D50" s="1803">
        <v>44890</v>
      </c>
      <c r="E50" s="1804">
        <v>0</v>
      </c>
      <c r="F50" s="1807"/>
    </row>
    <row r="51" spans="1:9" s="1800" customFormat="1">
      <c r="A51" s="1801" t="s">
        <v>280</v>
      </c>
      <c r="B51" s="1802" t="s">
        <v>1157</v>
      </c>
      <c r="C51" s="1803">
        <v>44890</v>
      </c>
      <c r="D51" s="1803">
        <v>44890</v>
      </c>
      <c r="E51" s="1804">
        <v>0</v>
      </c>
      <c r="F51" s="1807"/>
    </row>
    <row r="52" spans="1:9" s="1800" customFormat="1">
      <c r="A52" s="1801" t="s">
        <v>1014</v>
      </c>
      <c r="B52" s="1802" t="s">
        <v>1158</v>
      </c>
      <c r="C52" s="1803">
        <v>44890</v>
      </c>
      <c r="D52" s="1803">
        <v>44890</v>
      </c>
      <c r="E52" s="1804">
        <v>0</v>
      </c>
      <c r="F52" s="1807"/>
    </row>
    <row r="53" spans="1:9" s="1800" customFormat="1" ht="25.5">
      <c r="A53" s="1801" t="s">
        <v>1015</v>
      </c>
      <c r="B53" s="1802" t="s">
        <v>1016</v>
      </c>
      <c r="C53" s="1803" t="s">
        <v>1103</v>
      </c>
      <c r="D53" s="1803" t="s">
        <v>1103</v>
      </c>
      <c r="E53" s="1804">
        <v>0</v>
      </c>
      <c r="F53" s="1807"/>
    </row>
    <row r="54" spans="1:9">
      <c r="A54" s="1810"/>
      <c r="B54" s="1811"/>
      <c r="C54" s="1811"/>
      <c r="D54" s="1811"/>
      <c r="E54" s="1792"/>
      <c r="F54" s="1792"/>
      <c r="G54" s="1787"/>
      <c r="H54" s="1787"/>
      <c r="I54" s="1787"/>
    </row>
    <row r="55" spans="1:9">
      <c r="A55" s="2531" t="s">
        <v>1159</v>
      </c>
      <c r="B55" s="2531"/>
      <c r="C55" s="2531"/>
      <c r="D55" s="2531"/>
      <c r="E55" s="2531"/>
      <c r="F55" s="2531"/>
      <c r="G55" s="1787"/>
      <c r="H55" s="1787"/>
      <c r="I55" s="1787"/>
    </row>
    <row r="56" spans="1:9">
      <c r="A56" s="2532" t="s">
        <v>1160</v>
      </c>
      <c r="B56" s="2532"/>
      <c r="C56" s="2532"/>
      <c r="D56" s="2532"/>
      <c r="E56" s="2532"/>
      <c r="F56" s="2532"/>
      <c r="G56" s="1787"/>
      <c r="H56" s="1787"/>
      <c r="I56" s="1787"/>
    </row>
    <row r="57" spans="1:9">
      <c r="A57" s="2531" t="s">
        <v>1161</v>
      </c>
      <c r="B57" s="2531"/>
      <c r="C57" s="2531"/>
      <c r="D57" s="2531"/>
      <c r="E57" s="2531"/>
      <c r="F57" s="2531"/>
      <c r="G57" s="1787"/>
      <c r="H57" s="1787"/>
      <c r="I57" s="1787"/>
    </row>
    <row r="58" spans="1:9">
      <c r="B58" s="1812" t="s">
        <v>762</v>
      </c>
    </row>
    <row r="59" spans="1:9" ht="25.5">
      <c r="B59" s="1040" t="s">
        <v>1193</v>
      </c>
      <c r="C59" s="1813"/>
      <c r="D59" s="1813"/>
      <c r="E59" s="2530" t="e">
        <f>'прил 1.1'!#REF!</f>
        <v>#REF!</v>
      </c>
      <c r="F59" s="2530"/>
    </row>
    <row r="60" spans="1:9" ht="30" customHeight="1">
      <c r="B60" s="750" t="s">
        <v>868</v>
      </c>
      <c r="C60" s="1814"/>
      <c r="D60" s="1814"/>
      <c r="E60" s="2530" t="s">
        <v>1046</v>
      </c>
      <c r="F60" s="2530"/>
    </row>
  </sheetData>
  <mergeCells count="20">
    <mergeCell ref="E59:F59"/>
    <mergeCell ref="E60:F60"/>
    <mergeCell ref="E22:E24"/>
    <mergeCell ref="F22:F24"/>
    <mergeCell ref="C23:D23"/>
    <mergeCell ref="A55:F55"/>
    <mergeCell ref="A56:F56"/>
    <mergeCell ref="A57:F57"/>
    <mergeCell ref="C17:D17"/>
    <mergeCell ref="C18:D18"/>
    <mergeCell ref="C19:D19"/>
    <mergeCell ref="A22:A24"/>
    <mergeCell ref="B22:B24"/>
    <mergeCell ref="C22:D22"/>
    <mergeCell ref="A15:F15"/>
    <mergeCell ref="A10:F10"/>
    <mergeCell ref="A11:F11"/>
    <mergeCell ref="A12:F12"/>
    <mergeCell ref="A13:F13"/>
    <mergeCell ref="A14:F14"/>
  </mergeCells>
  <pageMargins left="1.1023622047244095" right="0.70866141732283472" top="0.74803149606299213" bottom="0.74803149606299213" header="0.31496062992125984" footer="0.31496062992125984"/>
  <pageSetup paperSize="9" scale="6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0"/>
  <sheetViews>
    <sheetView topLeftCell="A10" workbookViewId="0">
      <selection activeCell="C17" sqref="C17:D17"/>
    </sheetView>
  </sheetViews>
  <sheetFormatPr defaultColWidth="9" defaultRowHeight="15"/>
  <cols>
    <col min="1" max="1" width="5.75" style="1781" customWidth="1"/>
    <col min="2" max="2" width="48.125" style="1782" customWidth="1"/>
    <col min="3" max="4" width="12.625" style="1782" customWidth="1"/>
    <col min="5" max="5" width="14.125" style="1785" customWidth="1"/>
    <col min="6" max="6" width="18.375" style="1785" customWidth="1"/>
    <col min="7" max="8" width="13.75" style="1782" customWidth="1"/>
    <col min="9" max="10" width="18.125" style="1782" customWidth="1"/>
    <col min="11" max="29" width="26.875" style="1782" customWidth="1"/>
    <col min="30" max="16384" width="9" style="1782"/>
  </cols>
  <sheetData>
    <row r="1" spans="1:9" ht="15.75">
      <c r="E1" s="744"/>
      <c r="F1" s="624" t="s">
        <v>886</v>
      </c>
    </row>
    <row r="2" spans="1:9" ht="15.75">
      <c r="E2" s="744"/>
      <c r="F2" s="624" t="s">
        <v>343</v>
      </c>
    </row>
    <row r="3" spans="1:9" ht="18.75">
      <c r="E3" s="744"/>
      <c r="F3" s="625" t="s">
        <v>885</v>
      </c>
    </row>
    <row r="4" spans="1:9" ht="15.75">
      <c r="E4" s="745"/>
      <c r="F4" s="1783"/>
    </row>
    <row r="5" spans="1:9">
      <c r="E5" s="746"/>
      <c r="F5" s="1784" t="s">
        <v>762</v>
      </c>
    </row>
    <row r="6" spans="1:9">
      <c r="E6" s="746"/>
      <c r="F6" s="1054" t="s">
        <v>1027</v>
      </c>
    </row>
    <row r="7" spans="1:9">
      <c r="E7" s="747"/>
      <c r="F7" s="1055" t="s">
        <v>934</v>
      </c>
    </row>
    <row r="8" spans="1:9">
      <c r="E8" s="746"/>
      <c r="F8" s="1056" t="s">
        <v>1353</v>
      </c>
    </row>
    <row r="9" spans="1:9">
      <c r="F9" s="1786" t="s">
        <v>348</v>
      </c>
    </row>
    <row r="10" spans="1:9">
      <c r="A10" s="2515" t="s">
        <v>984</v>
      </c>
      <c r="B10" s="2515"/>
      <c r="C10" s="2515"/>
      <c r="D10" s="2515"/>
      <c r="E10" s="2515"/>
      <c r="F10" s="2515"/>
    </row>
    <row r="11" spans="1:9" s="1787" customFormat="1">
      <c r="A11" s="2516" t="s">
        <v>1026</v>
      </c>
      <c r="B11" s="2516"/>
      <c r="C11" s="2516"/>
      <c r="D11" s="2516"/>
      <c r="E11" s="2516"/>
      <c r="F11" s="2516"/>
      <c r="G11" s="1782"/>
      <c r="H11" s="1782"/>
      <c r="I11" s="1782"/>
    </row>
    <row r="12" spans="1:9" s="1787" customFormat="1">
      <c r="A12" s="2517" t="s">
        <v>985</v>
      </c>
      <c r="B12" s="2517"/>
      <c r="C12" s="2517"/>
      <c r="D12" s="2517"/>
      <c r="E12" s="2517"/>
      <c r="F12" s="2517"/>
      <c r="G12" s="1782"/>
      <c r="H12" s="1782"/>
      <c r="I12" s="1782"/>
    </row>
    <row r="13" spans="1:9" s="1787" customFormat="1" ht="32.25" customHeight="1">
      <c r="A13" s="2516" t="s">
        <v>1347</v>
      </c>
      <c r="B13" s="2516"/>
      <c r="C13" s="2516"/>
      <c r="D13" s="2516"/>
      <c r="E13" s="2516"/>
      <c r="F13" s="2516"/>
      <c r="G13" s="1782"/>
      <c r="H13" s="1782"/>
      <c r="I13" s="1782"/>
    </row>
    <row r="14" spans="1:9" s="1787" customFormat="1">
      <c r="A14" s="2518" t="s">
        <v>986</v>
      </c>
      <c r="B14" s="2518"/>
      <c r="C14" s="2518"/>
      <c r="D14" s="2518"/>
      <c r="E14" s="2518"/>
      <c r="F14" s="2518"/>
      <c r="G14" s="1782"/>
      <c r="H14" s="1782"/>
      <c r="I14" s="1782"/>
    </row>
    <row r="15" spans="1:9" s="1787" customFormat="1">
      <c r="A15" s="2515" t="s">
        <v>987</v>
      </c>
      <c r="B15" s="2515"/>
      <c r="C15" s="2515"/>
      <c r="D15" s="2515"/>
      <c r="E15" s="2515"/>
      <c r="F15" s="2515"/>
      <c r="G15" s="1782"/>
      <c r="H15" s="1782"/>
      <c r="I15" s="1782"/>
    </row>
    <row r="16" spans="1:9" s="1787" customFormat="1" ht="15.75" thickBot="1">
      <c r="A16" s="1788"/>
      <c r="B16" s="1789"/>
      <c r="C16" s="1790"/>
      <c r="D16" s="1791"/>
      <c r="E16" s="1792"/>
      <c r="F16" s="1792"/>
      <c r="G16" s="1782"/>
      <c r="H16" s="1782"/>
      <c r="I16" s="1782"/>
    </row>
    <row r="17" spans="1:9" s="1787" customFormat="1" ht="26.25">
      <c r="A17" s="1788"/>
      <c r="B17" s="753" t="s">
        <v>1148</v>
      </c>
      <c r="C17" s="2557">
        <v>363.22760000000005</v>
      </c>
      <c r="D17" s="2558"/>
      <c r="E17" s="1792"/>
      <c r="F17" s="1792"/>
      <c r="G17" s="1782"/>
      <c r="H17" s="1782"/>
      <c r="I17" s="1782"/>
    </row>
    <row r="18" spans="1:9" s="1787" customFormat="1">
      <c r="A18" s="1788"/>
      <c r="B18" s="754" t="s">
        <v>988</v>
      </c>
      <c r="C18" s="2559" t="s">
        <v>1346</v>
      </c>
      <c r="D18" s="2560"/>
      <c r="E18" s="1792"/>
      <c r="F18" s="1792"/>
      <c r="G18" s="1782"/>
      <c r="H18" s="1782"/>
      <c r="I18" s="1782"/>
    </row>
    <row r="19" spans="1:9" s="1787" customFormat="1" ht="15.75" thickBot="1">
      <c r="A19" s="1788"/>
      <c r="B19" s="755" t="s">
        <v>989</v>
      </c>
      <c r="C19" s="2561" t="s">
        <v>1150</v>
      </c>
      <c r="D19" s="2562"/>
      <c r="E19" s="1792"/>
      <c r="F19" s="1792"/>
      <c r="G19" s="1782"/>
      <c r="H19" s="1782"/>
      <c r="I19" s="1782"/>
    </row>
    <row r="20" spans="1:9" s="1787" customFormat="1">
      <c r="A20" s="1788"/>
      <c r="B20" s="1789"/>
      <c r="C20" s="1790"/>
      <c r="D20" s="1791"/>
      <c r="E20" s="1792"/>
      <c r="F20" s="1792"/>
      <c r="G20" s="1782"/>
      <c r="H20" s="1782"/>
      <c r="I20" s="1782"/>
    </row>
    <row r="21" spans="1:9" s="1787" customFormat="1">
      <c r="A21" s="1793"/>
      <c r="B21" s="1794"/>
      <c r="C21" s="1790"/>
      <c r="D21" s="1790"/>
      <c r="E21" s="1792"/>
      <c r="F21" s="1792"/>
      <c r="G21" s="1782"/>
      <c r="H21" s="1782"/>
      <c r="I21" s="1782"/>
    </row>
    <row r="22" spans="1:9" s="1795" customFormat="1">
      <c r="A22" s="2525" t="s">
        <v>990</v>
      </c>
      <c r="B22" s="2525" t="s">
        <v>991</v>
      </c>
      <c r="C22" s="2528" t="s">
        <v>992</v>
      </c>
      <c r="D22" s="2529"/>
      <c r="E22" s="2525" t="s">
        <v>466</v>
      </c>
      <c r="F22" s="2525" t="s">
        <v>468</v>
      </c>
    </row>
    <row r="23" spans="1:9" s="1795" customFormat="1">
      <c r="A23" s="2526"/>
      <c r="B23" s="2526"/>
      <c r="C23" s="2528" t="s">
        <v>470</v>
      </c>
      <c r="D23" s="2529"/>
      <c r="E23" s="2526"/>
      <c r="F23" s="2526"/>
    </row>
    <row r="24" spans="1:9" s="1795" customFormat="1">
      <c r="A24" s="2527"/>
      <c r="B24" s="2527"/>
      <c r="C24" s="1796" t="s">
        <v>472</v>
      </c>
      <c r="D24" s="1796" t="s">
        <v>473</v>
      </c>
      <c r="E24" s="2527"/>
      <c r="F24" s="2527"/>
    </row>
    <row r="25" spans="1:9" s="1787" customFormat="1">
      <c r="A25" s="1797">
        <v>1</v>
      </c>
      <c r="B25" s="1797">
        <v>2</v>
      </c>
      <c r="C25" s="1797">
        <v>3</v>
      </c>
      <c r="D25" s="1797">
        <v>4</v>
      </c>
      <c r="E25" s="1797">
        <v>5</v>
      </c>
      <c r="F25" s="1797">
        <v>6</v>
      </c>
      <c r="G25" s="1782"/>
      <c r="H25" s="1782"/>
      <c r="I25" s="1782"/>
    </row>
    <row r="26" spans="1:9" s="1800" customFormat="1">
      <c r="A26" s="1798">
        <v>1</v>
      </c>
      <c r="B26" s="1799" t="s">
        <v>993</v>
      </c>
      <c r="C26" s="1799"/>
      <c r="D26" s="1799"/>
      <c r="E26" s="1799"/>
      <c r="F26" s="1799"/>
    </row>
    <row r="27" spans="1:9" s="1805" customFormat="1">
      <c r="A27" s="1801" t="s">
        <v>111</v>
      </c>
      <c r="B27" s="1802" t="s">
        <v>994</v>
      </c>
      <c r="C27" s="1803">
        <v>43862</v>
      </c>
      <c r="D27" s="1803">
        <v>43876</v>
      </c>
      <c r="E27" s="1804">
        <v>0</v>
      </c>
      <c r="F27" s="1801"/>
    </row>
    <row r="28" spans="1:9" s="1805" customFormat="1" ht="38.25">
      <c r="A28" s="1806" t="s">
        <v>112</v>
      </c>
      <c r="B28" s="1802" t="s">
        <v>995</v>
      </c>
      <c r="C28" s="1803">
        <v>43891</v>
      </c>
      <c r="D28" s="1803">
        <v>43922</v>
      </c>
      <c r="E28" s="1804">
        <v>0</v>
      </c>
      <c r="F28" s="1801"/>
    </row>
    <row r="29" spans="1:9" s="1805" customFormat="1">
      <c r="A29" s="1806" t="s">
        <v>122</v>
      </c>
      <c r="B29" s="1802" t="s">
        <v>996</v>
      </c>
      <c r="C29" s="1803">
        <v>43922</v>
      </c>
      <c r="D29" s="1803">
        <v>43983</v>
      </c>
      <c r="E29" s="1804">
        <v>0</v>
      </c>
      <c r="F29" s="1801"/>
    </row>
    <row r="30" spans="1:9" s="1805" customFormat="1" ht="25.5">
      <c r="A30" s="1801" t="s">
        <v>145</v>
      </c>
      <c r="B30" s="1802" t="s">
        <v>997</v>
      </c>
      <c r="C30" s="1803">
        <v>43923</v>
      </c>
      <c r="D30" s="1803">
        <v>44137</v>
      </c>
      <c r="E30" s="1804">
        <v>0</v>
      </c>
      <c r="F30" s="1801"/>
    </row>
    <row r="31" spans="1:9" s="1805" customFormat="1" ht="25.5">
      <c r="A31" s="1801" t="s">
        <v>267</v>
      </c>
      <c r="B31" s="1802" t="s">
        <v>998</v>
      </c>
      <c r="C31" s="1803">
        <v>44137</v>
      </c>
      <c r="D31" s="1803">
        <v>44198</v>
      </c>
      <c r="E31" s="1804">
        <v>0</v>
      </c>
      <c r="F31" s="1801"/>
    </row>
    <row r="32" spans="1:9" s="1805" customFormat="1" ht="38.25">
      <c r="A32" s="1806" t="s">
        <v>269</v>
      </c>
      <c r="B32" s="1802" t="s">
        <v>999</v>
      </c>
      <c r="C32" s="1803">
        <v>44137</v>
      </c>
      <c r="D32" s="1803">
        <v>44198</v>
      </c>
      <c r="E32" s="1804">
        <v>0</v>
      </c>
      <c r="F32" s="1801"/>
    </row>
    <row r="33" spans="1:6" s="1805" customFormat="1">
      <c r="A33" s="1806" t="s">
        <v>1000</v>
      </c>
      <c r="B33" s="1802" t="s">
        <v>268</v>
      </c>
      <c r="C33" s="1803">
        <v>44229</v>
      </c>
      <c r="D33" s="1803">
        <v>44230</v>
      </c>
      <c r="E33" s="1804">
        <v>0</v>
      </c>
      <c r="F33" s="1801"/>
    </row>
    <row r="34" spans="1:6" s="1805" customFormat="1" ht="25.5">
      <c r="A34" s="1806" t="s">
        <v>1001</v>
      </c>
      <c r="B34" s="1802" t="s">
        <v>1002</v>
      </c>
      <c r="C34" s="1803">
        <v>44229</v>
      </c>
      <c r="D34" s="1803">
        <v>44258</v>
      </c>
      <c r="E34" s="1804">
        <v>0</v>
      </c>
      <c r="F34" s="1801"/>
    </row>
    <row r="35" spans="1:6" s="1805" customFormat="1" ht="25.5">
      <c r="A35" s="1801" t="s">
        <v>1003</v>
      </c>
      <c r="B35" s="1802" t="s">
        <v>1004</v>
      </c>
      <c r="C35" s="1803">
        <v>44258</v>
      </c>
      <c r="D35" s="1803">
        <v>44336</v>
      </c>
      <c r="E35" s="1804">
        <v>0</v>
      </c>
      <c r="F35" s="1801"/>
    </row>
    <row r="36" spans="1:6" s="1805" customFormat="1" ht="25.5">
      <c r="A36" s="1801" t="s">
        <v>1005</v>
      </c>
      <c r="B36" s="1802" t="s">
        <v>1006</v>
      </c>
      <c r="C36" s="1803" t="s">
        <v>1103</v>
      </c>
      <c r="D36" s="1803" t="s">
        <v>1103</v>
      </c>
      <c r="E36" s="1804">
        <v>0</v>
      </c>
      <c r="F36" s="1807"/>
    </row>
    <row r="37" spans="1:6" s="1800" customFormat="1">
      <c r="A37" s="1798">
        <v>2</v>
      </c>
      <c r="B37" s="1799" t="s">
        <v>1007</v>
      </c>
      <c r="C37" s="1808"/>
      <c r="D37" s="1808"/>
      <c r="E37" s="1799"/>
      <c r="F37" s="1799"/>
    </row>
    <row r="38" spans="1:6" s="1800" customFormat="1">
      <c r="A38" s="1801" t="s">
        <v>114</v>
      </c>
      <c r="B38" s="1809" t="s">
        <v>1008</v>
      </c>
      <c r="C38" s="1803">
        <v>44211</v>
      </c>
      <c r="D38" s="1803">
        <v>44280</v>
      </c>
      <c r="E38" s="1804">
        <v>0</v>
      </c>
      <c r="F38" s="1807"/>
    </row>
    <row r="39" spans="1:6" s="1805" customFormat="1">
      <c r="A39" s="1801" t="s">
        <v>115</v>
      </c>
      <c r="B39" s="1802" t="s">
        <v>1009</v>
      </c>
      <c r="C39" s="1803">
        <v>44044</v>
      </c>
      <c r="D39" s="1803">
        <v>44197</v>
      </c>
      <c r="E39" s="1804">
        <v>0</v>
      </c>
      <c r="F39" s="1807"/>
    </row>
    <row r="40" spans="1:6" s="1805" customFormat="1" ht="25.5">
      <c r="A40" s="1801" t="s">
        <v>116</v>
      </c>
      <c r="B40" s="1802" t="s">
        <v>1010</v>
      </c>
      <c r="C40" s="1803">
        <v>44336</v>
      </c>
      <c r="D40" s="1803">
        <v>44348</v>
      </c>
      <c r="E40" s="1804">
        <v>0</v>
      </c>
      <c r="F40" s="1801"/>
    </row>
    <row r="41" spans="1:6" s="1805" customFormat="1">
      <c r="A41" s="1801" t="s">
        <v>117</v>
      </c>
      <c r="B41" s="1802" t="s">
        <v>276</v>
      </c>
      <c r="C41" s="1803">
        <v>44337</v>
      </c>
      <c r="D41" s="1803">
        <v>44673</v>
      </c>
      <c r="E41" s="1804">
        <v>0</v>
      </c>
      <c r="F41" s="1801"/>
    </row>
    <row r="42" spans="1:6" s="1805" customFormat="1">
      <c r="A42" s="1806" t="s">
        <v>167</v>
      </c>
      <c r="B42" s="1802" t="s">
        <v>1151</v>
      </c>
      <c r="C42" s="1803">
        <v>44399</v>
      </c>
      <c r="D42" s="1803">
        <v>44735</v>
      </c>
      <c r="E42" s="1804">
        <v>0</v>
      </c>
      <c r="F42" s="1801"/>
    </row>
    <row r="43" spans="1:6" s="1805" customFormat="1" ht="25.5">
      <c r="A43" s="1801" t="s">
        <v>214</v>
      </c>
      <c r="B43" s="1802" t="s">
        <v>1152</v>
      </c>
      <c r="C43" s="1803">
        <v>44765</v>
      </c>
      <c r="D43" s="1803">
        <v>44765</v>
      </c>
      <c r="E43" s="1804">
        <v>0</v>
      </c>
      <c r="F43" s="1801"/>
    </row>
    <row r="44" spans="1:6" s="1805" customFormat="1" ht="25.5">
      <c r="A44" s="1801" t="s">
        <v>370</v>
      </c>
      <c r="B44" s="1802" t="s">
        <v>1153</v>
      </c>
      <c r="C44" s="1803">
        <v>44765</v>
      </c>
      <c r="D44" s="1803">
        <v>44796</v>
      </c>
      <c r="E44" s="1804">
        <v>0</v>
      </c>
      <c r="F44" s="1801"/>
    </row>
    <row r="45" spans="1:6" s="1805" customFormat="1">
      <c r="A45" s="1801" t="s">
        <v>46</v>
      </c>
      <c r="B45" s="1802" t="s">
        <v>1154</v>
      </c>
      <c r="C45" s="1803">
        <v>44829</v>
      </c>
      <c r="D45" s="1803">
        <v>44829</v>
      </c>
      <c r="E45" s="1804">
        <v>0</v>
      </c>
      <c r="F45" s="1801"/>
    </row>
    <row r="46" spans="1:6" s="1800" customFormat="1">
      <c r="A46" s="1798">
        <v>3</v>
      </c>
      <c r="B46" s="1799" t="s">
        <v>1011</v>
      </c>
      <c r="C46" s="1808"/>
      <c r="D46" s="1808"/>
      <c r="E46" s="1799"/>
      <c r="F46" s="1799"/>
    </row>
    <row r="47" spans="1:6" s="1800" customFormat="1" ht="25.5">
      <c r="A47" s="1801" t="s">
        <v>257</v>
      </c>
      <c r="B47" s="1802" t="s">
        <v>1012</v>
      </c>
      <c r="C47" s="1803">
        <v>44829</v>
      </c>
      <c r="D47" s="1803">
        <v>44859</v>
      </c>
      <c r="E47" s="1804">
        <v>0</v>
      </c>
      <c r="F47" s="1807"/>
    </row>
    <row r="48" spans="1:6" s="1800" customFormat="1">
      <c r="A48" s="1801" t="s">
        <v>258</v>
      </c>
      <c r="B48" s="1802" t="s">
        <v>1155</v>
      </c>
      <c r="C48" s="1803">
        <v>44829</v>
      </c>
      <c r="D48" s="1803">
        <v>44859</v>
      </c>
      <c r="E48" s="1804">
        <v>0</v>
      </c>
      <c r="F48" s="1807"/>
    </row>
    <row r="49" spans="1:9" s="1800" customFormat="1">
      <c r="A49" s="1801" t="s">
        <v>259</v>
      </c>
      <c r="B49" s="1802" t="s">
        <v>1156</v>
      </c>
      <c r="C49" s="1803" t="s">
        <v>1103</v>
      </c>
      <c r="D49" s="1803" t="s">
        <v>1103</v>
      </c>
      <c r="E49" s="1804">
        <v>0</v>
      </c>
      <c r="F49" s="1807"/>
    </row>
    <row r="50" spans="1:9" s="1800" customFormat="1">
      <c r="A50" s="1801" t="s">
        <v>278</v>
      </c>
      <c r="B50" s="1802" t="s">
        <v>1013</v>
      </c>
      <c r="C50" s="1803">
        <v>44890</v>
      </c>
      <c r="D50" s="1803">
        <v>44890</v>
      </c>
      <c r="E50" s="1804">
        <v>0</v>
      </c>
      <c r="F50" s="1807"/>
    </row>
    <row r="51" spans="1:9" s="1800" customFormat="1">
      <c r="A51" s="1801" t="s">
        <v>280</v>
      </c>
      <c r="B51" s="1802" t="s">
        <v>1157</v>
      </c>
      <c r="C51" s="1803">
        <v>44890</v>
      </c>
      <c r="D51" s="1803">
        <v>44890</v>
      </c>
      <c r="E51" s="1804">
        <v>0</v>
      </c>
      <c r="F51" s="1807"/>
    </row>
    <row r="52" spans="1:9" s="1800" customFormat="1">
      <c r="A52" s="1801" t="s">
        <v>1014</v>
      </c>
      <c r="B52" s="1802" t="s">
        <v>1158</v>
      </c>
      <c r="C52" s="1803">
        <v>44890</v>
      </c>
      <c r="D52" s="1803">
        <v>44890</v>
      </c>
      <c r="E52" s="1804">
        <v>0</v>
      </c>
      <c r="F52" s="1807"/>
    </row>
    <row r="53" spans="1:9" s="1800" customFormat="1" ht="25.5">
      <c r="A53" s="1801" t="s">
        <v>1015</v>
      </c>
      <c r="B53" s="1802" t="s">
        <v>1016</v>
      </c>
      <c r="C53" s="1803" t="s">
        <v>1103</v>
      </c>
      <c r="D53" s="1803" t="s">
        <v>1103</v>
      </c>
      <c r="E53" s="1804">
        <v>0</v>
      </c>
      <c r="F53" s="1807"/>
    </row>
    <row r="54" spans="1:9">
      <c r="A54" s="1810"/>
      <c r="B54" s="1811"/>
      <c r="C54" s="1811"/>
      <c r="D54" s="1811"/>
      <c r="E54" s="1792"/>
      <c r="F54" s="1792"/>
      <c r="G54" s="1787"/>
      <c r="H54" s="1787"/>
      <c r="I54" s="1787"/>
    </row>
    <row r="55" spans="1:9">
      <c r="A55" s="2531" t="s">
        <v>1159</v>
      </c>
      <c r="B55" s="2531"/>
      <c r="C55" s="2531"/>
      <c r="D55" s="2531"/>
      <c r="E55" s="2531"/>
      <c r="F55" s="2531"/>
      <c r="G55" s="1787"/>
      <c r="H55" s="1787"/>
      <c r="I55" s="1787"/>
    </row>
    <row r="56" spans="1:9">
      <c r="A56" s="2532" t="s">
        <v>1160</v>
      </c>
      <c r="B56" s="2532"/>
      <c r="C56" s="2532"/>
      <c r="D56" s="2532"/>
      <c r="E56" s="2532"/>
      <c r="F56" s="2532"/>
      <c r="G56" s="1787"/>
      <c r="H56" s="1787"/>
      <c r="I56" s="1787"/>
    </row>
    <row r="57" spans="1:9">
      <c r="A57" s="2531" t="s">
        <v>1161</v>
      </c>
      <c r="B57" s="2531"/>
      <c r="C57" s="2531"/>
      <c r="D57" s="2531"/>
      <c r="E57" s="2531"/>
      <c r="F57" s="2531"/>
      <c r="G57" s="1787"/>
      <c r="H57" s="1787"/>
      <c r="I57" s="1787"/>
    </row>
    <row r="58" spans="1:9">
      <c r="B58" s="1812" t="s">
        <v>762</v>
      </c>
    </row>
    <row r="59" spans="1:9" ht="25.5">
      <c r="B59" s="1040" t="s">
        <v>1193</v>
      </c>
      <c r="C59" s="1813"/>
      <c r="D59" s="1813"/>
      <c r="E59" s="2530" t="e">
        <f>'прил 1.1'!#REF!</f>
        <v>#REF!</v>
      </c>
      <c r="F59" s="2530"/>
    </row>
    <row r="60" spans="1:9" ht="30.75" customHeight="1">
      <c r="B60" s="750" t="s">
        <v>868</v>
      </c>
      <c r="C60" s="1814"/>
      <c r="D60" s="1814"/>
      <c r="E60" s="2530" t="s">
        <v>1046</v>
      </c>
      <c r="F60" s="2530"/>
    </row>
  </sheetData>
  <mergeCells count="20">
    <mergeCell ref="E59:F59"/>
    <mergeCell ref="E60:F60"/>
    <mergeCell ref="E22:E24"/>
    <mergeCell ref="F22:F24"/>
    <mergeCell ref="C23:D23"/>
    <mergeCell ref="A55:F55"/>
    <mergeCell ref="A56:F56"/>
    <mergeCell ref="A57:F57"/>
    <mergeCell ref="C17:D17"/>
    <mergeCell ref="C18:D18"/>
    <mergeCell ref="C19:D19"/>
    <mergeCell ref="A22:A24"/>
    <mergeCell ref="B22:B24"/>
    <mergeCell ref="C22:D22"/>
    <mergeCell ref="A15:F15"/>
    <mergeCell ref="A10:F10"/>
    <mergeCell ref="A11:F11"/>
    <mergeCell ref="A12:F12"/>
    <mergeCell ref="A13:F13"/>
    <mergeCell ref="A14:F14"/>
  </mergeCells>
  <pageMargins left="1.1023622047244095" right="0.70866141732283472" top="0.74803149606299213" bottom="0.74803149606299213" header="0.31496062992125984" footer="0.31496062992125984"/>
  <pageSetup paperSize="9" scale="6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6"/>
  <sheetViews>
    <sheetView view="pageBreakPreview" zoomScale="80" zoomScaleNormal="100" zoomScaleSheetLayoutView="80" workbookViewId="0">
      <selection activeCell="B28" sqref="B28"/>
    </sheetView>
  </sheetViews>
  <sheetFormatPr defaultColWidth="9" defaultRowHeight="15"/>
  <cols>
    <col min="1" max="1" width="5.75" style="1781" customWidth="1"/>
    <col min="2" max="2" width="57.375" style="1782" customWidth="1"/>
    <col min="3" max="3" width="15.75" style="1782" customWidth="1"/>
    <col min="4" max="4" width="15.625" style="1782" customWidth="1"/>
    <col min="5" max="5" width="10.75" style="1785" hidden="1" customWidth="1"/>
    <col min="6" max="6" width="11" style="1785" hidden="1" customWidth="1"/>
    <col min="7" max="7" width="13.25" style="1782" customWidth="1"/>
    <col min="8" max="8" width="13.75" style="1782" hidden="1" customWidth="1"/>
    <col min="9" max="10" width="18.125" style="1782" customWidth="1"/>
    <col min="11" max="29" width="26.875" style="1782" customWidth="1"/>
    <col min="30" max="16384" width="9" style="1782"/>
  </cols>
  <sheetData>
    <row r="1" spans="1:12" ht="15.75">
      <c r="E1" s="744"/>
      <c r="I1" s="624" t="s">
        <v>886</v>
      </c>
    </row>
    <row r="2" spans="1:12" ht="15.75">
      <c r="E2" s="744"/>
      <c r="I2" s="624" t="s">
        <v>343</v>
      </c>
    </row>
    <row r="3" spans="1:12" ht="18.75">
      <c r="E3" s="744"/>
      <c r="I3" s="625" t="s">
        <v>885</v>
      </c>
    </row>
    <row r="4" spans="1:12" ht="18.75">
      <c r="E4" s="744"/>
      <c r="I4" s="625"/>
    </row>
    <row r="5" spans="1:12" ht="15.75">
      <c r="E5" s="745"/>
      <c r="I5" s="685" t="s">
        <v>762</v>
      </c>
    </row>
    <row r="6" spans="1:12" ht="18.75">
      <c r="E6" s="746"/>
      <c r="I6" s="625" t="s">
        <v>1443</v>
      </c>
    </row>
    <row r="7" spans="1:12" ht="18.75">
      <c r="E7" s="746"/>
      <c r="I7" s="524" t="s">
        <v>1444</v>
      </c>
    </row>
    <row r="8" spans="1:12" ht="15" customHeight="1">
      <c r="E8" s="746"/>
      <c r="I8" s="524"/>
    </row>
    <row r="9" spans="1:12" ht="22.5" customHeight="1">
      <c r="E9" s="747"/>
      <c r="I9" s="2069" t="s">
        <v>1456</v>
      </c>
    </row>
    <row r="10" spans="1:12" ht="18.75">
      <c r="E10" s="746"/>
      <c r="I10" s="2069" t="s">
        <v>348</v>
      </c>
    </row>
    <row r="11" spans="1:12" ht="18.75" customHeight="1">
      <c r="A11" s="2563" t="s">
        <v>1413</v>
      </c>
      <c r="B11" s="2563"/>
      <c r="C11" s="2563"/>
      <c r="D11" s="2563"/>
      <c r="E11" s="2563"/>
      <c r="F11" s="2563"/>
      <c r="G11" s="2563"/>
      <c r="H11" s="2563"/>
      <c r="I11" s="2563"/>
      <c r="J11" s="2070"/>
      <c r="K11" s="2070"/>
      <c r="L11" s="2070"/>
    </row>
    <row r="12" spans="1:12" ht="15" customHeight="1">
      <c r="A12" s="2071"/>
      <c r="B12" s="2071"/>
      <c r="C12" s="2071"/>
      <c r="D12" s="2071"/>
      <c r="E12" s="2071"/>
      <c r="F12" s="2071"/>
      <c r="G12" s="2071"/>
      <c r="H12" s="2071"/>
      <c r="I12" s="2071"/>
      <c r="J12" s="2070"/>
      <c r="K12" s="2070"/>
      <c r="L12" s="2070"/>
    </row>
    <row r="13" spans="1:12" s="1795" customFormat="1" ht="15.75" customHeight="1">
      <c r="A13" s="2564" t="s">
        <v>1414</v>
      </c>
      <c r="B13" s="2564" t="s">
        <v>1415</v>
      </c>
      <c r="C13" s="2564" t="s">
        <v>1416</v>
      </c>
      <c r="D13" s="2564"/>
      <c r="E13" s="2564"/>
      <c r="F13" s="2564"/>
      <c r="G13" s="2564" t="s">
        <v>466</v>
      </c>
      <c r="H13" s="2564" t="s">
        <v>467</v>
      </c>
      <c r="I13" s="2569" t="s">
        <v>1417</v>
      </c>
    </row>
    <row r="14" spans="1:12" s="1795" customFormat="1" ht="15.75">
      <c r="A14" s="2564"/>
      <c r="B14" s="2564"/>
      <c r="C14" s="2564" t="s">
        <v>470</v>
      </c>
      <c r="D14" s="2564"/>
      <c r="E14" s="2564" t="s">
        <v>471</v>
      </c>
      <c r="F14" s="2564"/>
      <c r="G14" s="2564"/>
      <c r="H14" s="2564"/>
      <c r="I14" s="2569"/>
    </row>
    <row r="15" spans="1:12" s="1795" customFormat="1" ht="15" customHeight="1">
      <c r="A15" s="2564"/>
      <c r="B15" s="2564"/>
      <c r="C15" s="2569" t="s">
        <v>472</v>
      </c>
      <c r="D15" s="2569" t="s">
        <v>473</v>
      </c>
      <c r="E15" s="2569" t="s">
        <v>472</v>
      </c>
      <c r="F15" s="2569" t="s">
        <v>473</v>
      </c>
      <c r="G15" s="2564"/>
      <c r="H15" s="2564"/>
      <c r="I15" s="2569"/>
    </row>
    <row r="16" spans="1:12" s="1787" customFormat="1" ht="15" customHeight="1">
      <c r="A16" s="2564"/>
      <c r="B16" s="2564"/>
      <c r="C16" s="2569"/>
      <c r="D16" s="2569"/>
      <c r="E16" s="2569"/>
      <c r="F16" s="2569"/>
      <c r="G16" s="2564"/>
      <c r="H16" s="2564"/>
      <c r="I16" s="2569"/>
    </row>
    <row r="17" spans="1:9" s="1800" customFormat="1" ht="15" customHeight="1">
      <c r="A17" s="2564"/>
      <c r="B17" s="2564"/>
      <c r="C17" s="2569"/>
      <c r="D17" s="2569"/>
      <c r="E17" s="2569"/>
      <c r="F17" s="2569"/>
      <c r="G17" s="2564"/>
      <c r="H17" s="2564"/>
      <c r="I17" s="2569"/>
    </row>
    <row r="18" spans="1:9" s="1805" customFormat="1" ht="15.75" customHeight="1">
      <c r="A18" s="2113">
        <v>1</v>
      </c>
      <c r="B18" s="2113">
        <f>A18+1</f>
        <v>2</v>
      </c>
      <c r="C18" s="2113">
        <f>B18+1</f>
        <v>3</v>
      </c>
      <c r="D18" s="2113">
        <f>C18+1</f>
        <v>4</v>
      </c>
      <c r="E18" s="2113">
        <f>D18+1</f>
        <v>5</v>
      </c>
      <c r="F18" s="2113">
        <f>E18+1</f>
        <v>6</v>
      </c>
      <c r="G18" s="2113">
        <f>D18+1</f>
        <v>5</v>
      </c>
      <c r="H18" s="2113">
        <f>G18+1</f>
        <v>6</v>
      </c>
      <c r="I18" s="2113">
        <v>6</v>
      </c>
    </row>
    <row r="19" spans="1:9" s="1805" customFormat="1" ht="18.75">
      <c r="A19" s="2113" t="s">
        <v>110</v>
      </c>
      <c r="B19" s="2076" t="s">
        <v>1429</v>
      </c>
      <c r="C19" s="2077">
        <v>42736</v>
      </c>
      <c r="D19" s="2077">
        <v>42795</v>
      </c>
      <c r="E19" s="2078"/>
      <c r="F19" s="2078"/>
      <c r="G19" s="2080">
        <v>1</v>
      </c>
      <c r="H19" s="2075"/>
      <c r="I19" s="2075"/>
    </row>
    <row r="20" spans="1:9" s="1805" customFormat="1" ht="15.75">
      <c r="A20" s="2113" t="s">
        <v>113</v>
      </c>
      <c r="B20" s="2079" t="s">
        <v>1430</v>
      </c>
      <c r="C20" s="2077">
        <v>42826</v>
      </c>
      <c r="D20" s="2077">
        <v>42906</v>
      </c>
      <c r="E20" s="2077"/>
      <c r="F20" s="2077"/>
      <c r="G20" s="2080">
        <v>1</v>
      </c>
      <c r="H20" s="2081"/>
      <c r="I20" s="2075"/>
    </row>
    <row r="21" spans="1:9" s="1805" customFormat="1" ht="18.75">
      <c r="A21" s="2113" t="s">
        <v>179</v>
      </c>
      <c r="B21" s="2079" t="s">
        <v>1431</v>
      </c>
      <c r="C21" s="2077">
        <v>42906</v>
      </c>
      <c r="D21" s="2082">
        <v>43465</v>
      </c>
      <c r="E21" s="2083"/>
      <c r="F21" s="2083"/>
      <c r="G21" s="2080">
        <v>1</v>
      </c>
      <c r="H21" s="2078"/>
      <c r="I21" s="2075"/>
    </row>
    <row r="22" spans="1:9" ht="19.5" customHeight="1">
      <c r="A22" s="2113">
        <v>3</v>
      </c>
      <c r="B22" s="2072" t="s">
        <v>274</v>
      </c>
      <c r="C22" s="2074">
        <v>42522</v>
      </c>
      <c r="D22" s="2073">
        <v>42614</v>
      </c>
      <c r="E22" s="2236"/>
      <c r="F22" s="2236"/>
      <c r="G22" s="2567">
        <v>1</v>
      </c>
      <c r="H22" s="2568"/>
      <c r="I22" s="2237"/>
    </row>
    <row r="23" spans="1:9" ht="28.5" customHeight="1">
      <c r="A23" s="2113" t="s">
        <v>257</v>
      </c>
      <c r="B23" s="2114" t="s">
        <v>1418</v>
      </c>
      <c r="C23" s="2077">
        <v>42522</v>
      </c>
      <c r="D23" s="2077">
        <v>42552</v>
      </c>
      <c r="E23" s="2236"/>
      <c r="F23" s="2236"/>
      <c r="G23" s="2238">
        <v>1</v>
      </c>
      <c r="H23" s="2565"/>
      <c r="I23" s="2565"/>
    </row>
    <row r="24" spans="1:9" ht="15.75">
      <c r="A24" s="2113" t="s">
        <v>258</v>
      </c>
      <c r="B24" s="2114" t="s">
        <v>276</v>
      </c>
      <c r="C24" s="2084">
        <v>42522</v>
      </c>
      <c r="D24" s="2084">
        <v>42552</v>
      </c>
      <c r="E24" s="2239"/>
      <c r="F24" s="2239"/>
      <c r="G24" s="2238">
        <v>1</v>
      </c>
      <c r="H24" s="2240"/>
      <c r="I24" s="2240"/>
    </row>
    <row r="25" spans="1:9" ht="15.75">
      <c r="A25" s="2113" t="s">
        <v>259</v>
      </c>
      <c r="B25" s="2114" t="s">
        <v>277</v>
      </c>
      <c r="C25" s="2084">
        <v>42552</v>
      </c>
      <c r="D25" s="2084">
        <v>42583</v>
      </c>
      <c r="E25" s="2239"/>
      <c r="F25" s="2239"/>
      <c r="G25" s="2238">
        <v>1</v>
      </c>
      <c r="H25" s="2240"/>
      <c r="I25" s="2240"/>
    </row>
    <row r="26" spans="1:9" ht="15.75">
      <c r="A26" s="2113" t="s">
        <v>278</v>
      </c>
      <c r="B26" s="2114" t="s">
        <v>279</v>
      </c>
      <c r="C26" s="2084">
        <v>42583</v>
      </c>
      <c r="D26" s="2084">
        <v>42613</v>
      </c>
      <c r="E26" s="2239"/>
      <c r="F26" s="2239"/>
      <c r="G26" s="2238">
        <v>1</v>
      </c>
      <c r="H26" s="2240"/>
      <c r="I26" s="2240"/>
    </row>
    <row r="27" spans="1:9" ht="15.75">
      <c r="A27" s="2113" t="s">
        <v>280</v>
      </c>
      <c r="B27" s="2114" t="s">
        <v>281</v>
      </c>
      <c r="C27" s="2077">
        <v>42583</v>
      </c>
      <c r="D27" s="2077">
        <v>42614</v>
      </c>
      <c r="E27" s="2239"/>
      <c r="F27" s="2239"/>
      <c r="G27" s="2238">
        <v>1</v>
      </c>
      <c r="H27" s="2240"/>
      <c r="I27" s="2240"/>
    </row>
    <row r="28" spans="1:9" ht="15.75">
      <c r="A28" s="2113">
        <v>4</v>
      </c>
      <c r="B28" s="2072" t="s">
        <v>261</v>
      </c>
      <c r="C28" s="2073">
        <v>42583</v>
      </c>
      <c r="D28" s="2073">
        <v>42644</v>
      </c>
      <c r="E28" s="2239"/>
      <c r="F28" s="2239"/>
      <c r="G28" s="2238">
        <v>1</v>
      </c>
      <c r="H28" s="2240"/>
      <c r="I28" s="2240"/>
    </row>
    <row r="29" spans="1:9" ht="15.75">
      <c r="A29" s="2113" t="s">
        <v>118</v>
      </c>
      <c r="B29" s="2114" t="s">
        <v>282</v>
      </c>
      <c r="C29" s="2077">
        <v>42583</v>
      </c>
      <c r="D29" s="2077">
        <v>42614</v>
      </c>
      <c r="E29" s="2239"/>
      <c r="F29" s="2239"/>
      <c r="G29" s="2238">
        <v>1</v>
      </c>
      <c r="H29" s="2240"/>
      <c r="I29" s="2240"/>
    </row>
    <row r="30" spans="1:9" ht="31.5">
      <c r="A30" s="2113" t="s">
        <v>119</v>
      </c>
      <c r="B30" s="2114" t="s">
        <v>283</v>
      </c>
      <c r="C30" s="2077" t="s">
        <v>1268</v>
      </c>
      <c r="D30" s="2077" t="s">
        <v>1268</v>
      </c>
      <c r="E30" s="2239"/>
      <c r="F30" s="2239"/>
      <c r="G30" s="2238">
        <v>1</v>
      </c>
      <c r="H30" s="2240"/>
      <c r="I30" s="2240"/>
    </row>
    <row r="31" spans="1:9" ht="15.75">
      <c r="A31" s="2113" t="s">
        <v>120</v>
      </c>
      <c r="B31" s="2114" t="s">
        <v>284</v>
      </c>
      <c r="C31" s="2077">
        <v>42614</v>
      </c>
      <c r="D31" s="2077">
        <v>42643</v>
      </c>
      <c r="E31" s="2239"/>
      <c r="F31" s="2239"/>
      <c r="G31" s="2238">
        <v>1</v>
      </c>
      <c r="H31" s="2240"/>
      <c r="I31" s="2240"/>
    </row>
    <row r="32" spans="1:9" ht="15.75">
      <c r="A32" s="2113" t="s">
        <v>186</v>
      </c>
      <c r="B32" s="2114" t="s">
        <v>1419</v>
      </c>
      <c r="C32" s="2077">
        <v>42614</v>
      </c>
      <c r="D32" s="2077">
        <v>42644</v>
      </c>
      <c r="E32" s="2239"/>
      <c r="F32" s="2239"/>
      <c r="G32" s="2238">
        <v>1</v>
      </c>
      <c r="H32" s="2240"/>
      <c r="I32" s="2240"/>
    </row>
    <row r="34" spans="2:9" ht="15.75" customHeight="1"/>
    <row r="35" spans="2:9" ht="15.75" hidden="1" customHeight="1"/>
    <row r="36" spans="2:9" ht="15.75" customHeight="1">
      <c r="B36" s="2116" t="s">
        <v>1426</v>
      </c>
      <c r="C36" s="2115"/>
      <c r="D36" s="2115"/>
      <c r="E36" s="2115"/>
      <c r="F36" s="2115"/>
      <c r="G36" s="2116"/>
      <c r="H36" s="2566" t="s">
        <v>1432</v>
      </c>
      <c r="I36" s="2566"/>
    </row>
  </sheetData>
  <mergeCells count="16">
    <mergeCell ref="A11:I11"/>
    <mergeCell ref="A13:A17"/>
    <mergeCell ref="B13:B17"/>
    <mergeCell ref="H23:I23"/>
    <mergeCell ref="H36:I36"/>
    <mergeCell ref="G22:H22"/>
    <mergeCell ref="C13:F13"/>
    <mergeCell ref="G13:G17"/>
    <mergeCell ref="H13:H17"/>
    <mergeCell ref="I13:I17"/>
    <mergeCell ref="C14:D14"/>
    <mergeCell ref="E14:F14"/>
    <mergeCell ref="C15:C17"/>
    <mergeCell ref="D15:D17"/>
    <mergeCell ref="E15:E17"/>
    <mergeCell ref="F15:F17"/>
  </mergeCells>
  <pageMargins left="0.9055118110236221" right="0.31496062992125984" top="0.74803149606299213" bottom="0.35433070866141736" header="0.31496062992125984" footer="0.31496062992125984"/>
  <pageSetup paperSize="9" scale="67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0"/>
  <dimension ref="A1:H31"/>
  <sheetViews>
    <sheetView workbookViewId="0">
      <selection activeCell="B37" sqref="B37"/>
    </sheetView>
  </sheetViews>
  <sheetFormatPr defaultRowHeight="15.75"/>
  <cols>
    <col min="1" max="1" width="8.75" style="540" customWidth="1"/>
    <col min="2" max="2" width="77.125" style="540" customWidth="1"/>
    <col min="3" max="3" width="16.375" style="540" customWidth="1"/>
    <col min="4" max="4" width="9" style="676"/>
    <col min="5" max="16384" width="9" style="540"/>
  </cols>
  <sheetData>
    <row r="1" spans="1:3">
      <c r="C1" s="784" t="s">
        <v>540</v>
      </c>
    </row>
    <row r="2" spans="1:3">
      <c r="C2" s="784" t="s">
        <v>343</v>
      </c>
    </row>
    <row r="3" spans="1:3">
      <c r="C3" s="882" t="s">
        <v>885</v>
      </c>
    </row>
    <row r="4" spans="1:3">
      <c r="C4" s="784"/>
    </row>
    <row r="5" spans="1:3">
      <c r="C5" s="685" t="s">
        <v>762</v>
      </c>
    </row>
    <row r="6" spans="1:3" ht="17.25" customHeight="1">
      <c r="C6" s="625" t="s">
        <v>1443</v>
      </c>
    </row>
    <row r="7" spans="1:3" ht="20.25" customHeight="1">
      <c r="C7" s="524" t="s">
        <v>1444</v>
      </c>
    </row>
    <row r="8" spans="1:3" ht="18.75">
      <c r="C8" s="524"/>
    </row>
    <row r="9" spans="1:3" ht="18.75">
      <c r="C9" s="2069" t="s">
        <v>1456</v>
      </c>
    </row>
    <row r="10" spans="1:3" ht="18.75">
      <c r="C10" s="2069" t="s">
        <v>348</v>
      </c>
    </row>
    <row r="11" spans="1:3">
      <c r="A11" s="2570" t="s">
        <v>28</v>
      </c>
      <c r="B11" s="2570"/>
      <c r="C11" s="2570"/>
    </row>
    <row r="12" spans="1:3" ht="16.5" thickBot="1">
      <c r="A12" s="783"/>
      <c r="B12" s="883" t="s">
        <v>716</v>
      </c>
      <c r="C12" s="783"/>
    </row>
    <row r="13" spans="1:3" ht="16.5" thickBot="1">
      <c r="A13" s="884" t="s">
        <v>109</v>
      </c>
      <c r="B13" s="885" t="s">
        <v>252</v>
      </c>
      <c r="C13" s="2246" t="s">
        <v>253</v>
      </c>
    </row>
    <row r="14" spans="1:3">
      <c r="A14" s="886" t="s">
        <v>110</v>
      </c>
      <c r="B14" s="2242" t="s">
        <v>1429</v>
      </c>
      <c r="C14" s="2247" t="s">
        <v>254</v>
      </c>
    </row>
    <row r="15" spans="1:3">
      <c r="A15" s="886" t="s">
        <v>113</v>
      </c>
      <c r="B15" s="2243" t="s">
        <v>1430</v>
      </c>
      <c r="C15" s="887" t="s">
        <v>254</v>
      </c>
    </row>
    <row r="16" spans="1:3">
      <c r="A16" s="886" t="s">
        <v>179</v>
      </c>
      <c r="B16" s="2243" t="s">
        <v>1431</v>
      </c>
      <c r="C16" s="887" t="s">
        <v>254</v>
      </c>
    </row>
    <row r="17" spans="1:8">
      <c r="A17" s="2113">
        <v>3</v>
      </c>
      <c r="B17" s="2244" t="s">
        <v>274</v>
      </c>
      <c r="C17" s="2248"/>
    </row>
    <row r="18" spans="1:8" ht="15" customHeight="1">
      <c r="A18" s="2113" t="s">
        <v>257</v>
      </c>
      <c r="B18" s="2245" t="s">
        <v>1418</v>
      </c>
      <c r="C18" s="2249" t="s">
        <v>254</v>
      </c>
      <c r="D18" s="2241"/>
      <c r="E18" s="2115"/>
      <c r="F18" s="2116"/>
      <c r="G18" s="2566"/>
      <c r="H18" s="2566"/>
    </row>
    <row r="19" spans="1:8">
      <c r="A19" s="2113" t="s">
        <v>258</v>
      </c>
      <c r="B19" s="2245" t="s">
        <v>276</v>
      </c>
      <c r="C19" s="887" t="s">
        <v>254</v>
      </c>
    </row>
    <row r="20" spans="1:8">
      <c r="A20" s="2113" t="s">
        <v>259</v>
      </c>
      <c r="B20" s="2245" t="s">
        <v>277</v>
      </c>
      <c r="C20" s="887" t="s">
        <v>254</v>
      </c>
    </row>
    <row r="21" spans="1:8">
      <c r="A21" s="2113" t="s">
        <v>278</v>
      </c>
      <c r="B21" s="2245" t="s">
        <v>279</v>
      </c>
      <c r="C21" s="887" t="s">
        <v>254</v>
      </c>
      <c r="D21" s="758"/>
    </row>
    <row r="22" spans="1:8">
      <c r="A22" s="2113" t="s">
        <v>280</v>
      </c>
      <c r="B22" s="2245" t="s">
        <v>281</v>
      </c>
      <c r="C22" s="887" t="s">
        <v>254</v>
      </c>
    </row>
    <row r="23" spans="1:8">
      <c r="A23" s="2113">
        <v>4</v>
      </c>
      <c r="B23" s="2244" t="s">
        <v>261</v>
      </c>
      <c r="C23" s="887"/>
    </row>
    <row r="24" spans="1:8">
      <c r="A24" s="2113" t="s">
        <v>118</v>
      </c>
      <c r="B24" s="2245" t="s">
        <v>282</v>
      </c>
      <c r="C24" s="887" t="s">
        <v>254</v>
      </c>
    </row>
    <row r="25" spans="1:8" ht="31.5">
      <c r="A25" s="2113" t="s">
        <v>119</v>
      </c>
      <c r="B25" s="2245" t="s">
        <v>283</v>
      </c>
      <c r="C25" s="887" t="s">
        <v>255</v>
      </c>
    </row>
    <row r="26" spans="1:8">
      <c r="A26" s="2113" t="s">
        <v>120</v>
      </c>
      <c r="B26" s="2245" t="s">
        <v>284</v>
      </c>
      <c r="C26" s="887" t="s">
        <v>255</v>
      </c>
    </row>
    <row r="27" spans="1:8">
      <c r="A27" s="2113" t="s">
        <v>186</v>
      </c>
      <c r="B27" s="2245" t="s">
        <v>1419</v>
      </c>
      <c r="C27" s="887" t="s">
        <v>255</v>
      </c>
    </row>
    <row r="31" spans="1:8">
      <c r="A31" s="2118" t="s">
        <v>1426</v>
      </c>
      <c r="B31" s="2115"/>
      <c r="C31" s="2566" t="s">
        <v>1432</v>
      </c>
      <c r="D31" s="2566"/>
    </row>
  </sheetData>
  <customSheetViews>
    <customSheetView guid="{EB98465D-0289-4BA5-A6BA-5AC3EB1A071C}" fitToPage="1">
      <pageMargins left="0.19685039370078741" right="0.19685039370078741" top="0.35433070866141736" bottom="0.74803149606299213" header="0.31496062992125984" footer="0.31496062992125984"/>
      <printOptions horizontalCentered="1"/>
      <pageSetup paperSize="9" fitToHeight="2" orientation="portrait" r:id="rId1"/>
    </customSheetView>
    <customSheetView guid="{B8CA3292-2251-4C49-8579-3CF352E9DD94}" fitToPage="1">
      <pageMargins left="0.19685039370078741" right="0.19685039370078741" top="0.35433070866141736" bottom="0.74803149606299213" header="0.31496062992125984" footer="0.31496062992125984"/>
      <printOptions horizontalCentered="1"/>
      <pageSetup paperSize="9" fitToHeight="2" orientation="portrait" r:id="rId2"/>
    </customSheetView>
    <customSheetView guid="{5D763BBE-552C-48CC-8411-7FA3A9432025}" fitToPage="1">
      <pageMargins left="0.19685039370078741" right="0.19685039370078741" top="0.35433070866141736" bottom="0.74803149606299213" header="0.31496062992125984" footer="0.31496062992125984"/>
      <printOptions horizontalCentered="1"/>
      <pageSetup paperSize="9" fitToHeight="2" orientation="portrait" r:id="rId3"/>
    </customSheetView>
  </customSheetViews>
  <mergeCells count="3">
    <mergeCell ref="A11:C11"/>
    <mergeCell ref="G18:H18"/>
    <mergeCell ref="C31:D3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80" orientation="portrait" r:id="rId4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1">
    <tabColor rgb="FFFF0000"/>
    <pageSetUpPr fitToPage="1"/>
  </sheetPr>
  <dimension ref="A1:WVR48"/>
  <sheetViews>
    <sheetView topLeftCell="A7" zoomScale="85" zoomScaleNormal="85" workbookViewId="0">
      <selection activeCell="C20" sqref="C20"/>
    </sheetView>
  </sheetViews>
  <sheetFormatPr defaultRowHeight="15.75" outlineLevelRow="1"/>
  <cols>
    <col min="1" max="1" width="7" style="530" customWidth="1"/>
    <col min="2" max="2" width="64.25" style="530" customWidth="1"/>
    <col min="3" max="3" width="18.5" style="531" bestFit="1" customWidth="1"/>
    <col min="4" max="4" width="15.25" style="531" bestFit="1" customWidth="1"/>
    <col min="5" max="5" width="18.375" style="531" customWidth="1"/>
    <col min="6" max="6" width="16.875" style="531" customWidth="1"/>
    <col min="7" max="7" width="10.625" style="531" customWidth="1"/>
    <col min="8" max="8" width="9" style="530" customWidth="1"/>
    <col min="9" max="9" width="10" style="530" customWidth="1"/>
    <col min="10" max="10" width="9" style="530" customWidth="1"/>
    <col min="11" max="11" width="14.25" style="530" bestFit="1" customWidth="1"/>
    <col min="12" max="12" width="14.625" style="530" customWidth="1"/>
    <col min="13" max="13" width="9" style="530" customWidth="1"/>
    <col min="14" max="14" width="9" style="530"/>
    <col min="15" max="15" width="15.375" style="530" customWidth="1"/>
    <col min="16" max="16" width="14.25" style="530" bestFit="1" customWidth="1"/>
    <col min="17" max="253" width="9" style="530"/>
    <col min="254" max="254" width="7" style="530" customWidth="1"/>
    <col min="255" max="255" width="51.75" style="530" customWidth="1"/>
    <col min="256" max="256" width="16.875" style="530" customWidth="1"/>
    <col min="257" max="257" width="17" style="530" customWidth="1"/>
    <col min="258" max="258" width="17.125" style="530" customWidth="1"/>
    <col min="259" max="260" width="17.5" style="530" customWidth="1"/>
    <col min="261" max="261" width="17.875" style="530" customWidth="1"/>
    <col min="262" max="266" width="9" style="530" hidden="1" customWidth="1"/>
    <col min="267" max="267" width="14.25" style="530" bestFit="1" customWidth="1"/>
    <col min="268" max="268" width="14.625" style="530" customWidth="1"/>
    <col min="269" max="270" width="9" style="530"/>
    <col min="271" max="271" width="9.625" style="530" bestFit="1" customWidth="1"/>
    <col min="272" max="272" width="14.25" style="530" bestFit="1" customWidth="1"/>
    <col min="273" max="509" width="9" style="530"/>
    <col min="510" max="510" width="7" style="530" customWidth="1"/>
    <col min="511" max="511" width="51.75" style="530" customWidth="1"/>
    <col min="512" max="512" width="16.875" style="530" customWidth="1"/>
    <col min="513" max="513" width="17" style="530" customWidth="1"/>
    <col min="514" max="514" width="17.125" style="530" customWidth="1"/>
    <col min="515" max="516" width="17.5" style="530" customWidth="1"/>
    <col min="517" max="517" width="17.875" style="530" customWidth="1"/>
    <col min="518" max="522" width="9" style="530" hidden="1" customWidth="1"/>
    <col min="523" max="523" width="14.25" style="530" bestFit="1" customWidth="1"/>
    <col min="524" max="524" width="14.625" style="530" customWidth="1"/>
    <col min="525" max="526" width="9" style="530"/>
    <col min="527" max="527" width="9.625" style="530" bestFit="1" customWidth="1"/>
    <col min="528" max="528" width="14.25" style="530" bestFit="1" customWidth="1"/>
    <col min="529" max="765" width="9" style="530"/>
    <col min="766" max="766" width="7" style="530" customWidth="1"/>
    <col min="767" max="767" width="51.75" style="530" customWidth="1"/>
    <col min="768" max="768" width="16.875" style="530" customWidth="1"/>
    <col min="769" max="769" width="17" style="530" customWidth="1"/>
    <col min="770" max="770" width="17.125" style="530" customWidth="1"/>
    <col min="771" max="772" width="17.5" style="530" customWidth="1"/>
    <col min="773" max="773" width="17.875" style="530" customWidth="1"/>
    <col min="774" max="778" width="9" style="530" hidden="1" customWidth="1"/>
    <col min="779" max="779" width="14.25" style="530" bestFit="1" customWidth="1"/>
    <col min="780" max="780" width="14.625" style="530" customWidth="1"/>
    <col min="781" max="782" width="9" style="530"/>
    <col min="783" max="783" width="9.625" style="530" bestFit="1" customWidth="1"/>
    <col min="784" max="784" width="14.25" style="530" bestFit="1" customWidth="1"/>
    <col min="785" max="1021" width="9" style="530"/>
    <col min="1022" max="1022" width="7" style="530" customWidth="1"/>
    <col min="1023" max="1023" width="51.75" style="530" customWidth="1"/>
    <col min="1024" max="1024" width="16.875" style="530" customWidth="1"/>
    <col min="1025" max="1025" width="17" style="530" customWidth="1"/>
    <col min="1026" max="1026" width="17.125" style="530" customWidth="1"/>
    <col min="1027" max="1028" width="17.5" style="530" customWidth="1"/>
    <col min="1029" max="1029" width="17.875" style="530" customWidth="1"/>
    <col min="1030" max="1034" width="9" style="530" hidden="1" customWidth="1"/>
    <col min="1035" max="1035" width="14.25" style="530" bestFit="1" customWidth="1"/>
    <col min="1036" max="1036" width="14.625" style="530" customWidth="1"/>
    <col min="1037" max="1038" width="9" style="530"/>
    <col min="1039" max="1039" width="9.625" style="530" bestFit="1" customWidth="1"/>
    <col min="1040" max="1040" width="14.25" style="530" bestFit="1" customWidth="1"/>
    <col min="1041" max="1277" width="9" style="530"/>
    <col min="1278" max="1278" width="7" style="530" customWidth="1"/>
    <col min="1279" max="1279" width="51.75" style="530" customWidth="1"/>
    <col min="1280" max="1280" width="16.875" style="530" customWidth="1"/>
    <col min="1281" max="1281" width="17" style="530" customWidth="1"/>
    <col min="1282" max="1282" width="17.125" style="530" customWidth="1"/>
    <col min="1283" max="1284" width="17.5" style="530" customWidth="1"/>
    <col min="1285" max="1285" width="17.875" style="530" customWidth="1"/>
    <col min="1286" max="1290" width="9" style="530" hidden="1" customWidth="1"/>
    <col min="1291" max="1291" width="14.25" style="530" bestFit="1" customWidth="1"/>
    <col min="1292" max="1292" width="14.625" style="530" customWidth="1"/>
    <col min="1293" max="1294" width="9" style="530"/>
    <col min="1295" max="1295" width="9.625" style="530" bestFit="1" customWidth="1"/>
    <col min="1296" max="1296" width="14.25" style="530" bestFit="1" customWidth="1"/>
    <col min="1297" max="1533" width="9" style="530"/>
    <col min="1534" max="1534" width="7" style="530" customWidth="1"/>
    <col min="1535" max="1535" width="51.75" style="530" customWidth="1"/>
    <col min="1536" max="1536" width="16.875" style="530" customWidth="1"/>
    <col min="1537" max="1537" width="17" style="530" customWidth="1"/>
    <col min="1538" max="1538" width="17.125" style="530" customWidth="1"/>
    <col min="1539" max="1540" width="17.5" style="530" customWidth="1"/>
    <col min="1541" max="1541" width="17.875" style="530" customWidth="1"/>
    <col min="1542" max="1546" width="9" style="530" hidden="1" customWidth="1"/>
    <col min="1547" max="1547" width="14.25" style="530" bestFit="1" customWidth="1"/>
    <col min="1548" max="1548" width="14.625" style="530" customWidth="1"/>
    <col min="1549" max="1550" width="9" style="530"/>
    <col min="1551" max="1551" width="9.625" style="530" bestFit="1" customWidth="1"/>
    <col min="1552" max="1552" width="14.25" style="530" bestFit="1" customWidth="1"/>
    <col min="1553" max="1789" width="9" style="530"/>
    <col min="1790" max="1790" width="7" style="530" customWidth="1"/>
    <col min="1791" max="1791" width="51.75" style="530" customWidth="1"/>
    <col min="1792" max="1792" width="16.875" style="530" customWidth="1"/>
    <col min="1793" max="1793" width="17" style="530" customWidth="1"/>
    <col min="1794" max="1794" width="17.125" style="530" customWidth="1"/>
    <col min="1795" max="1796" width="17.5" style="530" customWidth="1"/>
    <col min="1797" max="1797" width="17.875" style="530" customWidth="1"/>
    <col min="1798" max="1802" width="9" style="530" hidden="1" customWidth="1"/>
    <col min="1803" max="1803" width="14.25" style="530" bestFit="1" customWidth="1"/>
    <col min="1804" max="1804" width="14.625" style="530" customWidth="1"/>
    <col min="1805" max="1806" width="9" style="530"/>
    <col min="1807" max="1807" width="9.625" style="530" bestFit="1" customWidth="1"/>
    <col min="1808" max="1808" width="14.25" style="530" bestFit="1" customWidth="1"/>
    <col min="1809" max="2045" width="9" style="530"/>
    <col min="2046" max="2046" width="7" style="530" customWidth="1"/>
    <col min="2047" max="2047" width="51.75" style="530" customWidth="1"/>
    <col min="2048" max="2048" width="16.875" style="530" customWidth="1"/>
    <col min="2049" max="2049" width="17" style="530" customWidth="1"/>
    <col min="2050" max="2050" width="17.125" style="530" customWidth="1"/>
    <col min="2051" max="2052" width="17.5" style="530" customWidth="1"/>
    <col min="2053" max="2053" width="17.875" style="530" customWidth="1"/>
    <col min="2054" max="2058" width="9" style="530" hidden="1" customWidth="1"/>
    <col min="2059" max="2059" width="14.25" style="530" bestFit="1" customWidth="1"/>
    <col min="2060" max="2060" width="14.625" style="530" customWidth="1"/>
    <col min="2061" max="2062" width="9" style="530"/>
    <col min="2063" max="2063" width="9.625" style="530" bestFit="1" customWidth="1"/>
    <col min="2064" max="2064" width="14.25" style="530" bestFit="1" customWidth="1"/>
    <col min="2065" max="2301" width="9" style="530"/>
    <col min="2302" max="2302" width="7" style="530" customWidth="1"/>
    <col min="2303" max="2303" width="51.75" style="530" customWidth="1"/>
    <col min="2304" max="2304" width="16.875" style="530" customWidth="1"/>
    <col min="2305" max="2305" width="17" style="530" customWidth="1"/>
    <col min="2306" max="2306" width="17.125" style="530" customWidth="1"/>
    <col min="2307" max="2308" width="17.5" style="530" customWidth="1"/>
    <col min="2309" max="2309" width="17.875" style="530" customWidth="1"/>
    <col min="2310" max="2314" width="9" style="530" hidden="1" customWidth="1"/>
    <col min="2315" max="2315" width="14.25" style="530" bestFit="1" customWidth="1"/>
    <col min="2316" max="2316" width="14.625" style="530" customWidth="1"/>
    <col min="2317" max="2318" width="9" style="530"/>
    <col min="2319" max="2319" width="9.625" style="530" bestFit="1" customWidth="1"/>
    <col min="2320" max="2320" width="14.25" style="530" bestFit="1" customWidth="1"/>
    <col min="2321" max="2557" width="9" style="530"/>
    <col min="2558" max="2558" width="7" style="530" customWidth="1"/>
    <col min="2559" max="2559" width="51.75" style="530" customWidth="1"/>
    <col min="2560" max="2560" width="16.875" style="530" customWidth="1"/>
    <col min="2561" max="2561" width="17" style="530" customWidth="1"/>
    <col min="2562" max="2562" width="17.125" style="530" customWidth="1"/>
    <col min="2563" max="2564" width="17.5" style="530" customWidth="1"/>
    <col min="2565" max="2565" width="17.875" style="530" customWidth="1"/>
    <col min="2566" max="2570" width="9" style="530" hidden="1" customWidth="1"/>
    <col min="2571" max="2571" width="14.25" style="530" bestFit="1" customWidth="1"/>
    <col min="2572" max="2572" width="14.625" style="530" customWidth="1"/>
    <col min="2573" max="2574" width="9" style="530"/>
    <col min="2575" max="2575" width="9.625" style="530" bestFit="1" customWidth="1"/>
    <col min="2576" max="2576" width="14.25" style="530" bestFit="1" customWidth="1"/>
    <col min="2577" max="2813" width="9" style="530"/>
    <col min="2814" max="2814" width="7" style="530" customWidth="1"/>
    <col min="2815" max="2815" width="51.75" style="530" customWidth="1"/>
    <col min="2816" max="2816" width="16.875" style="530" customWidth="1"/>
    <col min="2817" max="2817" width="17" style="530" customWidth="1"/>
    <col min="2818" max="2818" width="17.125" style="530" customWidth="1"/>
    <col min="2819" max="2820" width="17.5" style="530" customWidth="1"/>
    <col min="2821" max="2821" width="17.875" style="530" customWidth="1"/>
    <col min="2822" max="2826" width="9" style="530" hidden="1" customWidth="1"/>
    <col min="2827" max="2827" width="14.25" style="530" bestFit="1" customWidth="1"/>
    <col min="2828" max="2828" width="14.625" style="530" customWidth="1"/>
    <col min="2829" max="2830" width="9" style="530"/>
    <col min="2831" max="2831" width="9.625" style="530" bestFit="1" customWidth="1"/>
    <col min="2832" max="2832" width="14.25" style="530" bestFit="1" customWidth="1"/>
    <col min="2833" max="3069" width="9" style="530"/>
    <col min="3070" max="3070" width="7" style="530" customWidth="1"/>
    <col min="3071" max="3071" width="51.75" style="530" customWidth="1"/>
    <col min="3072" max="3072" width="16.875" style="530" customWidth="1"/>
    <col min="3073" max="3073" width="17" style="530" customWidth="1"/>
    <col min="3074" max="3074" width="17.125" style="530" customWidth="1"/>
    <col min="3075" max="3076" width="17.5" style="530" customWidth="1"/>
    <col min="3077" max="3077" width="17.875" style="530" customWidth="1"/>
    <col min="3078" max="3082" width="9" style="530" hidden="1" customWidth="1"/>
    <col min="3083" max="3083" width="14.25" style="530" bestFit="1" customWidth="1"/>
    <col min="3084" max="3084" width="14.625" style="530" customWidth="1"/>
    <col min="3085" max="3086" width="9" style="530"/>
    <col min="3087" max="3087" width="9.625" style="530" bestFit="1" customWidth="1"/>
    <col min="3088" max="3088" width="14.25" style="530" bestFit="1" customWidth="1"/>
    <col min="3089" max="3325" width="9" style="530"/>
    <col min="3326" max="3326" width="7" style="530" customWidth="1"/>
    <col min="3327" max="3327" width="51.75" style="530" customWidth="1"/>
    <col min="3328" max="3328" width="16.875" style="530" customWidth="1"/>
    <col min="3329" max="3329" width="17" style="530" customWidth="1"/>
    <col min="3330" max="3330" width="17.125" style="530" customWidth="1"/>
    <col min="3331" max="3332" width="17.5" style="530" customWidth="1"/>
    <col min="3333" max="3333" width="17.875" style="530" customWidth="1"/>
    <col min="3334" max="3338" width="9" style="530" hidden="1" customWidth="1"/>
    <col min="3339" max="3339" width="14.25" style="530" bestFit="1" customWidth="1"/>
    <col min="3340" max="3340" width="14.625" style="530" customWidth="1"/>
    <col min="3341" max="3342" width="9" style="530"/>
    <col min="3343" max="3343" width="9.625" style="530" bestFit="1" customWidth="1"/>
    <col min="3344" max="3344" width="14.25" style="530" bestFit="1" customWidth="1"/>
    <col min="3345" max="3581" width="9" style="530"/>
    <col min="3582" max="3582" width="7" style="530" customWidth="1"/>
    <col min="3583" max="3583" width="51.75" style="530" customWidth="1"/>
    <col min="3584" max="3584" width="16.875" style="530" customWidth="1"/>
    <col min="3585" max="3585" width="17" style="530" customWidth="1"/>
    <col min="3586" max="3586" width="17.125" style="530" customWidth="1"/>
    <col min="3587" max="3588" width="17.5" style="530" customWidth="1"/>
    <col min="3589" max="3589" width="17.875" style="530" customWidth="1"/>
    <col min="3590" max="3594" width="9" style="530" hidden="1" customWidth="1"/>
    <col min="3595" max="3595" width="14.25" style="530" bestFit="1" customWidth="1"/>
    <col min="3596" max="3596" width="14.625" style="530" customWidth="1"/>
    <col min="3597" max="3598" width="9" style="530"/>
    <col min="3599" max="3599" width="9.625" style="530" bestFit="1" customWidth="1"/>
    <col min="3600" max="3600" width="14.25" style="530" bestFit="1" customWidth="1"/>
    <col min="3601" max="3837" width="9" style="530"/>
    <col min="3838" max="3838" width="7" style="530" customWidth="1"/>
    <col min="3839" max="3839" width="51.75" style="530" customWidth="1"/>
    <col min="3840" max="3840" width="16.875" style="530" customWidth="1"/>
    <col min="3841" max="3841" width="17" style="530" customWidth="1"/>
    <col min="3842" max="3842" width="17.125" style="530" customWidth="1"/>
    <col min="3843" max="3844" width="17.5" style="530" customWidth="1"/>
    <col min="3845" max="3845" width="17.875" style="530" customWidth="1"/>
    <col min="3846" max="3850" width="9" style="530" hidden="1" customWidth="1"/>
    <col min="3851" max="3851" width="14.25" style="530" bestFit="1" customWidth="1"/>
    <col min="3852" max="3852" width="14.625" style="530" customWidth="1"/>
    <col min="3853" max="3854" width="9" style="530"/>
    <col min="3855" max="3855" width="9.625" style="530" bestFit="1" customWidth="1"/>
    <col min="3856" max="3856" width="14.25" style="530" bestFit="1" customWidth="1"/>
    <col min="3857" max="4093" width="9" style="530"/>
    <col min="4094" max="4094" width="7" style="530" customWidth="1"/>
    <col min="4095" max="4095" width="51.75" style="530" customWidth="1"/>
    <col min="4096" max="4096" width="16.875" style="530" customWidth="1"/>
    <col min="4097" max="4097" width="17" style="530" customWidth="1"/>
    <col min="4098" max="4098" width="17.125" style="530" customWidth="1"/>
    <col min="4099" max="4100" width="17.5" style="530" customWidth="1"/>
    <col min="4101" max="4101" width="17.875" style="530" customWidth="1"/>
    <col min="4102" max="4106" width="9" style="530" hidden="1" customWidth="1"/>
    <col min="4107" max="4107" width="14.25" style="530" bestFit="1" customWidth="1"/>
    <col min="4108" max="4108" width="14.625" style="530" customWidth="1"/>
    <col min="4109" max="4110" width="9" style="530"/>
    <col min="4111" max="4111" width="9.625" style="530" bestFit="1" customWidth="1"/>
    <col min="4112" max="4112" width="14.25" style="530" bestFit="1" customWidth="1"/>
    <col min="4113" max="4349" width="9" style="530"/>
    <col min="4350" max="4350" width="7" style="530" customWidth="1"/>
    <col min="4351" max="4351" width="51.75" style="530" customWidth="1"/>
    <col min="4352" max="4352" width="16.875" style="530" customWidth="1"/>
    <col min="4353" max="4353" width="17" style="530" customWidth="1"/>
    <col min="4354" max="4354" width="17.125" style="530" customWidth="1"/>
    <col min="4355" max="4356" width="17.5" style="530" customWidth="1"/>
    <col min="4357" max="4357" width="17.875" style="530" customWidth="1"/>
    <col min="4358" max="4362" width="9" style="530" hidden="1" customWidth="1"/>
    <col min="4363" max="4363" width="14.25" style="530" bestFit="1" customWidth="1"/>
    <col min="4364" max="4364" width="14.625" style="530" customWidth="1"/>
    <col min="4365" max="4366" width="9" style="530"/>
    <col min="4367" max="4367" width="9.625" style="530" bestFit="1" customWidth="1"/>
    <col min="4368" max="4368" width="14.25" style="530" bestFit="1" customWidth="1"/>
    <col min="4369" max="4605" width="9" style="530"/>
    <col min="4606" max="4606" width="7" style="530" customWidth="1"/>
    <col min="4607" max="4607" width="51.75" style="530" customWidth="1"/>
    <col min="4608" max="4608" width="16.875" style="530" customWidth="1"/>
    <col min="4609" max="4609" width="17" style="530" customWidth="1"/>
    <col min="4610" max="4610" width="17.125" style="530" customWidth="1"/>
    <col min="4611" max="4612" width="17.5" style="530" customWidth="1"/>
    <col min="4613" max="4613" width="17.875" style="530" customWidth="1"/>
    <col min="4614" max="4618" width="9" style="530" hidden="1" customWidth="1"/>
    <col min="4619" max="4619" width="14.25" style="530" bestFit="1" customWidth="1"/>
    <col min="4620" max="4620" width="14.625" style="530" customWidth="1"/>
    <col min="4621" max="4622" width="9" style="530"/>
    <col min="4623" max="4623" width="9.625" style="530" bestFit="1" customWidth="1"/>
    <col min="4624" max="4624" width="14.25" style="530" bestFit="1" customWidth="1"/>
    <col min="4625" max="4861" width="9" style="530"/>
    <col min="4862" max="4862" width="7" style="530" customWidth="1"/>
    <col min="4863" max="4863" width="51.75" style="530" customWidth="1"/>
    <col min="4864" max="4864" width="16.875" style="530" customWidth="1"/>
    <col min="4865" max="4865" width="17" style="530" customWidth="1"/>
    <col min="4866" max="4866" width="17.125" style="530" customWidth="1"/>
    <col min="4867" max="4868" width="17.5" style="530" customWidth="1"/>
    <col min="4869" max="4869" width="17.875" style="530" customWidth="1"/>
    <col min="4870" max="4874" width="9" style="530" hidden="1" customWidth="1"/>
    <col min="4875" max="4875" width="14.25" style="530" bestFit="1" customWidth="1"/>
    <col min="4876" max="4876" width="14.625" style="530" customWidth="1"/>
    <col min="4877" max="4878" width="9" style="530"/>
    <col min="4879" max="4879" width="9.625" style="530" bestFit="1" customWidth="1"/>
    <col min="4880" max="4880" width="14.25" style="530" bestFit="1" customWidth="1"/>
    <col min="4881" max="5117" width="9" style="530"/>
    <col min="5118" max="5118" width="7" style="530" customWidth="1"/>
    <col min="5119" max="5119" width="51.75" style="530" customWidth="1"/>
    <col min="5120" max="5120" width="16.875" style="530" customWidth="1"/>
    <col min="5121" max="5121" width="17" style="530" customWidth="1"/>
    <col min="5122" max="5122" width="17.125" style="530" customWidth="1"/>
    <col min="5123" max="5124" width="17.5" style="530" customWidth="1"/>
    <col min="5125" max="5125" width="17.875" style="530" customWidth="1"/>
    <col min="5126" max="5130" width="9" style="530" hidden="1" customWidth="1"/>
    <col min="5131" max="5131" width="14.25" style="530" bestFit="1" customWidth="1"/>
    <col min="5132" max="5132" width="14.625" style="530" customWidth="1"/>
    <col min="5133" max="5134" width="9" style="530"/>
    <col min="5135" max="5135" width="9.625" style="530" bestFit="1" customWidth="1"/>
    <col min="5136" max="5136" width="14.25" style="530" bestFit="1" customWidth="1"/>
    <col min="5137" max="5373" width="9" style="530"/>
    <col min="5374" max="5374" width="7" style="530" customWidth="1"/>
    <col min="5375" max="5375" width="51.75" style="530" customWidth="1"/>
    <col min="5376" max="5376" width="16.875" style="530" customWidth="1"/>
    <col min="5377" max="5377" width="17" style="530" customWidth="1"/>
    <col min="5378" max="5378" width="17.125" style="530" customWidth="1"/>
    <col min="5379" max="5380" width="17.5" style="530" customWidth="1"/>
    <col min="5381" max="5381" width="17.875" style="530" customWidth="1"/>
    <col min="5382" max="5386" width="9" style="530" hidden="1" customWidth="1"/>
    <col min="5387" max="5387" width="14.25" style="530" bestFit="1" customWidth="1"/>
    <col min="5388" max="5388" width="14.625" style="530" customWidth="1"/>
    <col min="5389" max="5390" width="9" style="530"/>
    <col min="5391" max="5391" width="9.625" style="530" bestFit="1" customWidth="1"/>
    <col min="5392" max="5392" width="14.25" style="530" bestFit="1" customWidth="1"/>
    <col min="5393" max="5629" width="9" style="530"/>
    <col min="5630" max="5630" width="7" style="530" customWidth="1"/>
    <col min="5631" max="5631" width="51.75" style="530" customWidth="1"/>
    <col min="5632" max="5632" width="16.875" style="530" customWidth="1"/>
    <col min="5633" max="5633" width="17" style="530" customWidth="1"/>
    <col min="5634" max="5634" width="17.125" style="530" customWidth="1"/>
    <col min="5635" max="5636" width="17.5" style="530" customWidth="1"/>
    <col min="5637" max="5637" width="17.875" style="530" customWidth="1"/>
    <col min="5638" max="5642" width="9" style="530" hidden="1" customWidth="1"/>
    <col min="5643" max="5643" width="14.25" style="530" bestFit="1" customWidth="1"/>
    <col min="5644" max="5644" width="14.625" style="530" customWidth="1"/>
    <col min="5645" max="5646" width="9" style="530"/>
    <col min="5647" max="5647" width="9.625" style="530" bestFit="1" customWidth="1"/>
    <col min="5648" max="5648" width="14.25" style="530" bestFit="1" customWidth="1"/>
    <col min="5649" max="5885" width="9" style="530"/>
    <col min="5886" max="5886" width="7" style="530" customWidth="1"/>
    <col min="5887" max="5887" width="51.75" style="530" customWidth="1"/>
    <col min="5888" max="5888" width="16.875" style="530" customWidth="1"/>
    <col min="5889" max="5889" width="17" style="530" customWidth="1"/>
    <col min="5890" max="5890" width="17.125" style="530" customWidth="1"/>
    <col min="5891" max="5892" width="17.5" style="530" customWidth="1"/>
    <col min="5893" max="5893" width="17.875" style="530" customWidth="1"/>
    <col min="5894" max="5898" width="9" style="530" hidden="1" customWidth="1"/>
    <col min="5899" max="5899" width="14.25" style="530" bestFit="1" customWidth="1"/>
    <col min="5900" max="5900" width="14.625" style="530" customWidth="1"/>
    <col min="5901" max="5902" width="9" style="530"/>
    <col min="5903" max="5903" width="9.625" style="530" bestFit="1" customWidth="1"/>
    <col min="5904" max="5904" width="14.25" style="530" bestFit="1" customWidth="1"/>
    <col min="5905" max="6141" width="9" style="530"/>
    <col min="6142" max="6142" width="7" style="530" customWidth="1"/>
    <col min="6143" max="6143" width="51.75" style="530" customWidth="1"/>
    <col min="6144" max="6144" width="16.875" style="530" customWidth="1"/>
    <col min="6145" max="6145" width="17" style="530" customWidth="1"/>
    <col min="6146" max="6146" width="17.125" style="530" customWidth="1"/>
    <col min="6147" max="6148" width="17.5" style="530" customWidth="1"/>
    <col min="6149" max="6149" width="17.875" style="530" customWidth="1"/>
    <col min="6150" max="6154" width="9" style="530" hidden="1" customWidth="1"/>
    <col min="6155" max="6155" width="14.25" style="530" bestFit="1" customWidth="1"/>
    <col min="6156" max="6156" width="14.625" style="530" customWidth="1"/>
    <col min="6157" max="6158" width="9" style="530"/>
    <col min="6159" max="6159" width="9.625" style="530" bestFit="1" customWidth="1"/>
    <col min="6160" max="6160" width="14.25" style="530" bestFit="1" customWidth="1"/>
    <col min="6161" max="6397" width="9" style="530"/>
    <col min="6398" max="6398" width="7" style="530" customWidth="1"/>
    <col min="6399" max="6399" width="51.75" style="530" customWidth="1"/>
    <col min="6400" max="6400" width="16.875" style="530" customWidth="1"/>
    <col min="6401" max="6401" width="17" style="530" customWidth="1"/>
    <col min="6402" max="6402" width="17.125" style="530" customWidth="1"/>
    <col min="6403" max="6404" width="17.5" style="530" customWidth="1"/>
    <col min="6405" max="6405" width="17.875" style="530" customWidth="1"/>
    <col min="6406" max="6410" width="9" style="530" hidden="1" customWidth="1"/>
    <col min="6411" max="6411" width="14.25" style="530" bestFit="1" customWidth="1"/>
    <col min="6412" max="6412" width="14.625" style="530" customWidth="1"/>
    <col min="6413" max="6414" width="9" style="530"/>
    <col min="6415" max="6415" width="9.625" style="530" bestFit="1" customWidth="1"/>
    <col min="6416" max="6416" width="14.25" style="530" bestFit="1" customWidth="1"/>
    <col min="6417" max="6653" width="9" style="530"/>
    <col min="6654" max="6654" width="7" style="530" customWidth="1"/>
    <col min="6655" max="6655" width="51.75" style="530" customWidth="1"/>
    <col min="6656" max="6656" width="16.875" style="530" customWidth="1"/>
    <col min="6657" max="6657" width="17" style="530" customWidth="1"/>
    <col min="6658" max="6658" width="17.125" style="530" customWidth="1"/>
    <col min="6659" max="6660" width="17.5" style="530" customWidth="1"/>
    <col min="6661" max="6661" width="17.875" style="530" customWidth="1"/>
    <col min="6662" max="6666" width="9" style="530" hidden="1" customWidth="1"/>
    <col min="6667" max="6667" width="14.25" style="530" bestFit="1" customWidth="1"/>
    <col min="6668" max="6668" width="14.625" style="530" customWidth="1"/>
    <col min="6669" max="6670" width="9" style="530"/>
    <col min="6671" max="6671" width="9.625" style="530" bestFit="1" customWidth="1"/>
    <col min="6672" max="6672" width="14.25" style="530" bestFit="1" customWidth="1"/>
    <col min="6673" max="6909" width="9" style="530"/>
    <col min="6910" max="6910" width="7" style="530" customWidth="1"/>
    <col min="6911" max="6911" width="51.75" style="530" customWidth="1"/>
    <col min="6912" max="6912" width="16.875" style="530" customWidth="1"/>
    <col min="6913" max="6913" width="17" style="530" customWidth="1"/>
    <col min="6914" max="6914" width="17.125" style="530" customWidth="1"/>
    <col min="6915" max="6916" width="17.5" style="530" customWidth="1"/>
    <col min="6917" max="6917" width="17.875" style="530" customWidth="1"/>
    <col min="6918" max="6922" width="9" style="530" hidden="1" customWidth="1"/>
    <col min="6923" max="6923" width="14.25" style="530" bestFit="1" customWidth="1"/>
    <col min="6924" max="6924" width="14.625" style="530" customWidth="1"/>
    <col min="6925" max="6926" width="9" style="530"/>
    <col min="6927" max="6927" width="9.625" style="530" bestFit="1" customWidth="1"/>
    <col min="6928" max="6928" width="14.25" style="530" bestFit="1" customWidth="1"/>
    <col min="6929" max="7165" width="9" style="530"/>
    <col min="7166" max="7166" width="7" style="530" customWidth="1"/>
    <col min="7167" max="7167" width="51.75" style="530" customWidth="1"/>
    <col min="7168" max="7168" width="16.875" style="530" customWidth="1"/>
    <col min="7169" max="7169" width="17" style="530" customWidth="1"/>
    <col min="7170" max="7170" width="17.125" style="530" customWidth="1"/>
    <col min="7171" max="7172" width="17.5" style="530" customWidth="1"/>
    <col min="7173" max="7173" width="17.875" style="530" customWidth="1"/>
    <col min="7174" max="7178" width="9" style="530" hidden="1" customWidth="1"/>
    <col min="7179" max="7179" width="14.25" style="530" bestFit="1" customWidth="1"/>
    <col min="7180" max="7180" width="14.625" style="530" customWidth="1"/>
    <col min="7181" max="7182" width="9" style="530"/>
    <col min="7183" max="7183" width="9.625" style="530" bestFit="1" customWidth="1"/>
    <col min="7184" max="7184" width="14.25" style="530" bestFit="1" customWidth="1"/>
    <col min="7185" max="7421" width="9" style="530"/>
    <col min="7422" max="7422" width="7" style="530" customWidth="1"/>
    <col min="7423" max="7423" width="51.75" style="530" customWidth="1"/>
    <col min="7424" max="7424" width="16.875" style="530" customWidth="1"/>
    <col min="7425" max="7425" width="17" style="530" customWidth="1"/>
    <col min="7426" max="7426" width="17.125" style="530" customWidth="1"/>
    <col min="7427" max="7428" width="17.5" style="530" customWidth="1"/>
    <col min="7429" max="7429" width="17.875" style="530" customWidth="1"/>
    <col min="7430" max="7434" width="9" style="530" hidden="1" customWidth="1"/>
    <col min="7435" max="7435" width="14.25" style="530" bestFit="1" customWidth="1"/>
    <col min="7436" max="7436" width="14.625" style="530" customWidth="1"/>
    <col min="7437" max="7438" width="9" style="530"/>
    <col min="7439" max="7439" width="9.625" style="530" bestFit="1" customWidth="1"/>
    <col min="7440" max="7440" width="14.25" style="530" bestFit="1" customWidth="1"/>
    <col min="7441" max="7677" width="9" style="530"/>
    <col min="7678" max="7678" width="7" style="530" customWidth="1"/>
    <col min="7679" max="7679" width="51.75" style="530" customWidth="1"/>
    <col min="7680" max="7680" width="16.875" style="530" customWidth="1"/>
    <col min="7681" max="7681" width="17" style="530" customWidth="1"/>
    <col min="7682" max="7682" width="17.125" style="530" customWidth="1"/>
    <col min="7683" max="7684" width="17.5" style="530" customWidth="1"/>
    <col min="7685" max="7685" width="17.875" style="530" customWidth="1"/>
    <col min="7686" max="7690" width="9" style="530" hidden="1" customWidth="1"/>
    <col min="7691" max="7691" width="14.25" style="530" bestFit="1" customWidth="1"/>
    <col min="7692" max="7692" width="14.625" style="530" customWidth="1"/>
    <col min="7693" max="7694" width="9" style="530"/>
    <col min="7695" max="7695" width="9.625" style="530" bestFit="1" customWidth="1"/>
    <col min="7696" max="7696" width="14.25" style="530" bestFit="1" customWidth="1"/>
    <col min="7697" max="7933" width="9" style="530"/>
    <col min="7934" max="7934" width="7" style="530" customWidth="1"/>
    <col min="7935" max="7935" width="51.75" style="530" customWidth="1"/>
    <col min="7936" max="7936" width="16.875" style="530" customWidth="1"/>
    <col min="7937" max="7937" width="17" style="530" customWidth="1"/>
    <col min="7938" max="7938" width="17.125" style="530" customWidth="1"/>
    <col min="7939" max="7940" width="17.5" style="530" customWidth="1"/>
    <col min="7941" max="7941" width="17.875" style="530" customWidth="1"/>
    <col min="7942" max="7946" width="9" style="530" hidden="1" customWidth="1"/>
    <col min="7947" max="7947" width="14.25" style="530" bestFit="1" customWidth="1"/>
    <col min="7948" max="7948" width="14.625" style="530" customWidth="1"/>
    <col min="7949" max="7950" width="9" style="530"/>
    <col min="7951" max="7951" width="9.625" style="530" bestFit="1" customWidth="1"/>
    <col min="7952" max="7952" width="14.25" style="530" bestFit="1" customWidth="1"/>
    <col min="7953" max="8189" width="9" style="530"/>
    <col min="8190" max="8190" width="7" style="530" customWidth="1"/>
    <col min="8191" max="8191" width="51.75" style="530" customWidth="1"/>
    <col min="8192" max="8192" width="16.875" style="530" customWidth="1"/>
    <col min="8193" max="8193" width="17" style="530" customWidth="1"/>
    <col min="8194" max="8194" width="17.125" style="530" customWidth="1"/>
    <col min="8195" max="8196" width="17.5" style="530" customWidth="1"/>
    <col min="8197" max="8197" width="17.875" style="530" customWidth="1"/>
    <col min="8198" max="8202" width="9" style="530" hidden="1" customWidth="1"/>
    <col min="8203" max="8203" width="14.25" style="530" bestFit="1" customWidth="1"/>
    <col min="8204" max="8204" width="14.625" style="530" customWidth="1"/>
    <col min="8205" max="8206" width="9" style="530"/>
    <col min="8207" max="8207" width="9.625" style="530" bestFit="1" customWidth="1"/>
    <col min="8208" max="8208" width="14.25" style="530" bestFit="1" customWidth="1"/>
    <col min="8209" max="8445" width="9" style="530"/>
    <col min="8446" max="8446" width="7" style="530" customWidth="1"/>
    <col min="8447" max="8447" width="51.75" style="530" customWidth="1"/>
    <col min="8448" max="8448" width="16.875" style="530" customWidth="1"/>
    <col min="8449" max="8449" width="17" style="530" customWidth="1"/>
    <col min="8450" max="8450" width="17.125" style="530" customWidth="1"/>
    <col min="8451" max="8452" width="17.5" style="530" customWidth="1"/>
    <col min="8453" max="8453" width="17.875" style="530" customWidth="1"/>
    <col min="8454" max="8458" width="9" style="530" hidden="1" customWidth="1"/>
    <col min="8459" max="8459" width="14.25" style="530" bestFit="1" customWidth="1"/>
    <col min="8460" max="8460" width="14.625" style="530" customWidth="1"/>
    <col min="8461" max="8462" width="9" style="530"/>
    <col min="8463" max="8463" width="9.625" style="530" bestFit="1" customWidth="1"/>
    <col min="8464" max="8464" width="14.25" style="530" bestFit="1" customWidth="1"/>
    <col min="8465" max="8701" width="9" style="530"/>
    <col min="8702" max="8702" width="7" style="530" customWidth="1"/>
    <col min="8703" max="8703" width="51.75" style="530" customWidth="1"/>
    <col min="8704" max="8704" width="16.875" style="530" customWidth="1"/>
    <col min="8705" max="8705" width="17" style="530" customWidth="1"/>
    <col min="8706" max="8706" width="17.125" style="530" customWidth="1"/>
    <col min="8707" max="8708" width="17.5" style="530" customWidth="1"/>
    <col min="8709" max="8709" width="17.875" style="530" customWidth="1"/>
    <col min="8710" max="8714" width="9" style="530" hidden="1" customWidth="1"/>
    <col min="8715" max="8715" width="14.25" style="530" bestFit="1" customWidth="1"/>
    <col min="8716" max="8716" width="14.625" style="530" customWidth="1"/>
    <col min="8717" max="8718" width="9" style="530"/>
    <col min="8719" max="8719" width="9.625" style="530" bestFit="1" customWidth="1"/>
    <col min="8720" max="8720" width="14.25" style="530" bestFit="1" customWidth="1"/>
    <col min="8721" max="8957" width="9" style="530"/>
    <col min="8958" max="8958" width="7" style="530" customWidth="1"/>
    <col min="8959" max="8959" width="51.75" style="530" customWidth="1"/>
    <col min="8960" max="8960" width="16.875" style="530" customWidth="1"/>
    <col min="8961" max="8961" width="17" style="530" customWidth="1"/>
    <col min="8962" max="8962" width="17.125" style="530" customWidth="1"/>
    <col min="8963" max="8964" width="17.5" style="530" customWidth="1"/>
    <col min="8965" max="8965" width="17.875" style="530" customWidth="1"/>
    <col min="8966" max="8970" width="9" style="530" hidden="1" customWidth="1"/>
    <col min="8971" max="8971" width="14.25" style="530" bestFit="1" customWidth="1"/>
    <col min="8972" max="8972" width="14.625" style="530" customWidth="1"/>
    <col min="8973" max="8974" width="9" style="530"/>
    <col min="8975" max="8975" width="9.625" style="530" bestFit="1" customWidth="1"/>
    <col min="8976" max="8976" width="14.25" style="530" bestFit="1" customWidth="1"/>
    <col min="8977" max="9213" width="9" style="530"/>
    <col min="9214" max="9214" width="7" style="530" customWidth="1"/>
    <col min="9215" max="9215" width="51.75" style="530" customWidth="1"/>
    <col min="9216" max="9216" width="16.875" style="530" customWidth="1"/>
    <col min="9217" max="9217" width="17" style="530" customWidth="1"/>
    <col min="9218" max="9218" width="17.125" style="530" customWidth="1"/>
    <col min="9219" max="9220" width="17.5" style="530" customWidth="1"/>
    <col min="9221" max="9221" width="17.875" style="530" customWidth="1"/>
    <col min="9222" max="9226" width="9" style="530" hidden="1" customWidth="1"/>
    <col min="9227" max="9227" width="14.25" style="530" bestFit="1" customWidth="1"/>
    <col min="9228" max="9228" width="14.625" style="530" customWidth="1"/>
    <col min="9229" max="9230" width="9" style="530"/>
    <col min="9231" max="9231" width="9.625" style="530" bestFit="1" customWidth="1"/>
    <col min="9232" max="9232" width="14.25" style="530" bestFit="1" customWidth="1"/>
    <col min="9233" max="9469" width="9" style="530"/>
    <col min="9470" max="9470" width="7" style="530" customWidth="1"/>
    <col min="9471" max="9471" width="51.75" style="530" customWidth="1"/>
    <col min="9472" max="9472" width="16.875" style="530" customWidth="1"/>
    <col min="9473" max="9473" width="17" style="530" customWidth="1"/>
    <col min="9474" max="9474" width="17.125" style="530" customWidth="1"/>
    <col min="9475" max="9476" width="17.5" style="530" customWidth="1"/>
    <col min="9477" max="9477" width="17.875" style="530" customWidth="1"/>
    <col min="9478" max="9482" width="9" style="530" hidden="1" customWidth="1"/>
    <col min="9483" max="9483" width="14.25" style="530" bestFit="1" customWidth="1"/>
    <col min="9484" max="9484" width="14.625" style="530" customWidth="1"/>
    <col min="9485" max="9486" width="9" style="530"/>
    <col min="9487" max="9487" width="9.625" style="530" bestFit="1" customWidth="1"/>
    <col min="9488" max="9488" width="14.25" style="530" bestFit="1" customWidth="1"/>
    <col min="9489" max="9725" width="9" style="530"/>
    <col min="9726" max="9726" width="7" style="530" customWidth="1"/>
    <col min="9727" max="9727" width="51.75" style="530" customWidth="1"/>
    <col min="9728" max="9728" width="16.875" style="530" customWidth="1"/>
    <col min="9729" max="9729" width="17" style="530" customWidth="1"/>
    <col min="9730" max="9730" width="17.125" style="530" customWidth="1"/>
    <col min="9731" max="9732" width="17.5" style="530" customWidth="1"/>
    <col min="9733" max="9733" width="17.875" style="530" customWidth="1"/>
    <col min="9734" max="9738" width="9" style="530" hidden="1" customWidth="1"/>
    <col min="9739" max="9739" width="14.25" style="530" bestFit="1" customWidth="1"/>
    <col min="9740" max="9740" width="14.625" style="530" customWidth="1"/>
    <col min="9741" max="9742" width="9" style="530"/>
    <col min="9743" max="9743" width="9.625" style="530" bestFit="1" customWidth="1"/>
    <col min="9744" max="9744" width="14.25" style="530" bestFit="1" customWidth="1"/>
    <col min="9745" max="9981" width="9" style="530"/>
    <col min="9982" max="9982" width="7" style="530" customWidth="1"/>
    <col min="9983" max="9983" width="51.75" style="530" customWidth="1"/>
    <col min="9984" max="9984" width="16.875" style="530" customWidth="1"/>
    <col min="9985" max="9985" width="17" style="530" customWidth="1"/>
    <col min="9986" max="9986" width="17.125" style="530" customWidth="1"/>
    <col min="9987" max="9988" width="17.5" style="530" customWidth="1"/>
    <col min="9989" max="9989" width="17.875" style="530" customWidth="1"/>
    <col min="9990" max="9994" width="9" style="530" hidden="1" customWidth="1"/>
    <col min="9995" max="9995" width="14.25" style="530" bestFit="1" customWidth="1"/>
    <col min="9996" max="9996" width="14.625" style="530" customWidth="1"/>
    <col min="9997" max="9998" width="9" style="530"/>
    <col min="9999" max="9999" width="9.625" style="530" bestFit="1" customWidth="1"/>
    <col min="10000" max="10000" width="14.25" style="530" bestFit="1" customWidth="1"/>
    <col min="10001" max="10237" width="9" style="530"/>
    <col min="10238" max="10238" width="7" style="530" customWidth="1"/>
    <col min="10239" max="10239" width="51.75" style="530" customWidth="1"/>
    <col min="10240" max="10240" width="16.875" style="530" customWidth="1"/>
    <col min="10241" max="10241" width="17" style="530" customWidth="1"/>
    <col min="10242" max="10242" width="17.125" style="530" customWidth="1"/>
    <col min="10243" max="10244" width="17.5" style="530" customWidth="1"/>
    <col min="10245" max="10245" width="17.875" style="530" customWidth="1"/>
    <col min="10246" max="10250" width="9" style="530" hidden="1" customWidth="1"/>
    <col min="10251" max="10251" width="14.25" style="530" bestFit="1" customWidth="1"/>
    <col min="10252" max="10252" width="14.625" style="530" customWidth="1"/>
    <col min="10253" max="10254" width="9" style="530"/>
    <col min="10255" max="10255" width="9.625" style="530" bestFit="1" customWidth="1"/>
    <col min="10256" max="10256" width="14.25" style="530" bestFit="1" customWidth="1"/>
    <col min="10257" max="10493" width="9" style="530"/>
    <col min="10494" max="10494" width="7" style="530" customWidth="1"/>
    <col min="10495" max="10495" width="51.75" style="530" customWidth="1"/>
    <col min="10496" max="10496" width="16.875" style="530" customWidth="1"/>
    <col min="10497" max="10497" width="17" style="530" customWidth="1"/>
    <col min="10498" max="10498" width="17.125" style="530" customWidth="1"/>
    <col min="10499" max="10500" width="17.5" style="530" customWidth="1"/>
    <col min="10501" max="10501" width="17.875" style="530" customWidth="1"/>
    <col min="10502" max="10506" width="9" style="530" hidden="1" customWidth="1"/>
    <col min="10507" max="10507" width="14.25" style="530" bestFit="1" customWidth="1"/>
    <col min="10508" max="10508" width="14.625" style="530" customWidth="1"/>
    <col min="10509" max="10510" width="9" style="530"/>
    <col min="10511" max="10511" width="9.625" style="530" bestFit="1" customWidth="1"/>
    <col min="10512" max="10512" width="14.25" style="530" bestFit="1" customWidth="1"/>
    <col min="10513" max="10749" width="9" style="530"/>
    <col min="10750" max="10750" width="7" style="530" customWidth="1"/>
    <col min="10751" max="10751" width="51.75" style="530" customWidth="1"/>
    <col min="10752" max="10752" width="16.875" style="530" customWidth="1"/>
    <col min="10753" max="10753" width="17" style="530" customWidth="1"/>
    <col min="10754" max="10754" width="17.125" style="530" customWidth="1"/>
    <col min="10755" max="10756" width="17.5" style="530" customWidth="1"/>
    <col min="10757" max="10757" width="17.875" style="530" customWidth="1"/>
    <col min="10758" max="10762" width="9" style="530" hidden="1" customWidth="1"/>
    <col min="10763" max="10763" width="14.25" style="530" bestFit="1" customWidth="1"/>
    <col min="10764" max="10764" width="14.625" style="530" customWidth="1"/>
    <col min="10765" max="10766" width="9" style="530"/>
    <col min="10767" max="10767" width="9.625" style="530" bestFit="1" customWidth="1"/>
    <col min="10768" max="10768" width="14.25" style="530" bestFit="1" customWidth="1"/>
    <col min="10769" max="11005" width="9" style="530"/>
    <col min="11006" max="11006" width="7" style="530" customWidth="1"/>
    <col min="11007" max="11007" width="51.75" style="530" customWidth="1"/>
    <col min="11008" max="11008" width="16.875" style="530" customWidth="1"/>
    <col min="11009" max="11009" width="17" style="530" customWidth="1"/>
    <col min="11010" max="11010" width="17.125" style="530" customWidth="1"/>
    <col min="11011" max="11012" width="17.5" style="530" customWidth="1"/>
    <col min="11013" max="11013" width="17.875" style="530" customWidth="1"/>
    <col min="11014" max="11018" width="9" style="530" hidden="1" customWidth="1"/>
    <col min="11019" max="11019" width="14.25" style="530" bestFit="1" customWidth="1"/>
    <col min="11020" max="11020" width="14.625" style="530" customWidth="1"/>
    <col min="11021" max="11022" width="9" style="530"/>
    <col min="11023" max="11023" width="9.625" style="530" bestFit="1" customWidth="1"/>
    <col min="11024" max="11024" width="14.25" style="530" bestFit="1" customWidth="1"/>
    <col min="11025" max="11261" width="9" style="530"/>
    <col min="11262" max="11262" width="7" style="530" customWidth="1"/>
    <col min="11263" max="11263" width="51.75" style="530" customWidth="1"/>
    <col min="11264" max="11264" width="16.875" style="530" customWidth="1"/>
    <col min="11265" max="11265" width="17" style="530" customWidth="1"/>
    <col min="11266" max="11266" width="17.125" style="530" customWidth="1"/>
    <col min="11267" max="11268" width="17.5" style="530" customWidth="1"/>
    <col min="11269" max="11269" width="17.875" style="530" customWidth="1"/>
    <col min="11270" max="11274" width="9" style="530" hidden="1" customWidth="1"/>
    <col min="11275" max="11275" width="14.25" style="530" bestFit="1" customWidth="1"/>
    <col min="11276" max="11276" width="14.625" style="530" customWidth="1"/>
    <col min="11277" max="11278" width="9" style="530"/>
    <col min="11279" max="11279" width="9.625" style="530" bestFit="1" customWidth="1"/>
    <col min="11280" max="11280" width="14.25" style="530" bestFit="1" customWidth="1"/>
    <col min="11281" max="11517" width="9" style="530"/>
    <col min="11518" max="11518" width="7" style="530" customWidth="1"/>
    <col min="11519" max="11519" width="51.75" style="530" customWidth="1"/>
    <col min="11520" max="11520" width="16.875" style="530" customWidth="1"/>
    <col min="11521" max="11521" width="17" style="530" customWidth="1"/>
    <col min="11522" max="11522" width="17.125" style="530" customWidth="1"/>
    <col min="11523" max="11524" width="17.5" style="530" customWidth="1"/>
    <col min="11525" max="11525" width="17.875" style="530" customWidth="1"/>
    <col min="11526" max="11530" width="9" style="530" hidden="1" customWidth="1"/>
    <col min="11531" max="11531" width="14.25" style="530" bestFit="1" customWidth="1"/>
    <col min="11532" max="11532" width="14.625" style="530" customWidth="1"/>
    <col min="11533" max="11534" width="9" style="530"/>
    <col min="11535" max="11535" width="9.625" style="530" bestFit="1" customWidth="1"/>
    <col min="11536" max="11536" width="14.25" style="530" bestFit="1" customWidth="1"/>
    <col min="11537" max="11773" width="9" style="530"/>
    <col min="11774" max="11774" width="7" style="530" customWidth="1"/>
    <col min="11775" max="11775" width="51.75" style="530" customWidth="1"/>
    <col min="11776" max="11776" width="16.875" style="530" customWidth="1"/>
    <col min="11777" max="11777" width="17" style="530" customWidth="1"/>
    <col min="11778" max="11778" width="17.125" style="530" customWidth="1"/>
    <col min="11779" max="11780" width="17.5" style="530" customWidth="1"/>
    <col min="11781" max="11781" width="17.875" style="530" customWidth="1"/>
    <col min="11782" max="11786" width="9" style="530" hidden="1" customWidth="1"/>
    <col min="11787" max="11787" width="14.25" style="530" bestFit="1" customWidth="1"/>
    <col min="11788" max="11788" width="14.625" style="530" customWidth="1"/>
    <col min="11789" max="11790" width="9" style="530"/>
    <col min="11791" max="11791" width="9.625" style="530" bestFit="1" customWidth="1"/>
    <col min="11792" max="11792" width="14.25" style="530" bestFit="1" customWidth="1"/>
    <col min="11793" max="12029" width="9" style="530"/>
    <col min="12030" max="12030" width="7" style="530" customWidth="1"/>
    <col min="12031" max="12031" width="51.75" style="530" customWidth="1"/>
    <col min="12032" max="12032" width="16.875" style="530" customWidth="1"/>
    <col min="12033" max="12033" width="17" style="530" customWidth="1"/>
    <col min="12034" max="12034" width="17.125" style="530" customWidth="1"/>
    <col min="12035" max="12036" width="17.5" style="530" customWidth="1"/>
    <col min="12037" max="12037" width="17.875" style="530" customWidth="1"/>
    <col min="12038" max="12042" width="9" style="530" hidden="1" customWidth="1"/>
    <col min="12043" max="12043" width="14.25" style="530" bestFit="1" customWidth="1"/>
    <col min="12044" max="12044" width="14.625" style="530" customWidth="1"/>
    <col min="12045" max="12046" width="9" style="530"/>
    <col min="12047" max="12047" width="9.625" style="530" bestFit="1" customWidth="1"/>
    <col min="12048" max="12048" width="14.25" style="530" bestFit="1" customWidth="1"/>
    <col min="12049" max="12285" width="9" style="530"/>
    <col min="12286" max="12286" width="7" style="530" customWidth="1"/>
    <col min="12287" max="12287" width="51.75" style="530" customWidth="1"/>
    <col min="12288" max="12288" width="16.875" style="530" customWidth="1"/>
    <col min="12289" max="12289" width="17" style="530" customWidth="1"/>
    <col min="12290" max="12290" width="17.125" style="530" customWidth="1"/>
    <col min="12291" max="12292" width="17.5" style="530" customWidth="1"/>
    <col min="12293" max="12293" width="17.875" style="530" customWidth="1"/>
    <col min="12294" max="12298" width="9" style="530" hidden="1" customWidth="1"/>
    <col min="12299" max="12299" width="14.25" style="530" bestFit="1" customWidth="1"/>
    <col min="12300" max="12300" width="14.625" style="530" customWidth="1"/>
    <col min="12301" max="12302" width="9" style="530"/>
    <col min="12303" max="12303" width="9.625" style="530" bestFit="1" customWidth="1"/>
    <col min="12304" max="12304" width="14.25" style="530" bestFit="1" customWidth="1"/>
    <col min="12305" max="12541" width="9" style="530"/>
    <col min="12542" max="12542" width="7" style="530" customWidth="1"/>
    <col min="12543" max="12543" width="51.75" style="530" customWidth="1"/>
    <col min="12544" max="12544" width="16.875" style="530" customWidth="1"/>
    <col min="12545" max="12545" width="17" style="530" customWidth="1"/>
    <col min="12546" max="12546" width="17.125" style="530" customWidth="1"/>
    <col min="12547" max="12548" width="17.5" style="530" customWidth="1"/>
    <col min="12549" max="12549" width="17.875" style="530" customWidth="1"/>
    <col min="12550" max="12554" width="9" style="530" hidden="1" customWidth="1"/>
    <col min="12555" max="12555" width="14.25" style="530" bestFit="1" customWidth="1"/>
    <col min="12556" max="12556" width="14.625" style="530" customWidth="1"/>
    <col min="12557" max="12558" width="9" style="530"/>
    <col min="12559" max="12559" width="9.625" style="530" bestFit="1" customWidth="1"/>
    <col min="12560" max="12560" width="14.25" style="530" bestFit="1" customWidth="1"/>
    <col min="12561" max="12797" width="9" style="530"/>
    <col min="12798" max="12798" width="7" style="530" customWidth="1"/>
    <col min="12799" max="12799" width="51.75" style="530" customWidth="1"/>
    <col min="12800" max="12800" width="16.875" style="530" customWidth="1"/>
    <col min="12801" max="12801" width="17" style="530" customWidth="1"/>
    <col min="12802" max="12802" width="17.125" style="530" customWidth="1"/>
    <col min="12803" max="12804" width="17.5" style="530" customWidth="1"/>
    <col min="12805" max="12805" width="17.875" style="530" customWidth="1"/>
    <col min="12806" max="12810" width="9" style="530" hidden="1" customWidth="1"/>
    <col min="12811" max="12811" width="14.25" style="530" bestFit="1" customWidth="1"/>
    <col min="12812" max="12812" width="14.625" style="530" customWidth="1"/>
    <col min="12813" max="12814" width="9" style="530"/>
    <col min="12815" max="12815" width="9.625" style="530" bestFit="1" customWidth="1"/>
    <col min="12816" max="12816" width="14.25" style="530" bestFit="1" customWidth="1"/>
    <col min="12817" max="13053" width="9" style="530"/>
    <col min="13054" max="13054" width="7" style="530" customWidth="1"/>
    <col min="13055" max="13055" width="51.75" style="530" customWidth="1"/>
    <col min="13056" max="13056" width="16.875" style="530" customWidth="1"/>
    <col min="13057" max="13057" width="17" style="530" customWidth="1"/>
    <col min="13058" max="13058" width="17.125" style="530" customWidth="1"/>
    <col min="13059" max="13060" width="17.5" style="530" customWidth="1"/>
    <col min="13061" max="13061" width="17.875" style="530" customWidth="1"/>
    <col min="13062" max="13066" width="9" style="530" hidden="1" customWidth="1"/>
    <col min="13067" max="13067" width="14.25" style="530" bestFit="1" customWidth="1"/>
    <col min="13068" max="13068" width="14.625" style="530" customWidth="1"/>
    <col min="13069" max="13070" width="9" style="530"/>
    <col min="13071" max="13071" width="9.625" style="530" bestFit="1" customWidth="1"/>
    <col min="13072" max="13072" width="14.25" style="530" bestFit="1" customWidth="1"/>
    <col min="13073" max="13309" width="9" style="530"/>
    <col min="13310" max="13310" width="7" style="530" customWidth="1"/>
    <col min="13311" max="13311" width="51.75" style="530" customWidth="1"/>
    <col min="13312" max="13312" width="16.875" style="530" customWidth="1"/>
    <col min="13313" max="13313" width="17" style="530" customWidth="1"/>
    <col min="13314" max="13314" width="17.125" style="530" customWidth="1"/>
    <col min="13315" max="13316" width="17.5" style="530" customWidth="1"/>
    <col min="13317" max="13317" width="17.875" style="530" customWidth="1"/>
    <col min="13318" max="13322" width="9" style="530" hidden="1" customWidth="1"/>
    <col min="13323" max="13323" width="14.25" style="530" bestFit="1" customWidth="1"/>
    <col min="13324" max="13324" width="14.625" style="530" customWidth="1"/>
    <col min="13325" max="13326" width="9" style="530"/>
    <col min="13327" max="13327" width="9.625" style="530" bestFit="1" customWidth="1"/>
    <col min="13328" max="13328" width="14.25" style="530" bestFit="1" customWidth="1"/>
    <col min="13329" max="13565" width="9" style="530"/>
    <col min="13566" max="13566" width="7" style="530" customWidth="1"/>
    <col min="13567" max="13567" width="51.75" style="530" customWidth="1"/>
    <col min="13568" max="13568" width="16.875" style="530" customWidth="1"/>
    <col min="13569" max="13569" width="17" style="530" customWidth="1"/>
    <col min="13570" max="13570" width="17.125" style="530" customWidth="1"/>
    <col min="13571" max="13572" width="17.5" style="530" customWidth="1"/>
    <col min="13573" max="13573" width="17.875" style="530" customWidth="1"/>
    <col min="13574" max="13578" width="9" style="530" hidden="1" customWidth="1"/>
    <col min="13579" max="13579" width="14.25" style="530" bestFit="1" customWidth="1"/>
    <col min="13580" max="13580" width="14.625" style="530" customWidth="1"/>
    <col min="13581" max="13582" width="9" style="530"/>
    <col min="13583" max="13583" width="9.625" style="530" bestFit="1" customWidth="1"/>
    <col min="13584" max="13584" width="14.25" style="530" bestFit="1" customWidth="1"/>
    <col min="13585" max="13821" width="9" style="530"/>
    <col min="13822" max="13822" width="7" style="530" customWidth="1"/>
    <col min="13823" max="13823" width="51.75" style="530" customWidth="1"/>
    <col min="13824" max="13824" width="16.875" style="530" customWidth="1"/>
    <col min="13825" max="13825" width="17" style="530" customWidth="1"/>
    <col min="13826" max="13826" width="17.125" style="530" customWidth="1"/>
    <col min="13827" max="13828" width="17.5" style="530" customWidth="1"/>
    <col min="13829" max="13829" width="17.875" style="530" customWidth="1"/>
    <col min="13830" max="13834" width="9" style="530" hidden="1" customWidth="1"/>
    <col min="13835" max="13835" width="14.25" style="530" bestFit="1" customWidth="1"/>
    <col min="13836" max="13836" width="14.625" style="530" customWidth="1"/>
    <col min="13837" max="13838" width="9" style="530"/>
    <col min="13839" max="13839" width="9.625" style="530" bestFit="1" customWidth="1"/>
    <col min="13840" max="13840" width="14.25" style="530" bestFit="1" customWidth="1"/>
    <col min="13841" max="14077" width="9" style="530"/>
    <col min="14078" max="14078" width="7" style="530" customWidth="1"/>
    <col min="14079" max="14079" width="51.75" style="530" customWidth="1"/>
    <col min="14080" max="14080" width="16.875" style="530" customWidth="1"/>
    <col min="14081" max="14081" width="17" style="530" customWidth="1"/>
    <col min="14082" max="14082" width="17.125" style="530" customWidth="1"/>
    <col min="14083" max="14084" width="17.5" style="530" customWidth="1"/>
    <col min="14085" max="14085" width="17.875" style="530" customWidth="1"/>
    <col min="14086" max="14090" width="9" style="530" hidden="1" customWidth="1"/>
    <col min="14091" max="14091" width="14.25" style="530" bestFit="1" customWidth="1"/>
    <col min="14092" max="14092" width="14.625" style="530" customWidth="1"/>
    <col min="14093" max="14094" width="9" style="530"/>
    <col min="14095" max="14095" width="9.625" style="530" bestFit="1" customWidth="1"/>
    <col min="14096" max="14096" width="14.25" style="530" bestFit="1" customWidth="1"/>
    <col min="14097" max="14333" width="9" style="530"/>
    <col min="14334" max="14334" width="7" style="530" customWidth="1"/>
    <col min="14335" max="14335" width="51.75" style="530" customWidth="1"/>
    <col min="14336" max="14336" width="16.875" style="530" customWidth="1"/>
    <col min="14337" max="14337" width="17" style="530" customWidth="1"/>
    <col min="14338" max="14338" width="17.125" style="530" customWidth="1"/>
    <col min="14339" max="14340" width="17.5" style="530" customWidth="1"/>
    <col min="14341" max="14341" width="17.875" style="530" customWidth="1"/>
    <col min="14342" max="14346" width="9" style="530" hidden="1" customWidth="1"/>
    <col min="14347" max="14347" width="14.25" style="530" bestFit="1" customWidth="1"/>
    <col min="14348" max="14348" width="14.625" style="530" customWidth="1"/>
    <col min="14349" max="14350" width="9" style="530"/>
    <col min="14351" max="14351" width="9.625" style="530" bestFit="1" customWidth="1"/>
    <col min="14352" max="14352" width="14.25" style="530" bestFit="1" customWidth="1"/>
    <col min="14353" max="14589" width="9" style="530"/>
    <col min="14590" max="14590" width="7" style="530" customWidth="1"/>
    <col min="14591" max="14591" width="51.75" style="530" customWidth="1"/>
    <col min="14592" max="14592" width="16.875" style="530" customWidth="1"/>
    <col min="14593" max="14593" width="17" style="530" customWidth="1"/>
    <col min="14594" max="14594" width="17.125" style="530" customWidth="1"/>
    <col min="14595" max="14596" width="17.5" style="530" customWidth="1"/>
    <col min="14597" max="14597" width="17.875" style="530" customWidth="1"/>
    <col min="14598" max="14602" width="9" style="530" hidden="1" customWidth="1"/>
    <col min="14603" max="14603" width="14.25" style="530" bestFit="1" customWidth="1"/>
    <col min="14604" max="14604" width="14.625" style="530" customWidth="1"/>
    <col min="14605" max="14606" width="9" style="530"/>
    <col min="14607" max="14607" width="9.625" style="530" bestFit="1" customWidth="1"/>
    <col min="14608" max="14608" width="14.25" style="530" bestFit="1" customWidth="1"/>
    <col min="14609" max="14845" width="9" style="530"/>
    <col min="14846" max="14846" width="7" style="530" customWidth="1"/>
    <col min="14847" max="14847" width="51.75" style="530" customWidth="1"/>
    <col min="14848" max="14848" width="16.875" style="530" customWidth="1"/>
    <col min="14849" max="14849" width="17" style="530" customWidth="1"/>
    <col min="14850" max="14850" width="17.125" style="530" customWidth="1"/>
    <col min="14851" max="14852" width="17.5" style="530" customWidth="1"/>
    <col min="14853" max="14853" width="17.875" style="530" customWidth="1"/>
    <col min="14854" max="14858" width="9" style="530" hidden="1" customWidth="1"/>
    <col min="14859" max="14859" width="14.25" style="530" bestFit="1" customWidth="1"/>
    <col min="14860" max="14860" width="14.625" style="530" customWidth="1"/>
    <col min="14861" max="14862" width="9" style="530"/>
    <col min="14863" max="14863" width="9.625" style="530" bestFit="1" customWidth="1"/>
    <col min="14864" max="14864" width="14.25" style="530" bestFit="1" customWidth="1"/>
    <col min="14865" max="15101" width="9" style="530"/>
    <col min="15102" max="15102" width="7" style="530" customWidth="1"/>
    <col min="15103" max="15103" width="51.75" style="530" customWidth="1"/>
    <col min="15104" max="15104" width="16.875" style="530" customWidth="1"/>
    <col min="15105" max="15105" width="17" style="530" customWidth="1"/>
    <col min="15106" max="15106" width="17.125" style="530" customWidth="1"/>
    <col min="15107" max="15108" width="17.5" style="530" customWidth="1"/>
    <col min="15109" max="15109" width="17.875" style="530" customWidth="1"/>
    <col min="15110" max="15114" width="9" style="530" hidden="1" customWidth="1"/>
    <col min="15115" max="15115" width="14.25" style="530" bestFit="1" customWidth="1"/>
    <col min="15116" max="15116" width="14.625" style="530" customWidth="1"/>
    <col min="15117" max="15118" width="9" style="530"/>
    <col min="15119" max="15119" width="9.625" style="530" bestFit="1" customWidth="1"/>
    <col min="15120" max="15120" width="14.25" style="530" bestFit="1" customWidth="1"/>
    <col min="15121" max="15357" width="9" style="530"/>
    <col min="15358" max="15358" width="7" style="530" customWidth="1"/>
    <col min="15359" max="15359" width="51.75" style="530" customWidth="1"/>
    <col min="15360" max="15360" width="16.875" style="530" customWidth="1"/>
    <col min="15361" max="15361" width="17" style="530" customWidth="1"/>
    <col min="15362" max="15362" width="17.125" style="530" customWidth="1"/>
    <col min="15363" max="15364" width="17.5" style="530" customWidth="1"/>
    <col min="15365" max="15365" width="17.875" style="530" customWidth="1"/>
    <col min="15366" max="15370" width="9" style="530" hidden="1" customWidth="1"/>
    <col min="15371" max="15371" width="14.25" style="530" bestFit="1" customWidth="1"/>
    <col min="15372" max="15372" width="14.625" style="530" customWidth="1"/>
    <col min="15373" max="15374" width="9" style="530"/>
    <col min="15375" max="15375" width="9.625" style="530" bestFit="1" customWidth="1"/>
    <col min="15376" max="15376" width="14.25" style="530" bestFit="1" customWidth="1"/>
    <col min="15377" max="15613" width="9" style="530"/>
    <col min="15614" max="15614" width="7" style="530" customWidth="1"/>
    <col min="15615" max="15615" width="51.75" style="530" customWidth="1"/>
    <col min="15616" max="15616" width="16.875" style="530" customWidth="1"/>
    <col min="15617" max="15617" width="17" style="530" customWidth="1"/>
    <col min="15618" max="15618" width="17.125" style="530" customWidth="1"/>
    <col min="15619" max="15620" width="17.5" style="530" customWidth="1"/>
    <col min="15621" max="15621" width="17.875" style="530" customWidth="1"/>
    <col min="15622" max="15626" width="9" style="530" hidden="1" customWidth="1"/>
    <col min="15627" max="15627" width="14.25" style="530" bestFit="1" customWidth="1"/>
    <col min="15628" max="15628" width="14.625" style="530" customWidth="1"/>
    <col min="15629" max="15630" width="9" style="530"/>
    <col min="15631" max="15631" width="9.625" style="530" bestFit="1" customWidth="1"/>
    <col min="15632" max="15632" width="14.25" style="530" bestFit="1" customWidth="1"/>
    <col min="15633" max="15869" width="9" style="530"/>
    <col min="15870" max="15870" width="7" style="530" customWidth="1"/>
    <col min="15871" max="15871" width="51.75" style="530" customWidth="1"/>
    <col min="15872" max="15872" width="16.875" style="530" customWidth="1"/>
    <col min="15873" max="15873" width="17" style="530" customWidth="1"/>
    <col min="15874" max="15874" width="17.125" style="530" customWidth="1"/>
    <col min="15875" max="15876" width="17.5" style="530" customWidth="1"/>
    <col min="15877" max="15877" width="17.875" style="530" customWidth="1"/>
    <col min="15878" max="15882" width="9" style="530" hidden="1" customWidth="1"/>
    <col min="15883" max="15883" width="14.25" style="530" bestFit="1" customWidth="1"/>
    <col min="15884" max="15884" width="14.625" style="530" customWidth="1"/>
    <col min="15885" max="15886" width="9" style="530"/>
    <col min="15887" max="15887" width="9.625" style="530" bestFit="1" customWidth="1"/>
    <col min="15888" max="15888" width="14.25" style="530" bestFit="1" customWidth="1"/>
    <col min="15889" max="16125" width="9" style="530"/>
    <col min="16126" max="16126" width="7" style="530" customWidth="1"/>
    <col min="16127" max="16127" width="51.75" style="530" customWidth="1"/>
    <col min="16128" max="16128" width="16.875" style="530" customWidth="1"/>
    <col min="16129" max="16129" width="17" style="530" customWidth="1"/>
    <col min="16130" max="16130" width="17.125" style="530" customWidth="1"/>
    <col min="16131" max="16132" width="17.5" style="530" customWidth="1"/>
    <col min="16133" max="16133" width="17.875" style="530" customWidth="1"/>
    <col min="16134" max="16138" width="9" style="530" hidden="1" customWidth="1"/>
    <col min="16139" max="16139" width="14.25" style="530" bestFit="1" customWidth="1"/>
    <col min="16140" max="16140" width="14.625" style="530" customWidth="1"/>
    <col min="16141" max="16142" width="9" style="530"/>
    <col min="16143" max="16143" width="9.625" style="530" bestFit="1" customWidth="1"/>
    <col min="16144" max="16144" width="14.25" style="530" bestFit="1" customWidth="1"/>
    <col min="16145" max="16384" width="9" style="530"/>
  </cols>
  <sheetData>
    <row r="1" spans="1:16" outlineLevel="1">
      <c r="C1" s="657"/>
      <c r="D1" s="657"/>
      <c r="E1" s="657" t="s">
        <v>884</v>
      </c>
      <c r="F1" s="657"/>
      <c r="G1" s="657"/>
    </row>
    <row r="2" spans="1:16" outlineLevel="1">
      <c r="C2" s="657"/>
      <c r="D2" s="657"/>
      <c r="E2" s="657" t="s">
        <v>343</v>
      </c>
      <c r="F2" s="657"/>
      <c r="G2" s="657"/>
    </row>
    <row r="3" spans="1:16" outlineLevel="1">
      <c r="C3" s="657"/>
      <c r="D3" s="657"/>
      <c r="E3" s="657" t="s">
        <v>1408</v>
      </c>
      <c r="F3" s="657"/>
      <c r="G3" s="657"/>
    </row>
    <row r="4" spans="1:16" outlineLevel="1">
      <c r="E4" s="657"/>
      <c r="F4" s="657"/>
      <c r="G4" s="657"/>
    </row>
    <row r="5" spans="1:16" ht="18.75" outlineLevel="1">
      <c r="A5" s="2571" t="s">
        <v>1447</v>
      </c>
      <c r="B5" s="2571"/>
      <c r="C5" s="2571"/>
      <c r="D5" s="2571"/>
      <c r="E5" s="2571"/>
      <c r="F5" s="2042"/>
      <c r="G5" s="2027"/>
    </row>
    <row r="6" spans="1:16" ht="20.45" customHeight="1" outlineLevel="1">
      <c r="A6" s="658"/>
      <c r="B6" s="658"/>
      <c r="C6" s="658"/>
      <c r="D6" s="658"/>
      <c r="E6" s="658"/>
      <c r="F6" s="657"/>
      <c r="G6" s="657"/>
    </row>
    <row r="7" spans="1:16" outlineLevel="1">
      <c r="C7" s="784"/>
      <c r="D7" s="784"/>
      <c r="E7" s="685" t="s">
        <v>762</v>
      </c>
      <c r="F7" s="657"/>
      <c r="G7" s="657"/>
    </row>
    <row r="8" spans="1:16" ht="18.75" outlineLevel="1">
      <c r="C8" s="784"/>
      <c r="D8" s="784"/>
      <c r="E8" s="625" t="s">
        <v>1443</v>
      </c>
      <c r="F8" s="657"/>
      <c r="G8" s="657"/>
      <c r="I8" s="2043"/>
      <c r="J8" s="2043"/>
      <c r="K8" s="2043"/>
      <c r="L8" s="2043"/>
      <c r="M8" s="2043"/>
      <c r="N8" s="2043"/>
      <c r="O8" s="2043"/>
      <c r="P8" s="2043"/>
    </row>
    <row r="9" spans="1:16" ht="18.75" outlineLevel="1">
      <c r="C9" s="784"/>
      <c r="D9" s="784"/>
      <c r="E9" s="524" t="s">
        <v>1444</v>
      </c>
      <c r="F9" s="657"/>
      <c r="G9" s="657"/>
      <c r="I9" s="2043"/>
      <c r="J9" s="2043"/>
      <c r="K9" s="2043"/>
      <c r="L9" s="2043"/>
      <c r="M9" s="2043"/>
      <c r="N9" s="2043"/>
      <c r="O9" s="2043"/>
      <c r="P9" s="2043"/>
    </row>
    <row r="10" spans="1:16" ht="18.75" outlineLevel="1">
      <c r="C10" s="659"/>
      <c r="D10" s="659"/>
      <c r="E10" s="524"/>
      <c r="F10" s="657"/>
      <c r="G10" s="657"/>
      <c r="I10" s="2043"/>
      <c r="J10" s="2043"/>
      <c r="K10" s="2043"/>
      <c r="L10" s="2043"/>
      <c r="M10" s="2043"/>
      <c r="N10" s="2043"/>
      <c r="O10" s="2043"/>
      <c r="P10" s="2043"/>
    </row>
    <row r="11" spans="1:16" ht="18.75" outlineLevel="1">
      <c r="C11" s="659"/>
      <c r="D11" s="659"/>
      <c r="E11" s="2069" t="s">
        <v>1456</v>
      </c>
      <c r="F11" s="657"/>
      <c r="G11" s="657"/>
      <c r="I11" s="2043"/>
      <c r="J11" s="2043"/>
      <c r="K11" s="2043"/>
      <c r="L11" s="2043"/>
      <c r="M11" s="2043"/>
      <c r="N11" s="2043"/>
      <c r="O11" s="2043"/>
      <c r="P11" s="2043"/>
    </row>
    <row r="12" spans="1:16" ht="19.5" outlineLevel="1" thickBot="1">
      <c r="C12" s="659"/>
      <c r="D12" s="659"/>
      <c r="E12" s="2069" t="s">
        <v>348</v>
      </c>
      <c r="F12" s="657"/>
      <c r="G12" s="657"/>
      <c r="I12" s="2043"/>
      <c r="J12" s="2043"/>
      <c r="K12" s="2043"/>
      <c r="L12" s="2043"/>
      <c r="M12" s="2043"/>
      <c r="N12" s="2043"/>
      <c r="O12" s="2043"/>
      <c r="P12" s="2043"/>
    </row>
    <row r="13" spans="1:16" ht="15.75" customHeight="1">
      <c r="A13" s="2572" t="s">
        <v>109</v>
      </c>
      <c r="B13" s="2572" t="s">
        <v>175</v>
      </c>
      <c r="C13" s="2044">
        <v>2017</v>
      </c>
      <c r="D13" s="2044">
        <v>2018</v>
      </c>
      <c r="E13" s="2575" t="s">
        <v>1409</v>
      </c>
      <c r="F13" s="2045"/>
      <c r="G13" s="2045"/>
      <c r="H13" s="2045"/>
      <c r="I13" s="2046"/>
      <c r="J13" s="2045"/>
      <c r="K13" s="2045"/>
      <c r="L13" s="2045"/>
      <c r="M13" s="2045"/>
      <c r="N13" s="2045"/>
      <c r="O13" s="2045"/>
      <c r="P13" s="2045"/>
    </row>
    <row r="14" spans="1:16" ht="15.75" customHeight="1">
      <c r="A14" s="2573"/>
      <c r="B14" s="2573"/>
      <c r="C14" s="2578" t="s">
        <v>126</v>
      </c>
      <c r="D14" s="2578" t="s">
        <v>126</v>
      </c>
      <c r="E14" s="2576"/>
      <c r="F14" s="2045"/>
      <c r="G14" s="2045"/>
      <c r="I14" s="2043"/>
      <c r="J14" s="2043"/>
      <c r="K14" s="2043"/>
      <c r="L14" s="2047"/>
      <c r="M14" s="2043"/>
      <c r="N14" s="2043"/>
      <c r="O14" s="2043"/>
      <c r="P14" s="2043"/>
    </row>
    <row r="15" spans="1:16" ht="16.5" thickBot="1">
      <c r="A15" s="2574"/>
      <c r="B15" s="2574"/>
      <c r="C15" s="2579"/>
      <c r="D15" s="2579"/>
      <c r="E15" s="2577"/>
      <c r="F15" s="2045"/>
      <c r="G15" s="2045"/>
      <c r="I15" s="2043"/>
      <c r="J15" s="2043"/>
      <c r="K15" s="2043"/>
      <c r="L15" s="2043"/>
      <c r="M15" s="2043"/>
      <c r="N15" s="2043"/>
      <c r="O15" s="2043"/>
      <c r="P15" s="2043"/>
    </row>
    <row r="16" spans="1:16" s="662" customFormat="1" ht="16.5" thickBot="1">
      <c r="A16" s="660">
        <v>1</v>
      </c>
      <c r="B16" s="661">
        <v>2</v>
      </c>
      <c r="C16" s="661">
        <v>3</v>
      </c>
      <c r="D16" s="661">
        <f t="shared" ref="D16" si="0">C16+1</f>
        <v>4</v>
      </c>
      <c r="E16" s="661"/>
      <c r="F16" s="2047"/>
      <c r="G16" s="2047"/>
      <c r="H16" s="2047"/>
      <c r="I16" s="2047"/>
      <c r="J16" s="2047"/>
      <c r="K16" s="2047"/>
      <c r="L16" s="2047"/>
      <c r="N16" s="888"/>
      <c r="O16" s="888"/>
      <c r="P16" s="888"/>
    </row>
    <row r="17" spans="1:17" s="662" customFormat="1" ht="23.25" customHeight="1">
      <c r="A17" s="670" t="s">
        <v>157</v>
      </c>
      <c r="B17" s="671" t="s">
        <v>176</v>
      </c>
      <c r="C17" s="2048">
        <f t="shared" ref="C17:D17" si="1">C19+C22</f>
        <v>6.7708399999999997</v>
      </c>
      <c r="D17" s="2048">
        <f t="shared" si="1"/>
        <v>6.7708399999999997</v>
      </c>
      <c r="E17" s="903">
        <f>SUM(C17:D17)</f>
        <v>13.541679999999999</v>
      </c>
      <c r="F17" s="2047"/>
      <c r="G17" s="2047"/>
      <c r="H17" s="2047"/>
      <c r="I17" s="2047"/>
      <c r="J17" s="2047"/>
      <c r="K17" s="2047"/>
      <c r="L17" s="2047"/>
      <c r="M17" s="2047"/>
      <c r="N17" s="2047"/>
      <c r="O17" s="2049"/>
      <c r="P17" s="2049"/>
      <c r="Q17" s="2049"/>
    </row>
    <row r="18" spans="1:17" s="662" customFormat="1" ht="20.25">
      <c r="A18" s="665"/>
      <c r="B18" s="666" t="s">
        <v>185</v>
      </c>
      <c r="C18" s="889"/>
      <c r="D18" s="889"/>
      <c r="E18" s="895"/>
      <c r="F18" s="2047"/>
      <c r="G18" s="2047"/>
      <c r="H18" s="2047"/>
      <c r="I18" s="2047"/>
      <c r="J18" s="2047"/>
      <c r="K18" s="2047"/>
      <c r="L18" s="2047"/>
      <c r="M18" s="2047"/>
      <c r="N18" s="2047"/>
      <c r="O18" s="2049"/>
      <c r="P18" s="2049"/>
      <c r="Q18" s="2049"/>
    </row>
    <row r="19" spans="1:17" s="662" customFormat="1" ht="31.5">
      <c r="A19" s="665" t="s">
        <v>111</v>
      </c>
      <c r="B19" s="666" t="s">
        <v>377</v>
      </c>
      <c r="C19" s="889">
        <f>C20+C21</f>
        <v>6.7708399999999997</v>
      </c>
      <c r="D19" s="889">
        <f t="shared" ref="D19" si="2">D20+D21</f>
        <v>6.7708399999999997</v>
      </c>
      <c r="E19" s="895">
        <f>SUM(C19:D19)</f>
        <v>13.541679999999999</v>
      </c>
      <c r="F19" s="2047"/>
      <c r="G19" s="2047"/>
      <c r="H19" s="2047"/>
      <c r="I19" s="2047"/>
      <c r="J19" s="2047"/>
      <c r="K19" s="2047"/>
      <c r="L19" s="2047"/>
      <c r="M19" s="2047"/>
      <c r="N19" s="2047"/>
      <c r="O19" s="2049"/>
      <c r="P19" s="2049"/>
      <c r="Q19" s="2049"/>
    </row>
    <row r="20" spans="1:17" s="662" customFormat="1" ht="20.25">
      <c r="A20" s="667"/>
      <c r="B20" s="890" t="s">
        <v>769</v>
      </c>
      <c r="C20" s="889">
        <f>E20/2</f>
        <v>6.7708399999999997</v>
      </c>
      <c r="D20" s="889">
        <f>E20/2</f>
        <v>6.7708399999999997</v>
      </c>
      <c r="E20" s="900">
        <f>'прил 1.1'!J17</f>
        <v>13.541679999999999</v>
      </c>
      <c r="F20" s="2047"/>
      <c r="G20" s="2047"/>
      <c r="H20" s="2047"/>
      <c r="I20" s="2047"/>
      <c r="J20" s="2047"/>
      <c r="K20" s="2047"/>
      <c r="L20" s="2047"/>
      <c r="M20" s="2047"/>
      <c r="N20" s="2047"/>
      <c r="O20" s="2049"/>
      <c r="P20" s="2049"/>
      <c r="Q20" s="2049"/>
    </row>
    <row r="21" spans="1:17" s="662" customFormat="1" ht="20.25">
      <c r="A21" s="667"/>
      <c r="B21" s="890" t="s">
        <v>772</v>
      </c>
      <c r="C21" s="889">
        <v>0</v>
      </c>
      <c r="D21" s="889">
        <v>0</v>
      </c>
      <c r="E21" s="895">
        <f>SUM(C21:D21)</f>
        <v>0</v>
      </c>
      <c r="F21" s="2047"/>
      <c r="G21" s="2047"/>
      <c r="H21" s="2047"/>
      <c r="I21" s="2047"/>
      <c r="J21" s="2047"/>
      <c r="K21" s="2047"/>
      <c r="L21" s="2047"/>
      <c r="M21" s="2047"/>
      <c r="N21" s="2047"/>
      <c r="O21" s="2049"/>
      <c r="P21" s="2049"/>
      <c r="Q21" s="2049"/>
    </row>
    <row r="22" spans="1:17" s="662" customFormat="1" ht="21" thickBot="1">
      <c r="A22" s="668" t="s">
        <v>112</v>
      </c>
      <c r="B22" s="669" t="s">
        <v>770</v>
      </c>
      <c r="C22" s="891">
        <v>0</v>
      </c>
      <c r="D22" s="891">
        <v>0</v>
      </c>
      <c r="E22" s="2050">
        <f>SUM(C22:D22)</f>
        <v>0</v>
      </c>
      <c r="F22" s="2047"/>
      <c r="G22" s="2047"/>
      <c r="H22" s="2047"/>
      <c r="I22" s="2047"/>
      <c r="J22" s="2047"/>
      <c r="K22" s="2047"/>
      <c r="L22" s="2047"/>
      <c r="M22" s="2047"/>
      <c r="N22" s="2047"/>
      <c r="O22" s="2049"/>
      <c r="P22" s="2049"/>
      <c r="Q22" s="2049"/>
    </row>
    <row r="23" spans="1:17" s="662" customFormat="1" ht="31.5">
      <c r="A23" s="663" t="s">
        <v>150</v>
      </c>
      <c r="B23" s="664" t="s">
        <v>974</v>
      </c>
      <c r="C23" s="892">
        <f>C24+C29</f>
        <v>6.7708399999999997</v>
      </c>
      <c r="D23" s="892">
        <f t="shared" ref="D23" si="3">D24+D29</f>
        <v>6.7708399999999997</v>
      </c>
      <c r="E23" s="893">
        <f>E24+E29</f>
        <v>13.541679999999999</v>
      </c>
      <c r="F23" s="2047"/>
      <c r="G23" s="2047"/>
      <c r="H23" s="2047"/>
      <c r="I23" s="2047"/>
      <c r="J23" s="2047"/>
      <c r="K23" s="2047"/>
      <c r="L23" s="2047"/>
      <c r="M23" s="2047"/>
      <c r="N23" s="2047"/>
      <c r="O23" s="2049"/>
      <c r="P23" s="2049"/>
      <c r="Q23" s="2049"/>
    </row>
    <row r="24" spans="1:17" s="683" customFormat="1" ht="24" customHeight="1">
      <c r="A24" s="672" t="s">
        <v>110</v>
      </c>
      <c r="B24" s="673" t="s">
        <v>177</v>
      </c>
      <c r="C24" s="894">
        <f>SUM(C26:C28)</f>
        <v>5.6155066999999992</v>
      </c>
      <c r="D24" s="894">
        <f t="shared" ref="D24" si="4">SUM(D26:D28)</f>
        <v>5.6155066999999992</v>
      </c>
      <c r="E24" s="895">
        <f>SUM(C24:D24)</f>
        <v>11.231013399999998</v>
      </c>
      <c r="F24" s="2047"/>
      <c r="G24" s="2047"/>
      <c r="H24" s="2047"/>
      <c r="I24" s="2047"/>
      <c r="J24" s="2047"/>
      <c r="K24" s="2047"/>
      <c r="L24" s="2047"/>
      <c r="M24" s="2047"/>
      <c r="N24" s="2047"/>
      <c r="O24" s="2049"/>
      <c r="P24" s="2049"/>
      <c r="Q24" s="2049"/>
    </row>
    <row r="25" spans="1:17" s="662" customFormat="1" ht="20.25">
      <c r="A25" s="665"/>
      <c r="B25" s="666" t="s">
        <v>185</v>
      </c>
      <c r="C25" s="896"/>
      <c r="D25" s="896"/>
      <c r="E25" s="895"/>
      <c r="F25" s="2047"/>
      <c r="G25" s="2047"/>
      <c r="H25" s="2047"/>
      <c r="I25" s="2047"/>
      <c r="J25" s="2047"/>
      <c r="K25" s="2047"/>
      <c r="L25" s="2047"/>
      <c r="M25" s="2047"/>
      <c r="N25" s="2047"/>
      <c r="O25" s="2049"/>
      <c r="P25" s="2049"/>
      <c r="Q25" s="2049"/>
    </row>
    <row r="26" spans="1:17" s="662" customFormat="1" ht="20.25">
      <c r="A26" s="665" t="s">
        <v>111</v>
      </c>
      <c r="B26" s="666" t="s">
        <v>312</v>
      </c>
      <c r="C26" s="2051">
        <v>0</v>
      </c>
      <c r="D26" s="2051">
        <v>0</v>
      </c>
      <c r="E26" s="2052">
        <f>SUM(C26:D26)</f>
        <v>0</v>
      </c>
      <c r="F26" s="2047"/>
      <c r="G26" s="2047"/>
      <c r="H26" s="2047"/>
      <c r="I26" s="2047"/>
      <c r="J26" s="2047"/>
      <c r="K26" s="2047"/>
      <c r="L26" s="2047"/>
      <c r="M26" s="2047"/>
      <c r="N26" s="2047"/>
      <c r="O26" s="2049"/>
      <c r="P26" s="2049"/>
      <c r="Q26" s="2049"/>
    </row>
    <row r="27" spans="1:17" s="662" customFormat="1" ht="20.25">
      <c r="A27" s="665" t="s">
        <v>112</v>
      </c>
      <c r="B27" s="666" t="s">
        <v>313</v>
      </c>
      <c r="C27" s="2053">
        <f>E27/2</f>
        <v>5.6155066999999992</v>
      </c>
      <c r="D27" s="2053">
        <f>E27/2</f>
        <v>5.6155066999999992</v>
      </c>
      <c r="E27" s="2052">
        <f>E20-E29</f>
        <v>11.231013399999998</v>
      </c>
      <c r="F27" s="2047"/>
      <c r="G27" s="2047"/>
      <c r="H27" s="2047"/>
      <c r="I27" s="2047"/>
      <c r="J27" s="2047"/>
      <c r="K27" s="2047"/>
      <c r="L27" s="2047"/>
      <c r="M27" s="2047"/>
      <c r="N27" s="2047"/>
      <c r="O27" s="2049"/>
      <c r="P27" s="2049"/>
      <c r="Q27" s="2049"/>
    </row>
    <row r="28" spans="1:17" s="662" customFormat="1" ht="20.25">
      <c r="A28" s="665" t="s">
        <v>122</v>
      </c>
      <c r="B28" s="666" t="s">
        <v>314</v>
      </c>
      <c r="C28" s="899"/>
      <c r="D28" s="899"/>
      <c r="E28" s="900">
        <f>SUM(C28:D28)</f>
        <v>0</v>
      </c>
      <c r="F28" s="2047"/>
      <c r="G28" s="2047"/>
      <c r="H28" s="2047"/>
      <c r="I28" s="2047"/>
      <c r="J28" s="2047"/>
      <c r="K28" s="2047"/>
      <c r="L28" s="2047"/>
      <c r="M28" s="2047"/>
      <c r="N28" s="2047"/>
      <c r="O28" s="2049"/>
      <c r="P28" s="2049"/>
      <c r="Q28" s="2049"/>
    </row>
    <row r="29" spans="1:17" s="683" customFormat="1" ht="20.25">
      <c r="A29" s="672" t="s">
        <v>113</v>
      </c>
      <c r="B29" s="673" t="s">
        <v>178</v>
      </c>
      <c r="C29" s="894">
        <f>E29/2</f>
        <v>1.1553333000000001</v>
      </c>
      <c r="D29" s="894">
        <f>E29/2</f>
        <v>1.1553333000000001</v>
      </c>
      <c r="E29" s="900">
        <f>0.38041167+1.93025493</f>
        <v>2.3106666000000002</v>
      </c>
      <c r="F29" s="2047"/>
      <c r="G29" s="2047"/>
      <c r="H29" s="2047"/>
      <c r="I29" s="2047"/>
      <c r="J29" s="2047"/>
      <c r="K29" s="2047"/>
      <c r="L29" s="2047"/>
      <c r="M29" s="2047"/>
      <c r="N29" s="2047"/>
      <c r="O29" s="2049"/>
      <c r="P29" s="2049"/>
      <c r="Q29" s="2049"/>
    </row>
    <row r="30" spans="1:17" s="662" customFormat="1" ht="20.25">
      <c r="A30" s="672" t="s">
        <v>179</v>
      </c>
      <c r="B30" s="673" t="s">
        <v>180</v>
      </c>
      <c r="C30" s="1364"/>
      <c r="D30" s="1364"/>
      <c r="E30" s="901">
        <f>SUM(C30:D30)</f>
        <v>0</v>
      </c>
      <c r="F30" s="2047"/>
      <c r="G30" s="2047"/>
      <c r="H30" s="2047"/>
      <c r="I30" s="2047"/>
      <c r="J30" s="2047"/>
      <c r="K30" s="2047"/>
      <c r="L30" s="2047"/>
      <c r="M30" s="2047"/>
      <c r="N30" s="2047"/>
      <c r="O30" s="2049"/>
      <c r="P30" s="2049"/>
      <c r="Q30" s="2049"/>
    </row>
    <row r="31" spans="1:17" s="662" customFormat="1" ht="20.25">
      <c r="A31" s="672" t="s">
        <v>181</v>
      </c>
      <c r="B31" s="673" t="s">
        <v>188</v>
      </c>
      <c r="C31" s="897"/>
      <c r="D31" s="897"/>
      <c r="E31" s="898">
        <f>SUM(C31:D31)</f>
        <v>0</v>
      </c>
      <c r="F31" s="2047"/>
      <c r="G31" s="2047"/>
      <c r="H31" s="2047"/>
      <c r="I31" s="2047"/>
      <c r="J31" s="2047"/>
      <c r="K31" s="2047"/>
      <c r="L31" s="2047"/>
      <c r="M31" s="2047"/>
      <c r="N31" s="2047"/>
      <c r="O31" s="2049"/>
      <c r="P31" s="2049"/>
      <c r="Q31" s="2049"/>
    </row>
    <row r="32" spans="1:17" s="683" customFormat="1" ht="22.15" customHeight="1">
      <c r="A32" s="672" t="s">
        <v>187</v>
      </c>
      <c r="B32" s="673" t="s">
        <v>182</v>
      </c>
      <c r="C32" s="894"/>
      <c r="D32" s="894"/>
      <c r="E32" s="902">
        <f>SUM(C32:D32)</f>
        <v>0</v>
      </c>
      <c r="F32" s="2047"/>
      <c r="G32" s="2047"/>
      <c r="H32" s="2047"/>
      <c r="I32" s="2047"/>
      <c r="J32" s="2047"/>
      <c r="K32" s="2047"/>
      <c r="L32" s="2047"/>
      <c r="M32" s="2047"/>
      <c r="N32" s="2047"/>
      <c r="O32" s="2049"/>
      <c r="P32" s="2049"/>
      <c r="Q32" s="2049"/>
    </row>
    <row r="33" spans="1:17" s="662" customFormat="1" ht="20.25">
      <c r="A33" s="665"/>
      <c r="B33" s="666" t="s">
        <v>185</v>
      </c>
      <c r="C33" s="896"/>
      <c r="D33" s="896"/>
      <c r="E33" s="902"/>
      <c r="F33" s="2047"/>
      <c r="G33" s="2047"/>
      <c r="H33" s="2047"/>
      <c r="I33" s="2047"/>
      <c r="J33" s="2047"/>
      <c r="K33" s="2047"/>
      <c r="L33" s="2047"/>
      <c r="M33" s="2047"/>
      <c r="N33" s="2047"/>
      <c r="O33" s="2049"/>
      <c r="P33" s="2049"/>
      <c r="Q33" s="2049"/>
    </row>
    <row r="34" spans="1:17" s="662" customFormat="1" ht="20.25">
      <c r="A34" s="665" t="s">
        <v>121</v>
      </c>
      <c r="B34" s="666" t="s">
        <v>184</v>
      </c>
      <c r="C34" s="2051"/>
      <c r="D34" s="2051"/>
      <c r="E34" s="2054">
        <f>SUM(C34:D34)</f>
        <v>0</v>
      </c>
      <c r="F34" s="2047"/>
      <c r="G34" s="2047"/>
      <c r="H34" s="2047"/>
      <c r="I34" s="2047"/>
      <c r="J34" s="2047"/>
      <c r="K34" s="2047"/>
      <c r="L34" s="2047"/>
      <c r="M34" s="2047"/>
      <c r="N34" s="2047"/>
      <c r="O34" s="2049"/>
      <c r="P34" s="2049"/>
      <c r="Q34" s="2049"/>
    </row>
    <row r="35" spans="1:17" s="662" customFormat="1" ht="20.25">
      <c r="A35" s="665" t="s">
        <v>189</v>
      </c>
      <c r="B35" s="666" t="s">
        <v>292</v>
      </c>
      <c r="C35" s="2053"/>
      <c r="D35" s="2053"/>
      <c r="E35" s="2052">
        <f>SUM(C35:D35)</f>
        <v>0</v>
      </c>
      <c r="F35" s="2047"/>
      <c r="G35" s="2047"/>
      <c r="H35" s="2047"/>
      <c r="I35" s="2047"/>
      <c r="J35" s="2047"/>
      <c r="K35" s="2047"/>
      <c r="L35" s="2047"/>
      <c r="M35" s="2047"/>
      <c r="N35" s="2047"/>
      <c r="O35" s="2049"/>
      <c r="P35" s="2049"/>
      <c r="Q35" s="2049"/>
    </row>
    <row r="36" spans="1:17" s="662" customFormat="1" ht="27" customHeight="1" thickBot="1">
      <c r="A36" s="668" t="s">
        <v>260</v>
      </c>
      <c r="B36" s="669" t="s">
        <v>293</v>
      </c>
      <c r="C36" s="891"/>
      <c r="D36" s="891"/>
      <c r="E36" s="2050">
        <f>SUM(C36:D36)</f>
        <v>0</v>
      </c>
      <c r="F36" s="2047"/>
      <c r="G36" s="2047"/>
      <c r="H36" s="2047"/>
      <c r="I36" s="2047"/>
      <c r="J36" s="2047"/>
      <c r="K36" s="2047"/>
      <c r="L36" s="2047"/>
      <c r="M36" s="2047"/>
      <c r="N36" s="2047"/>
      <c r="O36" s="2049"/>
      <c r="P36" s="2049"/>
      <c r="Q36" s="2049"/>
    </row>
    <row r="37" spans="1:17">
      <c r="C37" s="674"/>
      <c r="D37" s="674"/>
      <c r="E37" s="2055"/>
      <c r="F37" s="674"/>
      <c r="G37" s="674"/>
    </row>
    <row r="38" spans="1:17">
      <c r="C38" s="675"/>
      <c r="D38" s="675"/>
      <c r="E38" s="675"/>
      <c r="F38" s="675"/>
      <c r="G38" s="675"/>
      <c r="H38" s="2056"/>
    </row>
    <row r="41" spans="1:17" ht="19.5">
      <c r="B41" s="729"/>
      <c r="C41" s="2057"/>
      <c r="D41" s="2057"/>
      <c r="E41" s="2057"/>
    </row>
    <row r="42" spans="1:17">
      <c r="A42" s="2118" t="s">
        <v>1426</v>
      </c>
      <c r="B42" s="2115"/>
      <c r="C42" s="2566"/>
      <c r="D42" s="2566"/>
      <c r="E42" s="2257"/>
    </row>
    <row r="43" spans="1:17" ht="19.5">
      <c r="B43" s="730"/>
      <c r="C43" s="2058"/>
      <c r="D43" s="2058"/>
      <c r="E43" s="2058"/>
    </row>
    <row r="44" spans="1:17" ht="19.5">
      <c r="B44" s="730"/>
      <c r="C44" s="2058"/>
      <c r="D44" s="2058"/>
      <c r="E44" s="2058"/>
    </row>
    <row r="48" spans="1:17" ht="19.5">
      <c r="C48" s="2058"/>
      <c r="D48" s="2058"/>
    </row>
  </sheetData>
  <customSheetViews>
    <customSheetView guid="{EB98465D-0289-4BA5-A6BA-5AC3EB1A071C}" scale="60" showPageBreaks="1" printArea="1" hiddenColumns="1" view="pageBreakPreview">
      <selection activeCell="O7" sqref="O7"/>
      <pageMargins left="0.70866141732283472" right="0.70866141732283472" top="0.74803149606299213" bottom="0.74803149606299213" header="0.31496062992125984" footer="0.31496062992125984"/>
      <pageSetup paperSize="9" scale="36" fitToHeight="9" orientation="portrait" r:id="rId1"/>
    </customSheetView>
    <customSheetView guid="{5D763BBE-552C-48CC-8411-7FA3A9432025}" showPageBreaks="1" printArea="1" hiddenColumns="1">
      <selection activeCell="O7" sqref="O7"/>
      <pageMargins left="0.70866141732283472" right="0.70866141732283472" top="0.74803149606299213" bottom="0.74803149606299213" header="0.31496062992125984" footer="0.31496062992125984"/>
      <pageSetup paperSize="9" scale="36" fitToHeight="9" orientation="portrait" r:id="rId2"/>
    </customSheetView>
  </customSheetViews>
  <mergeCells count="7">
    <mergeCell ref="C42:D42"/>
    <mergeCell ref="A5:E5"/>
    <mergeCell ref="A13:A15"/>
    <mergeCell ref="B13:B15"/>
    <mergeCell ref="E13:E15"/>
    <mergeCell ref="C14:C15"/>
    <mergeCell ref="D14:D15"/>
  </mergeCells>
  <pageMargins left="0.9055118110236221" right="0.70866141732283472" top="0.74803149606299213" bottom="0.74803149606299213" header="0.31496062992125984" footer="0.31496062992125984"/>
  <pageSetup paperSize="9" scale="57" orientation="portrait" r:id="rId3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IP42"/>
  <sheetViews>
    <sheetView topLeftCell="A10" workbookViewId="0">
      <selection activeCell="G29" sqref="G29"/>
    </sheetView>
  </sheetViews>
  <sheetFormatPr defaultColWidth="9" defaultRowHeight="15.75"/>
  <cols>
    <col min="1" max="1" width="9.125" style="536" customWidth="1"/>
    <col min="2" max="2" width="64.125" style="536" customWidth="1"/>
    <col min="3" max="4" width="13.125" style="693" bestFit="1" customWidth="1"/>
    <col min="5" max="5" width="15.875" style="536" customWidth="1"/>
    <col min="6" max="6" width="9.5" style="536" customWidth="1"/>
    <col min="7" max="7" width="14" style="536" customWidth="1"/>
    <col min="8" max="8" width="12.5" style="536" customWidth="1"/>
    <col min="9" max="9" width="9" style="536" customWidth="1"/>
    <col min="10" max="16384" width="9" style="536"/>
  </cols>
  <sheetData>
    <row r="1" spans="1:250">
      <c r="F1" s="537"/>
    </row>
    <row r="2" spans="1:250">
      <c r="C2" s="537"/>
      <c r="E2" s="537" t="s">
        <v>569</v>
      </c>
    </row>
    <row r="3" spans="1:250">
      <c r="C3" s="537"/>
      <c r="E3" s="537" t="s">
        <v>343</v>
      </c>
    </row>
    <row r="4" spans="1:250">
      <c r="C4" s="537"/>
      <c r="E4" s="537" t="s">
        <v>1408</v>
      </c>
    </row>
    <row r="5" spans="1:250">
      <c r="F5" s="537"/>
    </row>
    <row r="6" spans="1:250" ht="70.5" customHeight="1">
      <c r="A6" s="2580" t="s">
        <v>1448</v>
      </c>
      <c r="B6" s="2580"/>
      <c r="C6" s="2580"/>
      <c r="D6" s="2580"/>
      <c r="E6" s="2580"/>
      <c r="F6" s="2026"/>
      <c r="G6" s="684"/>
      <c r="H6" s="684"/>
      <c r="I6" s="684"/>
      <c r="J6" s="684"/>
      <c r="K6" s="684"/>
      <c r="L6" s="684"/>
      <c r="M6" s="684"/>
      <c r="N6" s="684"/>
      <c r="O6" s="684"/>
      <c r="P6" s="684"/>
      <c r="Q6" s="684"/>
      <c r="R6" s="684"/>
      <c r="S6" s="684"/>
      <c r="T6" s="684"/>
      <c r="U6" s="684"/>
      <c r="V6" s="684"/>
      <c r="W6" s="684"/>
      <c r="X6" s="684"/>
      <c r="Y6" s="684"/>
      <c r="Z6" s="684"/>
      <c r="AA6" s="684"/>
      <c r="AB6" s="684"/>
      <c r="AC6" s="684"/>
      <c r="AD6" s="684"/>
      <c r="AE6" s="684"/>
      <c r="AF6" s="684"/>
      <c r="AG6" s="684"/>
      <c r="AH6" s="684"/>
      <c r="AI6" s="684"/>
      <c r="AJ6" s="684"/>
      <c r="AK6" s="684"/>
      <c r="AL6" s="684"/>
      <c r="AM6" s="684"/>
      <c r="AN6" s="684"/>
      <c r="AO6" s="684"/>
      <c r="AP6" s="684"/>
      <c r="AQ6" s="684"/>
      <c r="AR6" s="684"/>
      <c r="AS6" s="684"/>
      <c r="AT6" s="684"/>
      <c r="AU6" s="684"/>
      <c r="AV6" s="684"/>
      <c r="AW6" s="684"/>
      <c r="AX6" s="684"/>
      <c r="AY6" s="684"/>
      <c r="AZ6" s="684"/>
      <c r="BA6" s="684"/>
      <c r="BB6" s="684"/>
      <c r="BC6" s="684"/>
      <c r="BD6" s="684"/>
      <c r="BE6" s="684"/>
      <c r="BF6" s="684"/>
      <c r="BG6" s="684"/>
      <c r="BH6" s="684"/>
      <c r="BI6" s="684"/>
      <c r="BJ6" s="684"/>
      <c r="BK6" s="684"/>
      <c r="BL6" s="684"/>
      <c r="BM6" s="684"/>
      <c r="BN6" s="684"/>
      <c r="BO6" s="684"/>
      <c r="BP6" s="684"/>
      <c r="BQ6" s="684"/>
      <c r="BR6" s="684"/>
      <c r="BS6" s="684"/>
      <c r="BT6" s="684"/>
      <c r="BU6" s="684"/>
      <c r="BV6" s="684"/>
      <c r="BW6" s="684"/>
      <c r="BX6" s="684"/>
      <c r="BY6" s="684"/>
      <c r="BZ6" s="684"/>
      <c r="CA6" s="684"/>
      <c r="CB6" s="684"/>
      <c r="CC6" s="684"/>
      <c r="CD6" s="684"/>
      <c r="CE6" s="684"/>
      <c r="CF6" s="684"/>
      <c r="CG6" s="684"/>
      <c r="CH6" s="684"/>
      <c r="CI6" s="684"/>
      <c r="CJ6" s="684"/>
      <c r="CK6" s="684"/>
      <c r="CL6" s="684"/>
      <c r="CM6" s="684"/>
      <c r="CN6" s="684"/>
      <c r="CO6" s="684"/>
      <c r="CP6" s="684"/>
      <c r="CQ6" s="684"/>
      <c r="CR6" s="684"/>
      <c r="CS6" s="684"/>
      <c r="CT6" s="684"/>
      <c r="CU6" s="684"/>
      <c r="CV6" s="684"/>
      <c r="CW6" s="684"/>
      <c r="CX6" s="684"/>
      <c r="CY6" s="684"/>
      <c r="CZ6" s="684"/>
      <c r="DA6" s="684"/>
      <c r="DB6" s="684"/>
      <c r="DC6" s="684"/>
      <c r="DD6" s="684"/>
      <c r="DE6" s="684"/>
      <c r="DF6" s="684"/>
      <c r="DG6" s="684"/>
      <c r="DH6" s="684"/>
      <c r="DI6" s="684"/>
      <c r="DJ6" s="684"/>
      <c r="DK6" s="684"/>
      <c r="DL6" s="684"/>
      <c r="DM6" s="684"/>
      <c r="DN6" s="684"/>
      <c r="DO6" s="684"/>
      <c r="DP6" s="684"/>
      <c r="DQ6" s="684"/>
      <c r="DR6" s="684"/>
      <c r="DS6" s="684"/>
      <c r="DT6" s="684"/>
      <c r="DU6" s="684"/>
      <c r="DV6" s="684"/>
      <c r="DW6" s="684"/>
      <c r="DX6" s="684"/>
      <c r="DY6" s="684"/>
      <c r="DZ6" s="684"/>
      <c r="EA6" s="684"/>
      <c r="EB6" s="684"/>
      <c r="EC6" s="684"/>
      <c r="ED6" s="684"/>
      <c r="EE6" s="684"/>
      <c r="EF6" s="684"/>
      <c r="EG6" s="684"/>
      <c r="EH6" s="684"/>
      <c r="EI6" s="684"/>
      <c r="EJ6" s="684"/>
      <c r="EK6" s="684"/>
      <c r="EL6" s="684"/>
      <c r="EM6" s="684"/>
      <c r="EN6" s="684"/>
      <c r="EO6" s="684"/>
      <c r="EP6" s="684"/>
      <c r="EQ6" s="684"/>
      <c r="ER6" s="684"/>
      <c r="ES6" s="684"/>
      <c r="ET6" s="684"/>
      <c r="EU6" s="684"/>
      <c r="EV6" s="684"/>
      <c r="EW6" s="684"/>
      <c r="EX6" s="684"/>
      <c r="EY6" s="684"/>
      <c r="EZ6" s="684"/>
      <c r="FA6" s="684"/>
      <c r="FB6" s="684"/>
      <c r="FC6" s="684"/>
      <c r="FD6" s="684"/>
      <c r="FE6" s="684"/>
      <c r="FF6" s="684"/>
      <c r="FG6" s="684"/>
      <c r="FH6" s="684"/>
      <c r="FI6" s="684"/>
      <c r="FJ6" s="684"/>
      <c r="FK6" s="684"/>
      <c r="FL6" s="684"/>
      <c r="FM6" s="684"/>
      <c r="FN6" s="684"/>
      <c r="FO6" s="684"/>
      <c r="FP6" s="684"/>
      <c r="FQ6" s="684"/>
      <c r="FR6" s="684"/>
      <c r="FS6" s="684"/>
      <c r="FT6" s="684"/>
      <c r="FU6" s="684"/>
      <c r="FV6" s="684"/>
      <c r="FW6" s="684"/>
      <c r="FX6" s="684"/>
      <c r="FY6" s="684"/>
      <c r="FZ6" s="684"/>
      <c r="GA6" s="684"/>
      <c r="GB6" s="684"/>
      <c r="GC6" s="684"/>
      <c r="GD6" s="684"/>
      <c r="GE6" s="684"/>
      <c r="GF6" s="684"/>
      <c r="GG6" s="684"/>
      <c r="GH6" s="684"/>
      <c r="GI6" s="684"/>
      <c r="GJ6" s="684"/>
      <c r="GK6" s="684"/>
      <c r="GL6" s="684"/>
      <c r="GM6" s="684"/>
      <c r="GN6" s="684"/>
      <c r="GO6" s="684"/>
      <c r="GP6" s="684"/>
      <c r="GQ6" s="684"/>
      <c r="GR6" s="684"/>
      <c r="GS6" s="684"/>
      <c r="GT6" s="684"/>
      <c r="GU6" s="684"/>
      <c r="GV6" s="684"/>
      <c r="GW6" s="684"/>
      <c r="GX6" s="684"/>
      <c r="GY6" s="684"/>
      <c r="GZ6" s="684"/>
      <c r="HA6" s="684"/>
      <c r="HB6" s="684"/>
      <c r="HC6" s="684"/>
      <c r="HD6" s="684"/>
      <c r="HE6" s="684"/>
      <c r="HF6" s="684"/>
      <c r="HG6" s="684"/>
      <c r="HH6" s="684"/>
      <c r="HI6" s="684"/>
      <c r="HJ6" s="684"/>
      <c r="HK6" s="684"/>
      <c r="HL6" s="684"/>
      <c r="HM6" s="684"/>
      <c r="HN6" s="684"/>
      <c r="HO6" s="684"/>
      <c r="HP6" s="684"/>
      <c r="HQ6" s="684"/>
      <c r="HR6" s="684"/>
      <c r="HS6" s="684"/>
      <c r="HT6" s="684"/>
      <c r="HU6" s="684"/>
      <c r="HV6" s="684"/>
      <c r="HW6" s="684"/>
      <c r="HX6" s="684"/>
      <c r="HY6" s="684"/>
      <c r="HZ6" s="684"/>
      <c r="IA6" s="684"/>
      <c r="IB6" s="684"/>
      <c r="IC6" s="684"/>
      <c r="ID6" s="684"/>
      <c r="IE6" s="684"/>
      <c r="IF6" s="684"/>
      <c r="IG6" s="684"/>
      <c r="IH6" s="684"/>
      <c r="II6" s="684"/>
      <c r="IJ6" s="684"/>
      <c r="IK6" s="684"/>
      <c r="IL6" s="684"/>
      <c r="IM6" s="684"/>
      <c r="IN6" s="684"/>
      <c r="IO6" s="684"/>
      <c r="IP6" s="684"/>
    </row>
    <row r="7" spans="1:250">
      <c r="A7" s="2028"/>
      <c r="B7" s="2028"/>
      <c r="C7" s="520"/>
      <c r="D7" s="520"/>
      <c r="E7" s="2028"/>
      <c r="F7" s="1377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  <c r="BF7" s="684"/>
      <c r="BG7" s="684"/>
      <c r="BH7" s="684"/>
      <c r="BI7" s="684"/>
      <c r="BJ7" s="684"/>
      <c r="BK7" s="684"/>
      <c r="BL7" s="684"/>
      <c r="BM7" s="684"/>
      <c r="BN7" s="684"/>
      <c r="BO7" s="684"/>
      <c r="BP7" s="684"/>
      <c r="BQ7" s="684"/>
      <c r="BR7" s="684"/>
      <c r="BS7" s="684"/>
      <c r="BT7" s="684"/>
      <c r="BU7" s="684"/>
      <c r="BV7" s="684"/>
      <c r="BW7" s="684"/>
      <c r="BX7" s="684"/>
      <c r="BY7" s="684"/>
      <c r="BZ7" s="684"/>
      <c r="CA7" s="684"/>
      <c r="CB7" s="684"/>
      <c r="CC7" s="684"/>
      <c r="CD7" s="684"/>
      <c r="CE7" s="684"/>
      <c r="CF7" s="684"/>
      <c r="CG7" s="684"/>
      <c r="CH7" s="684"/>
      <c r="CI7" s="684"/>
      <c r="CJ7" s="684"/>
      <c r="CK7" s="684"/>
      <c r="CL7" s="684"/>
      <c r="CM7" s="684"/>
      <c r="CN7" s="684"/>
      <c r="CO7" s="684"/>
      <c r="CP7" s="684"/>
      <c r="CQ7" s="684"/>
      <c r="CR7" s="684"/>
      <c r="CS7" s="684"/>
      <c r="CT7" s="684"/>
      <c r="CU7" s="684"/>
      <c r="CV7" s="684"/>
      <c r="CW7" s="684"/>
      <c r="CX7" s="684"/>
      <c r="CY7" s="684"/>
      <c r="CZ7" s="684"/>
      <c r="DA7" s="684"/>
      <c r="DB7" s="684"/>
      <c r="DC7" s="684"/>
      <c r="DD7" s="684"/>
      <c r="DE7" s="684"/>
      <c r="DF7" s="684"/>
      <c r="DG7" s="684"/>
      <c r="DH7" s="684"/>
      <c r="DI7" s="684"/>
      <c r="DJ7" s="684"/>
      <c r="DK7" s="684"/>
      <c r="DL7" s="684"/>
      <c r="DM7" s="684"/>
      <c r="DN7" s="684"/>
      <c r="DO7" s="684"/>
      <c r="DP7" s="684"/>
      <c r="DQ7" s="684"/>
      <c r="DR7" s="684"/>
      <c r="DS7" s="684"/>
      <c r="DT7" s="684"/>
      <c r="DU7" s="684"/>
      <c r="DV7" s="684"/>
      <c r="DW7" s="684"/>
      <c r="DX7" s="684"/>
      <c r="DY7" s="684"/>
      <c r="DZ7" s="684"/>
      <c r="EA7" s="684"/>
      <c r="EB7" s="684"/>
      <c r="EC7" s="684"/>
      <c r="ED7" s="684"/>
      <c r="EE7" s="684"/>
      <c r="EF7" s="684"/>
      <c r="EG7" s="684"/>
      <c r="EH7" s="684"/>
      <c r="EI7" s="684"/>
      <c r="EJ7" s="684"/>
      <c r="EK7" s="684"/>
      <c r="EL7" s="684"/>
      <c r="EM7" s="684"/>
      <c r="EN7" s="684"/>
      <c r="EO7" s="684"/>
      <c r="EP7" s="684"/>
      <c r="EQ7" s="684"/>
      <c r="ER7" s="684"/>
      <c r="ES7" s="684"/>
      <c r="ET7" s="684"/>
      <c r="EU7" s="684"/>
      <c r="EV7" s="684"/>
      <c r="EW7" s="684"/>
      <c r="EX7" s="684"/>
      <c r="EY7" s="684"/>
      <c r="EZ7" s="684"/>
      <c r="FA7" s="684"/>
      <c r="FB7" s="684"/>
      <c r="FC7" s="684"/>
      <c r="FD7" s="684"/>
      <c r="FE7" s="684"/>
      <c r="FF7" s="684"/>
      <c r="FG7" s="684"/>
      <c r="FH7" s="684"/>
      <c r="FI7" s="684"/>
      <c r="FJ7" s="684"/>
      <c r="FK7" s="684"/>
      <c r="FL7" s="684"/>
      <c r="FM7" s="684"/>
      <c r="FN7" s="684"/>
      <c r="FO7" s="684"/>
      <c r="FP7" s="684"/>
      <c r="FQ7" s="684"/>
      <c r="FR7" s="684"/>
      <c r="FS7" s="684"/>
      <c r="FT7" s="684"/>
      <c r="FU7" s="684"/>
      <c r="FV7" s="684"/>
      <c r="FW7" s="684"/>
      <c r="FX7" s="684"/>
      <c r="FY7" s="684"/>
      <c r="FZ7" s="684"/>
      <c r="GA7" s="684"/>
      <c r="GB7" s="684"/>
      <c r="GC7" s="684"/>
      <c r="GD7" s="684"/>
      <c r="GE7" s="684"/>
      <c r="GF7" s="684"/>
      <c r="GG7" s="684"/>
      <c r="GH7" s="684"/>
      <c r="GI7" s="684"/>
      <c r="GJ7" s="684"/>
      <c r="GK7" s="684"/>
      <c r="GL7" s="684"/>
      <c r="GM7" s="684"/>
      <c r="GN7" s="684"/>
      <c r="GO7" s="684"/>
      <c r="GP7" s="684"/>
      <c r="GQ7" s="684"/>
      <c r="GR7" s="684"/>
      <c r="GS7" s="684"/>
      <c r="GT7" s="684"/>
      <c r="GU7" s="684"/>
      <c r="GV7" s="684"/>
      <c r="GW7" s="684"/>
      <c r="GX7" s="684"/>
      <c r="GY7" s="684"/>
      <c r="GZ7" s="684"/>
      <c r="HA7" s="684"/>
      <c r="HB7" s="684"/>
      <c r="HC7" s="684"/>
      <c r="HD7" s="684"/>
      <c r="HE7" s="684"/>
      <c r="HF7" s="684"/>
      <c r="HG7" s="684"/>
      <c r="HH7" s="684"/>
      <c r="HI7" s="684"/>
      <c r="HJ7" s="684"/>
      <c r="HK7" s="684"/>
      <c r="HL7" s="684"/>
      <c r="HM7" s="684"/>
      <c r="HN7" s="684"/>
      <c r="HO7" s="684"/>
      <c r="HP7" s="684"/>
      <c r="HQ7" s="684"/>
      <c r="HR7" s="684"/>
      <c r="HS7" s="684"/>
      <c r="HT7" s="684"/>
      <c r="HU7" s="684"/>
      <c r="HV7" s="684"/>
      <c r="HW7" s="684"/>
      <c r="HX7" s="684"/>
      <c r="HY7" s="684"/>
      <c r="HZ7" s="684"/>
      <c r="IA7" s="684"/>
      <c r="IB7" s="684"/>
      <c r="IC7" s="684"/>
      <c r="ID7" s="684"/>
      <c r="IE7" s="684"/>
      <c r="IF7" s="684"/>
      <c r="IG7" s="684"/>
      <c r="IH7" s="684"/>
      <c r="II7" s="684"/>
      <c r="IJ7" s="684"/>
      <c r="IK7" s="684"/>
      <c r="IL7" s="684"/>
      <c r="IM7" s="684"/>
      <c r="IN7" s="684"/>
      <c r="IO7" s="684"/>
      <c r="IP7" s="684"/>
    </row>
    <row r="8" spans="1:250" s="540" customFormat="1">
      <c r="C8" s="685"/>
      <c r="E8" s="685" t="s">
        <v>762</v>
      </c>
      <c r="G8" s="2059"/>
    </row>
    <row r="9" spans="1:250" s="540" customFormat="1" ht="18.75">
      <c r="C9" s="784"/>
      <c r="D9" s="706"/>
      <c r="E9" s="625" t="s">
        <v>1443</v>
      </c>
      <c r="G9" s="2059"/>
    </row>
    <row r="10" spans="1:250" s="540" customFormat="1" ht="18.75">
      <c r="C10" s="784"/>
      <c r="D10" s="706"/>
      <c r="E10" s="524" t="s">
        <v>1444</v>
      </c>
      <c r="G10" s="2059"/>
    </row>
    <row r="11" spans="1:250" s="540" customFormat="1" ht="18.75">
      <c r="C11" s="526"/>
      <c r="E11" s="524"/>
      <c r="G11" s="2059"/>
    </row>
    <row r="12" spans="1:250" s="540" customFormat="1" ht="18.75">
      <c r="C12" s="527"/>
      <c r="E12" s="2069" t="s">
        <v>1456</v>
      </c>
      <c r="G12" s="2059"/>
    </row>
    <row r="13" spans="1:250" s="540" customFormat="1" ht="19.5" thickBot="1">
      <c r="C13" s="526"/>
      <c r="E13" s="2069" t="s">
        <v>348</v>
      </c>
      <c r="G13" s="2059"/>
    </row>
    <row r="14" spans="1:250" ht="37.5" customHeight="1" thickBot="1">
      <c r="A14" s="2030" t="s">
        <v>123</v>
      </c>
      <c r="B14" s="2" t="s">
        <v>124</v>
      </c>
      <c r="C14" s="2" t="s">
        <v>1410</v>
      </c>
      <c r="D14" s="2" t="s">
        <v>1411</v>
      </c>
      <c r="E14" s="432" t="s">
        <v>160</v>
      </c>
      <c r="J14" s="540"/>
      <c r="K14" s="540"/>
      <c r="L14" s="540"/>
      <c r="M14" s="540"/>
      <c r="N14" s="540"/>
      <c r="O14" s="540"/>
      <c r="P14" s="540"/>
      <c r="Q14" s="540"/>
    </row>
    <row r="15" spans="1:250" ht="20.25">
      <c r="A15" s="686">
        <v>1</v>
      </c>
      <c r="B15" s="687" t="s">
        <v>134</v>
      </c>
      <c r="C15" s="905">
        <f t="shared" ref="C15:D15" si="0">C16+C23+C27+C28</f>
        <v>5.7380000000000004</v>
      </c>
      <c r="D15" s="905">
        <f t="shared" si="0"/>
        <v>5.7380000000000004</v>
      </c>
      <c r="E15" s="905">
        <f>E16+E23+E27+E28</f>
        <v>11.476000000000001</v>
      </c>
      <c r="G15" s="1378"/>
      <c r="H15" s="2060"/>
      <c r="I15" s="2060"/>
      <c r="J15" s="2060"/>
      <c r="K15" s="2060"/>
      <c r="L15" s="2060"/>
      <c r="M15" s="2060"/>
      <c r="N15" s="2060"/>
      <c r="O15" s="2060"/>
      <c r="P15" s="540"/>
      <c r="Q15" s="540"/>
    </row>
    <row r="16" spans="1:250" ht="20.25">
      <c r="A16" s="686" t="s">
        <v>111</v>
      </c>
      <c r="B16" s="687" t="s">
        <v>141</v>
      </c>
      <c r="C16" s="906">
        <f>C17+C21+C22</f>
        <v>3.3460000000000001</v>
      </c>
      <c r="D16" s="906">
        <f t="shared" ref="D16" si="1">D17+D21+D22</f>
        <v>3.4710000000000001</v>
      </c>
      <c r="E16" s="907">
        <f>E17+E21</f>
        <v>6.8170000000000002</v>
      </c>
      <c r="H16" s="2060"/>
      <c r="I16" s="2060"/>
      <c r="J16" s="2060"/>
      <c r="K16" s="2060"/>
      <c r="L16" s="2060"/>
      <c r="M16" s="2060"/>
      <c r="N16" s="2060"/>
      <c r="O16" s="2060"/>
      <c r="P16" s="540"/>
      <c r="Q16" s="540"/>
    </row>
    <row r="17" spans="1:250" ht="20.25">
      <c r="A17" s="686" t="s">
        <v>142</v>
      </c>
      <c r="B17" s="687" t="s">
        <v>165</v>
      </c>
      <c r="C17" s="906">
        <v>3.3460000000000001</v>
      </c>
      <c r="D17" s="906">
        <f>3.471</f>
        <v>3.4710000000000001</v>
      </c>
      <c r="E17" s="909">
        <f>C17+D17</f>
        <v>6.8170000000000002</v>
      </c>
      <c r="G17" s="2250"/>
      <c r="H17" s="2060"/>
      <c r="I17" s="2060"/>
      <c r="J17" s="2060"/>
      <c r="K17" s="2060"/>
      <c r="L17" s="2060"/>
      <c r="M17" s="2060"/>
      <c r="N17" s="2060"/>
      <c r="O17" s="2060"/>
      <c r="P17" s="540"/>
      <c r="Q17" s="540"/>
    </row>
    <row r="18" spans="1:250" ht="20.25">
      <c r="A18" s="686" t="s">
        <v>158</v>
      </c>
      <c r="B18" s="687" t="s">
        <v>166</v>
      </c>
      <c r="C18" s="906">
        <v>0</v>
      </c>
      <c r="D18" s="906">
        <v>0</v>
      </c>
      <c r="E18" s="909"/>
      <c r="H18" s="2060"/>
      <c r="I18" s="2060"/>
      <c r="J18" s="2060"/>
      <c r="K18" s="2060"/>
      <c r="L18" s="2060"/>
      <c r="M18" s="2060"/>
      <c r="N18" s="2060"/>
      <c r="O18" s="2060"/>
      <c r="P18" s="540"/>
      <c r="Q18" s="540"/>
    </row>
    <row r="19" spans="1:250" ht="31.5" customHeight="1">
      <c r="A19" s="686" t="s">
        <v>162</v>
      </c>
      <c r="B19" s="687" t="s">
        <v>216</v>
      </c>
      <c r="C19" s="906">
        <v>0</v>
      </c>
      <c r="D19" s="906">
        <v>0</v>
      </c>
      <c r="E19" s="909"/>
      <c r="H19" s="2060"/>
      <c r="I19" s="2060"/>
      <c r="J19" s="2060"/>
      <c r="K19" s="2060"/>
      <c r="L19" s="2060"/>
      <c r="M19" s="2060"/>
      <c r="N19" s="2060"/>
      <c r="O19" s="2060"/>
      <c r="P19" s="540"/>
      <c r="Q19" s="540"/>
    </row>
    <row r="20" spans="1:250" ht="20.25">
      <c r="A20" s="686" t="s">
        <v>163</v>
      </c>
      <c r="B20" s="687" t="s">
        <v>217</v>
      </c>
      <c r="C20" s="906">
        <v>0</v>
      </c>
      <c r="D20" s="906">
        <v>0</v>
      </c>
      <c r="E20" s="909"/>
      <c r="H20" s="2060"/>
      <c r="I20" s="2060"/>
      <c r="J20" s="2060"/>
      <c r="K20" s="2060"/>
      <c r="L20" s="2060"/>
      <c r="M20" s="2060"/>
      <c r="N20" s="2060"/>
      <c r="O20" s="2060"/>
      <c r="P20" s="540"/>
      <c r="Q20" s="540"/>
    </row>
    <row r="21" spans="1:250" ht="20.25">
      <c r="A21" s="686" t="s">
        <v>164</v>
      </c>
      <c r="B21" s="687" t="s">
        <v>218</v>
      </c>
      <c r="C21" s="906">
        <f t="shared" ref="C21:D22" si="2">C19</f>
        <v>0</v>
      </c>
      <c r="D21" s="906">
        <f t="shared" si="2"/>
        <v>0</v>
      </c>
      <c r="E21" s="909"/>
      <c r="H21" s="2060"/>
      <c r="I21" s="2060"/>
      <c r="J21" s="2060"/>
      <c r="K21" s="2060"/>
      <c r="L21" s="2060"/>
      <c r="M21" s="2060"/>
      <c r="N21" s="2060"/>
      <c r="O21" s="2060"/>
      <c r="P21" s="540"/>
      <c r="Q21" s="540"/>
    </row>
    <row r="22" spans="1:250" ht="20.25">
      <c r="A22" s="686" t="s">
        <v>376</v>
      </c>
      <c r="B22" s="687" t="s">
        <v>363</v>
      </c>
      <c r="C22" s="906">
        <f t="shared" si="2"/>
        <v>0</v>
      </c>
      <c r="D22" s="906">
        <f t="shared" si="2"/>
        <v>0</v>
      </c>
      <c r="E22" s="909"/>
      <c r="H22" s="2060"/>
      <c r="I22" s="2060"/>
      <c r="J22" s="2060"/>
      <c r="K22" s="2060"/>
      <c r="L22" s="2060"/>
      <c r="M22" s="2060"/>
      <c r="N22" s="2060"/>
      <c r="O22" s="2060"/>
      <c r="P22" s="540"/>
      <c r="Q22" s="540"/>
    </row>
    <row r="23" spans="1:250" ht="20.25">
      <c r="A23" s="686" t="s">
        <v>112</v>
      </c>
      <c r="B23" s="687" t="s">
        <v>143</v>
      </c>
      <c r="C23" s="906">
        <f>C24</f>
        <v>2.3E-2</v>
      </c>
      <c r="D23" s="906">
        <f>D24</f>
        <v>1.8903399999999999</v>
      </c>
      <c r="E23" s="910">
        <f>SUM(E24:E26)</f>
        <v>1.9133399999999998</v>
      </c>
      <c r="G23" s="1378"/>
      <c r="H23" s="2060"/>
      <c r="I23" s="2060"/>
      <c r="J23" s="2060"/>
      <c r="K23" s="2060"/>
      <c r="L23" s="2060"/>
      <c r="M23" s="2060"/>
      <c r="N23" s="2060"/>
      <c r="O23" s="2060"/>
      <c r="P23" s="540"/>
      <c r="Q23" s="540"/>
    </row>
    <row r="24" spans="1:250" ht="20.25">
      <c r="A24" s="686" t="s">
        <v>364</v>
      </c>
      <c r="B24" s="687" t="s">
        <v>367</v>
      </c>
      <c r="C24" s="906">
        <v>2.3E-2</v>
      </c>
      <c r="D24" s="906">
        <f>0.023+1.86734</f>
        <v>1.8903399999999999</v>
      </c>
      <c r="E24" s="909">
        <f>C24+D24</f>
        <v>1.9133399999999998</v>
      </c>
      <c r="F24" s="2061"/>
      <c r="G24" s="2060"/>
      <c r="H24" s="2060"/>
      <c r="I24" s="2060"/>
      <c r="J24" s="2060"/>
      <c r="K24" s="2060"/>
      <c r="L24" s="2060"/>
      <c r="M24" s="2060"/>
      <c r="N24" s="2060"/>
      <c r="O24" s="2060"/>
      <c r="P24" s="540"/>
      <c r="Q24" s="540"/>
    </row>
    <row r="25" spans="1:250" ht="20.25">
      <c r="A25" s="686" t="s">
        <v>365</v>
      </c>
      <c r="B25" s="687" t="s">
        <v>368</v>
      </c>
      <c r="C25" s="906">
        <v>0</v>
      </c>
      <c r="D25" s="906">
        <v>0</v>
      </c>
      <c r="E25" s="909">
        <f>C25+D25</f>
        <v>0</v>
      </c>
      <c r="G25" s="2060"/>
      <c r="H25" s="2060"/>
      <c r="I25" s="2060"/>
      <c r="J25" s="2060"/>
      <c r="K25" s="2060"/>
      <c r="L25" s="2060"/>
      <c r="M25" s="2060"/>
      <c r="N25" s="2060"/>
      <c r="O25" s="2060"/>
      <c r="P25" s="540"/>
      <c r="Q25" s="540"/>
    </row>
    <row r="26" spans="1:250" ht="20.25">
      <c r="A26" s="686" t="s">
        <v>366</v>
      </c>
      <c r="B26" s="687" t="s">
        <v>369</v>
      </c>
      <c r="C26" s="906">
        <v>0</v>
      </c>
      <c r="D26" s="906">
        <v>0</v>
      </c>
      <c r="E26" s="909">
        <f>C26+D26</f>
        <v>0</v>
      </c>
      <c r="H26" s="2060"/>
      <c r="I26" s="2060"/>
      <c r="J26" s="2060"/>
      <c r="K26" s="2060"/>
      <c r="L26" s="2060"/>
      <c r="M26" s="2060"/>
      <c r="N26" s="2060"/>
      <c r="O26" s="2060"/>
      <c r="P26" s="540"/>
      <c r="Q26" s="540"/>
    </row>
    <row r="27" spans="1:250" ht="20.25">
      <c r="A27" s="686" t="s">
        <v>122</v>
      </c>
      <c r="B27" s="687" t="s">
        <v>144</v>
      </c>
      <c r="C27" s="906">
        <v>0</v>
      </c>
      <c r="D27" s="906">
        <v>0</v>
      </c>
      <c r="E27" s="909">
        <f>C27+D27</f>
        <v>0</v>
      </c>
      <c r="H27" s="2060"/>
      <c r="I27" s="2060"/>
      <c r="J27" s="2060"/>
      <c r="K27" s="2060"/>
      <c r="L27" s="2060"/>
      <c r="M27" s="2060"/>
      <c r="N27" s="2060"/>
      <c r="O27" s="2060"/>
      <c r="P27" s="540"/>
      <c r="Q27" s="540"/>
    </row>
    <row r="28" spans="1:250" ht="20.25">
      <c r="A28" s="686" t="s">
        <v>145</v>
      </c>
      <c r="B28" s="687" t="s">
        <v>146</v>
      </c>
      <c r="C28" s="906">
        <v>2.3690000000000002</v>
      </c>
      <c r="D28" s="906">
        <f>2.244-1.86734</f>
        <v>0.37666000000000022</v>
      </c>
      <c r="E28" s="909">
        <f>C28+D28</f>
        <v>2.7456600000000004</v>
      </c>
      <c r="H28" s="2060"/>
      <c r="I28" s="2060"/>
      <c r="J28" s="2060"/>
      <c r="K28" s="2060"/>
      <c r="L28" s="2060"/>
      <c r="M28" s="2060"/>
      <c r="N28" s="2060"/>
      <c r="O28" s="2060"/>
      <c r="P28" s="540"/>
      <c r="Q28" s="540"/>
    </row>
    <row r="29" spans="1:250" ht="20.25">
      <c r="A29" s="686" t="s">
        <v>147</v>
      </c>
      <c r="B29" s="687" t="s">
        <v>219</v>
      </c>
      <c r="C29" s="906">
        <v>0</v>
      </c>
      <c r="D29" s="906">
        <v>0</v>
      </c>
      <c r="E29" s="909">
        <f>C29+D29</f>
        <v>0</v>
      </c>
      <c r="H29" s="2060"/>
      <c r="I29" s="2060"/>
      <c r="J29" s="2060"/>
      <c r="K29" s="2060"/>
      <c r="L29" s="2060"/>
      <c r="M29" s="2060"/>
      <c r="N29" s="2060"/>
      <c r="O29" s="2060"/>
      <c r="P29" s="540"/>
      <c r="Q29" s="540"/>
    </row>
    <row r="30" spans="1:250" ht="20.25">
      <c r="A30" s="686" t="s">
        <v>267</v>
      </c>
      <c r="B30" s="687" t="s">
        <v>375</v>
      </c>
      <c r="C30" s="906">
        <v>0</v>
      </c>
      <c r="D30" s="906">
        <v>0</v>
      </c>
      <c r="E30" s="909">
        <f>C30+D30</f>
        <v>0</v>
      </c>
      <c r="H30" s="2060"/>
      <c r="I30" s="2060"/>
      <c r="J30" s="2060"/>
      <c r="K30" s="2060"/>
      <c r="L30" s="2060"/>
      <c r="M30" s="2060"/>
      <c r="N30" s="2060"/>
      <c r="O30" s="2060"/>
      <c r="P30" s="540"/>
      <c r="Q30" s="540"/>
    </row>
    <row r="31" spans="1:250" ht="21" thickBot="1">
      <c r="A31" s="686" t="s">
        <v>113</v>
      </c>
      <c r="B31" s="687" t="s">
        <v>1412</v>
      </c>
      <c r="C31" s="906">
        <v>0</v>
      </c>
      <c r="D31" s="906">
        <v>0</v>
      </c>
      <c r="E31" s="909">
        <f>C31+D31</f>
        <v>0</v>
      </c>
      <c r="H31" s="2060"/>
      <c r="I31" s="2060"/>
      <c r="J31" s="2060"/>
      <c r="K31" s="2060"/>
      <c r="L31" s="2060"/>
      <c r="M31" s="2060"/>
      <c r="N31" s="2060"/>
      <c r="O31" s="2060"/>
      <c r="P31" s="540"/>
      <c r="Q31" s="540"/>
    </row>
    <row r="32" spans="1:250" ht="21" thickBot="1">
      <c r="A32" s="525"/>
      <c r="B32" s="518" t="s">
        <v>133</v>
      </c>
      <c r="C32" s="912">
        <f>C15+C31</f>
        <v>5.7380000000000004</v>
      </c>
      <c r="D32" s="912">
        <f t="shared" ref="D32" si="3">D15+D31</f>
        <v>5.7380000000000004</v>
      </c>
      <c r="E32" s="913">
        <f>E15+E31</f>
        <v>11.476000000000001</v>
      </c>
      <c r="G32" s="2062"/>
      <c r="H32" s="2060"/>
      <c r="I32" s="2060"/>
      <c r="J32" s="2060"/>
      <c r="K32" s="2060"/>
      <c r="L32" s="2060"/>
      <c r="M32" s="2060"/>
      <c r="N32" s="2060"/>
      <c r="O32" s="2060"/>
      <c r="P32" s="540"/>
      <c r="Q32" s="540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08"/>
      <c r="AD32" s="508"/>
      <c r="AE32" s="508"/>
      <c r="AF32" s="508"/>
      <c r="AG32" s="508"/>
      <c r="AH32" s="508"/>
      <c r="AI32" s="508"/>
      <c r="AJ32" s="508"/>
      <c r="AK32" s="508"/>
      <c r="AL32" s="508"/>
      <c r="AM32" s="508"/>
      <c r="AN32" s="508"/>
      <c r="AO32" s="508"/>
      <c r="AP32" s="508"/>
      <c r="AQ32" s="508"/>
      <c r="AR32" s="508"/>
      <c r="AS32" s="508"/>
      <c r="AT32" s="508"/>
      <c r="AU32" s="508"/>
      <c r="AV32" s="508"/>
      <c r="AW32" s="508"/>
      <c r="AX32" s="508"/>
      <c r="AY32" s="508"/>
      <c r="AZ32" s="508"/>
      <c r="BA32" s="508"/>
      <c r="BB32" s="508"/>
      <c r="BC32" s="508"/>
      <c r="BD32" s="508"/>
      <c r="BE32" s="508"/>
      <c r="BF32" s="508"/>
      <c r="BG32" s="508"/>
      <c r="BH32" s="508"/>
      <c r="BI32" s="508"/>
      <c r="BJ32" s="508"/>
      <c r="BK32" s="508"/>
      <c r="BL32" s="508"/>
      <c r="BM32" s="508"/>
      <c r="BN32" s="508"/>
      <c r="BO32" s="508"/>
      <c r="BP32" s="508"/>
      <c r="BQ32" s="508"/>
      <c r="BR32" s="508"/>
      <c r="BS32" s="508"/>
      <c r="BT32" s="508"/>
      <c r="BU32" s="508"/>
      <c r="BV32" s="508"/>
      <c r="BW32" s="508"/>
      <c r="BX32" s="508"/>
      <c r="BY32" s="508"/>
      <c r="BZ32" s="508"/>
      <c r="CA32" s="508"/>
      <c r="CB32" s="508"/>
      <c r="CC32" s="508"/>
      <c r="CD32" s="508"/>
      <c r="CE32" s="508"/>
      <c r="CF32" s="508"/>
      <c r="CG32" s="508"/>
      <c r="CH32" s="508"/>
      <c r="CI32" s="508"/>
      <c r="CJ32" s="508"/>
      <c r="CK32" s="508"/>
      <c r="CL32" s="508"/>
      <c r="CM32" s="508"/>
      <c r="CN32" s="508"/>
      <c r="CO32" s="508"/>
      <c r="CP32" s="508"/>
      <c r="CQ32" s="508"/>
      <c r="CR32" s="508"/>
      <c r="CS32" s="508"/>
      <c r="CT32" s="508"/>
      <c r="CU32" s="508"/>
      <c r="CV32" s="508"/>
      <c r="CW32" s="508"/>
      <c r="CX32" s="508"/>
      <c r="CY32" s="508"/>
      <c r="CZ32" s="508"/>
      <c r="DA32" s="508"/>
      <c r="DB32" s="508"/>
      <c r="DC32" s="508"/>
      <c r="DD32" s="508"/>
      <c r="DE32" s="508"/>
      <c r="DF32" s="508"/>
      <c r="DG32" s="508"/>
      <c r="DH32" s="508"/>
      <c r="DI32" s="508"/>
      <c r="DJ32" s="508"/>
      <c r="DK32" s="508"/>
      <c r="DL32" s="508"/>
      <c r="DM32" s="508"/>
      <c r="DN32" s="508"/>
      <c r="DO32" s="508"/>
      <c r="DP32" s="508"/>
      <c r="DQ32" s="508"/>
      <c r="DR32" s="508"/>
      <c r="DS32" s="508"/>
      <c r="DT32" s="508"/>
      <c r="DU32" s="508"/>
      <c r="DV32" s="508"/>
      <c r="DW32" s="508"/>
      <c r="DX32" s="508"/>
      <c r="DY32" s="508"/>
      <c r="DZ32" s="508"/>
      <c r="EA32" s="508"/>
      <c r="EB32" s="508"/>
      <c r="EC32" s="508"/>
      <c r="ED32" s="508"/>
      <c r="EE32" s="508"/>
      <c r="EF32" s="508"/>
      <c r="EG32" s="508"/>
      <c r="EH32" s="508"/>
      <c r="EI32" s="508"/>
      <c r="EJ32" s="508"/>
      <c r="EK32" s="508"/>
      <c r="EL32" s="508"/>
      <c r="EM32" s="508"/>
      <c r="EN32" s="508"/>
      <c r="EO32" s="508"/>
      <c r="EP32" s="508"/>
      <c r="EQ32" s="508"/>
      <c r="ER32" s="508"/>
      <c r="ES32" s="508"/>
      <c r="ET32" s="508"/>
      <c r="EU32" s="508"/>
      <c r="EV32" s="508"/>
      <c r="EW32" s="508"/>
      <c r="EX32" s="508"/>
      <c r="EY32" s="508"/>
      <c r="EZ32" s="508"/>
      <c r="FA32" s="508"/>
      <c r="FB32" s="508"/>
      <c r="FC32" s="508"/>
      <c r="FD32" s="508"/>
      <c r="FE32" s="508"/>
      <c r="FF32" s="508"/>
      <c r="FG32" s="508"/>
      <c r="FH32" s="508"/>
      <c r="FI32" s="508"/>
      <c r="FJ32" s="508"/>
      <c r="FK32" s="508"/>
      <c r="FL32" s="508"/>
      <c r="FM32" s="508"/>
      <c r="FN32" s="508"/>
      <c r="FO32" s="508"/>
      <c r="FP32" s="508"/>
      <c r="FQ32" s="508"/>
      <c r="FR32" s="508"/>
      <c r="FS32" s="508"/>
      <c r="FT32" s="508"/>
      <c r="FU32" s="508"/>
      <c r="FV32" s="508"/>
      <c r="FW32" s="508"/>
      <c r="FX32" s="508"/>
      <c r="FY32" s="508"/>
      <c r="FZ32" s="508"/>
      <c r="GA32" s="508"/>
      <c r="GB32" s="508"/>
      <c r="GC32" s="508"/>
      <c r="GD32" s="508"/>
      <c r="GE32" s="508"/>
      <c r="GF32" s="508"/>
      <c r="GG32" s="508"/>
      <c r="GH32" s="508"/>
      <c r="GI32" s="508"/>
      <c r="GJ32" s="508"/>
      <c r="GK32" s="508"/>
      <c r="GL32" s="508"/>
      <c r="GM32" s="508"/>
      <c r="GN32" s="508"/>
      <c r="GO32" s="508"/>
      <c r="GP32" s="508"/>
      <c r="GQ32" s="508"/>
      <c r="GR32" s="508"/>
      <c r="GS32" s="508"/>
      <c r="GT32" s="508"/>
      <c r="GU32" s="508"/>
      <c r="GV32" s="508"/>
      <c r="GW32" s="508"/>
      <c r="GX32" s="508"/>
      <c r="GY32" s="508"/>
      <c r="GZ32" s="508"/>
      <c r="HA32" s="508"/>
      <c r="HB32" s="508"/>
      <c r="HC32" s="508"/>
      <c r="HD32" s="508"/>
      <c r="HE32" s="508"/>
      <c r="HF32" s="508"/>
      <c r="HG32" s="508"/>
      <c r="HH32" s="508"/>
      <c r="HI32" s="508"/>
      <c r="HJ32" s="508"/>
      <c r="HK32" s="508"/>
      <c r="HL32" s="508"/>
      <c r="HM32" s="508"/>
      <c r="HN32" s="508"/>
      <c r="HO32" s="508"/>
      <c r="HP32" s="508"/>
      <c r="HQ32" s="508"/>
      <c r="HR32" s="508"/>
      <c r="HS32" s="508"/>
      <c r="HT32" s="508"/>
      <c r="HU32" s="508"/>
      <c r="HV32" s="508"/>
      <c r="HW32" s="508"/>
      <c r="HX32" s="508"/>
      <c r="HY32" s="508"/>
      <c r="HZ32" s="508"/>
      <c r="IA32" s="508"/>
      <c r="IB32" s="508"/>
      <c r="IC32" s="508"/>
      <c r="ID32" s="508"/>
      <c r="IE32" s="508"/>
      <c r="IF32" s="508"/>
      <c r="IG32" s="508"/>
      <c r="IH32" s="508"/>
      <c r="II32" s="508"/>
      <c r="IJ32" s="508"/>
      <c r="IK32" s="508"/>
      <c r="IL32" s="508"/>
      <c r="IM32" s="508"/>
      <c r="IN32" s="508"/>
      <c r="IO32" s="508"/>
      <c r="IP32" s="508"/>
    </row>
    <row r="33" spans="1:11">
      <c r="A33" s="511"/>
      <c r="B33" s="511"/>
      <c r="C33" s="529"/>
      <c r="D33" s="529"/>
      <c r="E33" s="511"/>
      <c r="J33" s="1379"/>
      <c r="K33" s="1379"/>
    </row>
    <row r="34" spans="1:11">
      <c r="A34" s="512"/>
      <c r="F34" s="1383"/>
    </row>
    <row r="37" spans="1:11">
      <c r="A37" s="2118" t="s">
        <v>1426</v>
      </c>
      <c r="B37" s="2115"/>
      <c r="C37" s="2566"/>
      <c r="D37" s="2566"/>
      <c r="E37" s="2257"/>
    </row>
    <row r="38" spans="1:11">
      <c r="C38" s="694"/>
      <c r="D38" s="694"/>
    </row>
    <row r="41" spans="1:11" ht="15.75" hidden="1" customHeight="1"/>
    <row r="42" spans="1:11" ht="15.75" hidden="1" customHeight="1"/>
  </sheetData>
  <mergeCells count="2">
    <mergeCell ref="A6:E6"/>
    <mergeCell ref="C37:D37"/>
  </mergeCells>
  <pageMargins left="0.9055118110236221" right="0.70866141732283472" top="0.74803149606299213" bottom="0.74803149606299213" header="0.31496062992125984" footer="0.31496062992125984"/>
  <pageSetup paperSize="9"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Q50"/>
  <sheetViews>
    <sheetView workbookViewId="0">
      <selection activeCell="K32" sqref="K32"/>
    </sheetView>
  </sheetViews>
  <sheetFormatPr defaultColWidth="9" defaultRowHeight="15.75"/>
  <cols>
    <col min="1" max="1" width="6.125" style="536" customWidth="1"/>
    <col min="2" max="2" width="72.25" style="536" customWidth="1"/>
    <col min="3" max="3" width="17.75" style="536" customWidth="1"/>
    <col min="4" max="4" width="14.75" style="536" customWidth="1"/>
    <col min="5" max="5" width="15.75" style="536" customWidth="1"/>
    <col min="6" max="7" width="14.125" style="536" customWidth="1"/>
    <col min="8" max="8" width="23.125" style="536" customWidth="1"/>
    <col min="9" max="9" width="35.875" style="536" customWidth="1"/>
    <col min="10" max="16384" width="9" style="536"/>
  </cols>
  <sheetData>
    <row r="1" spans="1:251">
      <c r="E1" s="537"/>
      <c r="F1" s="537"/>
      <c r="G1" s="537"/>
    </row>
    <row r="2" spans="1:251">
      <c r="D2" s="537"/>
      <c r="E2" s="537"/>
      <c r="F2" s="537"/>
      <c r="G2" s="537"/>
      <c r="H2" s="537" t="s">
        <v>569</v>
      </c>
    </row>
    <row r="3" spans="1:251">
      <c r="D3" s="537"/>
      <c r="E3" s="537"/>
      <c r="F3" s="537"/>
      <c r="G3" s="537"/>
      <c r="H3" s="537" t="s">
        <v>343</v>
      </c>
    </row>
    <row r="4" spans="1:251">
      <c r="D4" s="537"/>
      <c r="E4" s="537"/>
      <c r="F4" s="537"/>
      <c r="G4" s="537"/>
      <c r="H4" s="537" t="s">
        <v>1190</v>
      </c>
    </row>
    <row r="5" spans="1:251">
      <c r="E5" s="537"/>
      <c r="F5" s="537"/>
      <c r="G5" s="537"/>
    </row>
    <row r="6" spans="1:251" ht="30.75" customHeight="1">
      <c r="A6" s="2260" t="s">
        <v>1191</v>
      </c>
      <c r="B6" s="2260"/>
      <c r="C6" s="2260"/>
      <c r="D6" s="2260"/>
      <c r="E6" s="2260"/>
      <c r="F6" s="2260"/>
      <c r="G6" s="2260"/>
      <c r="H6" s="2260"/>
      <c r="I6" s="684"/>
      <c r="J6" s="684"/>
      <c r="K6" s="684"/>
      <c r="L6" s="684"/>
      <c r="M6" s="684"/>
      <c r="N6" s="684"/>
      <c r="O6" s="684"/>
      <c r="P6" s="684"/>
      <c r="Q6" s="684"/>
      <c r="R6" s="684"/>
      <c r="S6" s="684"/>
      <c r="T6" s="684"/>
      <c r="U6" s="684"/>
      <c r="V6" s="684"/>
      <c r="W6" s="684"/>
      <c r="X6" s="684"/>
      <c r="Y6" s="684"/>
      <c r="Z6" s="684"/>
      <c r="AA6" s="684"/>
      <c r="AB6" s="684"/>
      <c r="AC6" s="684"/>
      <c r="AD6" s="684"/>
      <c r="AE6" s="684"/>
      <c r="AF6" s="684"/>
      <c r="AG6" s="684"/>
      <c r="AH6" s="684"/>
      <c r="AI6" s="684"/>
      <c r="AJ6" s="684"/>
      <c r="AK6" s="684"/>
      <c r="AL6" s="684"/>
      <c r="AM6" s="684"/>
      <c r="AN6" s="684"/>
      <c r="AO6" s="684"/>
      <c r="AP6" s="684"/>
      <c r="AQ6" s="684"/>
      <c r="AR6" s="684"/>
      <c r="AS6" s="684"/>
      <c r="AT6" s="684"/>
      <c r="AU6" s="684"/>
      <c r="AV6" s="684"/>
      <c r="AW6" s="684"/>
      <c r="AX6" s="684"/>
      <c r="AY6" s="684"/>
      <c r="AZ6" s="684"/>
      <c r="BA6" s="684"/>
      <c r="BB6" s="684"/>
      <c r="BC6" s="684"/>
      <c r="BD6" s="684"/>
      <c r="BE6" s="684"/>
      <c r="BF6" s="684"/>
      <c r="BG6" s="684"/>
      <c r="BH6" s="684"/>
      <c r="BI6" s="684"/>
      <c r="BJ6" s="684"/>
      <c r="BK6" s="684"/>
      <c r="BL6" s="684"/>
      <c r="BM6" s="684"/>
      <c r="BN6" s="684"/>
      <c r="BO6" s="684"/>
      <c r="BP6" s="684"/>
      <c r="BQ6" s="684"/>
      <c r="BR6" s="684"/>
      <c r="BS6" s="684"/>
      <c r="BT6" s="684"/>
      <c r="BU6" s="684"/>
      <c r="BV6" s="684"/>
      <c r="BW6" s="684"/>
      <c r="BX6" s="684"/>
      <c r="BY6" s="684"/>
      <c r="BZ6" s="684"/>
      <c r="CA6" s="684"/>
      <c r="CB6" s="684"/>
      <c r="CC6" s="684"/>
      <c r="CD6" s="684"/>
      <c r="CE6" s="684"/>
      <c r="CF6" s="684"/>
      <c r="CG6" s="684"/>
      <c r="CH6" s="684"/>
      <c r="CI6" s="684"/>
      <c r="CJ6" s="684"/>
      <c r="CK6" s="684"/>
      <c r="CL6" s="684"/>
      <c r="CM6" s="684"/>
      <c r="CN6" s="684"/>
      <c r="CO6" s="684"/>
      <c r="CP6" s="684"/>
      <c r="CQ6" s="684"/>
      <c r="CR6" s="684"/>
      <c r="CS6" s="684"/>
      <c r="CT6" s="684"/>
      <c r="CU6" s="684"/>
      <c r="CV6" s="684"/>
      <c r="CW6" s="684"/>
      <c r="CX6" s="684"/>
      <c r="CY6" s="684"/>
      <c r="CZ6" s="684"/>
      <c r="DA6" s="684"/>
      <c r="DB6" s="684"/>
      <c r="DC6" s="684"/>
      <c r="DD6" s="684"/>
      <c r="DE6" s="684"/>
      <c r="DF6" s="684"/>
      <c r="DG6" s="684"/>
      <c r="DH6" s="684"/>
      <c r="DI6" s="684"/>
      <c r="DJ6" s="684"/>
      <c r="DK6" s="684"/>
      <c r="DL6" s="684"/>
      <c r="DM6" s="684"/>
      <c r="DN6" s="684"/>
      <c r="DO6" s="684"/>
      <c r="DP6" s="684"/>
      <c r="DQ6" s="684"/>
      <c r="DR6" s="684"/>
      <c r="DS6" s="684"/>
      <c r="DT6" s="684"/>
      <c r="DU6" s="684"/>
      <c r="DV6" s="684"/>
      <c r="DW6" s="684"/>
      <c r="DX6" s="684"/>
      <c r="DY6" s="684"/>
      <c r="DZ6" s="684"/>
      <c r="EA6" s="684"/>
      <c r="EB6" s="684"/>
      <c r="EC6" s="684"/>
      <c r="ED6" s="684"/>
      <c r="EE6" s="684"/>
      <c r="EF6" s="684"/>
      <c r="EG6" s="684"/>
      <c r="EH6" s="684"/>
      <c r="EI6" s="684"/>
      <c r="EJ6" s="684"/>
      <c r="EK6" s="684"/>
      <c r="EL6" s="684"/>
      <c r="EM6" s="684"/>
      <c r="EN6" s="684"/>
      <c r="EO6" s="684"/>
      <c r="EP6" s="684"/>
      <c r="EQ6" s="684"/>
      <c r="ER6" s="684"/>
      <c r="ES6" s="684"/>
      <c r="ET6" s="684"/>
      <c r="EU6" s="684"/>
      <c r="EV6" s="684"/>
      <c r="EW6" s="684"/>
      <c r="EX6" s="684"/>
      <c r="EY6" s="684"/>
      <c r="EZ6" s="684"/>
      <c r="FA6" s="684"/>
      <c r="FB6" s="684"/>
      <c r="FC6" s="684"/>
      <c r="FD6" s="684"/>
      <c r="FE6" s="684"/>
      <c r="FF6" s="684"/>
      <c r="FG6" s="684"/>
      <c r="FH6" s="684"/>
      <c r="FI6" s="684"/>
      <c r="FJ6" s="684"/>
      <c r="FK6" s="684"/>
      <c r="FL6" s="684"/>
      <c r="FM6" s="684"/>
      <c r="FN6" s="684"/>
      <c r="FO6" s="684"/>
      <c r="FP6" s="684"/>
      <c r="FQ6" s="684"/>
      <c r="FR6" s="684"/>
      <c r="FS6" s="684"/>
      <c r="FT6" s="684"/>
      <c r="FU6" s="684"/>
      <c r="FV6" s="684"/>
      <c r="FW6" s="684"/>
      <c r="FX6" s="684"/>
      <c r="FY6" s="684"/>
      <c r="FZ6" s="684"/>
      <c r="GA6" s="684"/>
      <c r="GB6" s="684"/>
      <c r="GC6" s="684"/>
      <c r="GD6" s="684"/>
      <c r="GE6" s="684"/>
      <c r="GF6" s="684"/>
      <c r="GG6" s="684"/>
      <c r="GH6" s="684"/>
      <c r="GI6" s="684"/>
      <c r="GJ6" s="684"/>
      <c r="GK6" s="684"/>
      <c r="GL6" s="684"/>
      <c r="GM6" s="684"/>
      <c r="GN6" s="684"/>
      <c r="GO6" s="684"/>
      <c r="GP6" s="684"/>
      <c r="GQ6" s="684"/>
      <c r="GR6" s="684"/>
      <c r="GS6" s="684"/>
      <c r="GT6" s="684"/>
      <c r="GU6" s="684"/>
      <c r="GV6" s="684"/>
      <c r="GW6" s="684"/>
      <c r="GX6" s="684"/>
      <c r="GY6" s="684"/>
      <c r="GZ6" s="684"/>
      <c r="HA6" s="684"/>
      <c r="HB6" s="684"/>
      <c r="HC6" s="684"/>
      <c r="HD6" s="684"/>
      <c r="HE6" s="684"/>
      <c r="HF6" s="684"/>
      <c r="HG6" s="684"/>
      <c r="HH6" s="684"/>
      <c r="HI6" s="684"/>
      <c r="HJ6" s="684"/>
      <c r="HK6" s="684"/>
      <c r="HL6" s="684"/>
      <c r="HM6" s="684"/>
      <c r="HN6" s="684"/>
      <c r="HO6" s="684"/>
      <c r="HP6" s="684"/>
      <c r="HQ6" s="684"/>
      <c r="HR6" s="684"/>
      <c r="HS6" s="684"/>
      <c r="HT6" s="684"/>
      <c r="HU6" s="684"/>
      <c r="HV6" s="684"/>
      <c r="HW6" s="684"/>
      <c r="HX6" s="684"/>
      <c r="HY6" s="684"/>
      <c r="HZ6" s="684"/>
      <c r="IA6" s="684"/>
      <c r="IB6" s="684"/>
      <c r="IC6" s="684"/>
      <c r="ID6" s="684"/>
      <c r="IE6" s="684"/>
      <c r="IF6" s="684"/>
      <c r="IG6" s="684"/>
      <c r="IH6" s="684"/>
      <c r="II6" s="684"/>
      <c r="IJ6" s="684"/>
      <c r="IK6" s="684"/>
      <c r="IL6" s="684"/>
      <c r="IM6" s="684"/>
      <c r="IN6" s="684"/>
      <c r="IO6" s="684"/>
      <c r="IP6" s="684"/>
      <c r="IQ6" s="684"/>
    </row>
    <row r="7" spans="1:251">
      <c r="A7" s="785"/>
      <c r="B7" s="785"/>
      <c r="C7" s="785"/>
      <c r="D7" s="785"/>
      <c r="E7" s="1377"/>
      <c r="F7" s="1377"/>
      <c r="G7" s="1377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  <c r="BF7" s="684"/>
      <c r="BG7" s="684"/>
      <c r="BH7" s="684"/>
      <c r="BI7" s="684"/>
      <c r="BJ7" s="684"/>
      <c r="BK7" s="684"/>
      <c r="BL7" s="684"/>
      <c r="BM7" s="684"/>
      <c r="BN7" s="684"/>
      <c r="BO7" s="684"/>
      <c r="BP7" s="684"/>
      <c r="BQ7" s="684"/>
      <c r="BR7" s="684"/>
      <c r="BS7" s="684"/>
      <c r="BT7" s="684"/>
      <c r="BU7" s="684"/>
      <c r="BV7" s="684"/>
      <c r="BW7" s="684"/>
      <c r="BX7" s="684"/>
      <c r="BY7" s="684"/>
      <c r="BZ7" s="684"/>
      <c r="CA7" s="684"/>
      <c r="CB7" s="684"/>
      <c r="CC7" s="684"/>
      <c r="CD7" s="684"/>
      <c r="CE7" s="684"/>
      <c r="CF7" s="684"/>
      <c r="CG7" s="684"/>
      <c r="CH7" s="684"/>
      <c r="CI7" s="684"/>
      <c r="CJ7" s="684"/>
      <c r="CK7" s="684"/>
      <c r="CL7" s="684"/>
      <c r="CM7" s="684"/>
      <c r="CN7" s="684"/>
      <c r="CO7" s="684"/>
      <c r="CP7" s="684"/>
      <c r="CQ7" s="684"/>
      <c r="CR7" s="684"/>
      <c r="CS7" s="684"/>
      <c r="CT7" s="684"/>
      <c r="CU7" s="684"/>
      <c r="CV7" s="684"/>
      <c r="CW7" s="684"/>
      <c r="CX7" s="684"/>
      <c r="CY7" s="684"/>
      <c r="CZ7" s="684"/>
      <c r="DA7" s="684"/>
      <c r="DB7" s="684"/>
      <c r="DC7" s="684"/>
      <c r="DD7" s="684"/>
      <c r="DE7" s="684"/>
      <c r="DF7" s="684"/>
      <c r="DG7" s="684"/>
      <c r="DH7" s="684"/>
      <c r="DI7" s="684"/>
      <c r="DJ7" s="684"/>
      <c r="DK7" s="684"/>
      <c r="DL7" s="684"/>
      <c r="DM7" s="684"/>
      <c r="DN7" s="684"/>
      <c r="DO7" s="684"/>
      <c r="DP7" s="684"/>
      <c r="DQ7" s="684"/>
      <c r="DR7" s="684"/>
      <c r="DS7" s="684"/>
      <c r="DT7" s="684"/>
      <c r="DU7" s="684"/>
      <c r="DV7" s="684"/>
      <c r="DW7" s="684"/>
      <c r="DX7" s="684"/>
      <c r="DY7" s="684"/>
      <c r="DZ7" s="684"/>
      <c r="EA7" s="684"/>
      <c r="EB7" s="684"/>
      <c r="EC7" s="684"/>
      <c r="ED7" s="684"/>
      <c r="EE7" s="684"/>
      <c r="EF7" s="684"/>
      <c r="EG7" s="684"/>
      <c r="EH7" s="684"/>
      <c r="EI7" s="684"/>
      <c r="EJ7" s="684"/>
      <c r="EK7" s="684"/>
      <c r="EL7" s="684"/>
      <c r="EM7" s="684"/>
      <c r="EN7" s="684"/>
      <c r="EO7" s="684"/>
      <c r="EP7" s="684"/>
      <c r="EQ7" s="684"/>
      <c r="ER7" s="684"/>
      <c r="ES7" s="684"/>
      <c r="ET7" s="684"/>
      <c r="EU7" s="684"/>
      <c r="EV7" s="684"/>
      <c r="EW7" s="684"/>
      <c r="EX7" s="684"/>
      <c r="EY7" s="684"/>
      <c r="EZ7" s="684"/>
      <c r="FA7" s="684"/>
      <c r="FB7" s="684"/>
      <c r="FC7" s="684"/>
      <c r="FD7" s="684"/>
      <c r="FE7" s="684"/>
      <c r="FF7" s="684"/>
      <c r="FG7" s="684"/>
      <c r="FH7" s="684"/>
      <c r="FI7" s="684"/>
      <c r="FJ7" s="684"/>
      <c r="FK7" s="684"/>
      <c r="FL7" s="684"/>
      <c r="FM7" s="684"/>
      <c r="FN7" s="684"/>
      <c r="FO7" s="684"/>
      <c r="FP7" s="684"/>
      <c r="FQ7" s="684"/>
      <c r="FR7" s="684"/>
      <c r="FS7" s="684"/>
      <c r="FT7" s="684"/>
      <c r="FU7" s="684"/>
      <c r="FV7" s="684"/>
      <c r="FW7" s="684"/>
      <c r="FX7" s="684"/>
      <c r="FY7" s="684"/>
      <c r="FZ7" s="684"/>
      <c r="GA7" s="684"/>
      <c r="GB7" s="684"/>
      <c r="GC7" s="684"/>
      <c r="GD7" s="684"/>
      <c r="GE7" s="684"/>
      <c r="GF7" s="684"/>
      <c r="GG7" s="684"/>
      <c r="GH7" s="684"/>
      <c r="GI7" s="684"/>
      <c r="GJ7" s="684"/>
      <c r="GK7" s="684"/>
      <c r="GL7" s="684"/>
      <c r="GM7" s="684"/>
      <c r="GN7" s="684"/>
      <c r="GO7" s="684"/>
      <c r="GP7" s="684"/>
      <c r="GQ7" s="684"/>
      <c r="GR7" s="684"/>
      <c r="GS7" s="684"/>
      <c r="GT7" s="684"/>
      <c r="GU7" s="684"/>
      <c r="GV7" s="684"/>
      <c r="GW7" s="684"/>
      <c r="GX7" s="684"/>
      <c r="GY7" s="684"/>
      <c r="GZ7" s="684"/>
      <c r="HA7" s="684"/>
      <c r="HB7" s="684"/>
      <c r="HC7" s="684"/>
      <c r="HD7" s="684"/>
      <c r="HE7" s="684"/>
      <c r="HF7" s="684"/>
      <c r="HG7" s="684"/>
      <c r="HH7" s="684"/>
      <c r="HI7" s="684"/>
      <c r="HJ7" s="684"/>
      <c r="HK7" s="684"/>
      <c r="HL7" s="684"/>
      <c r="HM7" s="684"/>
      <c r="HN7" s="684"/>
      <c r="HO7" s="684"/>
      <c r="HP7" s="684"/>
      <c r="HQ7" s="684"/>
      <c r="HR7" s="684"/>
      <c r="HS7" s="684"/>
      <c r="HT7" s="684"/>
      <c r="HU7" s="684"/>
      <c r="HV7" s="684"/>
      <c r="HW7" s="684"/>
      <c r="HX7" s="684"/>
      <c r="HY7" s="684"/>
      <c r="HZ7" s="684"/>
      <c r="IA7" s="684"/>
      <c r="IB7" s="684"/>
      <c r="IC7" s="684"/>
      <c r="ID7" s="684"/>
      <c r="IE7" s="684"/>
      <c r="IF7" s="684"/>
      <c r="IG7" s="684"/>
      <c r="IH7" s="684"/>
      <c r="II7" s="684"/>
      <c r="IJ7" s="684"/>
      <c r="IK7" s="684"/>
      <c r="IL7" s="684"/>
      <c r="IM7" s="684"/>
      <c r="IN7" s="684"/>
      <c r="IO7" s="684"/>
      <c r="IP7" s="684"/>
      <c r="IQ7" s="684"/>
    </row>
    <row r="8" spans="1:251" s="540" customFormat="1">
      <c r="D8" s="685"/>
      <c r="E8" s="784"/>
      <c r="F8" s="784"/>
      <c r="G8" s="784"/>
      <c r="H8" s="784" t="s">
        <v>344</v>
      </c>
    </row>
    <row r="9" spans="1:251" s="540" customFormat="1" ht="18.75">
      <c r="D9" s="526"/>
      <c r="E9" s="659"/>
      <c r="F9" s="659"/>
      <c r="G9" s="659"/>
      <c r="H9" s="659"/>
    </row>
    <row r="10" spans="1:251" s="540" customFormat="1">
      <c r="D10" s="784"/>
      <c r="E10" s="659"/>
      <c r="H10" s="784" t="s">
        <v>1047</v>
      </c>
    </row>
    <row r="11" spans="1:251" s="540" customFormat="1">
      <c r="D11" s="784"/>
      <c r="E11" s="659"/>
      <c r="F11" s="706"/>
      <c r="G11" s="706"/>
      <c r="H11" s="784" t="s">
        <v>1048</v>
      </c>
    </row>
    <row r="12" spans="1:251" s="540" customFormat="1" ht="18.75">
      <c r="D12" s="527"/>
      <c r="E12" s="659"/>
      <c r="F12" s="659"/>
      <c r="G12" s="659"/>
      <c r="H12" s="659" t="s">
        <v>934</v>
      </c>
    </row>
    <row r="13" spans="1:251" s="540" customFormat="1" ht="18.75">
      <c r="D13" s="526"/>
      <c r="E13" s="659"/>
      <c r="F13" s="659"/>
      <c r="G13" s="659"/>
      <c r="H13" s="659" t="s">
        <v>1169</v>
      </c>
    </row>
    <row r="14" spans="1:251" s="540" customFormat="1">
      <c r="A14" s="13"/>
      <c r="D14" s="573"/>
      <c r="E14" s="659"/>
      <c r="F14" s="659"/>
      <c r="G14" s="659"/>
      <c r="H14" s="659" t="s">
        <v>348</v>
      </c>
    </row>
    <row r="15" spans="1:251" ht="16.5" thickBot="1">
      <c r="A15" s="684"/>
      <c r="H15" s="659"/>
      <c r="K15" s="540"/>
      <c r="L15" s="540"/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</row>
    <row r="16" spans="1:251" ht="38.25" customHeight="1" thickBot="1">
      <c r="A16" s="1368" t="s">
        <v>123</v>
      </c>
      <c r="B16" s="2" t="s">
        <v>124</v>
      </c>
      <c r="C16" s="2" t="s">
        <v>750</v>
      </c>
      <c r="D16" s="2" t="s">
        <v>751</v>
      </c>
      <c r="E16" s="2" t="s">
        <v>877</v>
      </c>
      <c r="F16" s="2" t="s">
        <v>932</v>
      </c>
      <c r="G16" s="2" t="s">
        <v>979</v>
      </c>
      <c r="H16" s="432" t="s">
        <v>1035</v>
      </c>
      <c r="K16" s="540"/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</row>
    <row r="17" spans="1:24" ht="20.25">
      <c r="A17" s="686">
        <v>1</v>
      </c>
      <c r="B17" s="687" t="s">
        <v>134</v>
      </c>
      <c r="C17" s="904">
        <f t="shared" ref="C17:F17" si="0">C18+C25</f>
        <v>524.99997935357146</v>
      </c>
      <c r="D17" s="904">
        <f t="shared" si="0"/>
        <v>575</v>
      </c>
      <c r="E17" s="904">
        <f t="shared" si="0"/>
        <v>560</v>
      </c>
      <c r="F17" s="904">
        <f t="shared" si="0"/>
        <v>616</v>
      </c>
      <c r="G17" s="904">
        <f>G18+G25</f>
        <v>644.952</v>
      </c>
      <c r="H17" s="905">
        <f>H18+H25+H29+H30</f>
        <v>2920.9519793535715</v>
      </c>
      <c r="I17" s="1378"/>
      <c r="J17" s="1378"/>
      <c r="K17" s="540"/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</row>
    <row r="18" spans="1:24" ht="20.25">
      <c r="A18" s="686" t="s">
        <v>111</v>
      </c>
      <c r="B18" s="687" t="s">
        <v>141</v>
      </c>
      <c r="C18" s="1370">
        <f t="shared" ref="C18:F18" si="1">C19+C24+C21</f>
        <v>85.918000000000006</v>
      </c>
      <c r="D18" s="1370">
        <f t="shared" si="1"/>
        <v>87.619</v>
      </c>
      <c r="E18" s="1370">
        <f t="shared" si="1"/>
        <v>0</v>
      </c>
      <c r="F18" s="1370">
        <f t="shared" si="1"/>
        <v>0</v>
      </c>
      <c r="G18" s="1370">
        <f>G19+G24+G21</f>
        <v>0</v>
      </c>
      <c r="H18" s="907">
        <f>H19+H24+H21</f>
        <v>173.53700000000001</v>
      </c>
      <c r="I18" s="1378"/>
      <c r="J18" s="1378"/>
      <c r="K18" s="540"/>
      <c r="L18" s="540"/>
      <c r="M18" s="540"/>
      <c r="N18" s="540"/>
      <c r="O18" s="540"/>
      <c r="P18" s="540"/>
      <c r="Q18" s="540"/>
      <c r="R18" s="540"/>
      <c r="S18" s="540"/>
      <c r="T18" s="540"/>
      <c r="U18" s="540"/>
      <c r="V18" s="540"/>
      <c r="W18" s="540"/>
      <c r="X18" s="540"/>
    </row>
    <row r="19" spans="1:24" ht="20.25">
      <c r="A19" s="686" t="s">
        <v>142</v>
      </c>
      <c r="B19" s="687" t="s">
        <v>165</v>
      </c>
      <c r="C19" s="906">
        <v>85.918000000000006</v>
      </c>
      <c r="D19" s="906">
        <v>87.619</v>
      </c>
      <c r="E19" s="906">
        <v>0</v>
      </c>
      <c r="F19" s="908">
        <v>0</v>
      </c>
      <c r="G19" s="908"/>
      <c r="H19" s="909">
        <f>C19+D19+E19+F19+G19</f>
        <v>173.53700000000001</v>
      </c>
      <c r="I19" s="1378"/>
      <c r="J19" s="1378"/>
      <c r="K19" s="540"/>
      <c r="L19" s="540"/>
      <c r="M19" s="540"/>
      <c r="N19" s="540"/>
      <c r="O19" s="540"/>
      <c r="P19" s="540"/>
      <c r="Q19" s="540"/>
      <c r="R19" s="540"/>
      <c r="S19" s="540"/>
      <c r="T19" s="540"/>
      <c r="U19" s="540"/>
      <c r="V19" s="540"/>
      <c r="W19" s="540"/>
      <c r="X19" s="540"/>
    </row>
    <row r="20" spans="1:24" ht="20.25">
      <c r="A20" s="686" t="s">
        <v>158</v>
      </c>
      <c r="B20" s="687" t="s">
        <v>166</v>
      </c>
      <c r="C20" s="906"/>
      <c r="D20" s="906"/>
      <c r="E20" s="906"/>
      <c r="F20" s="908"/>
      <c r="G20" s="908"/>
      <c r="H20" s="909">
        <f t="shared" ref="H20:H24" si="2">C20+D20+E20+F20+G20</f>
        <v>0</v>
      </c>
      <c r="I20" s="1378"/>
      <c r="J20" s="1378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</row>
    <row r="21" spans="1:24" ht="20.25">
      <c r="A21" s="686" t="s">
        <v>162</v>
      </c>
      <c r="B21" s="687" t="s">
        <v>216</v>
      </c>
      <c r="C21" s="906">
        <f t="shared" ref="C21:G21" si="3">C22+C23</f>
        <v>0</v>
      </c>
      <c r="D21" s="906">
        <f t="shared" si="3"/>
        <v>0</v>
      </c>
      <c r="E21" s="906">
        <f t="shared" si="3"/>
        <v>0</v>
      </c>
      <c r="F21" s="906">
        <f t="shared" si="3"/>
        <v>0</v>
      </c>
      <c r="G21" s="906">
        <f t="shared" si="3"/>
        <v>0</v>
      </c>
      <c r="H21" s="909">
        <f t="shared" si="2"/>
        <v>0</v>
      </c>
      <c r="I21" s="1378"/>
      <c r="J21" s="1378"/>
      <c r="K21" s="540"/>
      <c r="L21" s="540"/>
      <c r="M21" s="540"/>
      <c r="N21" s="540"/>
      <c r="O21" s="540"/>
      <c r="P21" s="540"/>
      <c r="Q21" s="540"/>
      <c r="R21" s="540"/>
      <c r="S21" s="540"/>
      <c r="T21" s="540"/>
      <c r="U21" s="540"/>
      <c r="V21" s="540"/>
      <c r="W21" s="540"/>
      <c r="X21" s="540"/>
    </row>
    <row r="22" spans="1:24" ht="20.25">
      <c r="A22" s="686" t="s">
        <v>163</v>
      </c>
      <c r="B22" s="687" t="s">
        <v>217</v>
      </c>
      <c r="C22" s="906"/>
      <c r="D22" s="906"/>
      <c r="E22" s="906"/>
      <c r="F22" s="908"/>
      <c r="G22" s="908"/>
      <c r="H22" s="909">
        <f t="shared" si="2"/>
        <v>0</v>
      </c>
      <c r="I22" s="1378"/>
      <c r="J22" s="1378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</row>
    <row r="23" spans="1:24" ht="20.25">
      <c r="A23" s="686" t="s">
        <v>164</v>
      </c>
      <c r="B23" s="687" t="s">
        <v>218</v>
      </c>
      <c r="C23" s="906"/>
      <c r="D23" s="906"/>
      <c r="E23" s="906"/>
      <c r="F23" s="908"/>
      <c r="G23" s="908"/>
      <c r="H23" s="909">
        <f t="shared" si="2"/>
        <v>0</v>
      </c>
      <c r="I23" s="1378"/>
      <c r="J23" s="1378"/>
      <c r="K23" s="540"/>
      <c r="L23" s="540"/>
      <c r="M23" s="540"/>
      <c r="N23" s="540"/>
      <c r="O23" s="540"/>
      <c r="P23" s="540"/>
      <c r="Q23" s="540"/>
      <c r="R23" s="540"/>
      <c r="S23" s="540"/>
      <c r="T23" s="540"/>
      <c r="U23" s="540"/>
      <c r="V23" s="540"/>
      <c r="W23" s="540"/>
      <c r="X23" s="540"/>
    </row>
    <row r="24" spans="1:24" ht="20.25">
      <c r="A24" s="686" t="s">
        <v>376</v>
      </c>
      <c r="B24" s="687" t="s">
        <v>766</v>
      </c>
      <c r="C24" s="906"/>
      <c r="D24" s="906"/>
      <c r="E24" s="906"/>
      <c r="F24" s="908"/>
      <c r="G24" s="908"/>
      <c r="H24" s="909">
        <f t="shared" si="2"/>
        <v>0</v>
      </c>
      <c r="I24" s="1378"/>
      <c r="J24" s="1378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</row>
    <row r="25" spans="1:24" ht="20.25">
      <c r="A25" s="686" t="s">
        <v>112</v>
      </c>
      <c r="B25" s="687" t="s">
        <v>143</v>
      </c>
      <c r="C25" s="904">
        <f t="shared" ref="C25:F25" si="4">SUM(C26:C28)</f>
        <v>439.08197935357146</v>
      </c>
      <c r="D25" s="904">
        <f t="shared" si="4"/>
        <v>487.38099999999997</v>
      </c>
      <c r="E25" s="904">
        <f t="shared" si="4"/>
        <v>560</v>
      </c>
      <c r="F25" s="904">
        <f t="shared" si="4"/>
        <v>616</v>
      </c>
      <c r="G25" s="904">
        <f>SUM(G26:G28)</f>
        <v>644.952</v>
      </c>
      <c r="H25" s="910">
        <f t="shared" ref="H25" si="5">SUM(H26:H28)</f>
        <v>2747.4149793535717</v>
      </c>
      <c r="I25" s="1378"/>
      <c r="J25" s="1378"/>
      <c r="K25" s="540"/>
      <c r="L25" s="540"/>
      <c r="M25" s="540"/>
      <c r="N25" s="540"/>
      <c r="O25" s="540"/>
      <c r="P25" s="540"/>
      <c r="Q25" s="540"/>
      <c r="R25" s="540"/>
      <c r="S25" s="540"/>
      <c r="T25" s="540"/>
      <c r="U25" s="540"/>
      <c r="V25" s="540"/>
      <c r="W25" s="540"/>
      <c r="X25" s="540"/>
    </row>
    <row r="26" spans="1:24" ht="20.25">
      <c r="A26" s="686" t="s">
        <v>364</v>
      </c>
      <c r="B26" s="687" t="s">
        <v>367</v>
      </c>
      <c r="C26" s="906">
        <v>439.08197935357146</v>
      </c>
      <c r="D26" s="906">
        <v>487.38099999999997</v>
      </c>
      <c r="E26" s="906">
        <v>560</v>
      </c>
      <c r="F26" s="906">
        <v>616</v>
      </c>
      <c r="G26" s="908">
        <v>644.952</v>
      </c>
      <c r="H26" s="909">
        <f t="shared" ref="H26:H39" si="6">C26+D26+E26+F26+G26</f>
        <v>2747.4149793535717</v>
      </c>
      <c r="I26" s="1378"/>
      <c r="J26" s="1378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</row>
    <row r="27" spans="1:24" ht="20.25">
      <c r="A27" s="686" t="s">
        <v>365</v>
      </c>
      <c r="B27" s="687" t="s">
        <v>368</v>
      </c>
      <c r="C27" s="906"/>
      <c r="D27" s="906"/>
      <c r="E27" s="906"/>
      <c r="F27" s="908"/>
      <c r="G27" s="908"/>
      <c r="H27" s="909">
        <f t="shared" si="6"/>
        <v>0</v>
      </c>
      <c r="I27" s="1378"/>
      <c r="J27" s="1378"/>
      <c r="K27" s="540"/>
      <c r="L27" s="540"/>
      <c r="M27" s="540"/>
      <c r="N27" s="540"/>
      <c r="O27" s="540"/>
      <c r="P27" s="540"/>
      <c r="Q27" s="540"/>
      <c r="R27" s="540"/>
      <c r="S27" s="540"/>
      <c r="T27" s="540"/>
      <c r="U27" s="540"/>
      <c r="V27" s="540"/>
      <c r="W27" s="540"/>
      <c r="X27" s="540"/>
    </row>
    <row r="28" spans="1:24" ht="20.25">
      <c r="A28" s="686" t="s">
        <v>366</v>
      </c>
      <c r="B28" s="687" t="s">
        <v>369</v>
      </c>
      <c r="C28" s="906"/>
      <c r="D28" s="906"/>
      <c r="E28" s="906"/>
      <c r="F28" s="908"/>
      <c r="G28" s="908"/>
      <c r="H28" s="909">
        <f t="shared" si="6"/>
        <v>0</v>
      </c>
      <c r="I28" s="1378"/>
      <c r="J28" s="1378"/>
      <c r="K28" s="540"/>
      <c r="L28" s="540"/>
      <c r="M28" s="540"/>
      <c r="N28" s="540"/>
      <c r="O28" s="540"/>
      <c r="P28" s="540"/>
      <c r="Q28" s="540"/>
      <c r="R28" s="540"/>
      <c r="S28" s="540"/>
      <c r="T28" s="540"/>
      <c r="U28" s="540"/>
      <c r="V28" s="540"/>
      <c r="W28" s="540"/>
      <c r="X28" s="540"/>
    </row>
    <row r="29" spans="1:24" ht="20.25">
      <c r="A29" s="686" t="s">
        <v>122</v>
      </c>
      <c r="B29" s="687" t="s">
        <v>144</v>
      </c>
      <c r="C29" s="906"/>
      <c r="D29" s="906"/>
      <c r="E29" s="906"/>
      <c r="F29" s="908"/>
      <c r="G29" s="908"/>
      <c r="H29" s="909">
        <f t="shared" si="6"/>
        <v>0</v>
      </c>
      <c r="I29" s="1378"/>
      <c r="J29" s="1378"/>
      <c r="K29" s="540"/>
      <c r="L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40"/>
    </row>
    <row r="30" spans="1:24" ht="20.25">
      <c r="A30" s="686" t="s">
        <v>145</v>
      </c>
      <c r="B30" s="687" t="s">
        <v>146</v>
      </c>
      <c r="C30" s="906"/>
      <c r="D30" s="906"/>
      <c r="E30" s="906"/>
      <c r="F30" s="908"/>
      <c r="G30" s="908"/>
      <c r="H30" s="909">
        <f t="shared" si="6"/>
        <v>0</v>
      </c>
      <c r="I30" s="1378"/>
      <c r="J30" s="1378"/>
      <c r="K30" s="540"/>
      <c r="L30" s="540"/>
      <c r="M30" s="540"/>
      <c r="N30" s="540"/>
      <c r="O30" s="540"/>
      <c r="P30" s="540"/>
      <c r="Q30" s="540"/>
      <c r="R30" s="540"/>
      <c r="S30" s="540"/>
      <c r="T30" s="540"/>
      <c r="U30" s="540"/>
      <c r="V30" s="540"/>
      <c r="W30" s="540"/>
      <c r="X30" s="540"/>
    </row>
    <row r="31" spans="1:24" ht="20.25">
      <c r="A31" s="686" t="s">
        <v>147</v>
      </c>
      <c r="B31" s="687" t="s">
        <v>219</v>
      </c>
      <c r="C31" s="906"/>
      <c r="D31" s="906"/>
      <c r="E31" s="906"/>
      <c r="F31" s="908"/>
      <c r="G31" s="908"/>
      <c r="H31" s="909">
        <f t="shared" si="6"/>
        <v>0</v>
      </c>
      <c r="I31" s="1378"/>
      <c r="J31" s="1378"/>
      <c r="K31" s="540"/>
      <c r="L31" s="540"/>
      <c r="M31" s="540"/>
      <c r="N31" s="540"/>
      <c r="O31" s="540"/>
      <c r="P31" s="540"/>
      <c r="Q31" s="540"/>
      <c r="R31" s="540"/>
      <c r="S31" s="540"/>
      <c r="T31" s="540"/>
      <c r="U31" s="540"/>
      <c r="V31" s="540"/>
      <c r="W31" s="540"/>
      <c r="X31" s="540"/>
    </row>
    <row r="32" spans="1:24" ht="20.25">
      <c r="A32" s="686" t="s">
        <v>267</v>
      </c>
      <c r="B32" s="687" t="s">
        <v>375</v>
      </c>
      <c r="C32" s="906"/>
      <c r="D32" s="906"/>
      <c r="E32" s="906"/>
      <c r="F32" s="908"/>
      <c r="G32" s="908"/>
      <c r="H32" s="909">
        <f t="shared" si="6"/>
        <v>0</v>
      </c>
      <c r="I32" s="1378"/>
      <c r="J32" s="1378"/>
      <c r="K32" s="540"/>
      <c r="L32" s="540"/>
      <c r="M32" s="540"/>
      <c r="N32" s="540"/>
      <c r="O32" s="540"/>
      <c r="P32" s="540"/>
      <c r="Q32" s="540"/>
      <c r="R32" s="540"/>
      <c r="S32" s="540"/>
      <c r="T32" s="540"/>
      <c r="U32" s="540"/>
      <c r="V32" s="540"/>
      <c r="W32" s="540"/>
      <c r="X32" s="540"/>
    </row>
    <row r="33" spans="1:251" ht="20.25">
      <c r="A33" s="686" t="s">
        <v>113</v>
      </c>
      <c r="B33" s="687" t="s">
        <v>220</v>
      </c>
      <c r="C33" s="1462">
        <f t="shared" ref="C33:E33" si="7">SUM(C34:C40)</f>
        <v>9.5179999999999989</v>
      </c>
      <c r="D33" s="906">
        <f t="shared" si="7"/>
        <v>0</v>
      </c>
      <c r="E33" s="906">
        <f t="shared" si="7"/>
        <v>0</v>
      </c>
      <c r="F33" s="908"/>
      <c r="G33" s="908"/>
      <c r="H33" s="909">
        <f t="shared" si="6"/>
        <v>9.5179999999999989</v>
      </c>
      <c r="I33" s="1378"/>
      <c r="J33" s="1378"/>
      <c r="K33" s="540"/>
      <c r="L33" s="540"/>
      <c r="M33" s="540"/>
      <c r="N33" s="540"/>
      <c r="O33" s="540"/>
      <c r="P33" s="540"/>
      <c r="Q33" s="540"/>
      <c r="R33" s="540"/>
      <c r="S33" s="540"/>
      <c r="T33" s="540"/>
      <c r="U33" s="540"/>
      <c r="V33" s="540"/>
      <c r="W33" s="540"/>
      <c r="X33" s="540"/>
    </row>
    <row r="34" spans="1:251" ht="20.25">
      <c r="A34" s="686" t="s">
        <v>114</v>
      </c>
      <c r="B34" s="687" t="s">
        <v>225</v>
      </c>
      <c r="C34" s="906"/>
      <c r="D34" s="906"/>
      <c r="E34" s="906"/>
      <c r="F34" s="908"/>
      <c r="G34" s="908"/>
      <c r="H34" s="909">
        <f t="shared" si="6"/>
        <v>0</v>
      </c>
      <c r="I34" s="1378"/>
      <c r="J34" s="1378"/>
      <c r="K34" s="540"/>
      <c r="L34" s="540"/>
      <c r="M34" s="540"/>
      <c r="N34" s="540"/>
      <c r="O34" s="540"/>
      <c r="P34" s="540"/>
      <c r="Q34" s="540"/>
      <c r="R34" s="540"/>
      <c r="S34" s="540"/>
      <c r="T34" s="540"/>
      <c r="U34" s="540"/>
      <c r="V34" s="540"/>
      <c r="W34" s="540"/>
      <c r="X34" s="540"/>
    </row>
    <row r="35" spans="1:251" ht="20.25">
      <c r="A35" s="686" t="s">
        <v>115</v>
      </c>
      <c r="B35" s="687" t="s">
        <v>221</v>
      </c>
      <c r="C35" s="906"/>
      <c r="D35" s="906"/>
      <c r="E35" s="906"/>
      <c r="F35" s="908"/>
      <c r="G35" s="908"/>
      <c r="H35" s="909">
        <f t="shared" si="6"/>
        <v>0</v>
      </c>
      <c r="I35" s="1378"/>
      <c r="J35" s="1378"/>
      <c r="K35" s="540"/>
      <c r="L35" s="540"/>
      <c r="M35" s="540"/>
      <c r="N35" s="540"/>
      <c r="O35" s="540"/>
      <c r="P35" s="540"/>
      <c r="Q35" s="540"/>
      <c r="R35" s="540"/>
      <c r="S35" s="540"/>
      <c r="T35" s="540"/>
      <c r="U35" s="540"/>
      <c r="V35" s="540"/>
      <c r="W35" s="540"/>
      <c r="X35" s="540"/>
    </row>
    <row r="36" spans="1:251" ht="20.25">
      <c r="A36" s="688" t="s">
        <v>116</v>
      </c>
      <c r="B36" s="687" t="s">
        <v>222</v>
      </c>
      <c r="C36" s="906"/>
      <c r="D36" s="906"/>
      <c r="E36" s="906"/>
      <c r="F36" s="908"/>
      <c r="G36" s="908"/>
      <c r="H36" s="909">
        <f t="shared" si="6"/>
        <v>0</v>
      </c>
      <c r="I36" s="1378"/>
      <c r="J36" s="1378"/>
      <c r="K36" s="540"/>
      <c r="L36" s="540"/>
      <c r="M36" s="540"/>
      <c r="N36" s="540"/>
      <c r="O36" s="540"/>
      <c r="P36" s="540"/>
      <c r="Q36" s="540"/>
      <c r="R36" s="540"/>
      <c r="S36" s="540"/>
      <c r="T36" s="540"/>
      <c r="U36" s="540"/>
      <c r="V36" s="540"/>
      <c r="W36" s="540"/>
      <c r="X36" s="540"/>
    </row>
    <row r="37" spans="1:251" ht="20.25">
      <c r="A37" s="688" t="s">
        <v>117</v>
      </c>
      <c r="B37" s="687" t="s">
        <v>148</v>
      </c>
      <c r="C37" s="906"/>
      <c r="D37" s="906"/>
      <c r="E37" s="906"/>
      <c r="F37" s="908"/>
      <c r="G37" s="908"/>
      <c r="H37" s="909">
        <f t="shared" si="6"/>
        <v>0</v>
      </c>
      <c r="I37" s="1378"/>
      <c r="J37" s="1378"/>
      <c r="K37" s="1379"/>
      <c r="L37" s="540"/>
      <c r="M37" s="540"/>
      <c r="N37" s="540"/>
      <c r="O37" s="540"/>
      <c r="P37" s="540"/>
      <c r="Q37" s="540"/>
      <c r="R37" s="540"/>
      <c r="S37" s="540"/>
      <c r="T37" s="540"/>
      <c r="U37" s="540"/>
      <c r="V37" s="540"/>
      <c r="W37" s="540"/>
      <c r="X37" s="540"/>
    </row>
    <row r="38" spans="1:251" ht="20.25">
      <c r="A38" s="686" t="s">
        <v>167</v>
      </c>
      <c r="B38" s="687" t="s">
        <v>161</v>
      </c>
      <c r="C38" s="906"/>
      <c r="D38" s="906"/>
      <c r="E38" s="906"/>
      <c r="F38" s="908"/>
      <c r="G38" s="908"/>
      <c r="H38" s="909">
        <f t="shared" si="6"/>
        <v>0</v>
      </c>
      <c r="I38" s="1378"/>
      <c r="J38" s="1378"/>
      <c r="K38" s="540"/>
      <c r="L38" s="540"/>
      <c r="M38" s="540"/>
      <c r="N38" s="540"/>
      <c r="O38" s="540"/>
      <c r="P38" s="540"/>
      <c r="Q38" s="540"/>
      <c r="R38" s="540"/>
      <c r="S38" s="540"/>
      <c r="T38" s="540"/>
      <c r="U38" s="540"/>
      <c r="V38" s="540"/>
      <c r="W38" s="540"/>
      <c r="X38" s="540"/>
    </row>
    <row r="39" spans="1:251" ht="20.25">
      <c r="A39" s="689" t="s">
        <v>214</v>
      </c>
      <c r="B39" s="687" t="s">
        <v>371</v>
      </c>
      <c r="C39" s="906"/>
      <c r="D39" s="906"/>
      <c r="E39" s="906"/>
      <c r="F39" s="908"/>
      <c r="G39" s="908"/>
      <c r="H39" s="909">
        <f t="shared" si="6"/>
        <v>0</v>
      </c>
      <c r="I39" s="1378"/>
      <c r="J39" s="1378"/>
      <c r="K39" s="540"/>
      <c r="L39" s="540"/>
      <c r="M39" s="540"/>
      <c r="N39" s="540"/>
      <c r="O39" s="540"/>
      <c r="P39" s="540"/>
      <c r="Q39" s="540"/>
      <c r="R39" s="540"/>
      <c r="S39" s="540"/>
      <c r="T39" s="540"/>
      <c r="U39" s="540"/>
      <c r="V39" s="540"/>
      <c r="W39" s="540"/>
      <c r="X39" s="540"/>
    </row>
    <row r="40" spans="1:251" ht="21" thickBot="1">
      <c r="A40" s="689" t="s">
        <v>370</v>
      </c>
      <c r="B40" s="690" t="s">
        <v>1049</v>
      </c>
      <c r="C40" s="911">
        <f>18.235-8.717</f>
        <v>9.5179999999999989</v>
      </c>
      <c r="D40" s="911"/>
      <c r="E40" s="911"/>
      <c r="F40" s="1371"/>
      <c r="G40" s="1371"/>
      <c r="H40" s="909">
        <f>C40+D40+E40+F40+G40</f>
        <v>9.5179999999999989</v>
      </c>
      <c r="I40" s="1378"/>
      <c r="J40" s="1378"/>
      <c r="K40" s="540"/>
      <c r="L40" s="540"/>
      <c r="M40" s="540"/>
      <c r="N40" s="540"/>
      <c r="O40" s="540"/>
      <c r="P40" s="540"/>
      <c r="Q40" s="540"/>
      <c r="R40" s="540"/>
      <c r="S40" s="540"/>
      <c r="T40" s="540"/>
      <c r="U40" s="540"/>
      <c r="V40" s="540"/>
      <c r="W40" s="540"/>
      <c r="X40" s="540"/>
    </row>
    <row r="41" spans="1:251" ht="21" thickBot="1">
      <c r="A41" s="525"/>
      <c r="B41" s="518" t="s">
        <v>133</v>
      </c>
      <c r="C41" s="1463">
        <f t="shared" ref="C41:G41" si="8">C17+C33</f>
        <v>534.51797935357149</v>
      </c>
      <c r="D41" s="912">
        <f t="shared" si="8"/>
        <v>575</v>
      </c>
      <c r="E41" s="912">
        <f t="shared" si="8"/>
        <v>560</v>
      </c>
      <c r="F41" s="912">
        <f t="shared" si="8"/>
        <v>616</v>
      </c>
      <c r="G41" s="912">
        <f t="shared" si="8"/>
        <v>644.952</v>
      </c>
      <c r="H41" s="913">
        <f>H17+H33</f>
        <v>2930.4699793535715</v>
      </c>
      <c r="I41" s="1378"/>
      <c r="J41" s="1378"/>
      <c r="K41" s="682"/>
      <c r="L41" s="540"/>
      <c r="M41" s="540"/>
      <c r="N41" s="540"/>
      <c r="O41" s="540"/>
      <c r="P41" s="540"/>
      <c r="Q41" s="540"/>
      <c r="R41" s="540"/>
      <c r="S41" s="540"/>
      <c r="T41" s="540"/>
      <c r="U41" s="540"/>
      <c r="V41" s="540"/>
      <c r="W41" s="540"/>
      <c r="X41" s="540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508"/>
      <c r="BC41" s="508"/>
      <c r="BD41" s="508"/>
      <c r="BE41" s="508"/>
      <c r="BF41" s="508"/>
      <c r="BG41" s="508"/>
      <c r="BH41" s="508"/>
      <c r="BI41" s="508"/>
      <c r="BJ41" s="508"/>
      <c r="BK41" s="508"/>
      <c r="BL41" s="508"/>
      <c r="BM41" s="508"/>
      <c r="BN41" s="508"/>
      <c r="BO41" s="508"/>
      <c r="BP41" s="508"/>
      <c r="BQ41" s="508"/>
      <c r="BR41" s="508"/>
      <c r="BS41" s="508"/>
      <c r="BT41" s="508"/>
      <c r="BU41" s="508"/>
      <c r="BV41" s="508"/>
      <c r="BW41" s="508"/>
      <c r="BX41" s="508"/>
      <c r="BY41" s="508"/>
      <c r="BZ41" s="508"/>
      <c r="CA41" s="508"/>
      <c r="CB41" s="508"/>
      <c r="CC41" s="508"/>
      <c r="CD41" s="508"/>
      <c r="CE41" s="508"/>
      <c r="CF41" s="508"/>
      <c r="CG41" s="508"/>
      <c r="CH41" s="508"/>
      <c r="CI41" s="508"/>
      <c r="CJ41" s="508"/>
      <c r="CK41" s="508"/>
      <c r="CL41" s="508"/>
      <c r="CM41" s="508"/>
      <c r="CN41" s="508"/>
      <c r="CO41" s="508"/>
      <c r="CP41" s="508"/>
      <c r="CQ41" s="508"/>
      <c r="CR41" s="508"/>
      <c r="CS41" s="508"/>
      <c r="CT41" s="508"/>
      <c r="CU41" s="508"/>
      <c r="CV41" s="508"/>
      <c r="CW41" s="508"/>
      <c r="CX41" s="508"/>
      <c r="CY41" s="508"/>
      <c r="CZ41" s="508"/>
      <c r="DA41" s="508"/>
      <c r="DB41" s="508"/>
      <c r="DC41" s="508"/>
      <c r="DD41" s="508"/>
      <c r="DE41" s="508"/>
      <c r="DF41" s="508"/>
      <c r="DG41" s="508"/>
      <c r="DH41" s="508"/>
      <c r="DI41" s="508"/>
      <c r="DJ41" s="508"/>
      <c r="DK41" s="508"/>
      <c r="DL41" s="508"/>
      <c r="DM41" s="508"/>
      <c r="DN41" s="508"/>
      <c r="DO41" s="508"/>
      <c r="DP41" s="508"/>
      <c r="DQ41" s="508"/>
      <c r="DR41" s="508"/>
      <c r="DS41" s="508"/>
      <c r="DT41" s="508"/>
      <c r="DU41" s="508"/>
      <c r="DV41" s="508"/>
      <c r="DW41" s="508"/>
      <c r="DX41" s="508"/>
      <c r="DY41" s="508"/>
      <c r="DZ41" s="508"/>
      <c r="EA41" s="508"/>
      <c r="EB41" s="508"/>
      <c r="EC41" s="508"/>
      <c r="ED41" s="508"/>
      <c r="EE41" s="508"/>
      <c r="EF41" s="508"/>
      <c r="EG41" s="508"/>
      <c r="EH41" s="508"/>
      <c r="EI41" s="508"/>
      <c r="EJ41" s="508"/>
      <c r="EK41" s="508"/>
      <c r="EL41" s="508"/>
      <c r="EM41" s="508"/>
      <c r="EN41" s="508"/>
      <c r="EO41" s="508"/>
      <c r="EP41" s="508"/>
      <c r="EQ41" s="508"/>
      <c r="ER41" s="508"/>
      <c r="ES41" s="508"/>
      <c r="ET41" s="508"/>
      <c r="EU41" s="508"/>
      <c r="EV41" s="508"/>
      <c r="EW41" s="508"/>
      <c r="EX41" s="508"/>
      <c r="EY41" s="508"/>
      <c r="EZ41" s="508"/>
      <c r="FA41" s="508"/>
      <c r="FB41" s="508"/>
      <c r="FC41" s="508"/>
      <c r="FD41" s="508"/>
      <c r="FE41" s="508"/>
      <c r="FF41" s="508"/>
      <c r="FG41" s="508"/>
      <c r="FH41" s="508"/>
      <c r="FI41" s="508"/>
      <c r="FJ41" s="508"/>
      <c r="FK41" s="508"/>
      <c r="FL41" s="508"/>
      <c r="FM41" s="508"/>
      <c r="FN41" s="508"/>
      <c r="FO41" s="508"/>
      <c r="FP41" s="508"/>
      <c r="FQ41" s="508"/>
      <c r="FR41" s="508"/>
      <c r="FS41" s="508"/>
      <c r="FT41" s="508"/>
      <c r="FU41" s="508"/>
      <c r="FV41" s="508"/>
      <c r="FW41" s="508"/>
      <c r="FX41" s="508"/>
      <c r="FY41" s="508"/>
      <c r="FZ41" s="508"/>
      <c r="GA41" s="508"/>
      <c r="GB41" s="508"/>
      <c r="GC41" s="508"/>
      <c r="GD41" s="508"/>
      <c r="GE41" s="508"/>
      <c r="GF41" s="508"/>
      <c r="GG41" s="508"/>
      <c r="GH41" s="508"/>
      <c r="GI41" s="508"/>
      <c r="GJ41" s="508"/>
      <c r="GK41" s="508"/>
      <c r="GL41" s="508"/>
      <c r="GM41" s="508"/>
      <c r="GN41" s="508"/>
      <c r="GO41" s="508"/>
      <c r="GP41" s="508"/>
      <c r="GQ41" s="508"/>
      <c r="GR41" s="508"/>
      <c r="GS41" s="508"/>
      <c r="GT41" s="508"/>
      <c r="GU41" s="508"/>
      <c r="GV41" s="508"/>
      <c r="GW41" s="508"/>
      <c r="GX41" s="508"/>
      <c r="GY41" s="508"/>
      <c r="GZ41" s="508"/>
      <c r="HA41" s="508"/>
      <c r="HB41" s="508"/>
      <c r="HC41" s="508"/>
      <c r="HD41" s="508"/>
      <c r="HE41" s="508"/>
      <c r="HF41" s="508"/>
      <c r="HG41" s="508"/>
      <c r="HH41" s="508"/>
      <c r="HI41" s="508"/>
      <c r="HJ41" s="508"/>
      <c r="HK41" s="508"/>
      <c r="HL41" s="508"/>
      <c r="HM41" s="508"/>
      <c r="HN41" s="508"/>
      <c r="HO41" s="508"/>
      <c r="HP41" s="508"/>
      <c r="HQ41" s="508"/>
      <c r="HR41" s="508"/>
      <c r="HS41" s="508"/>
      <c r="HT41" s="508"/>
      <c r="HU41" s="508"/>
      <c r="HV41" s="508"/>
      <c r="HW41" s="508"/>
      <c r="HX41" s="508"/>
      <c r="HY41" s="508"/>
      <c r="HZ41" s="508"/>
      <c r="IA41" s="508"/>
      <c r="IB41" s="508"/>
      <c r="IC41" s="508"/>
      <c r="ID41" s="508"/>
      <c r="IE41" s="508"/>
      <c r="IF41" s="508"/>
      <c r="IG41" s="508"/>
      <c r="IH41" s="508"/>
      <c r="II41" s="508"/>
      <c r="IJ41" s="508"/>
      <c r="IK41" s="508"/>
      <c r="IL41" s="508"/>
      <c r="IM41" s="508"/>
      <c r="IN41" s="508"/>
      <c r="IO41" s="508"/>
      <c r="IP41" s="508"/>
      <c r="IQ41" s="508"/>
    </row>
    <row r="42" spans="1:251">
      <c r="A42" s="691"/>
      <c r="B42" s="600" t="s">
        <v>859</v>
      </c>
      <c r="C42" s="1372"/>
      <c r="D42" s="1372"/>
      <c r="E42" s="1372"/>
      <c r="F42" s="1372"/>
      <c r="G42" s="1372"/>
      <c r="H42" s="1372"/>
      <c r="K42" s="540"/>
      <c r="L42" s="540"/>
      <c r="M42" s="540"/>
      <c r="N42" s="540"/>
      <c r="O42" s="540"/>
      <c r="P42" s="540"/>
      <c r="Q42" s="540"/>
      <c r="R42" s="540"/>
      <c r="S42" s="540"/>
      <c r="T42" s="540"/>
      <c r="U42" s="540"/>
      <c r="V42" s="540"/>
      <c r="W42" s="540"/>
      <c r="X42" s="540"/>
    </row>
    <row r="43" spans="1:251">
      <c r="A43" s="1373"/>
      <c r="B43" s="1374" t="s">
        <v>858</v>
      </c>
      <c r="C43" s="1375"/>
      <c r="D43" s="1375"/>
      <c r="E43" s="1375"/>
      <c r="F43" s="1376"/>
      <c r="G43" s="1376"/>
      <c r="K43" s="540"/>
      <c r="L43" s="540"/>
      <c r="M43" s="540"/>
      <c r="N43" s="540"/>
      <c r="O43" s="540"/>
      <c r="P43" s="540"/>
      <c r="Q43" s="540"/>
      <c r="R43" s="540"/>
      <c r="S43" s="540"/>
      <c r="T43" s="540"/>
      <c r="U43" s="540"/>
      <c r="V43" s="540"/>
      <c r="W43" s="540"/>
      <c r="X43" s="540"/>
    </row>
    <row r="44" spans="1:251">
      <c r="A44" s="1373"/>
      <c r="B44" s="1374" t="s">
        <v>857</v>
      </c>
      <c r="C44" s="1375"/>
      <c r="D44" s="1375"/>
      <c r="E44" s="1375"/>
      <c r="F44" s="1376"/>
      <c r="G44" s="1376"/>
      <c r="K44" s="540"/>
      <c r="L44" s="540"/>
      <c r="M44" s="540"/>
      <c r="N44" s="540"/>
      <c r="O44" s="540"/>
      <c r="P44" s="540"/>
      <c r="Q44" s="540"/>
      <c r="R44" s="540"/>
      <c r="S44" s="540"/>
      <c r="T44" s="540"/>
      <c r="U44" s="540"/>
      <c r="V44" s="540"/>
      <c r="W44" s="540"/>
      <c r="X44" s="540"/>
    </row>
    <row r="45" spans="1:251" s="510" customFormat="1">
      <c r="A45" s="539" t="s">
        <v>1192</v>
      </c>
      <c r="B45" s="509"/>
      <c r="C45" s="1380"/>
      <c r="D45" s="1380"/>
      <c r="E45" s="1380"/>
      <c r="F45" s="1380"/>
      <c r="G45" s="1380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</row>
    <row r="46" spans="1:251">
      <c r="B46" s="692"/>
      <c r="K46" s="540"/>
      <c r="L46" s="540"/>
      <c r="M46" s="540"/>
      <c r="N46" s="540"/>
      <c r="O46" s="540"/>
      <c r="P46" s="540"/>
      <c r="Q46" s="540"/>
      <c r="R46" s="540"/>
      <c r="S46" s="540"/>
      <c r="T46" s="540"/>
      <c r="U46" s="540"/>
      <c r="V46" s="540"/>
      <c r="W46" s="540"/>
      <c r="X46" s="540"/>
    </row>
    <row r="47" spans="1:251" hidden="1">
      <c r="A47" s="1381" t="s">
        <v>1193</v>
      </c>
      <c r="B47" s="1381"/>
      <c r="C47" s="659"/>
      <c r="D47" s="1382"/>
      <c r="E47" s="659" t="s">
        <v>1194</v>
      </c>
      <c r="G47" s="511"/>
      <c r="K47" s="540"/>
      <c r="L47" s="540"/>
      <c r="M47" s="540"/>
      <c r="N47" s="540"/>
      <c r="O47" s="540"/>
      <c r="P47" s="540"/>
      <c r="Q47" s="540"/>
      <c r="R47" s="540"/>
      <c r="S47" s="540"/>
      <c r="T47" s="540"/>
      <c r="U47" s="540"/>
      <c r="V47" s="540"/>
      <c r="W47" s="540"/>
      <c r="X47" s="540"/>
    </row>
    <row r="48" spans="1:251" ht="15.75" hidden="1" customHeight="1">
      <c r="A48" s="512"/>
      <c r="E48" s="1383"/>
      <c r="F48" s="1383"/>
      <c r="G48" s="1383"/>
    </row>
    <row r="49" spans="1:12" ht="18.75">
      <c r="A49" s="1381" t="s">
        <v>808</v>
      </c>
      <c r="B49" s="1382"/>
      <c r="D49" s="574"/>
      <c r="E49" s="574" t="s">
        <v>816</v>
      </c>
      <c r="F49" s="1384"/>
      <c r="G49" s="1384"/>
      <c r="H49" s="1385"/>
      <c r="K49" s="1386"/>
      <c r="L49" s="682"/>
    </row>
    <row r="50" spans="1:12" s="1387" customFormat="1" ht="20.25">
      <c r="B50" s="1387" t="s">
        <v>1195</v>
      </c>
      <c r="G50" s="1387" t="s">
        <v>1196</v>
      </c>
    </row>
  </sheetData>
  <mergeCells count="1">
    <mergeCell ref="A6:H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25">
    <tabColor rgb="FFFF0000"/>
    <pageSetUpPr fitToPage="1"/>
  </sheetPr>
  <dimension ref="A1:N105"/>
  <sheetViews>
    <sheetView tabSelected="1" topLeftCell="A28" workbookViewId="0">
      <selection activeCell="H25" sqref="H25"/>
    </sheetView>
  </sheetViews>
  <sheetFormatPr defaultRowHeight="15.75" outlineLevelRow="1"/>
  <cols>
    <col min="1" max="1" width="54.25" style="676" customWidth="1"/>
    <col min="2" max="3" width="15.75" style="676" customWidth="1"/>
    <col min="4" max="4" width="17.375" style="676" customWidth="1"/>
    <col min="5" max="5" width="9" style="676" customWidth="1"/>
    <col min="6" max="6" width="11.75" style="676" customWidth="1"/>
    <col min="7" max="7" width="9" style="676" customWidth="1"/>
    <col min="8" max="8" width="13.25" style="676" customWidth="1"/>
    <col min="9" max="13" width="10.5" style="676" customWidth="1"/>
    <col min="14" max="253" width="9" style="676"/>
    <col min="254" max="254" width="47.125" style="676" customWidth="1"/>
    <col min="255" max="255" width="14.125" style="676" customWidth="1"/>
    <col min="256" max="256" width="12.75" style="676" customWidth="1"/>
    <col min="257" max="257" width="14.25" style="676" customWidth="1"/>
    <col min="258" max="258" width="15.75" style="676" customWidth="1"/>
    <col min="259" max="259" width="15" style="676" customWidth="1"/>
    <col min="260" max="260" width="15.375" style="676" customWidth="1"/>
    <col min="261" max="509" width="9" style="676"/>
    <col min="510" max="510" width="47.125" style="676" customWidth="1"/>
    <col min="511" max="511" width="14.125" style="676" customWidth="1"/>
    <col min="512" max="512" width="12.75" style="676" customWidth="1"/>
    <col min="513" max="513" width="14.25" style="676" customWidth="1"/>
    <col min="514" max="514" width="15.75" style="676" customWidth="1"/>
    <col min="515" max="515" width="15" style="676" customWidth="1"/>
    <col min="516" max="516" width="15.375" style="676" customWidth="1"/>
    <col min="517" max="765" width="9" style="676"/>
    <col min="766" max="766" width="47.125" style="676" customWidth="1"/>
    <col min="767" max="767" width="14.125" style="676" customWidth="1"/>
    <col min="768" max="768" width="12.75" style="676" customWidth="1"/>
    <col min="769" max="769" width="14.25" style="676" customWidth="1"/>
    <col min="770" max="770" width="15.75" style="676" customWidth="1"/>
    <col min="771" max="771" width="15" style="676" customWidth="1"/>
    <col min="772" max="772" width="15.375" style="676" customWidth="1"/>
    <col min="773" max="1021" width="9" style="676"/>
    <col min="1022" max="1022" width="47.125" style="676" customWidth="1"/>
    <col min="1023" max="1023" width="14.125" style="676" customWidth="1"/>
    <col min="1024" max="1024" width="12.75" style="676" customWidth="1"/>
    <col min="1025" max="1025" width="14.25" style="676" customWidth="1"/>
    <col min="1026" max="1026" width="15.75" style="676" customWidth="1"/>
    <col min="1027" max="1027" width="15" style="676" customWidth="1"/>
    <col min="1028" max="1028" width="15.375" style="676" customWidth="1"/>
    <col min="1029" max="1277" width="9" style="676"/>
    <col min="1278" max="1278" width="47.125" style="676" customWidth="1"/>
    <col min="1279" max="1279" width="14.125" style="676" customWidth="1"/>
    <col min="1280" max="1280" width="12.75" style="676" customWidth="1"/>
    <col min="1281" max="1281" width="14.25" style="676" customWidth="1"/>
    <col min="1282" max="1282" width="15.75" style="676" customWidth="1"/>
    <col min="1283" max="1283" width="15" style="676" customWidth="1"/>
    <col min="1284" max="1284" width="15.375" style="676" customWidth="1"/>
    <col min="1285" max="1533" width="9" style="676"/>
    <col min="1534" max="1534" width="47.125" style="676" customWidth="1"/>
    <col min="1535" max="1535" width="14.125" style="676" customWidth="1"/>
    <col min="1536" max="1536" width="12.75" style="676" customWidth="1"/>
    <col min="1537" max="1537" width="14.25" style="676" customWidth="1"/>
    <col min="1538" max="1538" width="15.75" style="676" customWidth="1"/>
    <col min="1539" max="1539" width="15" style="676" customWidth="1"/>
    <col min="1540" max="1540" width="15.375" style="676" customWidth="1"/>
    <col min="1541" max="1789" width="9" style="676"/>
    <col min="1790" max="1790" width="47.125" style="676" customWidth="1"/>
    <col min="1791" max="1791" width="14.125" style="676" customWidth="1"/>
    <col min="1792" max="1792" width="12.75" style="676" customWidth="1"/>
    <col min="1793" max="1793" width="14.25" style="676" customWidth="1"/>
    <col min="1794" max="1794" width="15.75" style="676" customWidth="1"/>
    <col min="1795" max="1795" width="15" style="676" customWidth="1"/>
    <col min="1796" max="1796" width="15.375" style="676" customWidth="1"/>
    <col min="1797" max="2045" width="9" style="676"/>
    <col min="2046" max="2046" width="47.125" style="676" customWidth="1"/>
    <col min="2047" max="2047" width="14.125" style="676" customWidth="1"/>
    <col min="2048" max="2048" width="12.75" style="676" customWidth="1"/>
    <col min="2049" max="2049" width="14.25" style="676" customWidth="1"/>
    <col min="2050" max="2050" width="15.75" style="676" customWidth="1"/>
    <col min="2051" max="2051" width="15" style="676" customWidth="1"/>
    <col min="2052" max="2052" width="15.375" style="676" customWidth="1"/>
    <col min="2053" max="2301" width="9" style="676"/>
    <col min="2302" max="2302" width="47.125" style="676" customWidth="1"/>
    <col min="2303" max="2303" width="14.125" style="676" customWidth="1"/>
    <col min="2304" max="2304" width="12.75" style="676" customWidth="1"/>
    <col min="2305" max="2305" width="14.25" style="676" customWidth="1"/>
    <col min="2306" max="2306" width="15.75" style="676" customWidth="1"/>
    <col min="2307" max="2307" width="15" style="676" customWidth="1"/>
    <col min="2308" max="2308" width="15.375" style="676" customWidth="1"/>
    <col min="2309" max="2557" width="9" style="676"/>
    <col min="2558" max="2558" width="47.125" style="676" customWidth="1"/>
    <col min="2559" max="2559" width="14.125" style="676" customWidth="1"/>
    <col min="2560" max="2560" width="12.75" style="676" customWidth="1"/>
    <col min="2561" max="2561" width="14.25" style="676" customWidth="1"/>
    <col min="2562" max="2562" width="15.75" style="676" customWidth="1"/>
    <col min="2563" max="2563" width="15" style="676" customWidth="1"/>
    <col min="2564" max="2564" width="15.375" style="676" customWidth="1"/>
    <col min="2565" max="2813" width="9" style="676"/>
    <col min="2814" max="2814" width="47.125" style="676" customWidth="1"/>
    <col min="2815" max="2815" width="14.125" style="676" customWidth="1"/>
    <col min="2816" max="2816" width="12.75" style="676" customWidth="1"/>
    <col min="2817" max="2817" width="14.25" style="676" customWidth="1"/>
    <col min="2818" max="2818" width="15.75" style="676" customWidth="1"/>
    <col min="2819" max="2819" width="15" style="676" customWidth="1"/>
    <col min="2820" max="2820" width="15.375" style="676" customWidth="1"/>
    <col min="2821" max="3069" width="9" style="676"/>
    <col min="3070" max="3070" width="47.125" style="676" customWidth="1"/>
    <col min="3071" max="3071" width="14.125" style="676" customWidth="1"/>
    <col min="3072" max="3072" width="12.75" style="676" customWidth="1"/>
    <col min="3073" max="3073" width="14.25" style="676" customWidth="1"/>
    <col min="3074" max="3074" width="15.75" style="676" customWidth="1"/>
    <col min="3075" max="3075" width="15" style="676" customWidth="1"/>
    <col min="3076" max="3076" width="15.375" style="676" customWidth="1"/>
    <col min="3077" max="3325" width="9" style="676"/>
    <col min="3326" max="3326" width="47.125" style="676" customWidth="1"/>
    <col min="3327" max="3327" width="14.125" style="676" customWidth="1"/>
    <col min="3328" max="3328" width="12.75" style="676" customWidth="1"/>
    <col min="3329" max="3329" width="14.25" style="676" customWidth="1"/>
    <col min="3330" max="3330" width="15.75" style="676" customWidth="1"/>
    <col min="3331" max="3331" width="15" style="676" customWidth="1"/>
    <col min="3332" max="3332" width="15.375" style="676" customWidth="1"/>
    <col min="3333" max="3581" width="9" style="676"/>
    <col min="3582" max="3582" width="47.125" style="676" customWidth="1"/>
    <col min="3583" max="3583" width="14.125" style="676" customWidth="1"/>
    <col min="3584" max="3584" width="12.75" style="676" customWidth="1"/>
    <col min="3585" max="3585" width="14.25" style="676" customWidth="1"/>
    <col min="3586" max="3586" width="15.75" style="676" customWidth="1"/>
    <col min="3587" max="3587" width="15" style="676" customWidth="1"/>
    <col min="3588" max="3588" width="15.375" style="676" customWidth="1"/>
    <col min="3589" max="3837" width="9" style="676"/>
    <col min="3838" max="3838" width="47.125" style="676" customWidth="1"/>
    <col min="3839" max="3839" width="14.125" style="676" customWidth="1"/>
    <col min="3840" max="3840" width="12.75" style="676" customWidth="1"/>
    <col min="3841" max="3841" width="14.25" style="676" customWidth="1"/>
    <col min="3842" max="3842" width="15.75" style="676" customWidth="1"/>
    <col min="3843" max="3843" width="15" style="676" customWidth="1"/>
    <col min="3844" max="3844" width="15.375" style="676" customWidth="1"/>
    <col min="3845" max="4093" width="9" style="676"/>
    <col min="4094" max="4094" width="47.125" style="676" customWidth="1"/>
    <col min="4095" max="4095" width="14.125" style="676" customWidth="1"/>
    <col min="4096" max="4096" width="12.75" style="676" customWidth="1"/>
    <col min="4097" max="4097" width="14.25" style="676" customWidth="1"/>
    <col min="4098" max="4098" width="15.75" style="676" customWidth="1"/>
    <col min="4099" max="4099" width="15" style="676" customWidth="1"/>
    <col min="4100" max="4100" width="15.375" style="676" customWidth="1"/>
    <col min="4101" max="4349" width="9" style="676"/>
    <col min="4350" max="4350" width="47.125" style="676" customWidth="1"/>
    <col min="4351" max="4351" width="14.125" style="676" customWidth="1"/>
    <col min="4352" max="4352" width="12.75" style="676" customWidth="1"/>
    <col min="4353" max="4353" width="14.25" style="676" customWidth="1"/>
    <col min="4354" max="4354" width="15.75" style="676" customWidth="1"/>
    <col min="4355" max="4355" width="15" style="676" customWidth="1"/>
    <col min="4356" max="4356" width="15.375" style="676" customWidth="1"/>
    <col min="4357" max="4605" width="9" style="676"/>
    <col min="4606" max="4606" width="47.125" style="676" customWidth="1"/>
    <col min="4607" max="4607" width="14.125" style="676" customWidth="1"/>
    <col min="4608" max="4608" width="12.75" style="676" customWidth="1"/>
    <col min="4609" max="4609" width="14.25" style="676" customWidth="1"/>
    <col min="4610" max="4610" width="15.75" style="676" customWidth="1"/>
    <col min="4611" max="4611" width="15" style="676" customWidth="1"/>
    <col min="4612" max="4612" width="15.375" style="676" customWidth="1"/>
    <col min="4613" max="4861" width="9" style="676"/>
    <col min="4862" max="4862" width="47.125" style="676" customWidth="1"/>
    <col min="4863" max="4863" width="14.125" style="676" customWidth="1"/>
    <col min="4864" max="4864" width="12.75" style="676" customWidth="1"/>
    <col min="4865" max="4865" width="14.25" style="676" customWidth="1"/>
    <col min="4866" max="4866" width="15.75" style="676" customWidth="1"/>
    <col min="4867" max="4867" width="15" style="676" customWidth="1"/>
    <col min="4868" max="4868" width="15.375" style="676" customWidth="1"/>
    <col min="4869" max="5117" width="9" style="676"/>
    <col min="5118" max="5118" width="47.125" style="676" customWidth="1"/>
    <col min="5119" max="5119" width="14.125" style="676" customWidth="1"/>
    <col min="5120" max="5120" width="12.75" style="676" customWidth="1"/>
    <col min="5121" max="5121" width="14.25" style="676" customWidth="1"/>
    <col min="5122" max="5122" width="15.75" style="676" customWidth="1"/>
    <col min="5123" max="5123" width="15" style="676" customWidth="1"/>
    <col min="5124" max="5124" width="15.375" style="676" customWidth="1"/>
    <col min="5125" max="5373" width="9" style="676"/>
    <col min="5374" max="5374" width="47.125" style="676" customWidth="1"/>
    <col min="5375" max="5375" width="14.125" style="676" customWidth="1"/>
    <col min="5376" max="5376" width="12.75" style="676" customWidth="1"/>
    <col min="5377" max="5377" width="14.25" style="676" customWidth="1"/>
    <col min="5378" max="5378" width="15.75" style="676" customWidth="1"/>
    <col min="5379" max="5379" width="15" style="676" customWidth="1"/>
    <col min="5380" max="5380" width="15.375" style="676" customWidth="1"/>
    <col min="5381" max="5629" width="9" style="676"/>
    <col min="5630" max="5630" width="47.125" style="676" customWidth="1"/>
    <col min="5631" max="5631" width="14.125" style="676" customWidth="1"/>
    <col min="5632" max="5632" width="12.75" style="676" customWidth="1"/>
    <col min="5633" max="5633" width="14.25" style="676" customWidth="1"/>
    <col min="5634" max="5634" width="15.75" style="676" customWidth="1"/>
    <col min="5635" max="5635" width="15" style="676" customWidth="1"/>
    <col min="5636" max="5636" width="15.375" style="676" customWidth="1"/>
    <col min="5637" max="5885" width="9" style="676"/>
    <col min="5886" max="5886" width="47.125" style="676" customWidth="1"/>
    <col min="5887" max="5887" width="14.125" style="676" customWidth="1"/>
    <col min="5888" max="5888" width="12.75" style="676" customWidth="1"/>
    <col min="5889" max="5889" width="14.25" style="676" customWidth="1"/>
    <col min="5890" max="5890" width="15.75" style="676" customWidth="1"/>
    <col min="5891" max="5891" width="15" style="676" customWidth="1"/>
    <col min="5892" max="5892" width="15.375" style="676" customWidth="1"/>
    <col min="5893" max="6141" width="9" style="676"/>
    <col min="6142" max="6142" width="47.125" style="676" customWidth="1"/>
    <col min="6143" max="6143" width="14.125" style="676" customWidth="1"/>
    <col min="6144" max="6144" width="12.75" style="676" customWidth="1"/>
    <col min="6145" max="6145" width="14.25" style="676" customWidth="1"/>
    <col min="6146" max="6146" width="15.75" style="676" customWidth="1"/>
    <col min="6147" max="6147" width="15" style="676" customWidth="1"/>
    <col min="6148" max="6148" width="15.375" style="676" customWidth="1"/>
    <col min="6149" max="6397" width="9" style="676"/>
    <col min="6398" max="6398" width="47.125" style="676" customWidth="1"/>
    <col min="6399" max="6399" width="14.125" style="676" customWidth="1"/>
    <col min="6400" max="6400" width="12.75" style="676" customWidth="1"/>
    <col min="6401" max="6401" width="14.25" style="676" customWidth="1"/>
    <col min="6402" max="6402" width="15.75" style="676" customWidth="1"/>
    <col min="6403" max="6403" width="15" style="676" customWidth="1"/>
    <col min="6404" max="6404" width="15.375" style="676" customWidth="1"/>
    <col min="6405" max="6653" width="9" style="676"/>
    <col min="6654" max="6654" width="47.125" style="676" customWidth="1"/>
    <col min="6655" max="6655" width="14.125" style="676" customWidth="1"/>
    <col min="6656" max="6656" width="12.75" style="676" customWidth="1"/>
    <col min="6657" max="6657" width="14.25" style="676" customWidth="1"/>
    <col min="6658" max="6658" width="15.75" style="676" customWidth="1"/>
    <col min="6659" max="6659" width="15" style="676" customWidth="1"/>
    <col min="6660" max="6660" width="15.375" style="676" customWidth="1"/>
    <col min="6661" max="6909" width="9" style="676"/>
    <col min="6910" max="6910" width="47.125" style="676" customWidth="1"/>
    <col min="6911" max="6911" width="14.125" style="676" customWidth="1"/>
    <col min="6912" max="6912" width="12.75" style="676" customWidth="1"/>
    <col min="6913" max="6913" width="14.25" style="676" customWidth="1"/>
    <col min="6914" max="6914" width="15.75" style="676" customWidth="1"/>
    <col min="6915" max="6915" width="15" style="676" customWidth="1"/>
    <col min="6916" max="6916" width="15.375" style="676" customWidth="1"/>
    <col min="6917" max="7165" width="9" style="676"/>
    <col min="7166" max="7166" width="47.125" style="676" customWidth="1"/>
    <col min="7167" max="7167" width="14.125" style="676" customWidth="1"/>
    <col min="7168" max="7168" width="12.75" style="676" customWidth="1"/>
    <col min="7169" max="7169" width="14.25" style="676" customWidth="1"/>
    <col min="7170" max="7170" width="15.75" style="676" customWidth="1"/>
    <col min="7171" max="7171" width="15" style="676" customWidth="1"/>
    <col min="7172" max="7172" width="15.375" style="676" customWidth="1"/>
    <col min="7173" max="7421" width="9" style="676"/>
    <col min="7422" max="7422" width="47.125" style="676" customWidth="1"/>
    <col min="7423" max="7423" width="14.125" style="676" customWidth="1"/>
    <col min="7424" max="7424" width="12.75" style="676" customWidth="1"/>
    <col min="7425" max="7425" width="14.25" style="676" customWidth="1"/>
    <col min="7426" max="7426" width="15.75" style="676" customWidth="1"/>
    <col min="7427" max="7427" width="15" style="676" customWidth="1"/>
    <col min="7428" max="7428" width="15.375" style="676" customWidth="1"/>
    <col min="7429" max="7677" width="9" style="676"/>
    <col min="7678" max="7678" width="47.125" style="676" customWidth="1"/>
    <col min="7679" max="7679" width="14.125" style="676" customWidth="1"/>
    <col min="7680" max="7680" width="12.75" style="676" customWidth="1"/>
    <col min="7681" max="7681" width="14.25" style="676" customWidth="1"/>
    <col min="7682" max="7682" width="15.75" style="676" customWidth="1"/>
    <col min="7683" max="7683" width="15" style="676" customWidth="1"/>
    <col min="7684" max="7684" width="15.375" style="676" customWidth="1"/>
    <col min="7685" max="7933" width="9" style="676"/>
    <col min="7934" max="7934" width="47.125" style="676" customWidth="1"/>
    <col min="7935" max="7935" width="14.125" style="676" customWidth="1"/>
    <col min="7936" max="7936" width="12.75" style="676" customWidth="1"/>
    <col min="7937" max="7937" width="14.25" style="676" customWidth="1"/>
    <col min="7938" max="7938" width="15.75" style="676" customWidth="1"/>
    <col min="7939" max="7939" width="15" style="676" customWidth="1"/>
    <col min="7940" max="7940" width="15.375" style="676" customWidth="1"/>
    <col min="7941" max="8189" width="9" style="676"/>
    <col min="8190" max="8190" width="47.125" style="676" customWidth="1"/>
    <col min="8191" max="8191" width="14.125" style="676" customWidth="1"/>
    <col min="8192" max="8192" width="12.75" style="676" customWidth="1"/>
    <col min="8193" max="8193" width="14.25" style="676" customWidth="1"/>
    <col min="8194" max="8194" width="15.75" style="676" customWidth="1"/>
    <col min="8195" max="8195" width="15" style="676" customWidth="1"/>
    <col min="8196" max="8196" width="15.375" style="676" customWidth="1"/>
    <col min="8197" max="8445" width="9" style="676"/>
    <col min="8446" max="8446" width="47.125" style="676" customWidth="1"/>
    <col min="8447" max="8447" width="14.125" style="676" customWidth="1"/>
    <col min="8448" max="8448" width="12.75" style="676" customWidth="1"/>
    <col min="8449" max="8449" width="14.25" style="676" customWidth="1"/>
    <col min="8450" max="8450" width="15.75" style="676" customWidth="1"/>
    <col min="8451" max="8451" width="15" style="676" customWidth="1"/>
    <col min="8452" max="8452" width="15.375" style="676" customWidth="1"/>
    <col min="8453" max="8701" width="9" style="676"/>
    <col min="8702" max="8702" width="47.125" style="676" customWidth="1"/>
    <col min="8703" max="8703" width="14.125" style="676" customWidth="1"/>
    <col min="8704" max="8704" width="12.75" style="676" customWidth="1"/>
    <col min="8705" max="8705" width="14.25" style="676" customWidth="1"/>
    <col min="8706" max="8706" width="15.75" style="676" customWidth="1"/>
    <col min="8707" max="8707" width="15" style="676" customWidth="1"/>
    <col min="8708" max="8708" width="15.375" style="676" customWidth="1"/>
    <col min="8709" max="8957" width="9" style="676"/>
    <col min="8958" max="8958" width="47.125" style="676" customWidth="1"/>
    <col min="8959" max="8959" width="14.125" style="676" customWidth="1"/>
    <col min="8960" max="8960" width="12.75" style="676" customWidth="1"/>
    <col min="8961" max="8961" width="14.25" style="676" customWidth="1"/>
    <col min="8962" max="8962" width="15.75" style="676" customWidth="1"/>
    <col min="8963" max="8963" width="15" style="676" customWidth="1"/>
    <col min="8964" max="8964" width="15.375" style="676" customWidth="1"/>
    <col min="8965" max="9213" width="9" style="676"/>
    <col min="9214" max="9214" width="47.125" style="676" customWidth="1"/>
    <col min="9215" max="9215" width="14.125" style="676" customWidth="1"/>
    <col min="9216" max="9216" width="12.75" style="676" customWidth="1"/>
    <col min="9217" max="9217" width="14.25" style="676" customWidth="1"/>
    <col min="9218" max="9218" width="15.75" style="676" customWidth="1"/>
    <col min="9219" max="9219" width="15" style="676" customWidth="1"/>
    <col min="9220" max="9220" width="15.375" style="676" customWidth="1"/>
    <col min="9221" max="9469" width="9" style="676"/>
    <col min="9470" max="9470" width="47.125" style="676" customWidth="1"/>
    <col min="9471" max="9471" width="14.125" style="676" customWidth="1"/>
    <col min="9472" max="9472" width="12.75" style="676" customWidth="1"/>
    <col min="9473" max="9473" width="14.25" style="676" customWidth="1"/>
    <col min="9474" max="9474" width="15.75" style="676" customWidth="1"/>
    <col min="9475" max="9475" width="15" style="676" customWidth="1"/>
    <col min="9476" max="9476" width="15.375" style="676" customWidth="1"/>
    <col min="9477" max="9725" width="9" style="676"/>
    <col min="9726" max="9726" width="47.125" style="676" customWidth="1"/>
    <col min="9727" max="9727" width="14.125" style="676" customWidth="1"/>
    <col min="9728" max="9728" width="12.75" style="676" customWidth="1"/>
    <col min="9729" max="9729" width="14.25" style="676" customWidth="1"/>
    <col min="9730" max="9730" width="15.75" style="676" customWidth="1"/>
    <col min="9731" max="9731" width="15" style="676" customWidth="1"/>
    <col min="9732" max="9732" width="15.375" style="676" customWidth="1"/>
    <col min="9733" max="9981" width="9" style="676"/>
    <col min="9982" max="9982" width="47.125" style="676" customWidth="1"/>
    <col min="9983" max="9983" width="14.125" style="676" customWidth="1"/>
    <col min="9984" max="9984" width="12.75" style="676" customWidth="1"/>
    <col min="9985" max="9985" width="14.25" style="676" customWidth="1"/>
    <col min="9986" max="9986" width="15.75" style="676" customWidth="1"/>
    <col min="9987" max="9987" width="15" style="676" customWidth="1"/>
    <col min="9988" max="9988" width="15.375" style="676" customWidth="1"/>
    <col min="9989" max="10237" width="9" style="676"/>
    <col min="10238" max="10238" width="47.125" style="676" customWidth="1"/>
    <col min="10239" max="10239" width="14.125" style="676" customWidth="1"/>
    <col min="10240" max="10240" width="12.75" style="676" customWidth="1"/>
    <col min="10241" max="10241" width="14.25" style="676" customWidth="1"/>
    <col min="10242" max="10242" width="15.75" style="676" customWidth="1"/>
    <col min="10243" max="10243" width="15" style="676" customWidth="1"/>
    <col min="10244" max="10244" width="15.375" style="676" customWidth="1"/>
    <col min="10245" max="10493" width="9" style="676"/>
    <col min="10494" max="10494" width="47.125" style="676" customWidth="1"/>
    <col min="10495" max="10495" width="14.125" style="676" customWidth="1"/>
    <col min="10496" max="10496" width="12.75" style="676" customWidth="1"/>
    <col min="10497" max="10497" width="14.25" style="676" customWidth="1"/>
    <col min="10498" max="10498" width="15.75" style="676" customWidth="1"/>
    <col min="10499" max="10499" width="15" style="676" customWidth="1"/>
    <col min="10500" max="10500" width="15.375" style="676" customWidth="1"/>
    <col min="10501" max="10749" width="9" style="676"/>
    <col min="10750" max="10750" width="47.125" style="676" customWidth="1"/>
    <col min="10751" max="10751" width="14.125" style="676" customWidth="1"/>
    <col min="10752" max="10752" width="12.75" style="676" customWidth="1"/>
    <col min="10753" max="10753" width="14.25" style="676" customWidth="1"/>
    <col min="10754" max="10754" width="15.75" style="676" customWidth="1"/>
    <col min="10755" max="10755" width="15" style="676" customWidth="1"/>
    <col min="10756" max="10756" width="15.375" style="676" customWidth="1"/>
    <col min="10757" max="11005" width="9" style="676"/>
    <col min="11006" max="11006" width="47.125" style="676" customWidth="1"/>
    <col min="11007" max="11007" width="14.125" style="676" customWidth="1"/>
    <col min="11008" max="11008" width="12.75" style="676" customWidth="1"/>
    <col min="11009" max="11009" width="14.25" style="676" customWidth="1"/>
    <col min="11010" max="11010" width="15.75" style="676" customWidth="1"/>
    <col min="11011" max="11011" width="15" style="676" customWidth="1"/>
    <col min="11012" max="11012" width="15.375" style="676" customWidth="1"/>
    <col min="11013" max="11261" width="9" style="676"/>
    <col min="11262" max="11262" width="47.125" style="676" customWidth="1"/>
    <col min="11263" max="11263" width="14.125" style="676" customWidth="1"/>
    <col min="11264" max="11264" width="12.75" style="676" customWidth="1"/>
    <col min="11265" max="11265" width="14.25" style="676" customWidth="1"/>
    <col min="11266" max="11266" width="15.75" style="676" customWidth="1"/>
    <col min="11267" max="11267" width="15" style="676" customWidth="1"/>
    <col min="11268" max="11268" width="15.375" style="676" customWidth="1"/>
    <col min="11269" max="11517" width="9" style="676"/>
    <col min="11518" max="11518" width="47.125" style="676" customWidth="1"/>
    <col min="11519" max="11519" width="14.125" style="676" customWidth="1"/>
    <col min="11520" max="11520" width="12.75" style="676" customWidth="1"/>
    <col min="11521" max="11521" width="14.25" style="676" customWidth="1"/>
    <col min="11522" max="11522" width="15.75" style="676" customWidth="1"/>
    <col min="11523" max="11523" width="15" style="676" customWidth="1"/>
    <col min="11524" max="11524" width="15.375" style="676" customWidth="1"/>
    <col min="11525" max="11773" width="9" style="676"/>
    <col min="11774" max="11774" width="47.125" style="676" customWidth="1"/>
    <col min="11775" max="11775" width="14.125" style="676" customWidth="1"/>
    <col min="11776" max="11776" width="12.75" style="676" customWidth="1"/>
    <col min="11777" max="11777" width="14.25" style="676" customWidth="1"/>
    <col min="11778" max="11778" width="15.75" style="676" customWidth="1"/>
    <col min="11779" max="11779" width="15" style="676" customWidth="1"/>
    <col min="11780" max="11780" width="15.375" style="676" customWidth="1"/>
    <col min="11781" max="12029" width="9" style="676"/>
    <col min="12030" max="12030" width="47.125" style="676" customWidth="1"/>
    <col min="12031" max="12031" width="14.125" style="676" customWidth="1"/>
    <col min="12032" max="12032" width="12.75" style="676" customWidth="1"/>
    <col min="12033" max="12033" width="14.25" style="676" customWidth="1"/>
    <col min="12034" max="12034" width="15.75" style="676" customWidth="1"/>
    <col min="12035" max="12035" width="15" style="676" customWidth="1"/>
    <col min="12036" max="12036" width="15.375" style="676" customWidth="1"/>
    <col min="12037" max="12285" width="9" style="676"/>
    <col min="12286" max="12286" width="47.125" style="676" customWidth="1"/>
    <col min="12287" max="12287" width="14.125" style="676" customWidth="1"/>
    <col min="12288" max="12288" width="12.75" style="676" customWidth="1"/>
    <col min="12289" max="12289" width="14.25" style="676" customWidth="1"/>
    <col min="12290" max="12290" width="15.75" style="676" customWidth="1"/>
    <col min="12291" max="12291" width="15" style="676" customWidth="1"/>
    <col min="12292" max="12292" width="15.375" style="676" customWidth="1"/>
    <col min="12293" max="12541" width="9" style="676"/>
    <col min="12542" max="12542" width="47.125" style="676" customWidth="1"/>
    <col min="12543" max="12543" width="14.125" style="676" customWidth="1"/>
    <col min="12544" max="12544" width="12.75" style="676" customWidth="1"/>
    <col min="12545" max="12545" width="14.25" style="676" customWidth="1"/>
    <col min="12546" max="12546" width="15.75" style="676" customWidth="1"/>
    <col min="12547" max="12547" width="15" style="676" customWidth="1"/>
    <col min="12548" max="12548" width="15.375" style="676" customWidth="1"/>
    <col min="12549" max="12797" width="9" style="676"/>
    <col min="12798" max="12798" width="47.125" style="676" customWidth="1"/>
    <col min="12799" max="12799" width="14.125" style="676" customWidth="1"/>
    <col min="12800" max="12800" width="12.75" style="676" customWidth="1"/>
    <col min="12801" max="12801" width="14.25" style="676" customWidth="1"/>
    <col min="12802" max="12802" width="15.75" style="676" customWidth="1"/>
    <col min="12803" max="12803" width="15" style="676" customWidth="1"/>
    <col min="12804" max="12804" width="15.375" style="676" customWidth="1"/>
    <col min="12805" max="13053" width="9" style="676"/>
    <col min="13054" max="13054" width="47.125" style="676" customWidth="1"/>
    <col min="13055" max="13055" width="14.125" style="676" customWidth="1"/>
    <col min="13056" max="13056" width="12.75" style="676" customWidth="1"/>
    <col min="13057" max="13057" width="14.25" style="676" customWidth="1"/>
    <col min="13058" max="13058" width="15.75" style="676" customWidth="1"/>
    <col min="13059" max="13059" width="15" style="676" customWidth="1"/>
    <col min="13060" max="13060" width="15.375" style="676" customWidth="1"/>
    <col min="13061" max="13309" width="9" style="676"/>
    <col min="13310" max="13310" width="47.125" style="676" customWidth="1"/>
    <col min="13311" max="13311" width="14.125" style="676" customWidth="1"/>
    <col min="13312" max="13312" width="12.75" style="676" customWidth="1"/>
    <col min="13313" max="13313" width="14.25" style="676" customWidth="1"/>
    <col min="13314" max="13314" width="15.75" style="676" customWidth="1"/>
    <col min="13315" max="13315" width="15" style="676" customWidth="1"/>
    <col min="13316" max="13316" width="15.375" style="676" customWidth="1"/>
    <col min="13317" max="13565" width="9" style="676"/>
    <col min="13566" max="13566" width="47.125" style="676" customWidth="1"/>
    <col min="13567" max="13567" width="14.125" style="676" customWidth="1"/>
    <col min="13568" max="13568" width="12.75" style="676" customWidth="1"/>
    <col min="13569" max="13569" width="14.25" style="676" customWidth="1"/>
    <col min="13570" max="13570" width="15.75" style="676" customWidth="1"/>
    <col min="13571" max="13571" width="15" style="676" customWidth="1"/>
    <col min="13572" max="13572" width="15.375" style="676" customWidth="1"/>
    <col min="13573" max="13821" width="9" style="676"/>
    <col min="13822" max="13822" width="47.125" style="676" customWidth="1"/>
    <col min="13823" max="13823" width="14.125" style="676" customWidth="1"/>
    <col min="13824" max="13824" width="12.75" style="676" customWidth="1"/>
    <col min="13825" max="13825" width="14.25" style="676" customWidth="1"/>
    <col min="13826" max="13826" width="15.75" style="676" customWidth="1"/>
    <col min="13827" max="13827" width="15" style="676" customWidth="1"/>
    <col min="13828" max="13828" width="15.375" style="676" customWidth="1"/>
    <col min="13829" max="14077" width="9" style="676"/>
    <col min="14078" max="14078" width="47.125" style="676" customWidth="1"/>
    <col min="14079" max="14079" width="14.125" style="676" customWidth="1"/>
    <col min="14080" max="14080" width="12.75" style="676" customWidth="1"/>
    <col min="14081" max="14081" width="14.25" style="676" customWidth="1"/>
    <col min="14082" max="14082" width="15.75" style="676" customWidth="1"/>
    <col min="14083" max="14083" width="15" style="676" customWidth="1"/>
    <col min="14084" max="14084" width="15.375" style="676" customWidth="1"/>
    <col min="14085" max="14333" width="9" style="676"/>
    <col min="14334" max="14334" width="47.125" style="676" customWidth="1"/>
    <col min="14335" max="14335" width="14.125" style="676" customWidth="1"/>
    <col min="14336" max="14336" width="12.75" style="676" customWidth="1"/>
    <col min="14337" max="14337" width="14.25" style="676" customWidth="1"/>
    <col min="14338" max="14338" width="15.75" style="676" customWidth="1"/>
    <col min="14339" max="14339" width="15" style="676" customWidth="1"/>
    <col min="14340" max="14340" width="15.375" style="676" customWidth="1"/>
    <col min="14341" max="14589" width="9" style="676"/>
    <col min="14590" max="14590" width="47.125" style="676" customWidth="1"/>
    <col min="14591" max="14591" width="14.125" style="676" customWidth="1"/>
    <col min="14592" max="14592" width="12.75" style="676" customWidth="1"/>
    <col min="14593" max="14593" width="14.25" style="676" customWidth="1"/>
    <col min="14594" max="14594" width="15.75" style="676" customWidth="1"/>
    <col min="14595" max="14595" width="15" style="676" customWidth="1"/>
    <col min="14596" max="14596" width="15.375" style="676" customWidth="1"/>
    <col min="14597" max="14845" width="9" style="676"/>
    <col min="14846" max="14846" width="47.125" style="676" customWidth="1"/>
    <col min="14847" max="14847" width="14.125" style="676" customWidth="1"/>
    <col min="14848" max="14848" width="12.75" style="676" customWidth="1"/>
    <col min="14849" max="14849" width="14.25" style="676" customWidth="1"/>
    <col min="14850" max="14850" width="15.75" style="676" customWidth="1"/>
    <col min="14851" max="14851" width="15" style="676" customWidth="1"/>
    <col min="14852" max="14852" width="15.375" style="676" customWidth="1"/>
    <col min="14853" max="15101" width="9" style="676"/>
    <col min="15102" max="15102" width="47.125" style="676" customWidth="1"/>
    <col min="15103" max="15103" width="14.125" style="676" customWidth="1"/>
    <col min="15104" max="15104" width="12.75" style="676" customWidth="1"/>
    <col min="15105" max="15105" width="14.25" style="676" customWidth="1"/>
    <col min="15106" max="15106" width="15.75" style="676" customWidth="1"/>
    <col min="15107" max="15107" width="15" style="676" customWidth="1"/>
    <col min="15108" max="15108" width="15.375" style="676" customWidth="1"/>
    <col min="15109" max="15357" width="9" style="676"/>
    <col min="15358" max="15358" width="47.125" style="676" customWidth="1"/>
    <col min="15359" max="15359" width="14.125" style="676" customWidth="1"/>
    <col min="15360" max="15360" width="12.75" style="676" customWidth="1"/>
    <col min="15361" max="15361" width="14.25" style="676" customWidth="1"/>
    <col min="15362" max="15362" width="15.75" style="676" customWidth="1"/>
    <col min="15363" max="15363" width="15" style="676" customWidth="1"/>
    <col min="15364" max="15364" width="15.375" style="676" customWidth="1"/>
    <col min="15365" max="15613" width="9" style="676"/>
    <col min="15614" max="15614" width="47.125" style="676" customWidth="1"/>
    <col min="15615" max="15615" width="14.125" style="676" customWidth="1"/>
    <col min="15616" max="15616" width="12.75" style="676" customWidth="1"/>
    <col min="15617" max="15617" width="14.25" style="676" customWidth="1"/>
    <col min="15618" max="15618" width="15.75" style="676" customWidth="1"/>
    <col min="15619" max="15619" width="15" style="676" customWidth="1"/>
    <col min="15620" max="15620" width="15.375" style="676" customWidth="1"/>
    <col min="15621" max="15869" width="9" style="676"/>
    <col min="15870" max="15870" width="47.125" style="676" customWidth="1"/>
    <col min="15871" max="15871" width="14.125" style="676" customWidth="1"/>
    <col min="15872" max="15872" width="12.75" style="676" customWidth="1"/>
    <col min="15873" max="15873" width="14.25" style="676" customWidth="1"/>
    <col min="15874" max="15874" width="15.75" style="676" customWidth="1"/>
    <col min="15875" max="15875" width="15" style="676" customWidth="1"/>
    <col min="15876" max="15876" width="15.375" style="676" customWidth="1"/>
    <col min="15877" max="16125" width="9" style="676"/>
    <col min="16126" max="16126" width="47.125" style="676" customWidth="1"/>
    <col min="16127" max="16127" width="14.125" style="676" customWidth="1"/>
    <col min="16128" max="16128" width="12.75" style="676" customWidth="1"/>
    <col min="16129" max="16129" width="14.25" style="676" customWidth="1"/>
    <col min="16130" max="16130" width="15.75" style="676" customWidth="1"/>
    <col min="16131" max="16131" width="15" style="676" customWidth="1"/>
    <col min="16132" max="16132" width="15.375" style="676" customWidth="1"/>
    <col min="16133" max="16384" width="9" style="676"/>
  </cols>
  <sheetData>
    <row r="1" spans="1:14">
      <c r="C1" s="677"/>
      <c r="D1" s="677" t="s">
        <v>672</v>
      </c>
    </row>
    <row r="2" spans="1:14">
      <c r="C2" s="677"/>
      <c r="D2" s="677" t="s">
        <v>343</v>
      </c>
    </row>
    <row r="3" spans="1:14" ht="16.5" customHeight="1" outlineLevel="1">
      <c r="C3" s="677"/>
      <c r="D3" s="677" t="s">
        <v>1408</v>
      </c>
    </row>
    <row r="4" spans="1:14" ht="45.75" customHeight="1" outlineLevel="1">
      <c r="A4" s="2581" t="s">
        <v>1449</v>
      </c>
      <c r="B4" s="2581"/>
      <c r="C4" s="2581"/>
      <c r="D4" s="2581"/>
      <c r="E4" s="2063"/>
    </row>
    <row r="5" spans="1:14" s="678" customFormat="1" ht="16.5" customHeight="1" outlineLevel="1">
      <c r="A5" s="676"/>
      <c r="C5" s="784"/>
      <c r="D5" s="685" t="s">
        <v>762</v>
      </c>
    </row>
    <row r="6" spans="1:14" s="678" customFormat="1" ht="18.75" outlineLevel="1">
      <c r="A6" s="676"/>
      <c r="C6" s="659"/>
      <c r="D6" s="625" t="s">
        <v>1443</v>
      </c>
    </row>
    <row r="7" spans="1:14" s="678" customFormat="1" ht="18.75" outlineLevel="1">
      <c r="A7" s="676"/>
      <c r="C7" s="784"/>
      <c r="D7" s="524" t="s">
        <v>1444</v>
      </c>
      <c r="E7" s="2064"/>
    </row>
    <row r="8" spans="1:14" s="678" customFormat="1" ht="16.5" customHeight="1" outlineLevel="1">
      <c r="A8" s="676"/>
      <c r="C8" s="784"/>
      <c r="D8" s="524"/>
      <c r="E8" s="2064"/>
    </row>
    <row r="9" spans="1:14" s="678" customFormat="1" ht="16.5" customHeight="1" outlineLevel="1">
      <c r="A9" s="676"/>
      <c r="C9" s="784"/>
      <c r="D9" s="2069" t="s">
        <v>1456</v>
      </c>
      <c r="E9" s="2064"/>
    </row>
    <row r="10" spans="1:14" s="678" customFormat="1" ht="16.5" customHeight="1" outlineLevel="1">
      <c r="A10" s="676"/>
      <c r="C10" s="659"/>
      <c r="D10" s="2069" t="s">
        <v>348</v>
      </c>
    </row>
    <row r="11" spans="1:14" ht="16.5" customHeight="1" outlineLevel="1">
      <c r="C11" s="659"/>
      <c r="D11" s="659" t="s">
        <v>201</v>
      </c>
    </row>
    <row r="12" spans="1:14" ht="16.5" customHeight="1" outlineLevel="1">
      <c r="A12" s="514" t="s">
        <v>771</v>
      </c>
      <c r="B12" s="2041">
        <f>2017</f>
        <v>2017</v>
      </c>
      <c r="C12" s="2041">
        <f>B12+1</f>
        <v>2018</v>
      </c>
      <c r="D12" s="2037" t="s">
        <v>160</v>
      </c>
    </row>
    <row r="13" spans="1:14" s="914" customFormat="1" ht="16.5" customHeight="1">
      <c r="A13" s="2102" t="s">
        <v>478</v>
      </c>
      <c r="B13" s="2067">
        <f t="shared" ref="B13:C13" si="0">SUM(B14:B18)</f>
        <v>56.381970000000003</v>
      </c>
      <c r="C13" s="2067">
        <f t="shared" si="0"/>
        <v>37.654989999999998</v>
      </c>
      <c r="D13" s="2103">
        <f>SUM(B13:C13)</f>
        <v>94.036959999999993</v>
      </c>
      <c r="E13" s="2065"/>
      <c r="F13" s="2065"/>
      <c r="G13" s="2065"/>
      <c r="H13" s="2066"/>
      <c r="I13" s="2066"/>
      <c r="J13" s="2066"/>
      <c r="K13" s="2066"/>
      <c r="L13" s="2066"/>
      <c r="M13" s="2066"/>
      <c r="N13" s="2066"/>
    </row>
    <row r="14" spans="1:14" s="914" customFormat="1" ht="40.5" customHeight="1">
      <c r="A14" s="2104" t="s">
        <v>769</v>
      </c>
      <c r="B14" s="2067">
        <v>56.381970000000003</v>
      </c>
      <c r="C14" s="2067">
        <v>37.654989999999998</v>
      </c>
      <c r="D14" s="2103">
        <f>SUM(B14:C14)</f>
        <v>94.036959999999993</v>
      </c>
      <c r="E14" s="2065"/>
      <c r="F14" s="2065"/>
      <c r="G14" s="2065"/>
      <c r="H14" s="2066"/>
      <c r="I14" s="2066"/>
      <c r="J14" s="2066"/>
      <c r="K14" s="2066"/>
      <c r="L14" s="2066"/>
      <c r="M14" s="2066"/>
      <c r="N14" s="2066"/>
    </row>
    <row r="15" spans="1:14" s="914" customFormat="1">
      <c r="A15" s="2104" t="s">
        <v>772</v>
      </c>
      <c r="B15" s="2067"/>
      <c r="C15" s="2067"/>
      <c r="D15" s="2103">
        <f>SUM(B15:C15)</f>
        <v>0</v>
      </c>
      <c r="E15" s="2065"/>
      <c r="F15" s="2065"/>
      <c r="G15" s="2065"/>
      <c r="H15" s="2066"/>
      <c r="I15" s="2066"/>
      <c r="J15" s="2066"/>
      <c r="K15" s="2066"/>
      <c r="L15" s="2066"/>
      <c r="M15" s="2066"/>
      <c r="N15" s="2066"/>
    </row>
    <row r="16" spans="1:14" s="914" customFormat="1">
      <c r="A16" s="2104" t="s">
        <v>770</v>
      </c>
      <c r="B16" s="2067"/>
      <c r="C16" s="2067"/>
      <c r="D16" s="2103">
        <f>SUM(B16:C16)</f>
        <v>0</v>
      </c>
      <c r="E16" s="2065"/>
      <c r="F16" s="2065"/>
      <c r="G16" s="2065"/>
      <c r="H16" s="2066"/>
      <c r="I16" s="2066"/>
      <c r="J16" s="2066"/>
      <c r="K16" s="2066"/>
      <c r="L16" s="2066"/>
      <c r="M16" s="2066"/>
      <c r="N16" s="2066"/>
    </row>
    <row r="17" spans="1:14" s="914" customFormat="1">
      <c r="A17" s="2104" t="s">
        <v>639</v>
      </c>
      <c r="B17" s="2067">
        <v>0</v>
      </c>
      <c r="C17" s="2067">
        <v>0</v>
      </c>
      <c r="D17" s="2067">
        <f>SUM(B17:C17)</f>
        <v>0</v>
      </c>
      <c r="E17" s="2065"/>
      <c r="F17" s="2065"/>
      <c r="G17" s="2065"/>
      <c r="H17" s="2066"/>
      <c r="I17" s="2066"/>
      <c r="J17" s="2066"/>
      <c r="K17" s="2066"/>
      <c r="L17" s="2066"/>
      <c r="M17" s="2066"/>
      <c r="N17" s="2066"/>
    </row>
    <row r="18" spans="1:14" s="914" customFormat="1">
      <c r="A18" s="2104" t="s">
        <v>640</v>
      </c>
      <c r="B18" s="2067">
        <v>0</v>
      </c>
      <c r="C18" s="2067">
        <v>0</v>
      </c>
      <c r="D18" s="2067">
        <f>SUM(B18:C18)</f>
        <v>0</v>
      </c>
      <c r="E18" s="2065"/>
      <c r="F18" s="2065"/>
      <c r="G18" s="2065"/>
      <c r="H18" s="2066"/>
      <c r="I18" s="2066"/>
      <c r="J18" s="2066"/>
      <c r="K18" s="2066"/>
      <c r="L18" s="2066"/>
      <c r="M18" s="2066"/>
      <c r="N18" s="2066"/>
    </row>
    <row r="19" spans="1:14" s="914" customFormat="1">
      <c r="A19" s="2102" t="s">
        <v>641</v>
      </c>
      <c r="B19" s="2067">
        <f>B14</f>
        <v>56.381970000000003</v>
      </c>
      <c r="C19" s="2067">
        <f t="shared" ref="C19" si="1">C14</f>
        <v>37.654989999999998</v>
      </c>
      <c r="D19" s="2103">
        <f>SUM(B19:C19)</f>
        <v>94.036959999999993</v>
      </c>
      <c r="E19" s="2065"/>
      <c r="F19" s="2065"/>
      <c r="G19" s="2065"/>
      <c r="H19" s="2066"/>
      <c r="I19" s="2066"/>
      <c r="J19" s="2066"/>
      <c r="K19" s="2066"/>
      <c r="L19" s="2066"/>
      <c r="M19" s="2066"/>
      <c r="N19" s="2066"/>
    </row>
    <row r="20" spans="1:14" s="914" customFormat="1">
      <c r="A20" s="2105" t="s">
        <v>642</v>
      </c>
      <c r="B20" s="2067"/>
      <c r="C20" s="2067"/>
      <c r="D20" s="2103">
        <f>SUM(B20:C20)</f>
        <v>0</v>
      </c>
      <c r="E20" s="2065"/>
      <c r="F20" s="2065"/>
      <c r="G20" s="2065"/>
      <c r="H20" s="2066"/>
      <c r="I20" s="2066"/>
      <c r="J20" s="2066"/>
      <c r="K20" s="2066"/>
      <c r="L20" s="2066"/>
      <c r="M20" s="2066"/>
      <c r="N20" s="2066"/>
    </row>
    <row r="21" spans="1:14" s="914" customFormat="1">
      <c r="A21" s="2104" t="s">
        <v>769</v>
      </c>
      <c r="B21" s="2067"/>
      <c r="C21" s="2067"/>
      <c r="D21" s="2103">
        <f>SUM(B21:C21)</f>
        <v>0</v>
      </c>
      <c r="E21" s="2065"/>
      <c r="F21" s="2065"/>
      <c r="G21" s="2065"/>
      <c r="H21" s="2066"/>
      <c r="I21" s="2066"/>
      <c r="J21" s="2066"/>
      <c r="K21" s="2066"/>
      <c r="L21" s="2066"/>
      <c r="M21" s="2066"/>
      <c r="N21" s="2066"/>
    </row>
    <row r="22" spans="1:14" s="914" customFormat="1">
      <c r="A22" s="2104" t="s">
        <v>772</v>
      </c>
      <c r="B22" s="2067">
        <v>0</v>
      </c>
      <c r="C22" s="2067">
        <v>0</v>
      </c>
      <c r="D22" s="2103">
        <f>SUM(B22:C22)</f>
        <v>0</v>
      </c>
      <c r="E22" s="2065"/>
      <c r="F22" s="2065"/>
      <c r="G22" s="2065"/>
      <c r="H22" s="2066"/>
      <c r="I22" s="2066"/>
      <c r="J22" s="2066"/>
      <c r="K22" s="2066"/>
      <c r="L22" s="2066"/>
      <c r="M22" s="2066"/>
      <c r="N22" s="2066"/>
    </row>
    <row r="23" spans="1:14" s="914" customFormat="1">
      <c r="A23" s="2104" t="s">
        <v>773</v>
      </c>
      <c r="B23" s="2067">
        <v>0</v>
      </c>
      <c r="C23" s="2067">
        <v>0</v>
      </c>
      <c r="D23" s="2103">
        <f>SUM(B23:C23)</f>
        <v>0</v>
      </c>
      <c r="E23" s="2065"/>
      <c r="F23" s="2065"/>
      <c r="G23" s="2065"/>
      <c r="H23" s="2066"/>
      <c r="I23" s="2066"/>
      <c r="J23" s="2066"/>
      <c r="K23" s="2066"/>
      <c r="L23" s="2066"/>
      <c r="M23" s="2066"/>
      <c r="N23" s="2066"/>
    </row>
    <row r="24" spans="1:14" s="914" customFormat="1">
      <c r="A24" s="2104" t="s">
        <v>639</v>
      </c>
      <c r="B24" s="2067">
        <v>0</v>
      </c>
      <c r="C24" s="2067">
        <v>0</v>
      </c>
      <c r="D24" s="2103">
        <f>SUM(B24:C24)</f>
        <v>0</v>
      </c>
      <c r="E24" s="2065"/>
      <c r="F24" s="2065"/>
      <c r="G24" s="2065"/>
      <c r="H24" s="2066"/>
      <c r="I24" s="2066"/>
      <c r="J24" s="2066"/>
      <c r="K24" s="2066"/>
      <c r="L24" s="2066"/>
      <c r="M24" s="2066"/>
      <c r="N24" s="2066"/>
    </row>
    <row r="25" spans="1:14" s="914" customFormat="1">
      <c r="A25" s="2104" t="s">
        <v>640</v>
      </c>
      <c r="B25" s="2067">
        <v>0</v>
      </c>
      <c r="C25" s="2067">
        <v>0</v>
      </c>
      <c r="D25" s="2103">
        <f>SUM(B25:C25)</f>
        <v>0</v>
      </c>
      <c r="E25" s="2065"/>
      <c r="F25" s="2065"/>
      <c r="G25" s="2065"/>
      <c r="H25" s="2066"/>
      <c r="I25" s="2066"/>
      <c r="J25" s="2066"/>
      <c r="K25" s="2066"/>
      <c r="L25" s="2066"/>
      <c r="M25" s="2066"/>
      <c r="N25" s="2066"/>
    </row>
    <row r="26" spans="1:14" s="914" customFormat="1">
      <c r="A26" s="2105" t="s">
        <v>643</v>
      </c>
      <c r="B26" s="2067">
        <v>0</v>
      </c>
      <c r="C26" s="2067">
        <v>0</v>
      </c>
      <c r="D26" s="2103">
        <f>SUM(B26:C26)</f>
        <v>0</v>
      </c>
      <c r="E26" s="2065"/>
      <c r="F26" s="2065"/>
      <c r="G26" s="2065"/>
      <c r="H26" s="2066"/>
      <c r="I26" s="2066"/>
      <c r="J26" s="2066"/>
      <c r="K26" s="2066"/>
      <c r="L26" s="2066"/>
      <c r="M26" s="2066"/>
      <c r="N26" s="2066"/>
    </row>
    <row r="27" spans="1:14" s="914" customFormat="1">
      <c r="A27" s="2102" t="s">
        <v>644</v>
      </c>
      <c r="B27" s="2067">
        <f t="shared" ref="B27:C27" si="2">B13-B19</f>
        <v>0</v>
      </c>
      <c r="C27" s="2067">
        <f t="shared" si="2"/>
        <v>0</v>
      </c>
      <c r="D27" s="2103">
        <f>SUM(B27:C27)</f>
        <v>0</v>
      </c>
      <c r="E27" s="2065"/>
      <c r="F27" s="2065"/>
      <c r="G27" s="2065"/>
      <c r="H27" s="2066"/>
      <c r="I27" s="2066"/>
      <c r="J27" s="2066"/>
      <c r="K27" s="2066"/>
      <c r="L27" s="2066"/>
      <c r="M27" s="2066"/>
      <c r="N27" s="2066"/>
    </row>
    <row r="28" spans="1:14" s="914" customFormat="1">
      <c r="A28" s="2102" t="s">
        <v>645</v>
      </c>
      <c r="B28" s="2067">
        <v>0</v>
      </c>
      <c r="C28" s="2067">
        <v>0</v>
      </c>
      <c r="D28" s="2103">
        <f>SUM(B28:C28)</f>
        <v>0</v>
      </c>
      <c r="E28" s="2065"/>
      <c r="F28" s="2065"/>
      <c r="G28" s="2065"/>
      <c r="H28" s="2066"/>
      <c r="I28" s="2066"/>
      <c r="J28" s="2066"/>
      <c r="K28" s="2066"/>
      <c r="L28" s="2066"/>
      <c r="M28" s="2066"/>
      <c r="N28" s="2066"/>
    </row>
    <row r="29" spans="1:14" s="914" customFormat="1">
      <c r="A29" s="2102" t="s">
        <v>624</v>
      </c>
      <c r="B29" s="2067">
        <v>0</v>
      </c>
      <c r="C29" s="2067">
        <v>0</v>
      </c>
      <c r="D29" s="2103">
        <f>SUM(B29:C29)</f>
        <v>0</v>
      </c>
      <c r="E29" s="2065"/>
      <c r="F29" s="2065"/>
      <c r="G29" s="2065"/>
      <c r="H29" s="2066"/>
      <c r="I29" s="2066"/>
      <c r="J29" s="2066"/>
      <c r="K29" s="2066"/>
      <c r="L29" s="2066"/>
      <c r="M29" s="2066"/>
      <c r="N29" s="2066"/>
    </row>
    <row r="30" spans="1:14" s="914" customFormat="1">
      <c r="A30" s="2102" t="s">
        <v>197</v>
      </c>
      <c r="B30" s="2067">
        <v>0</v>
      </c>
      <c r="C30" s="2067">
        <v>0</v>
      </c>
      <c r="D30" s="2103">
        <f>SUM(B30:C30)</f>
        <v>0</v>
      </c>
      <c r="E30" s="2065"/>
      <c r="F30" s="2065"/>
      <c r="G30" s="2065"/>
      <c r="H30" s="2066"/>
      <c r="I30" s="2066"/>
      <c r="J30" s="2066"/>
      <c r="K30" s="2066"/>
      <c r="L30" s="2066"/>
      <c r="M30" s="2066"/>
      <c r="N30" s="2066"/>
    </row>
    <row r="31" spans="1:14" s="914" customFormat="1">
      <c r="A31" s="2102" t="s">
        <v>646</v>
      </c>
      <c r="B31" s="2067">
        <f>B13-B19-B28-B29-B30</f>
        <v>0</v>
      </c>
      <c r="C31" s="2067">
        <f t="shared" ref="C31" si="3">C13-C19-C28-C29-C30</f>
        <v>0</v>
      </c>
      <c r="D31" s="2103">
        <f>SUM(B31:C31)</f>
        <v>0</v>
      </c>
      <c r="E31" s="2065"/>
      <c r="F31" s="2065"/>
      <c r="G31" s="2065"/>
      <c r="H31" s="2066"/>
      <c r="I31" s="2066"/>
      <c r="J31" s="2066"/>
      <c r="K31" s="2066"/>
      <c r="L31" s="2066"/>
      <c r="M31" s="2066"/>
      <c r="N31" s="2066"/>
    </row>
    <row r="32" spans="1:14" s="914" customFormat="1">
      <c r="A32" s="2102" t="s">
        <v>647</v>
      </c>
      <c r="B32" s="2067">
        <f t="shared" ref="B32:C32" si="4">B31</f>
        <v>0</v>
      </c>
      <c r="C32" s="2067">
        <f t="shared" si="4"/>
        <v>0</v>
      </c>
      <c r="D32" s="2103">
        <f>SUM(B32:C32)</f>
        <v>0</v>
      </c>
      <c r="E32" s="2065"/>
      <c r="F32" s="2065"/>
      <c r="G32" s="2065"/>
      <c r="H32" s="2066"/>
      <c r="I32" s="2066"/>
      <c r="J32" s="2066"/>
      <c r="K32" s="2066"/>
      <c r="L32" s="2066"/>
      <c r="M32" s="2066"/>
      <c r="N32" s="2066"/>
    </row>
    <row r="33" spans="1:14">
      <c r="A33" s="2102"/>
      <c r="B33" s="2067">
        <v>0</v>
      </c>
      <c r="C33" s="2067">
        <v>0</v>
      </c>
      <c r="D33" s="2103">
        <f>SUM(B33:C33)</f>
        <v>0</v>
      </c>
      <c r="E33" s="2065"/>
      <c r="F33" s="2065"/>
      <c r="G33" s="2065"/>
      <c r="H33" s="2066"/>
      <c r="I33" s="2066"/>
      <c r="J33" s="2066"/>
      <c r="K33" s="2066"/>
      <c r="L33" s="2066"/>
      <c r="M33" s="2066"/>
      <c r="N33" s="2066"/>
    </row>
    <row r="34" spans="1:14">
      <c r="A34" s="2102" t="s">
        <v>648</v>
      </c>
      <c r="B34" s="2067">
        <v>0</v>
      </c>
      <c r="C34" s="2067">
        <v>0</v>
      </c>
      <c r="D34" s="2103">
        <f>SUM(B34:C34)</f>
        <v>0</v>
      </c>
      <c r="E34" s="2065"/>
      <c r="F34" s="2065"/>
      <c r="G34" s="2065"/>
      <c r="H34" s="2066"/>
      <c r="I34" s="2066"/>
      <c r="J34" s="2066"/>
      <c r="K34" s="2066"/>
      <c r="L34" s="2066"/>
      <c r="M34" s="2066"/>
      <c r="N34" s="2066"/>
    </row>
    <row r="35" spans="1:14">
      <c r="A35" s="2102" t="s">
        <v>649</v>
      </c>
      <c r="B35" s="2067">
        <f t="shared" ref="B35:C35" si="5">SUM(B36:B40)</f>
        <v>56.381970000000003</v>
      </c>
      <c r="C35" s="2067">
        <f t="shared" si="5"/>
        <v>37.654989999999998</v>
      </c>
      <c r="D35" s="2103">
        <f>SUM(B35:C35)</f>
        <v>94.036959999999993</v>
      </c>
      <c r="E35" s="2065"/>
      <c r="F35" s="2065"/>
      <c r="G35" s="2065"/>
      <c r="H35" s="2066"/>
      <c r="I35" s="2066"/>
      <c r="J35" s="2066"/>
      <c r="K35" s="2066"/>
      <c r="L35" s="2066"/>
      <c r="M35" s="2066"/>
      <c r="N35" s="2066"/>
    </row>
    <row r="36" spans="1:14">
      <c r="A36" s="2104" t="s">
        <v>769</v>
      </c>
      <c r="B36" s="2067">
        <f>B14</f>
        <v>56.381970000000003</v>
      </c>
      <c r="C36" s="2067">
        <f>C14</f>
        <v>37.654989999999998</v>
      </c>
      <c r="D36" s="2103"/>
      <c r="E36" s="2065"/>
      <c r="F36" s="2065"/>
      <c r="G36" s="2065"/>
      <c r="H36" s="2066"/>
      <c r="I36" s="2066"/>
      <c r="J36" s="2066"/>
      <c r="K36" s="2066"/>
      <c r="L36" s="2066"/>
      <c r="M36" s="2066"/>
      <c r="N36" s="2066"/>
    </row>
    <row r="37" spans="1:14">
      <c r="A37" s="2104" t="s">
        <v>772</v>
      </c>
      <c r="B37" s="2067">
        <v>0</v>
      </c>
      <c r="C37" s="2067">
        <v>0</v>
      </c>
      <c r="D37" s="2103">
        <f>SUM(B37:C37)</f>
        <v>0</v>
      </c>
      <c r="E37" s="2065"/>
      <c r="F37" s="2065"/>
      <c r="G37" s="2065"/>
      <c r="H37" s="2066"/>
      <c r="I37" s="2066"/>
      <c r="J37" s="2066"/>
      <c r="K37" s="2066"/>
      <c r="L37" s="2066"/>
      <c r="M37" s="2066"/>
      <c r="N37" s="2066"/>
    </row>
    <row r="38" spans="1:14">
      <c r="A38" s="2104" t="s">
        <v>770</v>
      </c>
      <c r="B38" s="2067">
        <v>0</v>
      </c>
      <c r="C38" s="2067">
        <v>0</v>
      </c>
      <c r="D38" s="2103">
        <f>SUM(B38:C38)</f>
        <v>0</v>
      </c>
      <c r="E38" s="2065"/>
      <c r="F38" s="2065"/>
      <c r="G38" s="2065"/>
      <c r="H38" s="2066"/>
      <c r="I38" s="2066"/>
      <c r="J38" s="2066"/>
      <c r="K38" s="2066"/>
      <c r="L38" s="2066"/>
      <c r="M38" s="2066"/>
      <c r="N38" s="2066"/>
    </row>
    <row r="39" spans="1:14">
      <c r="A39" s="2104" t="s">
        <v>639</v>
      </c>
      <c r="B39" s="2067">
        <v>0</v>
      </c>
      <c r="C39" s="2067">
        <v>0</v>
      </c>
      <c r="D39" s="2103">
        <f>SUM(B39:C39)</f>
        <v>0</v>
      </c>
      <c r="E39" s="2065"/>
      <c r="F39" s="2065"/>
      <c r="G39" s="2065"/>
      <c r="H39" s="2066"/>
      <c r="I39" s="2066"/>
      <c r="J39" s="2066"/>
      <c r="K39" s="2066"/>
      <c r="L39" s="2066"/>
      <c r="M39" s="2066"/>
      <c r="N39" s="2066"/>
    </row>
    <row r="40" spans="1:14">
      <c r="A40" s="2104" t="s">
        <v>640</v>
      </c>
      <c r="B40" s="2067">
        <v>0</v>
      </c>
      <c r="C40" s="2067">
        <v>0</v>
      </c>
      <c r="D40" s="2103">
        <f>SUM(B40:C40)</f>
        <v>0</v>
      </c>
      <c r="E40" s="2065"/>
      <c r="F40" s="2065"/>
      <c r="G40" s="2065"/>
      <c r="H40" s="2066"/>
      <c r="I40" s="2066"/>
      <c r="J40" s="2066"/>
      <c r="K40" s="2066"/>
      <c r="L40" s="2066"/>
      <c r="M40" s="2066"/>
      <c r="N40" s="2066"/>
    </row>
    <row r="41" spans="1:14">
      <c r="A41" s="2102" t="s">
        <v>650</v>
      </c>
      <c r="B41" s="2067">
        <f>B42</f>
        <v>56.381970000000003</v>
      </c>
      <c r="C41" s="2067">
        <f>C42</f>
        <v>37.654989999999998</v>
      </c>
      <c r="D41" s="2103">
        <f>SUM(B41:C41)</f>
        <v>94.036959999999993</v>
      </c>
      <c r="E41" s="2065"/>
      <c r="F41" s="2065"/>
      <c r="G41" s="2065"/>
      <c r="H41" s="2066"/>
      <c r="I41" s="2066"/>
      <c r="J41" s="2066"/>
      <c r="K41" s="2066"/>
      <c r="L41" s="2066"/>
      <c r="M41" s="2066"/>
      <c r="N41" s="2066"/>
    </row>
    <row r="42" spans="1:14">
      <c r="A42" s="2105" t="s">
        <v>651</v>
      </c>
      <c r="B42" s="2067">
        <f>SUM(B43:B47)</f>
        <v>56.381970000000003</v>
      </c>
      <c r="C42" s="2067">
        <f t="shared" ref="C42" si="6">SUM(C43:C47)</f>
        <v>37.654989999999998</v>
      </c>
      <c r="D42" s="2103">
        <f>SUM(B42:C42)</f>
        <v>94.036959999999993</v>
      </c>
      <c r="E42" s="2065"/>
      <c r="F42" s="2065"/>
      <c r="G42" s="2065"/>
      <c r="H42" s="2066"/>
      <c r="I42" s="2066"/>
      <c r="J42" s="2066"/>
      <c r="K42" s="2066"/>
      <c r="L42" s="2066"/>
      <c r="M42" s="2066"/>
      <c r="N42" s="2066"/>
    </row>
    <row r="43" spans="1:14">
      <c r="A43" s="2104" t="s">
        <v>769</v>
      </c>
      <c r="B43" s="2067">
        <f>B36</f>
        <v>56.381970000000003</v>
      </c>
      <c r="C43" s="2067">
        <f>C36</f>
        <v>37.654989999999998</v>
      </c>
      <c r="D43" s="2103">
        <f>SUM(B43:C43)</f>
        <v>94.036959999999993</v>
      </c>
      <c r="E43" s="2065"/>
      <c r="F43" s="2065"/>
      <c r="G43" s="2065"/>
      <c r="H43" s="2066"/>
      <c r="I43" s="2066"/>
      <c r="J43" s="2066"/>
      <c r="K43" s="2066"/>
      <c r="L43" s="2066"/>
      <c r="M43" s="2066"/>
      <c r="N43" s="2066"/>
    </row>
    <row r="44" spans="1:14">
      <c r="A44" s="2104" t="s">
        <v>772</v>
      </c>
      <c r="B44" s="2067">
        <f t="shared" ref="B44:C45" si="7">B22*1.18</f>
        <v>0</v>
      </c>
      <c r="C44" s="2067">
        <f t="shared" si="7"/>
        <v>0</v>
      </c>
      <c r="D44" s="2103">
        <f>SUM(B44:C44)</f>
        <v>0</v>
      </c>
      <c r="E44" s="2065"/>
      <c r="F44" s="2065"/>
      <c r="G44" s="2065"/>
      <c r="H44" s="2066"/>
      <c r="I44" s="2066"/>
      <c r="J44" s="2066"/>
      <c r="K44" s="2066"/>
      <c r="L44" s="2066"/>
      <c r="M44" s="2066"/>
      <c r="N44" s="2066"/>
    </row>
    <row r="45" spans="1:14">
      <c r="A45" s="2104" t="s">
        <v>770</v>
      </c>
      <c r="B45" s="2067">
        <f t="shared" si="7"/>
        <v>0</v>
      </c>
      <c r="C45" s="2067">
        <f t="shared" si="7"/>
        <v>0</v>
      </c>
      <c r="D45" s="2103">
        <f>SUM(B45:C45)</f>
        <v>0</v>
      </c>
      <c r="E45" s="2065"/>
      <c r="F45" s="2065"/>
      <c r="G45" s="2065"/>
      <c r="H45" s="2066"/>
      <c r="I45" s="2066"/>
      <c r="J45" s="2066"/>
      <c r="K45" s="2066"/>
      <c r="L45" s="2066"/>
      <c r="M45" s="2066"/>
      <c r="N45" s="2066"/>
    </row>
    <row r="46" spans="1:14">
      <c r="A46" s="2104" t="s">
        <v>639</v>
      </c>
      <c r="B46" s="2067">
        <v>0</v>
      </c>
      <c r="C46" s="2067">
        <v>0</v>
      </c>
      <c r="D46" s="2103">
        <f>SUM(B46:C46)</f>
        <v>0</v>
      </c>
      <c r="E46" s="2065"/>
      <c r="F46" s="2065"/>
      <c r="G46" s="2065"/>
      <c r="H46" s="2066"/>
      <c r="I46" s="2066"/>
      <c r="J46" s="2066"/>
      <c r="K46" s="2066"/>
      <c r="L46" s="2066"/>
      <c r="M46" s="2066"/>
      <c r="N46" s="2066"/>
    </row>
    <row r="47" spans="1:14">
      <c r="A47" s="2104" t="s">
        <v>640</v>
      </c>
      <c r="B47" s="2067">
        <v>0</v>
      </c>
      <c r="C47" s="2067">
        <v>0</v>
      </c>
      <c r="D47" s="2103">
        <f>SUM(B47:C47)</f>
        <v>0</v>
      </c>
      <c r="E47" s="2065"/>
      <c r="F47" s="2065"/>
      <c r="G47" s="2065"/>
      <c r="H47" s="2066"/>
      <c r="I47" s="2066"/>
      <c r="J47" s="2066"/>
      <c r="K47" s="2066"/>
      <c r="L47" s="2066"/>
      <c r="M47" s="2066"/>
      <c r="N47" s="2066"/>
    </row>
    <row r="48" spans="1:14">
      <c r="A48" s="2105" t="s">
        <v>652</v>
      </c>
      <c r="B48" s="2067">
        <v>0</v>
      </c>
      <c r="C48" s="2067">
        <v>0</v>
      </c>
      <c r="D48" s="2103">
        <f>SUM(B48:C48)</f>
        <v>0</v>
      </c>
      <c r="E48" s="2065"/>
      <c r="F48" s="2065"/>
      <c r="G48" s="2065"/>
      <c r="H48" s="2066"/>
      <c r="I48" s="2066"/>
      <c r="J48" s="2066"/>
      <c r="K48" s="2066"/>
      <c r="L48" s="2066"/>
      <c r="M48" s="2066"/>
      <c r="N48" s="2066"/>
    </row>
    <row r="49" spans="1:14">
      <c r="A49" s="2105" t="s">
        <v>653</v>
      </c>
      <c r="B49" s="2067"/>
      <c r="C49" s="2067"/>
      <c r="D49" s="2103"/>
      <c r="E49" s="2065"/>
      <c r="F49" s="2065"/>
      <c r="G49" s="2065"/>
      <c r="H49" s="2066"/>
      <c r="I49" s="2066"/>
      <c r="J49" s="2066"/>
      <c r="K49" s="2066"/>
      <c r="L49" s="2066"/>
      <c r="M49" s="2066"/>
      <c r="N49" s="2066"/>
    </row>
    <row r="50" spans="1:14">
      <c r="A50" s="2102" t="s">
        <v>654</v>
      </c>
      <c r="B50" s="2067">
        <f>B35-B41</f>
        <v>0</v>
      </c>
      <c r="C50" s="2067">
        <f t="shared" ref="B50:C50" si="8">C35-C41</f>
        <v>0</v>
      </c>
      <c r="D50" s="2103">
        <f>SUM(B50:C50)</f>
        <v>0</v>
      </c>
      <c r="E50" s="2065"/>
      <c r="F50" s="2065"/>
      <c r="G50" s="2065"/>
      <c r="H50" s="2066"/>
      <c r="I50" s="2066"/>
      <c r="J50" s="2066"/>
      <c r="K50" s="2066"/>
      <c r="L50" s="2066"/>
      <c r="M50" s="2066"/>
      <c r="N50" s="2066"/>
    </row>
    <row r="51" spans="1:14">
      <c r="A51" s="2102" t="s">
        <v>655</v>
      </c>
      <c r="B51" s="2067">
        <v>0</v>
      </c>
      <c r="C51" s="2067">
        <v>0</v>
      </c>
      <c r="D51" s="2103">
        <f>SUM(B51:C51)</f>
        <v>0</v>
      </c>
      <c r="E51" s="2065"/>
      <c r="F51" s="2065"/>
      <c r="G51" s="2065"/>
      <c r="H51" s="2066"/>
      <c r="I51" s="2066"/>
      <c r="J51" s="2066"/>
      <c r="K51" s="2066"/>
      <c r="L51" s="2066"/>
      <c r="M51" s="2066"/>
      <c r="N51" s="2066"/>
    </row>
    <row r="52" spans="1:14">
      <c r="A52" s="2102" t="s">
        <v>649</v>
      </c>
      <c r="B52" s="2067"/>
      <c r="C52" s="2067"/>
      <c r="D52" s="2103">
        <f>SUM(B52:C52)</f>
        <v>0</v>
      </c>
      <c r="E52" s="2065"/>
      <c r="F52" s="2065"/>
      <c r="G52" s="2065"/>
      <c r="H52" s="2066"/>
      <c r="I52" s="2066"/>
      <c r="J52" s="2066"/>
      <c r="K52" s="2066"/>
      <c r="L52" s="2066"/>
      <c r="M52" s="2066"/>
      <c r="N52" s="2066"/>
    </row>
    <row r="53" spans="1:14">
      <c r="A53" s="2102" t="s">
        <v>650</v>
      </c>
      <c r="B53" s="2067"/>
      <c r="C53" s="2067"/>
      <c r="D53" s="2103">
        <f>SUM(B53:C53)</f>
        <v>0</v>
      </c>
      <c r="E53" s="2065"/>
      <c r="F53" s="2065"/>
      <c r="G53" s="2065"/>
      <c r="H53" s="2066"/>
      <c r="I53" s="2066"/>
      <c r="J53" s="2066"/>
      <c r="K53" s="2066"/>
      <c r="L53" s="2066"/>
      <c r="M53" s="2066"/>
      <c r="N53" s="2066"/>
    </row>
    <row r="54" spans="1:14">
      <c r="A54" s="2102" t="s">
        <v>656</v>
      </c>
      <c r="B54" s="2067"/>
      <c r="C54" s="2067"/>
      <c r="D54" s="2103">
        <f>SUM(B54:C54)</f>
        <v>0</v>
      </c>
      <c r="E54" s="2065"/>
      <c r="F54" s="2065"/>
      <c r="G54" s="2065"/>
      <c r="H54" s="2066"/>
      <c r="I54" s="2066"/>
      <c r="J54" s="2066"/>
      <c r="K54" s="2066"/>
      <c r="L54" s="2066"/>
      <c r="M54" s="2066"/>
      <c r="N54" s="2066"/>
    </row>
    <row r="55" spans="1:14">
      <c r="A55" s="2102" t="s">
        <v>657</v>
      </c>
      <c r="B55" s="2067"/>
      <c r="C55" s="2067"/>
      <c r="D55" s="2103">
        <f>SUM(B55:C55)</f>
        <v>0</v>
      </c>
      <c r="E55" s="2065"/>
      <c r="F55" s="2065"/>
      <c r="G55" s="2065"/>
      <c r="H55" s="2066"/>
      <c r="I55" s="2066"/>
      <c r="J55" s="2066"/>
      <c r="K55" s="2066"/>
      <c r="L55" s="2066"/>
      <c r="M55" s="2066"/>
      <c r="N55" s="2066"/>
    </row>
    <row r="56" spans="1:14">
      <c r="A56" s="2102" t="s">
        <v>649</v>
      </c>
      <c r="B56" s="2067"/>
      <c r="C56" s="2067"/>
      <c r="D56" s="2103">
        <f>SUM(B56:C56)</f>
        <v>0</v>
      </c>
      <c r="E56" s="2065"/>
      <c r="F56" s="2065"/>
      <c r="G56" s="2065"/>
      <c r="H56" s="2066"/>
      <c r="I56" s="2066"/>
      <c r="J56" s="2066"/>
      <c r="K56" s="2066"/>
      <c r="L56" s="2066"/>
      <c r="M56" s="2066"/>
      <c r="N56" s="2066"/>
    </row>
    <row r="57" spans="1:14">
      <c r="A57" s="2105" t="s">
        <v>658</v>
      </c>
      <c r="B57" s="2067"/>
      <c r="C57" s="2067"/>
      <c r="D57" s="2103">
        <f>SUM(B57:C57)</f>
        <v>0</v>
      </c>
      <c r="E57" s="2065"/>
      <c r="F57" s="2065"/>
      <c r="G57" s="2065"/>
      <c r="H57" s="2066"/>
      <c r="I57" s="2066"/>
      <c r="J57" s="2066"/>
      <c r="K57" s="2066"/>
      <c r="L57" s="2066"/>
      <c r="M57" s="2066"/>
      <c r="N57" s="2066"/>
    </row>
    <row r="58" spans="1:14">
      <c r="A58" s="2105" t="s">
        <v>659</v>
      </c>
      <c r="B58" s="2067"/>
      <c r="C58" s="2067"/>
      <c r="D58" s="2103">
        <f>SUM(B58:C58)</f>
        <v>0</v>
      </c>
      <c r="E58" s="2065"/>
      <c r="F58" s="2065"/>
      <c r="G58" s="2065"/>
      <c r="H58" s="2066"/>
      <c r="I58" s="2066"/>
      <c r="J58" s="2066"/>
      <c r="K58" s="2066"/>
      <c r="L58" s="2066"/>
      <c r="M58" s="2066"/>
      <c r="N58" s="2066"/>
    </row>
    <row r="59" spans="1:14">
      <c r="A59" s="2102" t="s">
        <v>650</v>
      </c>
      <c r="B59" s="2067"/>
      <c r="C59" s="2067"/>
      <c r="D59" s="2103">
        <f>SUM(B59:C59)</f>
        <v>0</v>
      </c>
      <c r="E59" s="2065"/>
      <c r="F59" s="2065"/>
      <c r="G59" s="2065"/>
      <c r="H59" s="2066"/>
      <c r="I59" s="2066"/>
      <c r="J59" s="2066"/>
      <c r="K59" s="2066"/>
      <c r="L59" s="2066"/>
      <c r="M59" s="2066"/>
      <c r="N59" s="2066"/>
    </row>
    <row r="60" spans="1:14">
      <c r="A60" s="2105" t="s">
        <v>660</v>
      </c>
      <c r="B60" s="2067">
        <v>0</v>
      </c>
      <c r="C60" s="2067">
        <v>0</v>
      </c>
      <c r="D60" s="2103">
        <f>SUM(B60:C60)</f>
        <v>0</v>
      </c>
      <c r="E60" s="2065"/>
      <c r="F60" s="2065"/>
      <c r="G60" s="2065"/>
      <c r="H60" s="2066"/>
      <c r="I60" s="2066"/>
      <c r="J60" s="2066"/>
      <c r="K60" s="2066"/>
      <c r="L60" s="2066"/>
      <c r="M60" s="2066"/>
      <c r="N60" s="2066"/>
    </row>
    <row r="61" spans="1:14">
      <c r="A61" s="2102" t="s">
        <v>661</v>
      </c>
      <c r="B61" s="2067">
        <f t="shared" ref="B61:C61" si="9">B56-B59</f>
        <v>0</v>
      </c>
      <c r="C61" s="2067">
        <f t="shared" si="9"/>
        <v>0</v>
      </c>
      <c r="D61" s="2103">
        <f>SUM(B61:C61)</f>
        <v>0</v>
      </c>
      <c r="E61" s="2065"/>
      <c r="F61" s="2065"/>
      <c r="G61" s="2065"/>
      <c r="H61" s="2066"/>
      <c r="I61" s="2066"/>
      <c r="J61" s="2066"/>
      <c r="K61" s="2066"/>
      <c r="L61" s="2066"/>
      <c r="M61" s="2066"/>
      <c r="N61" s="2066"/>
    </row>
    <row r="62" spans="1:14">
      <c r="A62" s="2102" t="s">
        <v>662</v>
      </c>
      <c r="B62" s="2067">
        <f t="shared" ref="B62:C62" si="10">B50+B54+B61</f>
        <v>0</v>
      </c>
      <c r="C62" s="2067">
        <f t="shared" si="10"/>
        <v>0</v>
      </c>
      <c r="D62" s="2103">
        <f>SUM(B62:C62)</f>
        <v>0</v>
      </c>
      <c r="E62" s="2065"/>
      <c r="F62" s="2065"/>
      <c r="G62" s="2065"/>
      <c r="H62" s="2066"/>
      <c r="I62" s="2066"/>
      <c r="J62" s="2066"/>
      <c r="K62" s="2066"/>
      <c r="L62" s="2066"/>
      <c r="M62" s="2066"/>
      <c r="N62" s="2066"/>
    </row>
    <row r="63" spans="1:14">
      <c r="A63" s="2102" t="s">
        <v>663</v>
      </c>
      <c r="B63" s="2067">
        <v>0</v>
      </c>
      <c r="C63" s="2067">
        <v>0</v>
      </c>
      <c r="D63" s="2103">
        <f>SUM(B63:C63)</f>
        <v>0</v>
      </c>
      <c r="E63" s="2065"/>
      <c r="F63" s="2065"/>
      <c r="G63" s="2065"/>
      <c r="H63" s="2066"/>
      <c r="I63" s="2066"/>
      <c r="J63" s="2066"/>
      <c r="K63" s="2066"/>
      <c r="L63" s="2066"/>
      <c r="M63" s="2066"/>
      <c r="N63" s="2066"/>
    </row>
    <row r="64" spans="1:14">
      <c r="A64" s="2106" t="s">
        <v>664</v>
      </c>
      <c r="B64" s="2067">
        <v>0</v>
      </c>
      <c r="C64" s="2067">
        <v>0</v>
      </c>
      <c r="D64" s="2103">
        <f>SUM(B64:C64)</f>
        <v>0</v>
      </c>
      <c r="E64" s="2065"/>
      <c r="F64" s="2065"/>
      <c r="G64" s="2065"/>
      <c r="H64" s="2066"/>
      <c r="I64" s="2066"/>
      <c r="J64" s="2066"/>
      <c r="K64" s="2066"/>
      <c r="L64" s="2066"/>
      <c r="M64" s="2066"/>
      <c r="N64" s="2066"/>
    </row>
    <row r="65" spans="1:14">
      <c r="A65" s="2106" t="s">
        <v>665</v>
      </c>
      <c r="B65" s="2067">
        <v>0</v>
      </c>
      <c r="C65" s="2067">
        <v>0</v>
      </c>
      <c r="D65" s="2103">
        <f>SUM(B65:C65)</f>
        <v>0</v>
      </c>
      <c r="E65" s="2065"/>
      <c r="F65" s="2065"/>
      <c r="G65" s="2065"/>
      <c r="H65" s="2066"/>
      <c r="I65" s="2066"/>
      <c r="J65" s="2066"/>
      <c r="K65" s="2066"/>
      <c r="L65" s="2066"/>
      <c r="M65" s="2066"/>
      <c r="N65" s="2066"/>
    </row>
    <row r="66" spans="1:14">
      <c r="A66" s="2106" t="s">
        <v>666</v>
      </c>
      <c r="B66" s="2067">
        <v>0</v>
      </c>
      <c r="C66" s="2067">
        <v>0</v>
      </c>
      <c r="D66" s="2103">
        <f>SUM(B66:C66)</f>
        <v>0</v>
      </c>
      <c r="E66" s="2065"/>
      <c r="F66" s="2065"/>
      <c r="G66" s="2065"/>
      <c r="H66" s="2066"/>
      <c r="I66" s="2066"/>
      <c r="J66" s="2066"/>
      <c r="K66" s="2066"/>
      <c r="L66" s="2066"/>
      <c r="M66" s="2066"/>
      <c r="N66" s="2066"/>
    </row>
    <row r="67" spans="1:14">
      <c r="A67" s="2106" t="s">
        <v>667</v>
      </c>
      <c r="B67" s="2067">
        <v>0</v>
      </c>
      <c r="C67" s="2067">
        <v>0</v>
      </c>
      <c r="D67" s="2103">
        <f>SUM(B67:C67)</f>
        <v>0</v>
      </c>
      <c r="E67" s="2065"/>
      <c r="F67" s="2065"/>
      <c r="G67" s="2065"/>
      <c r="H67" s="2066"/>
      <c r="I67" s="2066"/>
      <c r="J67" s="2066"/>
      <c r="K67" s="2066"/>
      <c r="L67" s="2066"/>
      <c r="M67" s="2066"/>
      <c r="N67" s="2066"/>
    </row>
    <row r="68" spans="1:14">
      <c r="A68" s="2102" t="s">
        <v>662</v>
      </c>
      <c r="B68" s="2067"/>
      <c r="C68" s="2067"/>
      <c r="D68" s="2103"/>
      <c r="E68" s="2065"/>
      <c r="F68" s="2065"/>
      <c r="G68" s="2065"/>
      <c r="H68" s="2066"/>
      <c r="I68" s="2066"/>
      <c r="J68" s="2066"/>
      <c r="K68" s="2066"/>
      <c r="L68" s="2066"/>
      <c r="M68" s="2066"/>
      <c r="N68" s="2066"/>
    </row>
    <row r="69" spans="1:14">
      <c r="A69" s="2102" t="s">
        <v>668</v>
      </c>
      <c r="B69" s="2067"/>
      <c r="C69" s="2067"/>
      <c r="D69" s="2103"/>
      <c r="E69" s="2065"/>
      <c r="F69" s="2065"/>
      <c r="G69" s="2065"/>
      <c r="H69" s="2066"/>
      <c r="I69" s="2066"/>
      <c r="J69" s="2066"/>
      <c r="K69" s="2066"/>
      <c r="L69" s="2066"/>
      <c r="M69" s="2066"/>
      <c r="N69" s="2066"/>
    </row>
    <row r="70" spans="1:14">
      <c r="A70" s="2106" t="s">
        <v>669</v>
      </c>
      <c r="B70" s="2067"/>
      <c r="C70" s="2067"/>
      <c r="D70" s="2103"/>
      <c r="E70" s="2065"/>
      <c r="F70" s="2065"/>
      <c r="G70" s="2065"/>
      <c r="H70" s="2066"/>
      <c r="I70" s="2066"/>
      <c r="J70" s="2066"/>
      <c r="K70" s="2066"/>
      <c r="L70" s="2066"/>
      <c r="M70" s="2066"/>
      <c r="N70" s="2066"/>
    </row>
    <row r="71" spans="1:14">
      <c r="A71" s="2102" t="s">
        <v>670</v>
      </c>
      <c r="B71" s="2067"/>
      <c r="C71" s="2067"/>
      <c r="D71" s="2103"/>
      <c r="E71" s="2065"/>
      <c r="F71" s="2065"/>
      <c r="G71" s="2065"/>
      <c r="H71" s="2066"/>
      <c r="I71" s="2066"/>
      <c r="J71" s="2066"/>
      <c r="K71" s="2066"/>
      <c r="L71" s="2066"/>
      <c r="M71" s="2066"/>
      <c r="N71" s="2066"/>
    </row>
    <row r="72" spans="1:14">
      <c r="A72" s="2102" t="s">
        <v>671</v>
      </c>
      <c r="B72" s="2067">
        <v>0</v>
      </c>
      <c r="C72" s="2067">
        <v>0</v>
      </c>
      <c r="D72" s="2103">
        <f>SUM(B72:C72)</f>
        <v>0</v>
      </c>
      <c r="E72" s="2065"/>
      <c r="F72" s="2065"/>
      <c r="G72" s="2065"/>
      <c r="H72" s="2066"/>
      <c r="I72" s="2066"/>
      <c r="J72" s="2066"/>
      <c r="K72" s="2066"/>
      <c r="L72" s="2066"/>
      <c r="M72" s="2066"/>
      <c r="N72" s="2066"/>
    </row>
    <row r="73" spans="1:14">
      <c r="H73" s="2066"/>
    </row>
    <row r="74" spans="1:14">
      <c r="H74" s="2066"/>
    </row>
    <row r="77" spans="1:14">
      <c r="A77" s="2118" t="s">
        <v>1426</v>
      </c>
      <c r="B77" s="2115"/>
      <c r="C77" s="2257"/>
      <c r="D77" s="2566" t="s">
        <v>1432</v>
      </c>
      <c r="E77" s="2566"/>
    </row>
    <row r="80" spans="1:14">
      <c r="A80" s="540"/>
      <c r="B80" s="2068"/>
      <c r="C80" s="2068"/>
      <c r="E80" s="2068"/>
    </row>
    <row r="81" spans="1:5">
      <c r="A81" s="540"/>
      <c r="B81" s="2068"/>
      <c r="C81" s="2068"/>
      <c r="E81" s="2068"/>
    </row>
    <row r="82" spans="1:5">
      <c r="A82" s="540"/>
      <c r="B82" s="2068"/>
      <c r="C82" s="2068"/>
      <c r="E82" s="2068"/>
    </row>
    <row r="83" spans="1:5">
      <c r="A83" s="540"/>
      <c r="B83" s="2068"/>
      <c r="C83" s="2068"/>
      <c r="E83" s="2068"/>
    </row>
    <row r="84" spans="1:5">
      <c r="A84" s="540"/>
      <c r="B84" s="2068"/>
      <c r="C84" s="2068"/>
      <c r="E84" s="2068"/>
    </row>
    <row r="85" spans="1:5">
      <c r="A85" s="2029"/>
      <c r="B85" s="2068"/>
      <c r="C85" s="2068"/>
      <c r="E85" s="2068"/>
    </row>
    <row r="86" spans="1:5">
      <c r="A86" s="540"/>
      <c r="B86" s="2068"/>
      <c r="C86" s="2068"/>
      <c r="E86" s="2068"/>
    </row>
    <row r="87" spans="1:5">
      <c r="A87" s="2029"/>
      <c r="B87" s="2068"/>
      <c r="C87" s="2068"/>
      <c r="E87" s="2068"/>
    </row>
    <row r="88" spans="1:5">
      <c r="A88" s="540"/>
      <c r="B88" s="2068"/>
      <c r="C88" s="2068"/>
      <c r="E88" s="2068"/>
    </row>
    <row r="89" spans="1:5" ht="15.75" hidden="1" customHeight="1">
      <c r="A89" s="2029"/>
      <c r="B89" s="2068"/>
      <c r="C89" s="2068"/>
      <c r="E89" s="2068"/>
    </row>
    <row r="90" spans="1:5" ht="15.75" hidden="1" customHeight="1">
      <c r="A90" s="540"/>
      <c r="B90" s="2068"/>
      <c r="C90" s="2068"/>
      <c r="E90" s="2068"/>
    </row>
    <row r="91" spans="1:5" ht="15.75" hidden="1" customHeight="1">
      <c r="B91" s="2068"/>
      <c r="C91" s="2068"/>
      <c r="E91" s="2068"/>
    </row>
    <row r="92" spans="1:5" ht="15.75" hidden="1" customHeight="1">
      <c r="A92" s="388"/>
    </row>
    <row r="93" spans="1:5" ht="15.75" hidden="1" customHeight="1"/>
    <row r="94" spans="1:5" ht="15.75" hidden="1" customHeight="1"/>
    <row r="95" spans="1:5" ht="15.75" hidden="1" customHeight="1"/>
    <row r="96" spans="1:5" ht="15.75" hidden="1" customHeight="1"/>
    <row r="97" ht="15.75" hidden="1" customHeight="1"/>
    <row r="98" ht="15.75" hidden="1" customHeight="1"/>
    <row r="99" ht="15.75" hidden="1" customHeight="1"/>
    <row r="100" ht="15.75" hidden="1" customHeight="1"/>
    <row r="101" ht="15.75" hidden="1" customHeight="1"/>
    <row r="102" ht="15.75" hidden="1" customHeight="1"/>
    <row r="103" ht="15.75" hidden="1" customHeight="1"/>
    <row r="104" ht="15.75" hidden="1" customHeight="1"/>
    <row r="105" ht="15.75" hidden="1" customHeight="1"/>
  </sheetData>
  <customSheetViews>
    <customSheetView guid="{EB98465D-0289-4BA5-A6BA-5AC3EB1A071C}" scale="60" showPageBreaks="1" fitToPage="1" printArea="1" hiddenRows="1" view="pageBreakPreview">
      <selection activeCell="J12" sqref="J12"/>
      <pageMargins left="0.35433070866141736" right="0.15748031496062992" top="0.35433070866141736" bottom="0.31496062992125984" header="0.31496062992125984" footer="0.31496062992125984"/>
      <printOptions horizontalCentered="1"/>
      <pageSetup paperSize="9" scale="54" orientation="portrait" r:id="rId1"/>
    </customSheetView>
    <customSheetView guid="{B8CA3292-2251-4C49-8579-3CF352E9DD94}" showPageBreaks="1" fitToPage="1" printArea="1" hiddenRows="1">
      <pageMargins left="0.35433070866141736" right="0.15748031496062992" top="0.35433070866141736" bottom="0.31496062992125984" header="0.31496062992125984" footer="0.31496062992125984"/>
      <printOptions horizontalCentered="1"/>
      <pageSetup paperSize="9" scale="54" orientation="portrait" r:id="rId2"/>
    </customSheetView>
    <customSheetView guid="{5D763BBE-552C-48CC-8411-7FA3A9432025}" showPageBreaks="1" fitToPage="1" printArea="1" hiddenRows="1" hiddenColumns="1" topLeftCell="B1">
      <selection activeCell="M10" sqref="M10"/>
      <pageMargins left="0.35433070866141736" right="0.15748031496062992" top="0.35433070866141736" bottom="0.31496062992125984" header="0.31496062992125984" footer="0.31496062992125984"/>
      <printOptions horizontalCentered="1"/>
      <pageSetup paperSize="9" scale="54" orientation="portrait" r:id="rId3"/>
    </customSheetView>
  </customSheetViews>
  <mergeCells count="2">
    <mergeCell ref="A4:D4"/>
    <mergeCell ref="D77:E77"/>
  </mergeCells>
  <phoneticPr fontId="0" type="noConversion"/>
  <conditionalFormatting sqref="B31:C34 B44:C44 B39:C42 B46:C48 B51:C51 B56:C73 B26:C27 B54:C54 B15:C19 B36:C36">
    <cfRule type="cellIs" dxfId="1" priority="11" stopIfTrue="1" operator="equal">
      <formula>0</formula>
    </cfRule>
  </conditionalFormatting>
  <pageMargins left="0.9055118110236221" right="0.70866141732283472" top="0.74803149606299213" bottom="0.74803149606299213" header="0.31496062992125984" footer="0.31496062992125984"/>
  <pageSetup paperSize="9" scale="59" orientation="portrait" r:id="rId4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R58"/>
  <sheetViews>
    <sheetView topLeftCell="A10" zoomScale="70" zoomScaleNormal="70" workbookViewId="0">
      <selection activeCell="C19" sqref="C19"/>
    </sheetView>
  </sheetViews>
  <sheetFormatPr defaultColWidth="9" defaultRowHeight="15.75"/>
  <cols>
    <col min="1" max="1" width="6.125" style="536" customWidth="1"/>
    <col min="2" max="2" width="57" style="536" customWidth="1"/>
    <col min="3" max="3" width="15.125" style="536" customWidth="1"/>
    <col min="4" max="8" width="13.75" style="536" customWidth="1"/>
    <col min="9" max="9" width="18.125" style="536" customWidth="1"/>
    <col min="10" max="10" width="11.375" style="536" customWidth="1"/>
    <col min="11" max="16384" width="9" style="536"/>
  </cols>
  <sheetData>
    <row r="1" spans="1:252">
      <c r="E1" s="537"/>
      <c r="F1" s="537"/>
      <c r="G1" s="537"/>
      <c r="H1" s="537"/>
    </row>
    <row r="2" spans="1:252">
      <c r="D2" s="537"/>
      <c r="E2" s="537"/>
      <c r="F2" s="537"/>
      <c r="G2" s="537"/>
      <c r="H2" s="537"/>
      <c r="I2" s="537" t="s">
        <v>569</v>
      </c>
    </row>
    <row r="3" spans="1:252">
      <c r="D3" s="537"/>
      <c r="E3" s="537"/>
      <c r="F3" s="537"/>
      <c r="G3" s="537"/>
      <c r="H3" s="537"/>
      <c r="I3" s="537" t="s">
        <v>343</v>
      </c>
    </row>
    <row r="4" spans="1:252">
      <c r="D4" s="537"/>
      <c r="E4" s="537"/>
      <c r="F4" s="537"/>
      <c r="G4" s="537"/>
      <c r="H4" s="537"/>
      <c r="I4" s="537" t="s">
        <v>1190</v>
      </c>
    </row>
    <row r="5" spans="1:252">
      <c r="E5" s="537"/>
      <c r="F5" s="537"/>
      <c r="G5" s="537"/>
      <c r="H5" s="537"/>
    </row>
    <row r="6" spans="1:252" ht="30.75" customHeight="1">
      <c r="A6" s="2260" t="s">
        <v>1404</v>
      </c>
      <c r="B6" s="2260"/>
      <c r="C6" s="2260"/>
      <c r="D6" s="2260"/>
      <c r="E6" s="2260"/>
      <c r="F6" s="2260"/>
      <c r="G6" s="2260"/>
      <c r="H6" s="2260"/>
      <c r="I6" s="2260"/>
      <c r="J6" s="684"/>
      <c r="K6" s="684"/>
      <c r="L6" s="684"/>
      <c r="M6" s="684"/>
      <c r="N6" s="684"/>
      <c r="O6" s="684"/>
      <c r="P6" s="684"/>
      <c r="Q6" s="684"/>
      <c r="R6" s="684"/>
      <c r="S6" s="684"/>
      <c r="T6" s="684"/>
      <c r="U6" s="684"/>
      <c r="V6" s="684"/>
      <c r="W6" s="684"/>
      <c r="X6" s="684"/>
      <c r="Y6" s="684"/>
      <c r="Z6" s="684"/>
      <c r="AA6" s="684"/>
      <c r="AB6" s="684"/>
      <c r="AC6" s="684"/>
      <c r="AD6" s="684"/>
      <c r="AE6" s="684"/>
      <c r="AF6" s="684"/>
      <c r="AG6" s="684"/>
      <c r="AH6" s="684"/>
      <c r="AI6" s="684"/>
      <c r="AJ6" s="684"/>
      <c r="AK6" s="684"/>
      <c r="AL6" s="684"/>
      <c r="AM6" s="684"/>
      <c r="AN6" s="684"/>
      <c r="AO6" s="684"/>
      <c r="AP6" s="684"/>
      <c r="AQ6" s="684"/>
      <c r="AR6" s="684"/>
      <c r="AS6" s="684"/>
      <c r="AT6" s="684"/>
      <c r="AU6" s="684"/>
      <c r="AV6" s="684"/>
      <c r="AW6" s="684"/>
      <c r="AX6" s="684"/>
      <c r="AY6" s="684"/>
      <c r="AZ6" s="684"/>
      <c r="BA6" s="684"/>
      <c r="BB6" s="684"/>
      <c r="BC6" s="684"/>
      <c r="BD6" s="684"/>
      <c r="BE6" s="684"/>
      <c r="BF6" s="684"/>
      <c r="BG6" s="684"/>
      <c r="BH6" s="684"/>
      <c r="BI6" s="684"/>
      <c r="BJ6" s="684"/>
      <c r="BK6" s="684"/>
      <c r="BL6" s="684"/>
      <c r="BM6" s="684"/>
      <c r="BN6" s="684"/>
      <c r="BO6" s="684"/>
      <c r="BP6" s="684"/>
      <c r="BQ6" s="684"/>
      <c r="BR6" s="684"/>
      <c r="BS6" s="684"/>
      <c r="BT6" s="684"/>
      <c r="BU6" s="684"/>
      <c r="BV6" s="684"/>
      <c r="BW6" s="684"/>
      <c r="BX6" s="684"/>
      <c r="BY6" s="684"/>
      <c r="BZ6" s="684"/>
      <c r="CA6" s="684"/>
      <c r="CB6" s="684"/>
      <c r="CC6" s="684"/>
      <c r="CD6" s="684"/>
      <c r="CE6" s="684"/>
      <c r="CF6" s="684"/>
      <c r="CG6" s="684"/>
      <c r="CH6" s="684"/>
      <c r="CI6" s="684"/>
      <c r="CJ6" s="684"/>
      <c r="CK6" s="684"/>
      <c r="CL6" s="684"/>
      <c r="CM6" s="684"/>
      <c r="CN6" s="684"/>
      <c r="CO6" s="684"/>
      <c r="CP6" s="684"/>
      <c r="CQ6" s="684"/>
      <c r="CR6" s="684"/>
      <c r="CS6" s="684"/>
      <c r="CT6" s="684"/>
      <c r="CU6" s="684"/>
      <c r="CV6" s="684"/>
      <c r="CW6" s="684"/>
      <c r="CX6" s="684"/>
      <c r="CY6" s="684"/>
      <c r="CZ6" s="684"/>
      <c r="DA6" s="684"/>
      <c r="DB6" s="684"/>
      <c r="DC6" s="684"/>
      <c r="DD6" s="684"/>
      <c r="DE6" s="684"/>
      <c r="DF6" s="684"/>
      <c r="DG6" s="684"/>
      <c r="DH6" s="684"/>
      <c r="DI6" s="684"/>
      <c r="DJ6" s="684"/>
      <c r="DK6" s="684"/>
      <c r="DL6" s="684"/>
      <c r="DM6" s="684"/>
      <c r="DN6" s="684"/>
      <c r="DO6" s="684"/>
      <c r="DP6" s="684"/>
      <c r="DQ6" s="684"/>
      <c r="DR6" s="684"/>
      <c r="DS6" s="684"/>
      <c r="DT6" s="684"/>
      <c r="DU6" s="684"/>
      <c r="DV6" s="684"/>
      <c r="DW6" s="684"/>
      <c r="DX6" s="684"/>
      <c r="DY6" s="684"/>
      <c r="DZ6" s="684"/>
      <c r="EA6" s="684"/>
      <c r="EB6" s="684"/>
      <c r="EC6" s="684"/>
      <c r="ED6" s="684"/>
      <c r="EE6" s="684"/>
      <c r="EF6" s="684"/>
      <c r="EG6" s="684"/>
      <c r="EH6" s="684"/>
      <c r="EI6" s="684"/>
      <c r="EJ6" s="684"/>
      <c r="EK6" s="684"/>
      <c r="EL6" s="684"/>
      <c r="EM6" s="684"/>
      <c r="EN6" s="684"/>
      <c r="EO6" s="684"/>
      <c r="EP6" s="684"/>
      <c r="EQ6" s="684"/>
      <c r="ER6" s="684"/>
      <c r="ES6" s="684"/>
      <c r="ET6" s="684"/>
      <c r="EU6" s="684"/>
      <c r="EV6" s="684"/>
      <c r="EW6" s="684"/>
      <c r="EX6" s="684"/>
      <c r="EY6" s="684"/>
      <c r="EZ6" s="684"/>
      <c r="FA6" s="684"/>
      <c r="FB6" s="684"/>
      <c r="FC6" s="684"/>
      <c r="FD6" s="684"/>
      <c r="FE6" s="684"/>
      <c r="FF6" s="684"/>
      <c r="FG6" s="684"/>
      <c r="FH6" s="684"/>
      <c r="FI6" s="684"/>
      <c r="FJ6" s="684"/>
      <c r="FK6" s="684"/>
      <c r="FL6" s="684"/>
      <c r="FM6" s="684"/>
      <c r="FN6" s="684"/>
      <c r="FO6" s="684"/>
      <c r="FP6" s="684"/>
      <c r="FQ6" s="684"/>
      <c r="FR6" s="684"/>
      <c r="FS6" s="684"/>
      <c r="FT6" s="684"/>
      <c r="FU6" s="684"/>
      <c r="FV6" s="684"/>
      <c r="FW6" s="684"/>
      <c r="FX6" s="684"/>
      <c r="FY6" s="684"/>
      <c r="FZ6" s="684"/>
      <c r="GA6" s="684"/>
      <c r="GB6" s="684"/>
      <c r="GC6" s="684"/>
      <c r="GD6" s="684"/>
      <c r="GE6" s="684"/>
      <c r="GF6" s="684"/>
      <c r="GG6" s="684"/>
      <c r="GH6" s="684"/>
      <c r="GI6" s="684"/>
      <c r="GJ6" s="684"/>
      <c r="GK6" s="684"/>
      <c r="GL6" s="684"/>
      <c r="GM6" s="684"/>
      <c r="GN6" s="684"/>
      <c r="GO6" s="684"/>
      <c r="GP6" s="684"/>
      <c r="GQ6" s="684"/>
      <c r="GR6" s="684"/>
      <c r="GS6" s="684"/>
      <c r="GT6" s="684"/>
      <c r="GU6" s="684"/>
      <c r="GV6" s="684"/>
      <c r="GW6" s="684"/>
      <c r="GX6" s="684"/>
      <c r="GY6" s="684"/>
      <c r="GZ6" s="684"/>
      <c r="HA6" s="684"/>
      <c r="HB6" s="684"/>
      <c r="HC6" s="684"/>
      <c r="HD6" s="684"/>
      <c r="HE6" s="684"/>
      <c r="HF6" s="684"/>
      <c r="HG6" s="684"/>
      <c r="HH6" s="684"/>
      <c r="HI6" s="684"/>
      <c r="HJ6" s="684"/>
      <c r="HK6" s="684"/>
      <c r="HL6" s="684"/>
      <c r="HM6" s="684"/>
      <c r="HN6" s="684"/>
      <c r="HO6" s="684"/>
      <c r="HP6" s="684"/>
      <c r="HQ6" s="684"/>
      <c r="HR6" s="684"/>
      <c r="HS6" s="684"/>
      <c r="HT6" s="684"/>
      <c r="HU6" s="684"/>
      <c r="HV6" s="684"/>
      <c r="HW6" s="684"/>
      <c r="HX6" s="684"/>
      <c r="HY6" s="684"/>
      <c r="HZ6" s="684"/>
      <c r="IA6" s="684"/>
      <c r="IB6" s="684"/>
      <c r="IC6" s="684"/>
      <c r="ID6" s="684"/>
      <c r="IE6" s="684"/>
      <c r="IF6" s="684"/>
      <c r="IG6" s="684"/>
      <c r="IH6" s="684"/>
      <c r="II6" s="684"/>
      <c r="IJ6" s="684"/>
      <c r="IK6" s="684"/>
      <c r="IL6" s="684"/>
      <c r="IM6" s="684"/>
      <c r="IN6" s="684"/>
      <c r="IO6" s="684"/>
      <c r="IP6" s="684"/>
      <c r="IQ6" s="684"/>
      <c r="IR6" s="684"/>
    </row>
    <row r="7" spans="1:252">
      <c r="A7" s="1960"/>
      <c r="B7" s="1960"/>
      <c r="C7" s="1960"/>
      <c r="D7" s="1960"/>
      <c r="E7" s="1377"/>
      <c r="F7" s="1377"/>
      <c r="G7" s="1377"/>
      <c r="H7" s="1377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  <c r="BF7" s="684"/>
      <c r="BG7" s="684"/>
      <c r="BH7" s="684"/>
      <c r="BI7" s="684"/>
      <c r="BJ7" s="684"/>
      <c r="BK7" s="684"/>
      <c r="BL7" s="684"/>
      <c r="BM7" s="684"/>
      <c r="BN7" s="684"/>
      <c r="BO7" s="684"/>
      <c r="BP7" s="684"/>
      <c r="BQ7" s="684"/>
      <c r="BR7" s="684"/>
      <c r="BS7" s="684"/>
      <c r="BT7" s="684"/>
      <c r="BU7" s="684"/>
      <c r="BV7" s="684"/>
      <c r="BW7" s="684"/>
      <c r="BX7" s="684"/>
      <c r="BY7" s="684"/>
      <c r="BZ7" s="684"/>
      <c r="CA7" s="684"/>
      <c r="CB7" s="684"/>
      <c r="CC7" s="684"/>
      <c r="CD7" s="684"/>
      <c r="CE7" s="684"/>
      <c r="CF7" s="684"/>
      <c r="CG7" s="684"/>
      <c r="CH7" s="684"/>
      <c r="CI7" s="684"/>
      <c r="CJ7" s="684"/>
      <c r="CK7" s="684"/>
      <c r="CL7" s="684"/>
      <c r="CM7" s="684"/>
      <c r="CN7" s="684"/>
      <c r="CO7" s="684"/>
      <c r="CP7" s="684"/>
      <c r="CQ7" s="684"/>
      <c r="CR7" s="684"/>
      <c r="CS7" s="684"/>
      <c r="CT7" s="684"/>
      <c r="CU7" s="684"/>
      <c r="CV7" s="684"/>
      <c r="CW7" s="684"/>
      <c r="CX7" s="684"/>
      <c r="CY7" s="684"/>
      <c r="CZ7" s="684"/>
      <c r="DA7" s="684"/>
      <c r="DB7" s="684"/>
      <c r="DC7" s="684"/>
      <c r="DD7" s="684"/>
      <c r="DE7" s="684"/>
      <c r="DF7" s="684"/>
      <c r="DG7" s="684"/>
      <c r="DH7" s="684"/>
      <c r="DI7" s="684"/>
      <c r="DJ7" s="684"/>
      <c r="DK7" s="684"/>
      <c r="DL7" s="684"/>
      <c r="DM7" s="684"/>
      <c r="DN7" s="684"/>
      <c r="DO7" s="684"/>
      <c r="DP7" s="684"/>
      <c r="DQ7" s="684"/>
      <c r="DR7" s="684"/>
      <c r="DS7" s="684"/>
      <c r="DT7" s="684"/>
      <c r="DU7" s="684"/>
      <c r="DV7" s="684"/>
      <c r="DW7" s="684"/>
      <c r="DX7" s="684"/>
      <c r="DY7" s="684"/>
      <c r="DZ7" s="684"/>
      <c r="EA7" s="684"/>
      <c r="EB7" s="684"/>
      <c r="EC7" s="684"/>
      <c r="ED7" s="684"/>
      <c r="EE7" s="684"/>
      <c r="EF7" s="684"/>
      <c r="EG7" s="684"/>
      <c r="EH7" s="684"/>
      <c r="EI7" s="684"/>
      <c r="EJ7" s="684"/>
      <c r="EK7" s="684"/>
      <c r="EL7" s="684"/>
      <c r="EM7" s="684"/>
      <c r="EN7" s="684"/>
      <c r="EO7" s="684"/>
      <c r="EP7" s="684"/>
      <c r="EQ7" s="684"/>
      <c r="ER7" s="684"/>
      <c r="ES7" s="684"/>
      <c r="ET7" s="684"/>
      <c r="EU7" s="684"/>
      <c r="EV7" s="684"/>
      <c r="EW7" s="684"/>
      <c r="EX7" s="684"/>
      <c r="EY7" s="684"/>
      <c r="EZ7" s="684"/>
      <c r="FA7" s="684"/>
      <c r="FB7" s="684"/>
      <c r="FC7" s="684"/>
      <c r="FD7" s="684"/>
      <c r="FE7" s="684"/>
      <c r="FF7" s="684"/>
      <c r="FG7" s="684"/>
      <c r="FH7" s="684"/>
      <c r="FI7" s="684"/>
      <c r="FJ7" s="684"/>
      <c r="FK7" s="684"/>
      <c r="FL7" s="684"/>
      <c r="FM7" s="684"/>
      <c r="FN7" s="684"/>
      <c r="FO7" s="684"/>
      <c r="FP7" s="684"/>
      <c r="FQ7" s="684"/>
      <c r="FR7" s="684"/>
      <c r="FS7" s="684"/>
      <c r="FT7" s="684"/>
      <c r="FU7" s="684"/>
      <c r="FV7" s="684"/>
      <c r="FW7" s="684"/>
      <c r="FX7" s="684"/>
      <c r="FY7" s="684"/>
      <c r="FZ7" s="684"/>
      <c r="GA7" s="684"/>
      <c r="GB7" s="684"/>
      <c r="GC7" s="684"/>
      <c r="GD7" s="684"/>
      <c r="GE7" s="684"/>
      <c r="GF7" s="684"/>
      <c r="GG7" s="684"/>
      <c r="GH7" s="684"/>
      <c r="GI7" s="684"/>
      <c r="GJ7" s="684"/>
      <c r="GK7" s="684"/>
      <c r="GL7" s="684"/>
      <c r="GM7" s="684"/>
      <c r="GN7" s="684"/>
      <c r="GO7" s="684"/>
      <c r="GP7" s="684"/>
      <c r="GQ7" s="684"/>
      <c r="GR7" s="684"/>
      <c r="GS7" s="684"/>
      <c r="GT7" s="684"/>
      <c r="GU7" s="684"/>
      <c r="GV7" s="684"/>
      <c r="GW7" s="684"/>
      <c r="GX7" s="684"/>
      <c r="GY7" s="684"/>
      <c r="GZ7" s="684"/>
      <c r="HA7" s="684"/>
      <c r="HB7" s="684"/>
      <c r="HC7" s="684"/>
      <c r="HD7" s="684"/>
      <c r="HE7" s="684"/>
      <c r="HF7" s="684"/>
      <c r="HG7" s="684"/>
      <c r="HH7" s="684"/>
      <c r="HI7" s="684"/>
      <c r="HJ7" s="684"/>
      <c r="HK7" s="684"/>
      <c r="HL7" s="684"/>
      <c r="HM7" s="684"/>
      <c r="HN7" s="684"/>
      <c r="HO7" s="684"/>
      <c r="HP7" s="684"/>
      <c r="HQ7" s="684"/>
      <c r="HR7" s="684"/>
      <c r="HS7" s="684"/>
      <c r="HT7" s="684"/>
      <c r="HU7" s="684"/>
      <c r="HV7" s="684"/>
      <c r="HW7" s="684"/>
      <c r="HX7" s="684"/>
      <c r="HY7" s="684"/>
      <c r="HZ7" s="684"/>
      <c r="IA7" s="684"/>
      <c r="IB7" s="684"/>
      <c r="IC7" s="684"/>
      <c r="ID7" s="684"/>
      <c r="IE7" s="684"/>
      <c r="IF7" s="684"/>
      <c r="IG7" s="684"/>
      <c r="IH7" s="684"/>
      <c r="II7" s="684"/>
      <c r="IJ7" s="684"/>
      <c r="IK7" s="684"/>
      <c r="IL7" s="684"/>
      <c r="IM7" s="684"/>
      <c r="IN7" s="684"/>
      <c r="IO7" s="684"/>
      <c r="IP7" s="684"/>
      <c r="IQ7" s="684"/>
      <c r="IR7" s="684"/>
    </row>
    <row r="8" spans="1:252" s="745" customFormat="1">
      <c r="D8" s="685"/>
      <c r="E8" s="1991"/>
      <c r="F8" s="1991"/>
      <c r="G8" s="1991"/>
      <c r="H8" s="1991"/>
      <c r="I8" s="1991" t="s">
        <v>344</v>
      </c>
    </row>
    <row r="9" spans="1:252" s="745" customFormat="1" ht="18.75">
      <c r="D9" s="1992"/>
      <c r="E9" s="659"/>
      <c r="F9" s="659"/>
      <c r="G9" s="659"/>
      <c r="H9" s="659"/>
      <c r="I9" s="659"/>
    </row>
    <row r="10" spans="1:252" s="745" customFormat="1">
      <c r="D10" s="1991"/>
      <c r="E10" s="659"/>
      <c r="I10" s="1991" t="s">
        <v>1047</v>
      </c>
    </row>
    <row r="11" spans="1:252" s="745" customFormat="1">
      <c r="D11" s="1991"/>
      <c r="E11" s="659"/>
      <c r="F11" s="1993"/>
      <c r="G11" s="1993"/>
      <c r="H11" s="1993"/>
      <c r="I11" s="1991" t="s">
        <v>1048</v>
      </c>
    </row>
    <row r="12" spans="1:252" s="745" customFormat="1" ht="18.75">
      <c r="D12" s="1994"/>
      <c r="E12" s="659"/>
      <c r="F12" s="659"/>
      <c r="G12" s="659"/>
      <c r="H12" s="659"/>
      <c r="I12" s="659" t="s">
        <v>934</v>
      </c>
    </row>
    <row r="13" spans="1:252" s="745" customFormat="1" ht="18.75">
      <c r="D13" s="1992"/>
      <c r="E13" s="659"/>
      <c r="F13" s="659"/>
      <c r="G13" s="659"/>
      <c r="H13" s="659"/>
      <c r="I13" s="659" t="s">
        <v>1405</v>
      </c>
    </row>
    <row r="14" spans="1:252" s="745" customFormat="1">
      <c r="A14" s="1484"/>
      <c r="D14" s="573"/>
      <c r="E14" s="659"/>
      <c r="F14" s="659"/>
      <c r="G14" s="659"/>
      <c r="H14" s="659"/>
      <c r="I14" s="659" t="s">
        <v>348</v>
      </c>
    </row>
    <row r="15" spans="1:252" ht="16.5" thickBot="1">
      <c r="A15" s="684"/>
      <c r="I15" s="659"/>
      <c r="L15" s="745"/>
      <c r="M15" s="745"/>
      <c r="N15" s="745"/>
      <c r="O15" s="745"/>
      <c r="P15" s="745"/>
      <c r="Q15" s="745"/>
      <c r="R15" s="745"/>
      <c r="S15" s="745"/>
      <c r="T15" s="745"/>
      <c r="U15" s="745"/>
      <c r="V15" s="745"/>
      <c r="W15" s="745"/>
      <c r="X15" s="745"/>
      <c r="Y15" s="745"/>
    </row>
    <row r="16" spans="1:252" ht="38.25" customHeight="1" thickBot="1">
      <c r="A16" s="1995" t="s">
        <v>123</v>
      </c>
      <c r="B16" s="1996" t="s">
        <v>124</v>
      </c>
      <c r="C16" s="1996" t="s">
        <v>750</v>
      </c>
      <c r="D16" s="1996" t="s">
        <v>751</v>
      </c>
      <c r="E16" s="1996" t="s">
        <v>877</v>
      </c>
      <c r="F16" s="1996" t="s">
        <v>932</v>
      </c>
      <c r="G16" s="1996" t="s">
        <v>979</v>
      </c>
      <c r="H16" s="1996" t="s">
        <v>1265</v>
      </c>
      <c r="I16" s="1997" t="s">
        <v>1277</v>
      </c>
      <c r="L16" s="745"/>
      <c r="M16" s="745"/>
      <c r="N16" s="745"/>
      <c r="O16" s="745"/>
      <c r="P16" s="745"/>
      <c r="Q16" s="745"/>
      <c r="R16" s="745"/>
      <c r="S16" s="745"/>
      <c r="T16" s="745"/>
      <c r="U16" s="745"/>
      <c r="V16" s="745"/>
      <c r="W16" s="745"/>
      <c r="X16" s="745"/>
      <c r="Y16" s="745"/>
    </row>
    <row r="17" spans="1:25" ht="20.25">
      <c r="A17" s="1998">
        <v>1</v>
      </c>
      <c r="B17" s="1999" t="s">
        <v>134</v>
      </c>
      <c r="C17" s="2000">
        <f t="shared" ref="C17:F17" si="0">C18+C25</f>
        <v>535.38429797758101</v>
      </c>
      <c r="D17" s="2000">
        <f t="shared" si="0"/>
        <v>575</v>
      </c>
      <c r="E17" s="2000">
        <f t="shared" si="0"/>
        <v>560</v>
      </c>
      <c r="F17" s="2000">
        <f t="shared" si="0"/>
        <v>616</v>
      </c>
      <c r="G17" s="2000">
        <f>G18+G25</f>
        <v>644.952</v>
      </c>
      <c r="H17" s="2000">
        <f>H18+H25</f>
        <v>644.952</v>
      </c>
      <c r="I17" s="2001">
        <f>I18+I25+I29+I30</f>
        <v>3576.2882979775809</v>
      </c>
      <c r="J17" s="1378"/>
      <c r="K17" s="1378"/>
      <c r="L17" s="745"/>
      <c r="M17" s="745"/>
      <c r="N17" s="745"/>
      <c r="O17" s="745"/>
      <c r="P17" s="745"/>
      <c r="Q17" s="745"/>
      <c r="R17" s="745"/>
      <c r="S17" s="745"/>
      <c r="T17" s="745"/>
      <c r="U17" s="745"/>
      <c r="V17" s="745"/>
      <c r="W17" s="745"/>
      <c r="X17" s="745"/>
      <c r="Y17" s="745"/>
    </row>
    <row r="18" spans="1:25" ht="20.25">
      <c r="A18" s="1998" t="s">
        <v>111</v>
      </c>
      <c r="B18" s="1999" t="s">
        <v>141</v>
      </c>
      <c r="C18" s="2002">
        <f t="shared" ref="C18:F18" si="1">C19+C24+C21</f>
        <v>88.619576529152539</v>
      </c>
      <c r="D18" s="2002">
        <f t="shared" si="1"/>
        <v>87.619</v>
      </c>
      <c r="E18" s="2002">
        <f t="shared" si="1"/>
        <v>0</v>
      </c>
      <c r="F18" s="2002">
        <f t="shared" si="1"/>
        <v>0</v>
      </c>
      <c r="G18" s="2002">
        <f>G19+G24+G21</f>
        <v>0</v>
      </c>
      <c r="H18" s="2002">
        <f>H19+H24+H21</f>
        <v>0</v>
      </c>
      <c r="I18" s="2003">
        <f>I19+I24+I21</f>
        <v>176.23857652915254</v>
      </c>
      <c r="J18" s="1378"/>
      <c r="K18" s="1378"/>
      <c r="L18" s="745"/>
      <c r="M18" s="745"/>
      <c r="N18" s="745"/>
      <c r="O18" s="745"/>
      <c r="P18" s="745"/>
      <c r="Q18" s="745"/>
      <c r="R18" s="745"/>
      <c r="S18" s="745"/>
      <c r="T18" s="745"/>
      <c r="U18" s="745"/>
      <c r="V18" s="745"/>
      <c r="W18" s="745"/>
      <c r="X18" s="745"/>
      <c r="Y18" s="745"/>
    </row>
    <row r="19" spans="1:25" ht="20.25">
      <c r="A19" s="1998" t="s">
        <v>142</v>
      </c>
      <c r="B19" s="1999" t="s">
        <v>165</v>
      </c>
      <c r="C19" s="2004">
        <v>88.619576529152539</v>
      </c>
      <c r="D19" s="2004">
        <v>87.619</v>
      </c>
      <c r="E19" s="2004">
        <v>0</v>
      </c>
      <c r="F19" s="2005">
        <v>0</v>
      </c>
      <c r="G19" s="2005"/>
      <c r="H19" s="2005"/>
      <c r="I19" s="2006">
        <f t="shared" ref="I19:I24" si="2">C19+D19+E19+F19+G19+H19</f>
        <v>176.23857652915254</v>
      </c>
      <c r="J19" s="1378"/>
      <c r="K19" s="1378"/>
      <c r="L19" s="745"/>
      <c r="M19" s="745"/>
      <c r="N19" s="745"/>
      <c r="O19" s="745"/>
      <c r="P19" s="745"/>
      <c r="Q19" s="745"/>
      <c r="R19" s="745"/>
      <c r="S19" s="745"/>
      <c r="T19" s="745"/>
      <c r="U19" s="745"/>
      <c r="V19" s="745"/>
      <c r="W19" s="745"/>
      <c r="X19" s="745"/>
      <c r="Y19" s="745"/>
    </row>
    <row r="20" spans="1:25" ht="20.25">
      <c r="A20" s="1998" t="s">
        <v>158</v>
      </c>
      <c r="B20" s="1999" t="s">
        <v>166</v>
      </c>
      <c r="C20" s="2004"/>
      <c r="D20" s="2004"/>
      <c r="E20" s="2004"/>
      <c r="F20" s="2005"/>
      <c r="G20" s="2005"/>
      <c r="H20" s="2005"/>
      <c r="I20" s="2006">
        <f t="shared" si="2"/>
        <v>0</v>
      </c>
      <c r="J20" s="1378"/>
      <c r="K20" s="1378"/>
      <c r="L20" s="745"/>
      <c r="M20" s="745"/>
      <c r="N20" s="745"/>
      <c r="O20" s="745"/>
      <c r="P20" s="745"/>
      <c r="Q20" s="745"/>
      <c r="R20" s="745"/>
      <c r="S20" s="745"/>
      <c r="T20" s="745"/>
      <c r="U20" s="745"/>
      <c r="V20" s="745"/>
      <c r="W20" s="745"/>
      <c r="X20" s="745"/>
      <c r="Y20" s="745"/>
    </row>
    <row r="21" spans="1:25" ht="48" customHeight="1">
      <c r="A21" s="1998" t="s">
        <v>162</v>
      </c>
      <c r="B21" s="1999" t="s">
        <v>216</v>
      </c>
      <c r="C21" s="2004">
        <f t="shared" ref="C21:H21" si="3">C22+C23</f>
        <v>0</v>
      </c>
      <c r="D21" s="2004">
        <f t="shared" si="3"/>
        <v>0</v>
      </c>
      <c r="E21" s="2004">
        <f t="shared" si="3"/>
        <v>0</v>
      </c>
      <c r="F21" s="2004">
        <f t="shared" si="3"/>
        <v>0</v>
      </c>
      <c r="G21" s="2004">
        <f t="shared" si="3"/>
        <v>0</v>
      </c>
      <c r="H21" s="2004">
        <f t="shared" si="3"/>
        <v>0</v>
      </c>
      <c r="I21" s="2006">
        <f t="shared" si="2"/>
        <v>0</v>
      </c>
      <c r="J21" s="1378"/>
      <c r="K21" s="1378"/>
      <c r="L21" s="745"/>
      <c r="M21" s="745"/>
      <c r="N21" s="745"/>
      <c r="O21" s="745"/>
      <c r="P21" s="745"/>
      <c r="Q21" s="745"/>
      <c r="R21" s="745"/>
      <c r="S21" s="745"/>
      <c r="T21" s="745"/>
      <c r="U21" s="745"/>
      <c r="V21" s="745"/>
      <c r="W21" s="745"/>
      <c r="X21" s="745"/>
      <c r="Y21" s="745"/>
    </row>
    <row r="22" spans="1:25" ht="20.25">
      <c r="A22" s="1998" t="s">
        <v>163</v>
      </c>
      <c r="B22" s="1999" t="s">
        <v>217</v>
      </c>
      <c r="C22" s="2004"/>
      <c r="D22" s="2004"/>
      <c r="E22" s="2004"/>
      <c r="F22" s="2005"/>
      <c r="G22" s="2005"/>
      <c r="H22" s="2005"/>
      <c r="I22" s="2006">
        <f t="shared" si="2"/>
        <v>0</v>
      </c>
      <c r="J22" s="1378"/>
      <c r="K22" s="1378"/>
      <c r="L22" s="745"/>
      <c r="M22" s="745"/>
      <c r="N22" s="745"/>
      <c r="O22" s="745"/>
      <c r="P22" s="745"/>
      <c r="Q22" s="745"/>
      <c r="R22" s="745"/>
      <c r="S22" s="745"/>
      <c r="T22" s="745"/>
      <c r="U22" s="745"/>
      <c r="V22" s="745"/>
      <c r="W22" s="745"/>
      <c r="X22" s="745"/>
      <c r="Y22" s="745"/>
    </row>
    <row r="23" spans="1:25" ht="20.25">
      <c r="A23" s="1998" t="s">
        <v>164</v>
      </c>
      <c r="B23" s="1999" t="s">
        <v>218</v>
      </c>
      <c r="C23" s="2004"/>
      <c r="D23" s="2004"/>
      <c r="E23" s="2004"/>
      <c r="F23" s="2005"/>
      <c r="G23" s="2005"/>
      <c r="H23" s="2005"/>
      <c r="I23" s="2006">
        <f t="shared" si="2"/>
        <v>0</v>
      </c>
      <c r="J23" s="1378"/>
      <c r="K23" s="1378"/>
      <c r="L23" s="745"/>
      <c r="M23" s="745"/>
      <c r="N23" s="745"/>
      <c r="O23" s="745"/>
      <c r="P23" s="745"/>
      <c r="Q23" s="745"/>
      <c r="R23" s="745"/>
      <c r="S23" s="745"/>
      <c r="T23" s="745"/>
      <c r="U23" s="745"/>
      <c r="V23" s="745"/>
      <c r="W23" s="745"/>
      <c r="X23" s="745"/>
      <c r="Y23" s="745"/>
    </row>
    <row r="24" spans="1:25" ht="20.25">
      <c r="A24" s="1998" t="s">
        <v>376</v>
      </c>
      <c r="B24" s="1999" t="s">
        <v>766</v>
      </c>
      <c r="C24" s="2004"/>
      <c r="D24" s="2004"/>
      <c r="E24" s="2004"/>
      <c r="F24" s="2005"/>
      <c r="G24" s="2005"/>
      <c r="H24" s="2005"/>
      <c r="I24" s="2006">
        <f t="shared" si="2"/>
        <v>0</v>
      </c>
      <c r="J24" s="1378"/>
      <c r="K24" s="1378"/>
      <c r="L24" s="745"/>
      <c r="M24" s="745"/>
      <c r="N24" s="745"/>
      <c r="O24" s="745"/>
      <c r="P24" s="745"/>
      <c r="Q24" s="745"/>
      <c r="R24" s="745"/>
      <c r="S24" s="745"/>
      <c r="T24" s="745"/>
      <c r="U24" s="745"/>
      <c r="V24" s="745"/>
      <c r="W24" s="745"/>
      <c r="X24" s="745"/>
      <c r="Y24" s="745"/>
    </row>
    <row r="25" spans="1:25" ht="20.25">
      <c r="A25" s="1998" t="s">
        <v>112</v>
      </c>
      <c r="B25" s="1999" t="s">
        <v>143</v>
      </c>
      <c r="C25" s="2000">
        <f t="shared" ref="C25:F25" si="4">SUM(C26:C28)</f>
        <v>446.76472144842847</v>
      </c>
      <c r="D25" s="2000">
        <f t="shared" si="4"/>
        <v>487.38099999999997</v>
      </c>
      <c r="E25" s="2000">
        <f t="shared" si="4"/>
        <v>560</v>
      </c>
      <c r="F25" s="2000">
        <f t="shared" si="4"/>
        <v>616</v>
      </c>
      <c r="G25" s="2000">
        <f>SUM(G26:G28)</f>
        <v>644.952</v>
      </c>
      <c r="H25" s="2000">
        <f>SUM(H26:H28)</f>
        <v>644.952</v>
      </c>
      <c r="I25" s="2007">
        <f t="shared" ref="I25" si="5">SUM(I26:I28)</f>
        <v>3400.0497214484285</v>
      </c>
      <c r="J25" s="1378"/>
      <c r="K25" s="1378"/>
      <c r="L25" s="745"/>
      <c r="M25" s="745"/>
      <c r="N25" s="745"/>
      <c r="O25" s="745"/>
      <c r="P25" s="745"/>
      <c r="Q25" s="745"/>
      <c r="R25" s="745"/>
      <c r="S25" s="745"/>
      <c r="T25" s="745"/>
      <c r="U25" s="745"/>
      <c r="V25" s="745"/>
      <c r="W25" s="745"/>
      <c r="X25" s="745"/>
      <c r="Y25" s="745"/>
    </row>
    <row r="26" spans="1:25" ht="20.25">
      <c r="A26" s="1998" t="s">
        <v>364</v>
      </c>
      <c r="B26" s="1999" t="s">
        <v>367</v>
      </c>
      <c r="C26" s="2004">
        <f>439.081979353571</f>
        <v>439.081979353571</v>
      </c>
      <c r="D26" s="2004">
        <v>487.38099999999997</v>
      </c>
      <c r="E26" s="2004">
        <v>560</v>
      </c>
      <c r="F26" s="2004">
        <v>616</v>
      </c>
      <c r="G26" s="2005">
        <v>644.952</v>
      </c>
      <c r="H26" s="2005">
        <f>G26</f>
        <v>644.952</v>
      </c>
      <c r="I26" s="2006">
        <f>C26+D26+E26+F26+G26+H26</f>
        <v>3392.366979353571</v>
      </c>
      <c r="J26" s="1378"/>
      <c r="K26" s="1378"/>
      <c r="L26" s="745"/>
      <c r="M26" s="745"/>
      <c r="N26" s="745"/>
      <c r="O26" s="745"/>
      <c r="P26" s="745"/>
      <c r="Q26" s="745"/>
      <c r="R26" s="745"/>
      <c r="S26" s="745"/>
      <c r="T26" s="745"/>
      <c r="U26" s="745"/>
      <c r="V26" s="745"/>
      <c r="W26" s="745"/>
      <c r="X26" s="745"/>
      <c r="Y26" s="745"/>
    </row>
    <row r="27" spans="1:25" ht="20.25">
      <c r="A27" s="1998" t="s">
        <v>365</v>
      </c>
      <c r="B27" s="1999" t="s">
        <v>368</v>
      </c>
      <c r="C27" s="2004"/>
      <c r="D27" s="2004"/>
      <c r="E27" s="2004"/>
      <c r="F27" s="2005"/>
      <c r="G27" s="2005"/>
      <c r="H27" s="2005"/>
      <c r="I27" s="2006">
        <f t="shared" ref="I27:I40" si="6">C27+D27+E27+F27+G27+H27</f>
        <v>0</v>
      </c>
      <c r="J27" s="1378"/>
      <c r="K27" s="1378"/>
      <c r="L27" s="745"/>
      <c r="M27" s="745"/>
      <c r="N27" s="745"/>
      <c r="O27" s="745"/>
      <c r="P27" s="745"/>
      <c r="Q27" s="745"/>
      <c r="R27" s="745"/>
      <c r="S27" s="745"/>
      <c r="T27" s="745"/>
      <c r="U27" s="745"/>
      <c r="V27" s="745"/>
      <c r="W27" s="745"/>
      <c r="X27" s="745"/>
      <c r="Y27" s="745"/>
    </row>
    <row r="28" spans="1:25" ht="20.25">
      <c r="A28" s="1998" t="s">
        <v>366</v>
      </c>
      <c r="B28" s="1999" t="s">
        <v>369</v>
      </c>
      <c r="C28" s="2004">
        <v>7.6827420948574741</v>
      </c>
      <c r="D28" s="2004"/>
      <c r="E28" s="2004"/>
      <c r="F28" s="2005"/>
      <c r="G28" s="2005"/>
      <c r="H28" s="2005"/>
      <c r="I28" s="2006">
        <f t="shared" si="6"/>
        <v>7.6827420948574741</v>
      </c>
      <c r="J28" s="1378"/>
      <c r="K28" s="1378"/>
      <c r="L28" s="745"/>
      <c r="M28" s="745"/>
      <c r="N28" s="745"/>
      <c r="O28" s="745"/>
      <c r="P28" s="745"/>
      <c r="Q28" s="745"/>
      <c r="R28" s="745"/>
      <c r="S28" s="745"/>
      <c r="T28" s="745"/>
      <c r="U28" s="745"/>
      <c r="V28" s="745"/>
      <c r="W28" s="745"/>
      <c r="X28" s="745"/>
      <c r="Y28" s="745"/>
    </row>
    <row r="29" spans="1:25" ht="20.25">
      <c r="A29" s="1998" t="s">
        <v>122</v>
      </c>
      <c r="B29" s="1999" t="s">
        <v>144</v>
      </c>
      <c r="C29" s="2004"/>
      <c r="D29" s="2004"/>
      <c r="E29" s="2004"/>
      <c r="F29" s="2005"/>
      <c r="G29" s="2005"/>
      <c r="H29" s="2005"/>
      <c r="I29" s="2006">
        <f t="shared" si="6"/>
        <v>0</v>
      </c>
      <c r="J29" s="1378"/>
      <c r="K29" s="1378"/>
      <c r="L29" s="745"/>
      <c r="M29" s="745"/>
      <c r="N29" s="745"/>
      <c r="O29" s="745"/>
      <c r="P29" s="745"/>
      <c r="Q29" s="745"/>
      <c r="R29" s="745"/>
      <c r="S29" s="745"/>
      <c r="T29" s="745"/>
      <c r="U29" s="745"/>
      <c r="V29" s="745"/>
      <c r="W29" s="745"/>
      <c r="X29" s="745"/>
      <c r="Y29" s="745"/>
    </row>
    <row r="30" spans="1:25" ht="20.25">
      <c r="A30" s="1998" t="s">
        <v>145</v>
      </c>
      <c r="B30" s="1999" t="s">
        <v>146</v>
      </c>
      <c r="C30" s="2004"/>
      <c r="D30" s="2004"/>
      <c r="E30" s="2004"/>
      <c r="F30" s="2005"/>
      <c r="G30" s="2005"/>
      <c r="H30" s="2005"/>
      <c r="I30" s="2006">
        <f t="shared" si="6"/>
        <v>0</v>
      </c>
      <c r="J30" s="1378"/>
      <c r="K30" s="1378"/>
      <c r="L30" s="745"/>
      <c r="M30" s="745"/>
      <c r="N30" s="745"/>
      <c r="O30" s="745"/>
      <c r="P30" s="745"/>
      <c r="Q30" s="745"/>
      <c r="R30" s="745"/>
      <c r="S30" s="745"/>
      <c r="T30" s="745"/>
      <c r="U30" s="745"/>
      <c r="V30" s="745"/>
      <c r="W30" s="745"/>
      <c r="X30" s="745"/>
      <c r="Y30" s="745"/>
    </row>
    <row r="31" spans="1:25" ht="20.25">
      <c r="A31" s="1998" t="s">
        <v>147</v>
      </c>
      <c r="B31" s="1999" t="s">
        <v>219</v>
      </c>
      <c r="C31" s="2004"/>
      <c r="D31" s="2004"/>
      <c r="E31" s="2004"/>
      <c r="F31" s="2005"/>
      <c r="G31" s="2005"/>
      <c r="H31" s="2005"/>
      <c r="I31" s="2006">
        <f t="shared" si="6"/>
        <v>0</v>
      </c>
      <c r="J31" s="1378"/>
      <c r="K31" s="1378"/>
      <c r="L31" s="745"/>
      <c r="M31" s="745"/>
      <c r="N31" s="745"/>
      <c r="O31" s="745"/>
      <c r="P31" s="745"/>
      <c r="Q31" s="745"/>
      <c r="R31" s="745"/>
      <c r="S31" s="745"/>
      <c r="T31" s="745"/>
      <c r="U31" s="745"/>
      <c r="V31" s="745"/>
      <c r="W31" s="745"/>
      <c r="X31" s="745"/>
      <c r="Y31" s="745"/>
    </row>
    <row r="32" spans="1:25" ht="20.25">
      <c r="A32" s="1998" t="s">
        <v>267</v>
      </c>
      <c r="B32" s="1999" t="s">
        <v>375</v>
      </c>
      <c r="C32" s="2004"/>
      <c r="D32" s="2004"/>
      <c r="E32" s="2004"/>
      <c r="F32" s="2005"/>
      <c r="G32" s="2005"/>
      <c r="H32" s="2005"/>
      <c r="I32" s="2006">
        <f t="shared" si="6"/>
        <v>0</v>
      </c>
      <c r="J32" s="1378"/>
      <c r="K32" s="1378"/>
      <c r="L32" s="745"/>
      <c r="M32" s="745"/>
      <c r="N32" s="745"/>
      <c r="O32" s="745"/>
      <c r="P32" s="745"/>
      <c r="Q32" s="745"/>
      <c r="R32" s="745"/>
      <c r="S32" s="745"/>
      <c r="T32" s="745"/>
      <c r="U32" s="745"/>
      <c r="V32" s="745"/>
      <c r="W32" s="745"/>
      <c r="X32" s="745"/>
      <c r="Y32" s="745"/>
    </row>
    <row r="33" spans="1:252" ht="20.25">
      <c r="A33" s="1998" t="s">
        <v>113</v>
      </c>
      <c r="B33" s="1999" t="s">
        <v>220</v>
      </c>
      <c r="C33" s="2008">
        <f t="shared" ref="C33:E33" si="7">SUM(C34:C40)</f>
        <v>26.689693180000027</v>
      </c>
      <c r="D33" s="2004">
        <f t="shared" si="7"/>
        <v>0</v>
      </c>
      <c r="E33" s="2004">
        <f t="shared" si="7"/>
        <v>0</v>
      </c>
      <c r="F33" s="2005"/>
      <c r="G33" s="2005"/>
      <c r="H33" s="2005"/>
      <c r="I33" s="2006">
        <f t="shared" si="6"/>
        <v>26.689693180000027</v>
      </c>
      <c r="J33" s="1378"/>
      <c r="K33" s="1378"/>
      <c r="L33" s="745"/>
      <c r="M33" s="745"/>
      <c r="N33" s="745"/>
      <c r="O33" s="745"/>
      <c r="P33" s="745"/>
      <c r="Q33" s="745"/>
      <c r="R33" s="745"/>
      <c r="S33" s="745"/>
      <c r="T33" s="745"/>
      <c r="U33" s="745"/>
      <c r="V33" s="745"/>
      <c r="W33" s="745"/>
      <c r="X33" s="745"/>
      <c r="Y33" s="745"/>
    </row>
    <row r="34" spans="1:252" ht="20.25">
      <c r="A34" s="1998" t="s">
        <v>114</v>
      </c>
      <c r="B34" s="1999" t="s">
        <v>225</v>
      </c>
      <c r="C34" s="2004"/>
      <c r="D34" s="2004"/>
      <c r="E34" s="2004"/>
      <c r="F34" s="2005"/>
      <c r="G34" s="2005"/>
      <c r="H34" s="2005"/>
      <c r="I34" s="2006">
        <f t="shared" si="6"/>
        <v>0</v>
      </c>
      <c r="J34" s="1378"/>
      <c r="K34" s="1378"/>
      <c r="L34" s="745"/>
      <c r="M34" s="745"/>
      <c r="N34" s="745"/>
      <c r="O34" s="745"/>
      <c r="P34" s="745"/>
      <c r="Q34" s="745"/>
      <c r="R34" s="745"/>
      <c r="S34" s="745"/>
      <c r="T34" s="745"/>
      <c r="U34" s="745"/>
      <c r="V34" s="745"/>
      <c r="W34" s="745"/>
      <c r="X34" s="745"/>
      <c r="Y34" s="745"/>
    </row>
    <row r="35" spans="1:252" ht="20.25">
      <c r="A35" s="1998" t="s">
        <v>115</v>
      </c>
      <c r="B35" s="1999" t="s">
        <v>221</v>
      </c>
      <c r="C35" s="2004"/>
      <c r="D35" s="2004"/>
      <c r="E35" s="2004"/>
      <c r="F35" s="2005"/>
      <c r="G35" s="2005"/>
      <c r="H35" s="2005"/>
      <c r="I35" s="2006">
        <f t="shared" si="6"/>
        <v>0</v>
      </c>
      <c r="J35" s="1378"/>
      <c r="K35" s="1378"/>
      <c r="L35" s="745"/>
      <c r="M35" s="745"/>
      <c r="N35" s="745"/>
      <c r="O35" s="745"/>
      <c r="P35" s="745"/>
      <c r="Q35" s="745"/>
      <c r="R35" s="745"/>
      <c r="S35" s="745"/>
      <c r="T35" s="745"/>
      <c r="U35" s="745"/>
      <c r="V35" s="745"/>
      <c r="W35" s="745"/>
      <c r="X35" s="745"/>
      <c r="Y35" s="745"/>
    </row>
    <row r="36" spans="1:252" ht="20.25">
      <c r="A36" s="2009" t="s">
        <v>116</v>
      </c>
      <c r="B36" s="1999" t="s">
        <v>222</v>
      </c>
      <c r="C36" s="2004"/>
      <c r="D36" s="2004"/>
      <c r="E36" s="2004"/>
      <c r="F36" s="2005"/>
      <c r="G36" s="2005"/>
      <c r="H36" s="2005"/>
      <c r="I36" s="2006">
        <f t="shared" si="6"/>
        <v>0</v>
      </c>
      <c r="J36" s="1378"/>
      <c r="K36" s="1378"/>
      <c r="L36" s="745"/>
      <c r="M36" s="745"/>
      <c r="N36" s="745"/>
      <c r="O36" s="745"/>
      <c r="P36" s="745"/>
      <c r="Q36" s="745"/>
      <c r="R36" s="745"/>
      <c r="S36" s="745"/>
      <c r="T36" s="745"/>
      <c r="U36" s="745"/>
      <c r="V36" s="745"/>
      <c r="W36" s="745"/>
      <c r="X36" s="745"/>
      <c r="Y36" s="745"/>
    </row>
    <row r="37" spans="1:252" ht="20.25">
      <c r="A37" s="2009" t="s">
        <v>117</v>
      </c>
      <c r="B37" s="1999" t="s">
        <v>148</v>
      </c>
      <c r="C37" s="2004"/>
      <c r="D37" s="2004"/>
      <c r="E37" s="2004"/>
      <c r="F37" s="2005"/>
      <c r="G37" s="2005"/>
      <c r="H37" s="2005"/>
      <c r="I37" s="2006">
        <f t="shared" si="6"/>
        <v>0</v>
      </c>
      <c r="J37" s="1378"/>
      <c r="K37" s="1378"/>
      <c r="L37" s="2010"/>
      <c r="M37" s="745"/>
      <c r="N37" s="745"/>
      <c r="O37" s="745"/>
      <c r="P37" s="745"/>
      <c r="Q37" s="745"/>
      <c r="R37" s="745"/>
      <c r="S37" s="745"/>
      <c r="T37" s="745"/>
      <c r="U37" s="745"/>
      <c r="V37" s="745"/>
      <c r="W37" s="745"/>
      <c r="X37" s="745"/>
      <c r="Y37" s="745"/>
    </row>
    <row r="38" spans="1:252" ht="20.25">
      <c r="A38" s="1998" t="s">
        <v>167</v>
      </c>
      <c r="B38" s="1999" t="s">
        <v>161</v>
      </c>
      <c r="C38" s="2004"/>
      <c r="D38" s="2004"/>
      <c r="E38" s="2004"/>
      <c r="F38" s="2005"/>
      <c r="G38" s="2005"/>
      <c r="H38" s="2005"/>
      <c r="I38" s="2006">
        <f t="shared" si="6"/>
        <v>0</v>
      </c>
      <c r="J38" s="1378"/>
      <c r="K38" s="1378"/>
      <c r="L38" s="745"/>
      <c r="M38" s="745"/>
      <c r="N38" s="745"/>
      <c r="O38" s="745"/>
      <c r="P38" s="745"/>
      <c r="Q38" s="745"/>
      <c r="R38" s="745"/>
      <c r="S38" s="745"/>
      <c r="T38" s="745"/>
      <c r="U38" s="745"/>
      <c r="V38" s="745"/>
      <c r="W38" s="745"/>
      <c r="X38" s="745"/>
      <c r="Y38" s="745"/>
    </row>
    <row r="39" spans="1:252" ht="20.25">
      <c r="A39" s="2011" t="s">
        <v>214</v>
      </c>
      <c r="B39" s="1999" t="s">
        <v>371</v>
      </c>
      <c r="C39" s="2004"/>
      <c r="D39" s="2004"/>
      <c r="E39" s="2004"/>
      <c r="F39" s="2005"/>
      <c r="G39" s="2005"/>
      <c r="H39" s="2005"/>
      <c r="I39" s="2006">
        <f t="shared" si="6"/>
        <v>0</v>
      </c>
      <c r="J39" s="1378"/>
      <c r="K39" s="1378"/>
      <c r="L39" s="745"/>
      <c r="M39" s="745"/>
      <c r="N39" s="745"/>
      <c r="O39" s="745"/>
      <c r="P39" s="745"/>
      <c r="Q39" s="745"/>
      <c r="R39" s="745"/>
      <c r="S39" s="745"/>
      <c r="T39" s="745"/>
      <c r="U39" s="745"/>
      <c r="V39" s="745"/>
      <c r="W39" s="745"/>
      <c r="X39" s="745"/>
      <c r="Y39" s="745"/>
    </row>
    <row r="40" spans="1:252" ht="21" thickBot="1">
      <c r="A40" s="2011" t="s">
        <v>370</v>
      </c>
      <c r="B40" s="2012" t="s">
        <v>1049</v>
      </c>
      <c r="C40" s="2013">
        <v>26.689693180000027</v>
      </c>
      <c r="D40" s="2013"/>
      <c r="E40" s="2013"/>
      <c r="F40" s="2014"/>
      <c r="G40" s="2014"/>
      <c r="H40" s="2014"/>
      <c r="I40" s="2006">
        <f t="shared" si="6"/>
        <v>26.689693180000027</v>
      </c>
      <c r="J40" s="1378"/>
      <c r="K40" s="1378"/>
      <c r="L40" s="745"/>
      <c r="M40" s="745"/>
      <c r="N40" s="745"/>
      <c r="O40" s="745"/>
      <c r="P40" s="745"/>
      <c r="Q40" s="745"/>
      <c r="R40" s="745"/>
      <c r="S40" s="745"/>
      <c r="T40" s="745"/>
      <c r="U40" s="745"/>
      <c r="V40" s="745"/>
      <c r="W40" s="745"/>
      <c r="X40" s="745"/>
      <c r="Y40" s="745"/>
    </row>
    <row r="41" spans="1:252" ht="21" thickBot="1">
      <c r="A41" s="2015"/>
      <c r="B41" s="2016" t="s">
        <v>133</v>
      </c>
      <c r="C41" s="2017">
        <f t="shared" ref="C41:H41" si="8">C17+C33</f>
        <v>562.07399115758108</v>
      </c>
      <c r="D41" s="2018">
        <f t="shared" si="8"/>
        <v>575</v>
      </c>
      <c r="E41" s="2018">
        <f t="shared" si="8"/>
        <v>560</v>
      </c>
      <c r="F41" s="2018">
        <f t="shared" si="8"/>
        <v>616</v>
      </c>
      <c r="G41" s="2018">
        <f t="shared" si="8"/>
        <v>644.952</v>
      </c>
      <c r="H41" s="2018">
        <f t="shared" si="8"/>
        <v>644.952</v>
      </c>
      <c r="I41" s="2019">
        <f>I17+I33</f>
        <v>3602.9779911575811</v>
      </c>
      <c r="J41" s="1378"/>
      <c r="K41" s="1378"/>
      <c r="L41" s="1467"/>
      <c r="M41" s="745"/>
      <c r="N41" s="745"/>
      <c r="O41" s="745"/>
      <c r="P41" s="745"/>
      <c r="Q41" s="745"/>
      <c r="R41" s="745"/>
      <c r="S41" s="745"/>
      <c r="T41" s="745"/>
      <c r="U41" s="745"/>
      <c r="V41" s="745"/>
      <c r="W41" s="745"/>
      <c r="X41" s="745"/>
      <c r="Y41" s="745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508"/>
      <c r="BC41" s="508"/>
      <c r="BD41" s="508"/>
      <c r="BE41" s="508"/>
      <c r="BF41" s="508"/>
      <c r="BG41" s="508"/>
      <c r="BH41" s="508"/>
      <c r="BI41" s="508"/>
      <c r="BJ41" s="508"/>
      <c r="BK41" s="508"/>
      <c r="BL41" s="508"/>
      <c r="BM41" s="508"/>
      <c r="BN41" s="508"/>
      <c r="BO41" s="508"/>
      <c r="BP41" s="508"/>
      <c r="BQ41" s="508"/>
      <c r="BR41" s="508"/>
      <c r="BS41" s="508"/>
      <c r="BT41" s="508"/>
      <c r="BU41" s="508"/>
      <c r="BV41" s="508"/>
      <c r="BW41" s="508"/>
      <c r="BX41" s="508"/>
      <c r="BY41" s="508"/>
      <c r="BZ41" s="508"/>
      <c r="CA41" s="508"/>
      <c r="CB41" s="508"/>
      <c r="CC41" s="508"/>
      <c r="CD41" s="508"/>
      <c r="CE41" s="508"/>
      <c r="CF41" s="508"/>
      <c r="CG41" s="508"/>
      <c r="CH41" s="508"/>
      <c r="CI41" s="508"/>
      <c r="CJ41" s="508"/>
      <c r="CK41" s="508"/>
      <c r="CL41" s="508"/>
      <c r="CM41" s="508"/>
      <c r="CN41" s="508"/>
      <c r="CO41" s="508"/>
      <c r="CP41" s="508"/>
      <c r="CQ41" s="508"/>
      <c r="CR41" s="508"/>
      <c r="CS41" s="508"/>
      <c r="CT41" s="508"/>
      <c r="CU41" s="508"/>
      <c r="CV41" s="508"/>
      <c r="CW41" s="508"/>
      <c r="CX41" s="508"/>
      <c r="CY41" s="508"/>
      <c r="CZ41" s="508"/>
      <c r="DA41" s="508"/>
      <c r="DB41" s="508"/>
      <c r="DC41" s="508"/>
      <c r="DD41" s="508"/>
      <c r="DE41" s="508"/>
      <c r="DF41" s="508"/>
      <c r="DG41" s="508"/>
      <c r="DH41" s="508"/>
      <c r="DI41" s="508"/>
      <c r="DJ41" s="508"/>
      <c r="DK41" s="508"/>
      <c r="DL41" s="508"/>
      <c r="DM41" s="508"/>
      <c r="DN41" s="508"/>
      <c r="DO41" s="508"/>
      <c r="DP41" s="508"/>
      <c r="DQ41" s="508"/>
      <c r="DR41" s="508"/>
      <c r="DS41" s="508"/>
      <c r="DT41" s="508"/>
      <c r="DU41" s="508"/>
      <c r="DV41" s="508"/>
      <c r="DW41" s="508"/>
      <c r="DX41" s="508"/>
      <c r="DY41" s="508"/>
      <c r="DZ41" s="508"/>
      <c r="EA41" s="508"/>
      <c r="EB41" s="508"/>
      <c r="EC41" s="508"/>
      <c r="ED41" s="508"/>
      <c r="EE41" s="508"/>
      <c r="EF41" s="508"/>
      <c r="EG41" s="508"/>
      <c r="EH41" s="508"/>
      <c r="EI41" s="508"/>
      <c r="EJ41" s="508"/>
      <c r="EK41" s="508"/>
      <c r="EL41" s="508"/>
      <c r="EM41" s="508"/>
      <c r="EN41" s="508"/>
      <c r="EO41" s="508"/>
      <c r="EP41" s="508"/>
      <c r="EQ41" s="508"/>
      <c r="ER41" s="508"/>
      <c r="ES41" s="508"/>
      <c r="ET41" s="508"/>
      <c r="EU41" s="508"/>
      <c r="EV41" s="508"/>
      <c r="EW41" s="508"/>
      <c r="EX41" s="508"/>
      <c r="EY41" s="508"/>
      <c r="EZ41" s="508"/>
      <c r="FA41" s="508"/>
      <c r="FB41" s="508"/>
      <c r="FC41" s="508"/>
      <c r="FD41" s="508"/>
      <c r="FE41" s="508"/>
      <c r="FF41" s="508"/>
      <c r="FG41" s="508"/>
      <c r="FH41" s="508"/>
      <c r="FI41" s="508"/>
      <c r="FJ41" s="508"/>
      <c r="FK41" s="508"/>
      <c r="FL41" s="508"/>
      <c r="FM41" s="508"/>
      <c r="FN41" s="508"/>
      <c r="FO41" s="508"/>
      <c r="FP41" s="508"/>
      <c r="FQ41" s="508"/>
      <c r="FR41" s="508"/>
      <c r="FS41" s="508"/>
      <c r="FT41" s="508"/>
      <c r="FU41" s="508"/>
      <c r="FV41" s="508"/>
      <c r="FW41" s="508"/>
      <c r="FX41" s="508"/>
      <c r="FY41" s="508"/>
      <c r="FZ41" s="508"/>
      <c r="GA41" s="508"/>
      <c r="GB41" s="508"/>
      <c r="GC41" s="508"/>
      <c r="GD41" s="508"/>
      <c r="GE41" s="508"/>
      <c r="GF41" s="508"/>
      <c r="GG41" s="508"/>
      <c r="GH41" s="508"/>
      <c r="GI41" s="508"/>
      <c r="GJ41" s="508"/>
      <c r="GK41" s="508"/>
      <c r="GL41" s="508"/>
      <c r="GM41" s="508"/>
      <c r="GN41" s="508"/>
      <c r="GO41" s="508"/>
      <c r="GP41" s="508"/>
      <c r="GQ41" s="508"/>
      <c r="GR41" s="508"/>
      <c r="GS41" s="508"/>
      <c r="GT41" s="508"/>
      <c r="GU41" s="508"/>
      <c r="GV41" s="508"/>
      <c r="GW41" s="508"/>
      <c r="GX41" s="508"/>
      <c r="GY41" s="508"/>
      <c r="GZ41" s="508"/>
      <c r="HA41" s="508"/>
      <c r="HB41" s="508"/>
      <c r="HC41" s="508"/>
      <c r="HD41" s="508"/>
      <c r="HE41" s="508"/>
      <c r="HF41" s="508"/>
      <c r="HG41" s="508"/>
      <c r="HH41" s="508"/>
      <c r="HI41" s="508"/>
      <c r="HJ41" s="508"/>
      <c r="HK41" s="508"/>
      <c r="HL41" s="508"/>
      <c r="HM41" s="508"/>
      <c r="HN41" s="508"/>
      <c r="HO41" s="508"/>
      <c r="HP41" s="508"/>
      <c r="HQ41" s="508"/>
      <c r="HR41" s="508"/>
      <c r="HS41" s="508"/>
      <c r="HT41" s="508"/>
      <c r="HU41" s="508"/>
      <c r="HV41" s="508"/>
      <c r="HW41" s="508"/>
      <c r="HX41" s="508"/>
      <c r="HY41" s="508"/>
      <c r="HZ41" s="508"/>
      <c r="IA41" s="508"/>
      <c r="IB41" s="508"/>
      <c r="IC41" s="508"/>
      <c r="ID41" s="508"/>
      <c r="IE41" s="508"/>
      <c r="IF41" s="508"/>
      <c r="IG41" s="508"/>
      <c r="IH41" s="508"/>
      <c r="II41" s="508"/>
      <c r="IJ41" s="508"/>
      <c r="IK41" s="508"/>
      <c r="IL41" s="508"/>
      <c r="IM41" s="508"/>
      <c r="IN41" s="508"/>
      <c r="IO41" s="508"/>
      <c r="IP41" s="508"/>
      <c r="IQ41" s="508"/>
      <c r="IR41" s="508"/>
    </row>
    <row r="42" spans="1:252">
      <c r="A42" s="691"/>
      <c r="B42" s="600" t="s">
        <v>859</v>
      </c>
      <c r="C42" s="1372"/>
      <c r="D42" s="1372"/>
      <c r="E42" s="1372"/>
      <c r="F42" s="1372"/>
      <c r="G42" s="1372"/>
      <c r="H42" s="1372"/>
      <c r="I42" s="1372"/>
      <c r="L42" s="745"/>
      <c r="M42" s="745"/>
      <c r="N42" s="745"/>
      <c r="O42" s="745"/>
      <c r="P42" s="745"/>
      <c r="Q42" s="745"/>
      <c r="R42" s="745"/>
      <c r="S42" s="745"/>
      <c r="T42" s="745"/>
      <c r="U42" s="745"/>
      <c r="V42" s="745"/>
      <c r="W42" s="745"/>
      <c r="X42" s="745"/>
      <c r="Y42" s="745"/>
    </row>
    <row r="43" spans="1:252">
      <c r="A43" s="1373"/>
      <c r="B43" s="1374" t="s">
        <v>858</v>
      </c>
      <c r="C43" s="1375"/>
      <c r="D43" s="1375"/>
      <c r="E43" s="1375"/>
      <c r="F43" s="1376"/>
      <c r="G43" s="1376"/>
      <c r="H43" s="1376"/>
      <c r="L43" s="745"/>
      <c r="M43" s="745"/>
      <c r="N43" s="745"/>
      <c r="O43" s="745"/>
      <c r="P43" s="745"/>
      <c r="Q43" s="745"/>
      <c r="R43" s="745"/>
      <c r="S43" s="745"/>
      <c r="T43" s="745"/>
      <c r="U43" s="745"/>
      <c r="V43" s="745"/>
      <c r="W43" s="745"/>
      <c r="X43" s="745"/>
      <c r="Y43" s="745"/>
    </row>
    <row r="44" spans="1:252">
      <c r="A44" s="1373"/>
      <c r="B44" s="1374" t="s">
        <v>857</v>
      </c>
      <c r="C44" s="1375"/>
      <c r="D44" s="1375"/>
      <c r="E44" s="1375"/>
      <c r="F44" s="1376"/>
      <c r="G44" s="1376"/>
      <c r="H44" s="1376"/>
      <c r="L44" s="745"/>
      <c r="M44" s="745"/>
      <c r="N44" s="745"/>
      <c r="O44" s="745"/>
      <c r="P44" s="745"/>
      <c r="Q44" s="745"/>
      <c r="R44" s="745"/>
      <c r="S44" s="745"/>
      <c r="T44" s="745"/>
      <c r="U44" s="745"/>
      <c r="V44" s="745"/>
      <c r="W44" s="745"/>
      <c r="X44" s="745"/>
      <c r="Y44" s="745"/>
    </row>
    <row r="45" spans="1:252" s="510" customFormat="1">
      <c r="A45" s="539" t="s">
        <v>1192</v>
      </c>
      <c r="B45" s="509"/>
      <c r="D45" s="1380"/>
      <c r="E45" s="1380"/>
      <c r="F45" s="1380"/>
      <c r="G45" s="1380"/>
      <c r="H45" s="1380"/>
      <c r="L45" s="745"/>
      <c r="M45" s="745"/>
      <c r="N45" s="745"/>
      <c r="O45" s="745"/>
      <c r="P45" s="745"/>
      <c r="Q45" s="745"/>
      <c r="R45" s="745"/>
      <c r="S45" s="745"/>
      <c r="T45" s="745"/>
      <c r="U45" s="745"/>
      <c r="V45" s="745"/>
      <c r="W45" s="745"/>
      <c r="X45" s="745"/>
      <c r="Y45" s="745"/>
    </row>
    <row r="46" spans="1:252">
      <c r="B46" s="692"/>
      <c r="C46" s="1378"/>
      <c r="L46" s="745"/>
      <c r="M46" s="745"/>
      <c r="N46" s="745"/>
      <c r="O46" s="745"/>
      <c r="P46" s="745"/>
      <c r="Q46" s="745"/>
      <c r="R46" s="745"/>
      <c r="S46" s="745"/>
      <c r="T46" s="745"/>
      <c r="U46" s="745"/>
      <c r="V46" s="745"/>
      <c r="W46" s="745"/>
      <c r="X46" s="745"/>
      <c r="Y46" s="745"/>
    </row>
    <row r="47" spans="1:252" hidden="1">
      <c r="A47" s="1381" t="s">
        <v>1193</v>
      </c>
      <c r="B47" s="1381"/>
      <c r="C47" s="659"/>
      <c r="D47" s="1382"/>
      <c r="E47" s="659" t="s">
        <v>1194</v>
      </c>
      <c r="G47" s="511"/>
      <c r="H47" s="511"/>
      <c r="L47" s="745"/>
      <c r="M47" s="745"/>
      <c r="N47" s="745"/>
      <c r="O47" s="745"/>
      <c r="P47" s="745"/>
      <c r="Q47" s="745"/>
      <c r="R47" s="745"/>
      <c r="S47" s="745"/>
      <c r="T47" s="745"/>
      <c r="U47" s="745"/>
      <c r="V47" s="745"/>
      <c r="W47" s="745"/>
      <c r="X47" s="745"/>
      <c r="Y47" s="745"/>
    </row>
    <row r="48" spans="1:252" ht="15.75" hidden="1" customHeight="1">
      <c r="A48" s="512"/>
      <c r="E48" s="1383"/>
      <c r="F48" s="1383"/>
      <c r="G48" s="1383"/>
      <c r="H48" s="1383"/>
    </row>
    <row r="49" spans="1:13" ht="18.75">
      <c r="A49" s="1381"/>
      <c r="B49" s="1382"/>
      <c r="D49" s="574"/>
      <c r="E49" s="574"/>
      <c r="F49" s="1384"/>
      <c r="G49" s="1384"/>
      <c r="H49" s="1384"/>
      <c r="I49" s="1385"/>
      <c r="L49" s="1386"/>
      <c r="M49" s="1467"/>
    </row>
    <row r="50" spans="1:13" s="1387" customFormat="1" ht="20.25">
      <c r="B50" s="1387" t="e">
        <f>'прил 3.2'!#REF!</f>
        <v>#REF!</v>
      </c>
      <c r="G50" s="1387" t="e">
        <f>'прил 3.2'!#REF!</f>
        <v>#REF!</v>
      </c>
    </row>
    <row r="53" spans="1:13" ht="21" hidden="1" thickBot="1">
      <c r="B53" s="536" t="s">
        <v>1406</v>
      </c>
      <c r="C53" s="2018">
        <v>74.911259913494902</v>
      </c>
      <c r="D53" s="2018">
        <v>57.647299780211007</v>
      </c>
    </row>
    <row r="54" spans="1:13" hidden="1"/>
    <row r="55" spans="1:13" ht="21" hidden="1" thickBot="1">
      <c r="B55" s="536" t="s">
        <v>1407</v>
      </c>
      <c r="C55" s="2020">
        <v>11.006740086505104</v>
      </c>
      <c r="D55" s="2020">
        <v>29.971700219788993</v>
      </c>
    </row>
    <row r="56" spans="1:13" hidden="1"/>
    <row r="57" spans="1:13" hidden="1">
      <c r="C57" s="1380">
        <f>525+9.518-C41</f>
        <v>-27.555991157581047</v>
      </c>
    </row>
    <row r="58" spans="1:13" hidden="1"/>
  </sheetData>
  <mergeCells count="1">
    <mergeCell ref="A6:I6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EU89"/>
  <sheetViews>
    <sheetView view="pageBreakPreview" zoomScaleNormal="110" zoomScaleSheetLayoutView="100" workbookViewId="0">
      <pane xSplit="63" ySplit="14" topLeftCell="BL15" activePane="bottomRight" state="frozen"/>
      <selection activeCell="ER3" sqref="ER3:ER9"/>
      <selection pane="topRight" activeCell="ER3" sqref="ER3:ER9"/>
      <selection pane="bottomLeft" activeCell="ER3" sqref="ER3:ER9"/>
      <selection pane="bottomRight" activeCell="ER3" sqref="ER3:ER9"/>
    </sheetView>
  </sheetViews>
  <sheetFormatPr defaultColWidth="0.75" defaultRowHeight="12.75"/>
  <cols>
    <col min="1" max="63" width="0.75" style="1638"/>
    <col min="64" max="64" width="0.75" style="1638" customWidth="1"/>
    <col min="65" max="72" width="0.75" style="1638"/>
    <col min="73" max="73" width="0.75" style="1638" customWidth="1"/>
    <col min="74" max="76" width="0.75" style="1638"/>
    <col min="77" max="77" width="0.75" style="1638" customWidth="1"/>
    <col min="78" max="78" width="1.125" style="1638" customWidth="1"/>
    <col min="79" max="91" width="0.75" style="1638" customWidth="1"/>
    <col min="92" max="92" width="1.375" style="1638" customWidth="1"/>
    <col min="93" max="105" width="0.75" style="1638" customWidth="1"/>
    <col min="106" max="106" width="1.5" style="1638" customWidth="1"/>
    <col min="107" max="118" width="0.75" style="1638" customWidth="1"/>
    <col min="119" max="119" width="2.75" style="1638" customWidth="1"/>
    <col min="120" max="120" width="2.25" style="1638" customWidth="1"/>
    <col min="121" max="133" width="0.75" style="1638"/>
    <col min="134" max="134" width="2.125" style="1638" customWidth="1"/>
    <col min="135" max="146" width="0.75" style="1638"/>
    <col min="147" max="147" width="0.875" style="1638" customWidth="1"/>
    <col min="148" max="148" width="10.875" style="1638" customWidth="1"/>
    <col min="149" max="149" width="0.75" style="1638"/>
    <col min="150" max="150" width="12.5" style="1638" hidden="1" customWidth="1"/>
    <col min="151" max="151" width="7.25" style="1638" customWidth="1"/>
    <col min="152" max="319" width="0.75" style="1638"/>
    <col min="320" max="320" width="0.75" style="1638" customWidth="1"/>
    <col min="321" max="328" width="0.75" style="1638"/>
    <col min="329" max="329" width="0.75" style="1638" customWidth="1"/>
    <col min="330" max="332" width="0.75" style="1638"/>
    <col min="333" max="333" width="0.75" style="1638" customWidth="1"/>
    <col min="334" max="334" width="1.125" style="1638" customWidth="1"/>
    <col min="335" max="347" width="0.75" style="1638" customWidth="1"/>
    <col min="348" max="348" width="1.375" style="1638" customWidth="1"/>
    <col min="349" max="361" width="0.75" style="1638" customWidth="1"/>
    <col min="362" max="362" width="1.5" style="1638" customWidth="1"/>
    <col min="363" max="374" width="0.75" style="1638" customWidth="1"/>
    <col min="375" max="375" width="2.75" style="1638" customWidth="1"/>
    <col min="376" max="376" width="2.25" style="1638" customWidth="1"/>
    <col min="377" max="389" width="0.75" style="1638"/>
    <col min="390" max="390" width="2.125" style="1638" customWidth="1"/>
    <col min="391" max="402" width="0.75" style="1638"/>
    <col min="403" max="403" width="0.875" style="1638" customWidth="1"/>
    <col min="404" max="404" width="10.875" style="1638" customWidth="1"/>
    <col min="405" max="405" width="0.75" style="1638"/>
    <col min="406" max="406" width="12.5" style="1638" customWidth="1"/>
    <col min="407" max="407" width="7.25" style="1638" customWidth="1"/>
    <col min="408" max="575" width="0.75" style="1638"/>
    <col min="576" max="576" width="0.75" style="1638" customWidth="1"/>
    <col min="577" max="584" width="0.75" style="1638"/>
    <col min="585" max="585" width="0.75" style="1638" customWidth="1"/>
    <col min="586" max="588" width="0.75" style="1638"/>
    <col min="589" max="589" width="0.75" style="1638" customWidth="1"/>
    <col min="590" max="590" width="1.125" style="1638" customWidth="1"/>
    <col min="591" max="603" width="0.75" style="1638" customWidth="1"/>
    <col min="604" max="604" width="1.375" style="1638" customWidth="1"/>
    <col min="605" max="617" width="0.75" style="1638" customWidth="1"/>
    <col min="618" max="618" width="1.5" style="1638" customWidth="1"/>
    <col min="619" max="630" width="0.75" style="1638" customWidth="1"/>
    <col min="631" max="631" width="2.75" style="1638" customWidth="1"/>
    <col min="632" max="632" width="2.25" style="1638" customWidth="1"/>
    <col min="633" max="645" width="0.75" style="1638"/>
    <col min="646" max="646" width="2.125" style="1638" customWidth="1"/>
    <col min="647" max="658" width="0.75" style="1638"/>
    <col min="659" max="659" width="0.875" style="1638" customWidth="1"/>
    <col min="660" max="660" width="10.875" style="1638" customWidth="1"/>
    <col min="661" max="661" width="0.75" style="1638"/>
    <col min="662" max="662" width="12.5" style="1638" customWidth="1"/>
    <col min="663" max="663" width="7.25" style="1638" customWidth="1"/>
    <col min="664" max="831" width="0.75" style="1638"/>
    <col min="832" max="832" width="0.75" style="1638" customWidth="1"/>
    <col min="833" max="840" width="0.75" style="1638"/>
    <col min="841" max="841" width="0.75" style="1638" customWidth="1"/>
    <col min="842" max="844" width="0.75" style="1638"/>
    <col min="845" max="845" width="0.75" style="1638" customWidth="1"/>
    <col min="846" max="846" width="1.125" style="1638" customWidth="1"/>
    <col min="847" max="859" width="0.75" style="1638" customWidth="1"/>
    <col min="860" max="860" width="1.375" style="1638" customWidth="1"/>
    <col min="861" max="873" width="0.75" style="1638" customWidth="1"/>
    <col min="874" max="874" width="1.5" style="1638" customWidth="1"/>
    <col min="875" max="886" width="0.75" style="1638" customWidth="1"/>
    <col min="887" max="887" width="2.75" style="1638" customWidth="1"/>
    <col min="888" max="888" width="2.25" style="1638" customWidth="1"/>
    <col min="889" max="901" width="0.75" style="1638"/>
    <col min="902" max="902" width="2.125" style="1638" customWidth="1"/>
    <col min="903" max="914" width="0.75" style="1638"/>
    <col min="915" max="915" width="0.875" style="1638" customWidth="1"/>
    <col min="916" max="916" width="10.875" style="1638" customWidth="1"/>
    <col min="917" max="917" width="0.75" style="1638"/>
    <col min="918" max="918" width="12.5" style="1638" customWidth="1"/>
    <col min="919" max="919" width="7.25" style="1638" customWidth="1"/>
    <col min="920" max="1087" width="0.75" style="1638"/>
    <col min="1088" max="1088" width="0.75" style="1638" customWidth="1"/>
    <col min="1089" max="1096" width="0.75" style="1638"/>
    <col min="1097" max="1097" width="0.75" style="1638" customWidth="1"/>
    <col min="1098" max="1100" width="0.75" style="1638"/>
    <col min="1101" max="1101" width="0.75" style="1638" customWidth="1"/>
    <col min="1102" max="1102" width="1.125" style="1638" customWidth="1"/>
    <col min="1103" max="1115" width="0.75" style="1638" customWidth="1"/>
    <col min="1116" max="1116" width="1.375" style="1638" customWidth="1"/>
    <col min="1117" max="1129" width="0.75" style="1638" customWidth="1"/>
    <col min="1130" max="1130" width="1.5" style="1638" customWidth="1"/>
    <col min="1131" max="1142" width="0.75" style="1638" customWidth="1"/>
    <col min="1143" max="1143" width="2.75" style="1638" customWidth="1"/>
    <col min="1144" max="1144" width="2.25" style="1638" customWidth="1"/>
    <col min="1145" max="1157" width="0.75" style="1638"/>
    <col min="1158" max="1158" width="2.125" style="1638" customWidth="1"/>
    <col min="1159" max="1170" width="0.75" style="1638"/>
    <col min="1171" max="1171" width="0.875" style="1638" customWidth="1"/>
    <col min="1172" max="1172" width="10.875" style="1638" customWidth="1"/>
    <col min="1173" max="1173" width="0.75" style="1638"/>
    <col min="1174" max="1174" width="12.5" style="1638" customWidth="1"/>
    <col min="1175" max="1175" width="7.25" style="1638" customWidth="1"/>
    <col min="1176" max="1343" width="0.75" style="1638"/>
    <col min="1344" max="1344" width="0.75" style="1638" customWidth="1"/>
    <col min="1345" max="1352" width="0.75" style="1638"/>
    <col min="1353" max="1353" width="0.75" style="1638" customWidth="1"/>
    <col min="1354" max="1356" width="0.75" style="1638"/>
    <col min="1357" max="1357" width="0.75" style="1638" customWidth="1"/>
    <col min="1358" max="1358" width="1.125" style="1638" customWidth="1"/>
    <col min="1359" max="1371" width="0.75" style="1638" customWidth="1"/>
    <col min="1372" max="1372" width="1.375" style="1638" customWidth="1"/>
    <col min="1373" max="1385" width="0.75" style="1638" customWidth="1"/>
    <col min="1386" max="1386" width="1.5" style="1638" customWidth="1"/>
    <col min="1387" max="1398" width="0.75" style="1638" customWidth="1"/>
    <col min="1399" max="1399" width="2.75" style="1638" customWidth="1"/>
    <col min="1400" max="1400" width="2.25" style="1638" customWidth="1"/>
    <col min="1401" max="1413" width="0.75" style="1638"/>
    <col min="1414" max="1414" width="2.125" style="1638" customWidth="1"/>
    <col min="1415" max="1426" width="0.75" style="1638"/>
    <col min="1427" max="1427" width="0.875" style="1638" customWidth="1"/>
    <col min="1428" max="1428" width="10.875" style="1638" customWidth="1"/>
    <col min="1429" max="1429" width="0.75" style="1638"/>
    <col min="1430" max="1430" width="12.5" style="1638" customWidth="1"/>
    <col min="1431" max="1431" width="7.25" style="1638" customWidth="1"/>
    <col min="1432" max="1599" width="0.75" style="1638"/>
    <col min="1600" max="1600" width="0.75" style="1638" customWidth="1"/>
    <col min="1601" max="1608" width="0.75" style="1638"/>
    <col min="1609" max="1609" width="0.75" style="1638" customWidth="1"/>
    <col min="1610" max="1612" width="0.75" style="1638"/>
    <col min="1613" max="1613" width="0.75" style="1638" customWidth="1"/>
    <col min="1614" max="1614" width="1.125" style="1638" customWidth="1"/>
    <col min="1615" max="1627" width="0.75" style="1638" customWidth="1"/>
    <col min="1628" max="1628" width="1.375" style="1638" customWidth="1"/>
    <col min="1629" max="1641" width="0.75" style="1638" customWidth="1"/>
    <col min="1642" max="1642" width="1.5" style="1638" customWidth="1"/>
    <col min="1643" max="1654" width="0.75" style="1638" customWidth="1"/>
    <col min="1655" max="1655" width="2.75" style="1638" customWidth="1"/>
    <col min="1656" max="1656" width="2.25" style="1638" customWidth="1"/>
    <col min="1657" max="1669" width="0.75" style="1638"/>
    <col min="1670" max="1670" width="2.125" style="1638" customWidth="1"/>
    <col min="1671" max="1682" width="0.75" style="1638"/>
    <col min="1683" max="1683" width="0.875" style="1638" customWidth="1"/>
    <col min="1684" max="1684" width="10.875" style="1638" customWidth="1"/>
    <col min="1685" max="1685" width="0.75" style="1638"/>
    <col min="1686" max="1686" width="12.5" style="1638" customWidth="1"/>
    <col min="1687" max="1687" width="7.25" style="1638" customWidth="1"/>
    <col min="1688" max="1855" width="0.75" style="1638"/>
    <col min="1856" max="1856" width="0.75" style="1638" customWidth="1"/>
    <col min="1857" max="1864" width="0.75" style="1638"/>
    <col min="1865" max="1865" width="0.75" style="1638" customWidth="1"/>
    <col min="1866" max="1868" width="0.75" style="1638"/>
    <col min="1869" max="1869" width="0.75" style="1638" customWidth="1"/>
    <col min="1870" max="1870" width="1.125" style="1638" customWidth="1"/>
    <col min="1871" max="1883" width="0.75" style="1638" customWidth="1"/>
    <col min="1884" max="1884" width="1.375" style="1638" customWidth="1"/>
    <col min="1885" max="1897" width="0.75" style="1638" customWidth="1"/>
    <col min="1898" max="1898" width="1.5" style="1638" customWidth="1"/>
    <col min="1899" max="1910" width="0.75" style="1638" customWidth="1"/>
    <col min="1911" max="1911" width="2.75" style="1638" customWidth="1"/>
    <col min="1912" max="1912" width="2.25" style="1638" customWidth="1"/>
    <col min="1913" max="1925" width="0.75" style="1638"/>
    <col min="1926" max="1926" width="2.125" style="1638" customWidth="1"/>
    <col min="1927" max="1938" width="0.75" style="1638"/>
    <col min="1939" max="1939" width="0.875" style="1638" customWidth="1"/>
    <col min="1940" max="1940" width="10.875" style="1638" customWidth="1"/>
    <col min="1941" max="1941" width="0.75" style="1638"/>
    <col min="1942" max="1942" width="12.5" style="1638" customWidth="1"/>
    <col min="1943" max="1943" width="7.25" style="1638" customWidth="1"/>
    <col min="1944" max="2111" width="0.75" style="1638"/>
    <col min="2112" max="2112" width="0.75" style="1638" customWidth="1"/>
    <col min="2113" max="2120" width="0.75" style="1638"/>
    <col min="2121" max="2121" width="0.75" style="1638" customWidth="1"/>
    <col min="2122" max="2124" width="0.75" style="1638"/>
    <col min="2125" max="2125" width="0.75" style="1638" customWidth="1"/>
    <col min="2126" max="2126" width="1.125" style="1638" customWidth="1"/>
    <col min="2127" max="2139" width="0.75" style="1638" customWidth="1"/>
    <col min="2140" max="2140" width="1.375" style="1638" customWidth="1"/>
    <col min="2141" max="2153" width="0.75" style="1638" customWidth="1"/>
    <col min="2154" max="2154" width="1.5" style="1638" customWidth="1"/>
    <col min="2155" max="2166" width="0.75" style="1638" customWidth="1"/>
    <col min="2167" max="2167" width="2.75" style="1638" customWidth="1"/>
    <col min="2168" max="2168" width="2.25" style="1638" customWidth="1"/>
    <col min="2169" max="2181" width="0.75" style="1638"/>
    <col min="2182" max="2182" width="2.125" style="1638" customWidth="1"/>
    <col min="2183" max="2194" width="0.75" style="1638"/>
    <col min="2195" max="2195" width="0.875" style="1638" customWidth="1"/>
    <col min="2196" max="2196" width="10.875" style="1638" customWidth="1"/>
    <col min="2197" max="2197" width="0.75" style="1638"/>
    <col min="2198" max="2198" width="12.5" style="1638" customWidth="1"/>
    <col min="2199" max="2199" width="7.25" style="1638" customWidth="1"/>
    <col min="2200" max="2367" width="0.75" style="1638"/>
    <col min="2368" max="2368" width="0.75" style="1638" customWidth="1"/>
    <col min="2369" max="2376" width="0.75" style="1638"/>
    <col min="2377" max="2377" width="0.75" style="1638" customWidth="1"/>
    <col min="2378" max="2380" width="0.75" style="1638"/>
    <col min="2381" max="2381" width="0.75" style="1638" customWidth="1"/>
    <col min="2382" max="2382" width="1.125" style="1638" customWidth="1"/>
    <col min="2383" max="2395" width="0.75" style="1638" customWidth="1"/>
    <col min="2396" max="2396" width="1.375" style="1638" customWidth="1"/>
    <col min="2397" max="2409" width="0.75" style="1638" customWidth="1"/>
    <col min="2410" max="2410" width="1.5" style="1638" customWidth="1"/>
    <col min="2411" max="2422" width="0.75" style="1638" customWidth="1"/>
    <col min="2423" max="2423" width="2.75" style="1638" customWidth="1"/>
    <col min="2424" max="2424" width="2.25" style="1638" customWidth="1"/>
    <col min="2425" max="2437" width="0.75" style="1638"/>
    <col min="2438" max="2438" width="2.125" style="1638" customWidth="1"/>
    <col min="2439" max="2450" width="0.75" style="1638"/>
    <col min="2451" max="2451" width="0.875" style="1638" customWidth="1"/>
    <col min="2452" max="2452" width="10.875" style="1638" customWidth="1"/>
    <col min="2453" max="2453" width="0.75" style="1638"/>
    <col min="2454" max="2454" width="12.5" style="1638" customWidth="1"/>
    <col min="2455" max="2455" width="7.25" style="1638" customWidth="1"/>
    <col min="2456" max="2623" width="0.75" style="1638"/>
    <col min="2624" max="2624" width="0.75" style="1638" customWidth="1"/>
    <col min="2625" max="2632" width="0.75" style="1638"/>
    <col min="2633" max="2633" width="0.75" style="1638" customWidth="1"/>
    <col min="2634" max="2636" width="0.75" style="1638"/>
    <col min="2637" max="2637" width="0.75" style="1638" customWidth="1"/>
    <col min="2638" max="2638" width="1.125" style="1638" customWidth="1"/>
    <col min="2639" max="2651" width="0.75" style="1638" customWidth="1"/>
    <col min="2652" max="2652" width="1.375" style="1638" customWidth="1"/>
    <col min="2653" max="2665" width="0.75" style="1638" customWidth="1"/>
    <col min="2666" max="2666" width="1.5" style="1638" customWidth="1"/>
    <col min="2667" max="2678" width="0.75" style="1638" customWidth="1"/>
    <col min="2679" max="2679" width="2.75" style="1638" customWidth="1"/>
    <col min="2680" max="2680" width="2.25" style="1638" customWidth="1"/>
    <col min="2681" max="2693" width="0.75" style="1638"/>
    <col min="2694" max="2694" width="2.125" style="1638" customWidth="1"/>
    <col min="2695" max="2706" width="0.75" style="1638"/>
    <col min="2707" max="2707" width="0.875" style="1638" customWidth="1"/>
    <col min="2708" max="2708" width="10.875" style="1638" customWidth="1"/>
    <col min="2709" max="2709" width="0.75" style="1638"/>
    <col min="2710" max="2710" width="12.5" style="1638" customWidth="1"/>
    <col min="2711" max="2711" width="7.25" style="1638" customWidth="1"/>
    <col min="2712" max="2879" width="0.75" style="1638"/>
    <col min="2880" max="2880" width="0.75" style="1638" customWidth="1"/>
    <col min="2881" max="2888" width="0.75" style="1638"/>
    <col min="2889" max="2889" width="0.75" style="1638" customWidth="1"/>
    <col min="2890" max="2892" width="0.75" style="1638"/>
    <col min="2893" max="2893" width="0.75" style="1638" customWidth="1"/>
    <col min="2894" max="2894" width="1.125" style="1638" customWidth="1"/>
    <col min="2895" max="2907" width="0.75" style="1638" customWidth="1"/>
    <col min="2908" max="2908" width="1.375" style="1638" customWidth="1"/>
    <col min="2909" max="2921" width="0.75" style="1638" customWidth="1"/>
    <col min="2922" max="2922" width="1.5" style="1638" customWidth="1"/>
    <col min="2923" max="2934" width="0.75" style="1638" customWidth="1"/>
    <col min="2935" max="2935" width="2.75" style="1638" customWidth="1"/>
    <col min="2936" max="2936" width="2.25" style="1638" customWidth="1"/>
    <col min="2937" max="2949" width="0.75" style="1638"/>
    <col min="2950" max="2950" width="2.125" style="1638" customWidth="1"/>
    <col min="2951" max="2962" width="0.75" style="1638"/>
    <col min="2963" max="2963" width="0.875" style="1638" customWidth="1"/>
    <col min="2964" max="2964" width="10.875" style="1638" customWidth="1"/>
    <col min="2965" max="2965" width="0.75" style="1638"/>
    <col min="2966" max="2966" width="12.5" style="1638" customWidth="1"/>
    <col min="2967" max="2967" width="7.25" style="1638" customWidth="1"/>
    <col min="2968" max="3135" width="0.75" style="1638"/>
    <col min="3136" max="3136" width="0.75" style="1638" customWidth="1"/>
    <col min="3137" max="3144" width="0.75" style="1638"/>
    <col min="3145" max="3145" width="0.75" style="1638" customWidth="1"/>
    <col min="3146" max="3148" width="0.75" style="1638"/>
    <col min="3149" max="3149" width="0.75" style="1638" customWidth="1"/>
    <col min="3150" max="3150" width="1.125" style="1638" customWidth="1"/>
    <col min="3151" max="3163" width="0.75" style="1638" customWidth="1"/>
    <col min="3164" max="3164" width="1.375" style="1638" customWidth="1"/>
    <col min="3165" max="3177" width="0.75" style="1638" customWidth="1"/>
    <col min="3178" max="3178" width="1.5" style="1638" customWidth="1"/>
    <col min="3179" max="3190" width="0.75" style="1638" customWidth="1"/>
    <col min="3191" max="3191" width="2.75" style="1638" customWidth="1"/>
    <col min="3192" max="3192" width="2.25" style="1638" customWidth="1"/>
    <col min="3193" max="3205" width="0.75" style="1638"/>
    <col min="3206" max="3206" width="2.125" style="1638" customWidth="1"/>
    <col min="3207" max="3218" width="0.75" style="1638"/>
    <col min="3219" max="3219" width="0.875" style="1638" customWidth="1"/>
    <col min="3220" max="3220" width="10.875" style="1638" customWidth="1"/>
    <col min="3221" max="3221" width="0.75" style="1638"/>
    <col min="3222" max="3222" width="12.5" style="1638" customWidth="1"/>
    <col min="3223" max="3223" width="7.25" style="1638" customWidth="1"/>
    <col min="3224" max="3391" width="0.75" style="1638"/>
    <col min="3392" max="3392" width="0.75" style="1638" customWidth="1"/>
    <col min="3393" max="3400" width="0.75" style="1638"/>
    <col min="3401" max="3401" width="0.75" style="1638" customWidth="1"/>
    <col min="3402" max="3404" width="0.75" style="1638"/>
    <col min="3405" max="3405" width="0.75" style="1638" customWidth="1"/>
    <col min="3406" max="3406" width="1.125" style="1638" customWidth="1"/>
    <col min="3407" max="3419" width="0.75" style="1638" customWidth="1"/>
    <col min="3420" max="3420" width="1.375" style="1638" customWidth="1"/>
    <col min="3421" max="3433" width="0.75" style="1638" customWidth="1"/>
    <col min="3434" max="3434" width="1.5" style="1638" customWidth="1"/>
    <col min="3435" max="3446" width="0.75" style="1638" customWidth="1"/>
    <col min="3447" max="3447" width="2.75" style="1638" customWidth="1"/>
    <col min="3448" max="3448" width="2.25" style="1638" customWidth="1"/>
    <col min="3449" max="3461" width="0.75" style="1638"/>
    <col min="3462" max="3462" width="2.125" style="1638" customWidth="1"/>
    <col min="3463" max="3474" width="0.75" style="1638"/>
    <col min="3475" max="3475" width="0.875" style="1638" customWidth="1"/>
    <col min="3476" max="3476" width="10.875" style="1638" customWidth="1"/>
    <col min="3477" max="3477" width="0.75" style="1638"/>
    <col min="3478" max="3478" width="12.5" style="1638" customWidth="1"/>
    <col min="3479" max="3479" width="7.25" style="1638" customWidth="1"/>
    <col min="3480" max="3647" width="0.75" style="1638"/>
    <col min="3648" max="3648" width="0.75" style="1638" customWidth="1"/>
    <col min="3649" max="3656" width="0.75" style="1638"/>
    <col min="3657" max="3657" width="0.75" style="1638" customWidth="1"/>
    <col min="3658" max="3660" width="0.75" style="1638"/>
    <col min="3661" max="3661" width="0.75" style="1638" customWidth="1"/>
    <col min="3662" max="3662" width="1.125" style="1638" customWidth="1"/>
    <col min="3663" max="3675" width="0.75" style="1638" customWidth="1"/>
    <col min="3676" max="3676" width="1.375" style="1638" customWidth="1"/>
    <col min="3677" max="3689" width="0.75" style="1638" customWidth="1"/>
    <col min="3690" max="3690" width="1.5" style="1638" customWidth="1"/>
    <col min="3691" max="3702" width="0.75" style="1638" customWidth="1"/>
    <col min="3703" max="3703" width="2.75" style="1638" customWidth="1"/>
    <col min="3704" max="3704" width="2.25" style="1638" customWidth="1"/>
    <col min="3705" max="3717" width="0.75" style="1638"/>
    <col min="3718" max="3718" width="2.125" style="1638" customWidth="1"/>
    <col min="3719" max="3730" width="0.75" style="1638"/>
    <col min="3731" max="3731" width="0.875" style="1638" customWidth="1"/>
    <col min="3732" max="3732" width="10.875" style="1638" customWidth="1"/>
    <col min="3733" max="3733" width="0.75" style="1638"/>
    <col min="3734" max="3734" width="12.5" style="1638" customWidth="1"/>
    <col min="3735" max="3735" width="7.25" style="1638" customWidth="1"/>
    <col min="3736" max="3903" width="0.75" style="1638"/>
    <col min="3904" max="3904" width="0.75" style="1638" customWidth="1"/>
    <col min="3905" max="3912" width="0.75" style="1638"/>
    <col min="3913" max="3913" width="0.75" style="1638" customWidth="1"/>
    <col min="3914" max="3916" width="0.75" style="1638"/>
    <col min="3917" max="3917" width="0.75" style="1638" customWidth="1"/>
    <col min="3918" max="3918" width="1.125" style="1638" customWidth="1"/>
    <col min="3919" max="3931" width="0.75" style="1638" customWidth="1"/>
    <col min="3932" max="3932" width="1.375" style="1638" customWidth="1"/>
    <col min="3933" max="3945" width="0.75" style="1638" customWidth="1"/>
    <col min="3946" max="3946" width="1.5" style="1638" customWidth="1"/>
    <col min="3947" max="3958" width="0.75" style="1638" customWidth="1"/>
    <col min="3959" max="3959" width="2.75" style="1638" customWidth="1"/>
    <col min="3960" max="3960" width="2.25" style="1638" customWidth="1"/>
    <col min="3961" max="3973" width="0.75" style="1638"/>
    <col min="3974" max="3974" width="2.125" style="1638" customWidth="1"/>
    <col min="3975" max="3986" width="0.75" style="1638"/>
    <col min="3987" max="3987" width="0.875" style="1638" customWidth="1"/>
    <col min="3988" max="3988" width="10.875" style="1638" customWidth="1"/>
    <col min="3989" max="3989" width="0.75" style="1638"/>
    <col min="3990" max="3990" width="12.5" style="1638" customWidth="1"/>
    <col min="3991" max="3991" width="7.25" style="1638" customWidth="1"/>
    <col min="3992" max="4159" width="0.75" style="1638"/>
    <col min="4160" max="4160" width="0.75" style="1638" customWidth="1"/>
    <col min="4161" max="4168" width="0.75" style="1638"/>
    <col min="4169" max="4169" width="0.75" style="1638" customWidth="1"/>
    <col min="4170" max="4172" width="0.75" style="1638"/>
    <col min="4173" max="4173" width="0.75" style="1638" customWidth="1"/>
    <col min="4174" max="4174" width="1.125" style="1638" customWidth="1"/>
    <col min="4175" max="4187" width="0.75" style="1638" customWidth="1"/>
    <col min="4188" max="4188" width="1.375" style="1638" customWidth="1"/>
    <col min="4189" max="4201" width="0.75" style="1638" customWidth="1"/>
    <col min="4202" max="4202" width="1.5" style="1638" customWidth="1"/>
    <col min="4203" max="4214" width="0.75" style="1638" customWidth="1"/>
    <col min="4215" max="4215" width="2.75" style="1638" customWidth="1"/>
    <col min="4216" max="4216" width="2.25" style="1638" customWidth="1"/>
    <col min="4217" max="4229" width="0.75" style="1638"/>
    <col min="4230" max="4230" width="2.125" style="1638" customWidth="1"/>
    <col min="4231" max="4242" width="0.75" style="1638"/>
    <col min="4243" max="4243" width="0.875" style="1638" customWidth="1"/>
    <col min="4244" max="4244" width="10.875" style="1638" customWidth="1"/>
    <col min="4245" max="4245" width="0.75" style="1638"/>
    <col min="4246" max="4246" width="12.5" style="1638" customWidth="1"/>
    <col min="4247" max="4247" width="7.25" style="1638" customWidth="1"/>
    <col min="4248" max="4415" width="0.75" style="1638"/>
    <col min="4416" max="4416" width="0.75" style="1638" customWidth="1"/>
    <col min="4417" max="4424" width="0.75" style="1638"/>
    <col min="4425" max="4425" width="0.75" style="1638" customWidth="1"/>
    <col min="4426" max="4428" width="0.75" style="1638"/>
    <col min="4429" max="4429" width="0.75" style="1638" customWidth="1"/>
    <col min="4430" max="4430" width="1.125" style="1638" customWidth="1"/>
    <col min="4431" max="4443" width="0.75" style="1638" customWidth="1"/>
    <col min="4444" max="4444" width="1.375" style="1638" customWidth="1"/>
    <col min="4445" max="4457" width="0.75" style="1638" customWidth="1"/>
    <col min="4458" max="4458" width="1.5" style="1638" customWidth="1"/>
    <col min="4459" max="4470" width="0.75" style="1638" customWidth="1"/>
    <col min="4471" max="4471" width="2.75" style="1638" customWidth="1"/>
    <col min="4472" max="4472" width="2.25" style="1638" customWidth="1"/>
    <col min="4473" max="4485" width="0.75" style="1638"/>
    <col min="4486" max="4486" width="2.125" style="1638" customWidth="1"/>
    <col min="4487" max="4498" width="0.75" style="1638"/>
    <col min="4499" max="4499" width="0.875" style="1638" customWidth="1"/>
    <col min="4500" max="4500" width="10.875" style="1638" customWidth="1"/>
    <col min="4501" max="4501" width="0.75" style="1638"/>
    <col min="4502" max="4502" width="12.5" style="1638" customWidth="1"/>
    <col min="4503" max="4503" width="7.25" style="1638" customWidth="1"/>
    <col min="4504" max="4671" width="0.75" style="1638"/>
    <col min="4672" max="4672" width="0.75" style="1638" customWidth="1"/>
    <col min="4673" max="4680" width="0.75" style="1638"/>
    <col min="4681" max="4681" width="0.75" style="1638" customWidth="1"/>
    <col min="4682" max="4684" width="0.75" style="1638"/>
    <col min="4685" max="4685" width="0.75" style="1638" customWidth="1"/>
    <col min="4686" max="4686" width="1.125" style="1638" customWidth="1"/>
    <col min="4687" max="4699" width="0.75" style="1638" customWidth="1"/>
    <col min="4700" max="4700" width="1.375" style="1638" customWidth="1"/>
    <col min="4701" max="4713" width="0.75" style="1638" customWidth="1"/>
    <col min="4714" max="4714" width="1.5" style="1638" customWidth="1"/>
    <col min="4715" max="4726" width="0.75" style="1638" customWidth="1"/>
    <col min="4727" max="4727" width="2.75" style="1638" customWidth="1"/>
    <col min="4728" max="4728" width="2.25" style="1638" customWidth="1"/>
    <col min="4729" max="4741" width="0.75" style="1638"/>
    <col min="4742" max="4742" width="2.125" style="1638" customWidth="1"/>
    <col min="4743" max="4754" width="0.75" style="1638"/>
    <col min="4755" max="4755" width="0.875" style="1638" customWidth="1"/>
    <col min="4756" max="4756" width="10.875" style="1638" customWidth="1"/>
    <col min="4757" max="4757" width="0.75" style="1638"/>
    <col min="4758" max="4758" width="12.5" style="1638" customWidth="1"/>
    <col min="4759" max="4759" width="7.25" style="1638" customWidth="1"/>
    <col min="4760" max="4927" width="0.75" style="1638"/>
    <col min="4928" max="4928" width="0.75" style="1638" customWidth="1"/>
    <col min="4929" max="4936" width="0.75" style="1638"/>
    <col min="4937" max="4937" width="0.75" style="1638" customWidth="1"/>
    <col min="4938" max="4940" width="0.75" style="1638"/>
    <col min="4941" max="4941" width="0.75" style="1638" customWidth="1"/>
    <col min="4942" max="4942" width="1.125" style="1638" customWidth="1"/>
    <col min="4943" max="4955" width="0.75" style="1638" customWidth="1"/>
    <col min="4956" max="4956" width="1.375" style="1638" customWidth="1"/>
    <col min="4957" max="4969" width="0.75" style="1638" customWidth="1"/>
    <col min="4970" max="4970" width="1.5" style="1638" customWidth="1"/>
    <col min="4971" max="4982" width="0.75" style="1638" customWidth="1"/>
    <col min="4983" max="4983" width="2.75" style="1638" customWidth="1"/>
    <col min="4984" max="4984" width="2.25" style="1638" customWidth="1"/>
    <col min="4985" max="4997" width="0.75" style="1638"/>
    <col min="4998" max="4998" width="2.125" style="1638" customWidth="1"/>
    <col min="4999" max="5010" width="0.75" style="1638"/>
    <col min="5011" max="5011" width="0.875" style="1638" customWidth="1"/>
    <col min="5012" max="5012" width="10.875" style="1638" customWidth="1"/>
    <col min="5013" max="5013" width="0.75" style="1638"/>
    <col min="5014" max="5014" width="12.5" style="1638" customWidth="1"/>
    <col min="5015" max="5015" width="7.25" style="1638" customWidth="1"/>
    <col min="5016" max="5183" width="0.75" style="1638"/>
    <col min="5184" max="5184" width="0.75" style="1638" customWidth="1"/>
    <col min="5185" max="5192" width="0.75" style="1638"/>
    <col min="5193" max="5193" width="0.75" style="1638" customWidth="1"/>
    <col min="5194" max="5196" width="0.75" style="1638"/>
    <col min="5197" max="5197" width="0.75" style="1638" customWidth="1"/>
    <col min="5198" max="5198" width="1.125" style="1638" customWidth="1"/>
    <col min="5199" max="5211" width="0.75" style="1638" customWidth="1"/>
    <col min="5212" max="5212" width="1.375" style="1638" customWidth="1"/>
    <col min="5213" max="5225" width="0.75" style="1638" customWidth="1"/>
    <col min="5226" max="5226" width="1.5" style="1638" customWidth="1"/>
    <col min="5227" max="5238" width="0.75" style="1638" customWidth="1"/>
    <col min="5239" max="5239" width="2.75" style="1638" customWidth="1"/>
    <col min="5240" max="5240" width="2.25" style="1638" customWidth="1"/>
    <col min="5241" max="5253" width="0.75" style="1638"/>
    <col min="5254" max="5254" width="2.125" style="1638" customWidth="1"/>
    <col min="5255" max="5266" width="0.75" style="1638"/>
    <col min="5267" max="5267" width="0.875" style="1638" customWidth="1"/>
    <col min="5268" max="5268" width="10.875" style="1638" customWidth="1"/>
    <col min="5269" max="5269" width="0.75" style="1638"/>
    <col min="5270" max="5270" width="12.5" style="1638" customWidth="1"/>
    <col min="5271" max="5271" width="7.25" style="1638" customWidth="1"/>
    <col min="5272" max="5439" width="0.75" style="1638"/>
    <col min="5440" max="5440" width="0.75" style="1638" customWidth="1"/>
    <col min="5441" max="5448" width="0.75" style="1638"/>
    <col min="5449" max="5449" width="0.75" style="1638" customWidth="1"/>
    <col min="5450" max="5452" width="0.75" style="1638"/>
    <col min="5453" max="5453" width="0.75" style="1638" customWidth="1"/>
    <col min="5454" max="5454" width="1.125" style="1638" customWidth="1"/>
    <col min="5455" max="5467" width="0.75" style="1638" customWidth="1"/>
    <col min="5468" max="5468" width="1.375" style="1638" customWidth="1"/>
    <col min="5469" max="5481" width="0.75" style="1638" customWidth="1"/>
    <col min="5482" max="5482" width="1.5" style="1638" customWidth="1"/>
    <col min="5483" max="5494" width="0.75" style="1638" customWidth="1"/>
    <col min="5495" max="5495" width="2.75" style="1638" customWidth="1"/>
    <col min="5496" max="5496" width="2.25" style="1638" customWidth="1"/>
    <col min="5497" max="5509" width="0.75" style="1638"/>
    <col min="5510" max="5510" width="2.125" style="1638" customWidth="1"/>
    <col min="5511" max="5522" width="0.75" style="1638"/>
    <col min="5523" max="5523" width="0.875" style="1638" customWidth="1"/>
    <col min="5524" max="5524" width="10.875" style="1638" customWidth="1"/>
    <col min="5525" max="5525" width="0.75" style="1638"/>
    <col min="5526" max="5526" width="12.5" style="1638" customWidth="1"/>
    <col min="5527" max="5527" width="7.25" style="1638" customWidth="1"/>
    <col min="5528" max="5695" width="0.75" style="1638"/>
    <col min="5696" max="5696" width="0.75" style="1638" customWidth="1"/>
    <col min="5697" max="5704" width="0.75" style="1638"/>
    <col min="5705" max="5705" width="0.75" style="1638" customWidth="1"/>
    <col min="5706" max="5708" width="0.75" style="1638"/>
    <col min="5709" max="5709" width="0.75" style="1638" customWidth="1"/>
    <col min="5710" max="5710" width="1.125" style="1638" customWidth="1"/>
    <col min="5711" max="5723" width="0.75" style="1638" customWidth="1"/>
    <col min="5724" max="5724" width="1.375" style="1638" customWidth="1"/>
    <col min="5725" max="5737" width="0.75" style="1638" customWidth="1"/>
    <col min="5738" max="5738" width="1.5" style="1638" customWidth="1"/>
    <col min="5739" max="5750" width="0.75" style="1638" customWidth="1"/>
    <col min="5751" max="5751" width="2.75" style="1638" customWidth="1"/>
    <col min="5752" max="5752" width="2.25" style="1638" customWidth="1"/>
    <col min="5753" max="5765" width="0.75" style="1638"/>
    <col min="5766" max="5766" width="2.125" style="1638" customWidth="1"/>
    <col min="5767" max="5778" width="0.75" style="1638"/>
    <col min="5779" max="5779" width="0.875" style="1638" customWidth="1"/>
    <col min="5780" max="5780" width="10.875" style="1638" customWidth="1"/>
    <col min="5781" max="5781" width="0.75" style="1638"/>
    <col min="5782" max="5782" width="12.5" style="1638" customWidth="1"/>
    <col min="5783" max="5783" width="7.25" style="1638" customWidth="1"/>
    <col min="5784" max="5951" width="0.75" style="1638"/>
    <col min="5952" max="5952" width="0.75" style="1638" customWidth="1"/>
    <col min="5953" max="5960" width="0.75" style="1638"/>
    <col min="5961" max="5961" width="0.75" style="1638" customWidth="1"/>
    <col min="5962" max="5964" width="0.75" style="1638"/>
    <col min="5965" max="5965" width="0.75" style="1638" customWidth="1"/>
    <col min="5966" max="5966" width="1.125" style="1638" customWidth="1"/>
    <col min="5967" max="5979" width="0.75" style="1638" customWidth="1"/>
    <col min="5980" max="5980" width="1.375" style="1638" customWidth="1"/>
    <col min="5981" max="5993" width="0.75" style="1638" customWidth="1"/>
    <col min="5994" max="5994" width="1.5" style="1638" customWidth="1"/>
    <col min="5995" max="6006" width="0.75" style="1638" customWidth="1"/>
    <col min="6007" max="6007" width="2.75" style="1638" customWidth="1"/>
    <col min="6008" max="6008" width="2.25" style="1638" customWidth="1"/>
    <col min="6009" max="6021" width="0.75" style="1638"/>
    <col min="6022" max="6022" width="2.125" style="1638" customWidth="1"/>
    <col min="6023" max="6034" width="0.75" style="1638"/>
    <col min="6035" max="6035" width="0.875" style="1638" customWidth="1"/>
    <col min="6036" max="6036" width="10.875" style="1638" customWidth="1"/>
    <col min="6037" max="6037" width="0.75" style="1638"/>
    <col min="6038" max="6038" width="12.5" style="1638" customWidth="1"/>
    <col min="6039" max="6039" width="7.25" style="1638" customWidth="1"/>
    <col min="6040" max="6207" width="0.75" style="1638"/>
    <col min="6208" max="6208" width="0.75" style="1638" customWidth="1"/>
    <col min="6209" max="6216" width="0.75" style="1638"/>
    <col min="6217" max="6217" width="0.75" style="1638" customWidth="1"/>
    <col min="6218" max="6220" width="0.75" style="1638"/>
    <col min="6221" max="6221" width="0.75" style="1638" customWidth="1"/>
    <col min="6222" max="6222" width="1.125" style="1638" customWidth="1"/>
    <col min="6223" max="6235" width="0.75" style="1638" customWidth="1"/>
    <col min="6236" max="6236" width="1.375" style="1638" customWidth="1"/>
    <col min="6237" max="6249" width="0.75" style="1638" customWidth="1"/>
    <col min="6250" max="6250" width="1.5" style="1638" customWidth="1"/>
    <col min="6251" max="6262" width="0.75" style="1638" customWidth="1"/>
    <col min="6263" max="6263" width="2.75" style="1638" customWidth="1"/>
    <col min="6264" max="6264" width="2.25" style="1638" customWidth="1"/>
    <col min="6265" max="6277" width="0.75" style="1638"/>
    <col min="6278" max="6278" width="2.125" style="1638" customWidth="1"/>
    <col min="6279" max="6290" width="0.75" style="1638"/>
    <col min="6291" max="6291" width="0.875" style="1638" customWidth="1"/>
    <col min="6292" max="6292" width="10.875" style="1638" customWidth="1"/>
    <col min="6293" max="6293" width="0.75" style="1638"/>
    <col min="6294" max="6294" width="12.5" style="1638" customWidth="1"/>
    <col min="6295" max="6295" width="7.25" style="1638" customWidth="1"/>
    <col min="6296" max="6463" width="0.75" style="1638"/>
    <col min="6464" max="6464" width="0.75" style="1638" customWidth="1"/>
    <col min="6465" max="6472" width="0.75" style="1638"/>
    <col min="6473" max="6473" width="0.75" style="1638" customWidth="1"/>
    <col min="6474" max="6476" width="0.75" style="1638"/>
    <col min="6477" max="6477" width="0.75" style="1638" customWidth="1"/>
    <col min="6478" max="6478" width="1.125" style="1638" customWidth="1"/>
    <col min="6479" max="6491" width="0.75" style="1638" customWidth="1"/>
    <col min="6492" max="6492" width="1.375" style="1638" customWidth="1"/>
    <col min="6493" max="6505" width="0.75" style="1638" customWidth="1"/>
    <col min="6506" max="6506" width="1.5" style="1638" customWidth="1"/>
    <col min="6507" max="6518" width="0.75" style="1638" customWidth="1"/>
    <col min="6519" max="6519" width="2.75" style="1638" customWidth="1"/>
    <col min="6520" max="6520" width="2.25" style="1638" customWidth="1"/>
    <col min="6521" max="6533" width="0.75" style="1638"/>
    <col min="6534" max="6534" width="2.125" style="1638" customWidth="1"/>
    <col min="6535" max="6546" width="0.75" style="1638"/>
    <col min="6547" max="6547" width="0.875" style="1638" customWidth="1"/>
    <col min="6548" max="6548" width="10.875" style="1638" customWidth="1"/>
    <col min="6549" max="6549" width="0.75" style="1638"/>
    <col min="6550" max="6550" width="12.5" style="1638" customWidth="1"/>
    <col min="6551" max="6551" width="7.25" style="1638" customWidth="1"/>
    <col min="6552" max="6719" width="0.75" style="1638"/>
    <col min="6720" max="6720" width="0.75" style="1638" customWidth="1"/>
    <col min="6721" max="6728" width="0.75" style="1638"/>
    <col min="6729" max="6729" width="0.75" style="1638" customWidth="1"/>
    <col min="6730" max="6732" width="0.75" style="1638"/>
    <col min="6733" max="6733" width="0.75" style="1638" customWidth="1"/>
    <col min="6734" max="6734" width="1.125" style="1638" customWidth="1"/>
    <col min="6735" max="6747" width="0.75" style="1638" customWidth="1"/>
    <col min="6748" max="6748" width="1.375" style="1638" customWidth="1"/>
    <col min="6749" max="6761" width="0.75" style="1638" customWidth="1"/>
    <col min="6762" max="6762" width="1.5" style="1638" customWidth="1"/>
    <col min="6763" max="6774" width="0.75" style="1638" customWidth="1"/>
    <col min="6775" max="6775" width="2.75" style="1638" customWidth="1"/>
    <col min="6776" max="6776" width="2.25" style="1638" customWidth="1"/>
    <col min="6777" max="6789" width="0.75" style="1638"/>
    <col min="6790" max="6790" width="2.125" style="1638" customWidth="1"/>
    <col min="6791" max="6802" width="0.75" style="1638"/>
    <col min="6803" max="6803" width="0.875" style="1638" customWidth="1"/>
    <col min="6804" max="6804" width="10.875" style="1638" customWidth="1"/>
    <col min="6805" max="6805" width="0.75" style="1638"/>
    <col min="6806" max="6806" width="12.5" style="1638" customWidth="1"/>
    <col min="6807" max="6807" width="7.25" style="1638" customWidth="1"/>
    <col min="6808" max="6975" width="0.75" style="1638"/>
    <col min="6976" max="6976" width="0.75" style="1638" customWidth="1"/>
    <col min="6977" max="6984" width="0.75" style="1638"/>
    <col min="6985" max="6985" width="0.75" style="1638" customWidth="1"/>
    <col min="6986" max="6988" width="0.75" style="1638"/>
    <col min="6989" max="6989" width="0.75" style="1638" customWidth="1"/>
    <col min="6990" max="6990" width="1.125" style="1638" customWidth="1"/>
    <col min="6991" max="7003" width="0.75" style="1638" customWidth="1"/>
    <col min="7004" max="7004" width="1.375" style="1638" customWidth="1"/>
    <col min="7005" max="7017" width="0.75" style="1638" customWidth="1"/>
    <col min="7018" max="7018" width="1.5" style="1638" customWidth="1"/>
    <col min="7019" max="7030" width="0.75" style="1638" customWidth="1"/>
    <col min="7031" max="7031" width="2.75" style="1638" customWidth="1"/>
    <col min="7032" max="7032" width="2.25" style="1638" customWidth="1"/>
    <col min="7033" max="7045" width="0.75" style="1638"/>
    <col min="7046" max="7046" width="2.125" style="1638" customWidth="1"/>
    <col min="7047" max="7058" width="0.75" style="1638"/>
    <col min="7059" max="7059" width="0.875" style="1638" customWidth="1"/>
    <col min="7060" max="7060" width="10.875" style="1638" customWidth="1"/>
    <col min="7061" max="7061" width="0.75" style="1638"/>
    <col min="7062" max="7062" width="12.5" style="1638" customWidth="1"/>
    <col min="7063" max="7063" width="7.25" style="1638" customWidth="1"/>
    <col min="7064" max="7231" width="0.75" style="1638"/>
    <col min="7232" max="7232" width="0.75" style="1638" customWidth="1"/>
    <col min="7233" max="7240" width="0.75" style="1638"/>
    <col min="7241" max="7241" width="0.75" style="1638" customWidth="1"/>
    <col min="7242" max="7244" width="0.75" style="1638"/>
    <col min="7245" max="7245" width="0.75" style="1638" customWidth="1"/>
    <col min="7246" max="7246" width="1.125" style="1638" customWidth="1"/>
    <col min="7247" max="7259" width="0.75" style="1638" customWidth="1"/>
    <col min="7260" max="7260" width="1.375" style="1638" customWidth="1"/>
    <col min="7261" max="7273" width="0.75" style="1638" customWidth="1"/>
    <col min="7274" max="7274" width="1.5" style="1638" customWidth="1"/>
    <col min="7275" max="7286" width="0.75" style="1638" customWidth="1"/>
    <col min="7287" max="7287" width="2.75" style="1638" customWidth="1"/>
    <col min="7288" max="7288" width="2.25" style="1638" customWidth="1"/>
    <col min="7289" max="7301" width="0.75" style="1638"/>
    <col min="7302" max="7302" width="2.125" style="1638" customWidth="1"/>
    <col min="7303" max="7314" width="0.75" style="1638"/>
    <col min="7315" max="7315" width="0.875" style="1638" customWidth="1"/>
    <col min="7316" max="7316" width="10.875" style="1638" customWidth="1"/>
    <col min="7317" max="7317" width="0.75" style="1638"/>
    <col min="7318" max="7318" width="12.5" style="1638" customWidth="1"/>
    <col min="7319" max="7319" width="7.25" style="1638" customWidth="1"/>
    <col min="7320" max="7487" width="0.75" style="1638"/>
    <col min="7488" max="7488" width="0.75" style="1638" customWidth="1"/>
    <col min="7489" max="7496" width="0.75" style="1638"/>
    <col min="7497" max="7497" width="0.75" style="1638" customWidth="1"/>
    <col min="7498" max="7500" width="0.75" style="1638"/>
    <col min="7501" max="7501" width="0.75" style="1638" customWidth="1"/>
    <col min="7502" max="7502" width="1.125" style="1638" customWidth="1"/>
    <col min="7503" max="7515" width="0.75" style="1638" customWidth="1"/>
    <col min="7516" max="7516" width="1.375" style="1638" customWidth="1"/>
    <col min="7517" max="7529" width="0.75" style="1638" customWidth="1"/>
    <col min="7530" max="7530" width="1.5" style="1638" customWidth="1"/>
    <col min="7531" max="7542" width="0.75" style="1638" customWidth="1"/>
    <col min="7543" max="7543" width="2.75" style="1638" customWidth="1"/>
    <col min="7544" max="7544" width="2.25" style="1638" customWidth="1"/>
    <col min="7545" max="7557" width="0.75" style="1638"/>
    <col min="7558" max="7558" width="2.125" style="1638" customWidth="1"/>
    <col min="7559" max="7570" width="0.75" style="1638"/>
    <col min="7571" max="7571" width="0.875" style="1638" customWidth="1"/>
    <col min="7572" max="7572" width="10.875" style="1638" customWidth="1"/>
    <col min="7573" max="7573" width="0.75" style="1638"/>
    <col min="7574" max="7574" width="12.5" style="1638" customWidth="1"/>
    <col min="7575" max="7575" width="7.25" style="1638" customWidth="1"/>
    <col min="7576" max="7743" width="0.75" style="1638"/>
    <col min="7744" max="7744" width="0.75" style="1638" customWidth="1"/>
    <col min="7745" max="7752" width="0.75" style="1638"/>
    <col min="7753" max="7753" width="0.75" style="1638" customWidth="1"/>
    <col min="7754" max="7756" width="0.75" style="1638"/>
    <col min="7757" max="7757" width="0.75" style="1638" customWidth="1"/>
    <col min="7758" max="7758" width="1.125" style="1638" customWidth="1"/>
    <col min="7759" max="7771" width="0.75" style="1638" customWidth="1"/>
    <col min="7772" max="7772" width="1.375" style="1638" customWidth="1"/>
    <col min="7773" max="7785" width="0.75" style="1638" customWidth="1"/>
    <col min="7786" max="7786" width="1.5" style="1638" customWidth="1"/>
    <col min="7787" max="7798" width="0.75" style="1638" customWidth="1"/>
    <col min="7799" max="7799" width="2.75" style="1638" customWidth="1"/>
    <col min="7800" max="7800" width="2.25" style="1638" customWidth="1"/>
    <col min="7801" max="7813" width="0.75" style="1638"/>
    <col min="7814" max="7814" width="2.125" style="1638" customWidth="1"/>
    <col min="7815" max="7826" width="0.75" style="1638"/>
    <col min="7827" max="7827" width="0.875" style="1638" customWidth="1"/>
    <col min="7828" max="7828" width="10.875" style="1638" customWidth="1"/>
    <col min="7829" max="7829" width="0.75" style="1638"/>
    <col min="7830" max="7830" width="12.5" style="1638" customWidth="1"/>
    <col min="7831" max="7831" width="7.25" style="1638" customWidth="1"/>
    <col min="7832" max="7999" width="0.75" style="1638"/>
    <col min="8000" max="8000" width="0.75" style="1638" customWidth="1"/>
    <col min="8001" max="8008" width="0.75" style="1638"/>
    <col min="8009" max="8009" width="0.75" style="1638" customWidth="1"/>
    <col min="8010" max="8012" width="0.75" style="1638"/>
    <col min="8013" max="8013" width="0.75" style="1638" customWidth="1"/>
    <col min="8014" max="8014" width="1.125" style="1638" customWidth="1"/>
    <col min="8015" max="8027" width="0.75" style="1638" customWidth="1"/>
    <col min="8028" max="8028" width="1.375" style="1638" customWidth="1"/>
    <col min="8029" max="8041" width="0.75" style="1638" customWidth="1"/>
    <col min="8042" max="8042" width="1.5" style="1638" customWidth="1"/>
    <col min="8043" max="8054" width="0.75" style="1638" customWidth="1"/>
    <col min="8055" max="8055" width="2.75" style="1638" customWidth="1"/>
    <col min="8056" max="8056" width="2.25" style="1638" customWidth="1"/>
    <col min="8057" max="8069" width="0.75" style="1638"/>
    <col min="8070" max="8070" width="2.125" style="1638" customWidth="1"/>
    <col min="8071" max="8082" width="0.75" style="1638"/>
    <col min="8083" max="8083" width="0.875" style="1638" customWidth="1"/>
    <col min="8084" max="8084" width="10.875" style="1638" customWidth="1"/>
    <col min="8085" max="8085" width="0.75" style="1638"/>
    <col min="8086" max="8086" width="12.5" style="1638" customWidth="1"/>
    <col min="8087" max="8087" width="7.25" style="1638" customWidth="1"/>
    <col min="8088" max="8255" width="0.75" style="1638"/>
    <col min="8256" max="8256" width="0.75" style="1638" customWidth="1"/>
    <col min="8257" max="8264" width="0.75" style="1638"/>
    <col min="8265" max="8265" width="0.75" style="1638" customWidth="1"/>
    <col min="8266" max="8268" width="0.75" style="1638"/>
    <col min="8269" max="8269" width="0.75" style="1638" customWidth="1"/>
    <col min="8270" max="8270" width="1.125" style="1638" customWidth="1"/>
    <col min="8271" max="8283" width="0.75" style="1638" customWidth="1"/>
    <col min="8284" max="8284" width="1.375" style="1638" customWidth="1"/>
    <col min="8285" max="8297" width="0.75" style="1638" customWidth="1"/>
    <col min="8298" max="8298" width="1.5" style="1638" customWidth="1"/>
    <col min="8299" max="8310" width="0.75" style="1638" customWidth="1"/>
    <col min="8311" max="8311" width="2.75" style="1638" customWidth="1"/>
    <col min="8312" max="8312" width="2.25" style="1638" customWidth="1"/>
    <col min="8313" max="8325" width="0.75" style="1638"/>
    <col min="8326" max="8326" width="2.125" style="1638" customWidth="1"/>
    <col min="8327" max="8338" width="0.75" style="1638"/>
    <col min="8339" max="8339" width="0.875" style="1638" customWidth="1"/>
    <col min="8340" max="8340" width="10.875" style="1638" customWidth="1"/>
    <col min="8341" max="8341" width="0.75" style="1638"/>
    <col min="8342" max="8342" width="12.5" style="1638" customWidth="1"/>
    <col min="8343" max="8343" width="7.25" style="1638" customWidth="1"/>
    <col min="8344" max="8511" width="0.75" style="1638"/>
    <col min="8512" max="8512" width="0.75" style="1638" customWidth="1"/>
    <col min="8513" max="8520" width="0.75" style="1638"/>
    <col min="8521" max="8521" width="0.75" style="1638" customWidth="1"/>
    <col min="8522" max="8524" width="0.75" style="1638"/>
    <col min="8525" max="8525" width="0.75" style="1638" customWidth="1"/>
    <col min="8526" max="8526" width="1.125" style="1638" customWidth="1"/>
    <col min="8527" max="8539" width="0.75" style="1638" customWidth="1"/>
    <col min="8540" max="8540" width="1.375" style="1638" customWidth="1"/>
    <col min="8541" max="8553" width="0.75" style="1638" customWidth="1"/>
    <col min="8554" max="8554" width="1.5" style="1638" customWidth="1"/>
    <col min="8555" max="8566" width="0.75" style="1638" customWidth="1"/>
    <col min="8567" max="8567" width="2.75" style="1638" customWidth="1"/>
    <col min="8568" max="8568" width="2.25" style="1638" customWidth="1"/>
    <col min="8569" max="8581" width="0.75" style="1638"/>
    <col min="8582" max="8582" width="2.125" style="1638" customWidth="1"/>
    <col min="8583" max="8594" width="0.75" style="1638"/>
    <col min="8595" max="8595" width="0.875" style="1638" customWidth="1"/>
    <col min="8596" max="8596" width="10.875" style="1638" customWidth="1"/>
    <col min="8597" max="8597" width="0.75" style="1638"/>
    <col min="8598" max="8598" width="12.5" style="1638" customWidth="1"/>
    <col min="8599" max="8599" width="7.25" style="1638" customWidth="1"/>
    <col min="8600" max="8767" width="0.75" style="1638"/>
    <col min="8768" max="8768" width="0.75" style="1638" customWidth="1"/>
    <col min="8769" max="8776" width="0.75" style="1638"/>
    <col min="8777" max="8777" width="0.75" style="1638" customWidth="1"/>
    <col min="8778" max="8780" width="0.75" style="1638"/>
    <col min="8781" max="8781" width="0.75" style="1638" customWidth="1"/>
    <col min="8782" max="8782" width="1.125" style="1638" customWidth="1"/>
    <col min="8783" max="8795" width="0.75" style="1638" customWidth="1"/>
    <col min="8796" max="8796" width="1.375" style="1638" customWidth="1"/>
    <col min="8797" max="8809" width="0.75" style="1638" customWidth="1"/>
    <col min="8810" max="8810" width="1.5" style="1638" customWidth="1"/>
    <col min="8811" max="8822" width="0.75" style="1638" customWidth="1"/>
    <col min="8823" max="8823" width="2.75" style="1638" customWidth="1"/>
    <col min="8824" max="8824" width="2.25" style="1638" customWidth="1"/>
    <col min="8825" max="8837" width="0.75" style="1638"/>
    <col min="8838" max="8838" width="2.125" style="1638" customWidth="1"/>
    <col min="8839" max="8850" width="0.75" style="1638"/>
    <col min="8851" max="8851" width="0.875" style="1638" customWidth="1"/>
    <col min="8852" max="8852" width="10.875" style="1638" customWidth="1"/>
    <col min="8853" max="8853" width="0.75" style="1638"/>
    <col min="8854" max="8854" width="12.5" style="1638" customWidth="1"/>
    <col min="8855" max="8855" width="7.25" style="1638" customWidth="1"/>
    <col min="8856" max="9023" width="0.75" style="1638"/>
    <col min="9024" max="9024" width="0.75" style="1638" customWidth="1"/>
    <col min="9025" max="9032" width="0.75" style="1638"/>
    <col min="9033" max="9033" width="0.75" style="1638" customWidth="1"/>
    <col min="9034" max="9036" width="0.75" style="1638"/>
    <col min="9037" max="9037" width="0.75" style="1638" customWidth="1"/>
    <col min="9038" max="9038" width="1.125" style="1638" customWidth="1"/>
    <col min="9039" max="9051" width="0.75" style="1638" customWidth="1"/>
    <col min="9052" max="9052" width="1.375" style="1638" customWidth="1"/>
    <col min="9053" max="9065" width="0.75" style="1638" customWidth="1"/>
    <col min="9066" max="9066" width="1.5" style="1638" customWidth="1"/>
    <col min="9067" max="9078" width="0.75" style="1638" customWidth="1"/>
    <col min="9079" max="9079" width="2.75" style="1638" customWidth="1"/>
    <col min="9080" max="9080" width="2.25" style="1638" customWidth="1"/>
    <col min="9081" max="9093" width="0.75" style="1638"/>
    <col min="9094" max="9094" width="2.125" style="1638" customWidth="1"/>
    <col min="9095" max="9106" width="0.75" style="1638"/>
    <col min="9107" max="9107" width="0.875" style="1638" customWidth="1"/>
    <col min="9108" max="9108" width="10.875" style="1638" customWidth="1"/>
    <col min="9109" max="9109" width="0.75" style="1638"/>
    <col min="9110" max="9110" width="12.5" style="1638" customWidth="1"/>
    <col min="9111" max="9111" width="7.25" style="1638" customWidth="1"/>
    <col min="9112" max="9279" width="0.75" style="1638"/>
    <col min="9280" max="9280" width="0.75" style="1638" customWidth="1"/>
    <col min="9281" max="9288" width="0.75" style="1638"/>
    <col min="9289" max="9289" width="0.75" style="1638" customWidth="1"/>
    <col min="9290" max="9292" width="0.75" style="1638"/>
    <col min="9293" max="9293" width="0.75" style="1638" customWidth="1"/>
    <col min="9294" max="9294" width="1.125" style="1638" customWidth="1"/>
    <col min="9295" max="9307" width="0.75" style="1638" customWidth="1"/>
    <col min="9308" max="9308" width="1.375" style="1638" customWidth="1"/>
    <col min="9309" max="9321" width="0.75" style="1638" customWidth="1"/>
    <col min="9322" max="9322" width="1.5" style="1638" customWidth="1"/>
    <col min="9323" max="9334" width="0.75" style="1638" customWidth="1"/>
    <col min="9335" max="9335" width="2.75" style="1638" customWidth="1"/>
    <col min="9336" max="9336" width="2.25" style="1638" customWidth="1"/>
    <col min="9337" max="9349" width="0.75" style="1638"/>
    <col min="9350" max="9350" width="2.125" style="1638" customWidth="1"/>
    <col min="9351" max="9362" width="0.75" style="1638"/>
    <col min="9363" max="9363" width="0.875" style="1638" customWidth="1"/>
    <col min="9364" max="9364" width="10.875" style="1638" customWidth="1"/>
    <col min="9365" max="9365" width="0.75" style="1638"/>
    <col min="9366" max="9366" width="12.5" style="1638" customWidth="1"/>
    <col min="9367" max="9367" width="7.25" style="1638" customWidth="1"/>
    <col min="9368" max="9535" width="0.75" style="1638"/>
    <col min="9536" max="9536" width="0.75" style="1638" customWidth="1"/>
    <col min="9537" max="9544" width="0.75" style="1638"/>
    <col min="9545" max="9545" width="0.75" style="1638" customWidth="1"/>
    <col min="9546" max="9548" width="0.75" style="1638"/>
    <col min="9549" max="9549" width="0.75" style="1638" customWidth="1"/>
    <col min="9550" max="9550" width="1.125" style="1638" customWidth="1"/>
    <col min="9551" max="9563" width="0.75" style="1638" customWidth="1"/>
    <col min="9564" max="9564" width="1.375" style="1638" customWidth="1"/>
    <col min="9565" max="9577" width="0.75" style="1638" customWidth="1"/>
    <col min="9578" max="9578" width="1.5" style="1638" customWidth="1"/>
    <col min="9579" max="9590" width="0.75" style="1638" customWidth="1"/>
    <col min="9591" max="9591" width="2.75" style="1638" customWidth="1"/>
    <col min="9592" max="9592" width="2.25" style="1638" customWidth="1"/>
    <col min="9593" max="9605" width="0.75" style="1638"/>
    <col min="9606" max="9606" width="2.125" style="1638" customWidth="1"/>
    <col min="9607" max="9618" width="0.75" style="1638"/>
    <col min="9619" max="9619" width="0.875" style="1638" customWidth="1"/>
    <col min="9620" max="9620" width="10.875" style="1638" customWidth="1"/>
    <col min="9621" max="9621" width="0.75" style="1638"/>
    <col min="9622" max="9622" width="12.5" style="1638" customWidth="1"/>
    <col min="9623" max="9623" width="7.25" style="1638" customWidth="1"/>
    <col min="9624" max="9791" width="0.75" style="1638"/>
    <col min="9792" max="9792" width="0.75" style="1638" customWidth="1"/>
    <col min="9793" max="9800" width="0.75" style="1638"/>
    <col min="9801" max="9801" width="0.75" style="1638" customWidth="1"/>
    <col min="9802" max="9804" width="0.75" style="1638"/>
    <col min="9805" max="9805" width="0.75" style="1638" customWidth="1"/>
    <col min="9806" max="9806" width="1.125" style="1638" customWidth="1"/>
    <col min="9807" max="9819" width="0.75" style="1638" customWidth="1"/>
    <col min="9820" max="9820" width="1.375" style="1638" customWidth="1"/>
    <col min="9821" max="9833" width="0.75" style="1638" customWidth="1"/>
    <col min="9834" max="9834" width="1.5" style="1638" customWidth="1"/>
    <col min="9835" max="9846" width="0.75" style="1638" customWidth="1"/>
    <col min="9847" max="9847" width="2.75" style="1638" customWidth="1"/>
    <col min="9848" max="9848" width="2.25" style="1638" customWidth="1"/>
    <col min="9849" max="9861" width="0.75" style="1638"/>
    <col min="9862" max="9862" width="2.125" style="1638" customWidth="1"/>
    <col min="9863" max="9874" width="0.75" style="1638"/>
    <col min="9875" max="9875" width="0.875" style="1638" customWidth="1"/>
    <col min="9876" max="9876" width="10.875" style="1638" customWidth="1"/>
    <col min="9877" max="9877" width="0.75" style="1638"/>
    <col min="9878" max="9878" width="12.5" style="1638" customWidth="1"/>
    <col min="9879" max="9879" width="7.25" style="1638" customWidth="1"/>
    <col min="9880" max="10047" width="0.75" style="1638"/>
    <col min="10048" max="10048" width="0.75" style="1638" customWidth="1"/>
    <col min="10049" max="10056" width="0.75" style="1638"/>
    <col min="10057" max="10057" width="0.75" style="1638" customWidth="1"/>
    <col min="10058" max="10060" width="0.75" style="1638"/>
    <col min="10061" max="10061" width="0.75" style="1638" customWidth="1"/>
    <col min="10062" max="10062" width="1.125" style="1638" customWidth="1"/>
    <col min="10063" max="10075" width="0.75" style="1638" customWidth="1"/>
    <col min="10076" max="10076" width="1.375" style="1638" customWidth="1"/>
    <col min="10077" max="10089" width="0.75" style="1638" customWidth="1"/>
    <col min="10090" max="10090" width="1.5" style="1638" customWidth="1"/>
    <col min="10091" max="10102" width="0.75" style="1638" customWidth="1"/>
    <col min="10103" max="10103" width="2.75" style="1638" customWidth="1"/>
    <col min="10104" max="10104" width="2.25" style="1638" customWidth="1"/>
    <col min="10105" max="10117" width="0.75" style="1638"/>
    <col min="10118" max="10118" width="2.125" style="1638" customWidth="1"/>
    <col min="10119" max="10130" width="0.75" style="1638"/>
    <col min="10131" max="10131" width="0.875" style="1638" customWidth="1"/>
    <col min="10132" max="10132" width="10.875" style="1638" customWidth="1"/>
    <col min="10133" max="10133" width="0.75" style="1638"/>
    <col min="10134" max="10134" width="12.5" style="1638" customWidth="1"/>
    <col min="10135" max="10135" width="7.25" style="1638" customWidth="1"/>
    <col min="10136" max="10303" width="0.75" style="1638"/>
    <col min="10304" max="10304" width="0.75" style="1638" customWidth="1"/>
    <col min="10305" max="10312" width="0.75" style="1638"/>
    <col min="10313" max="10313" width="0.75" style="1638" customWidth="1"/>
    <col min="10314" max="10316" width="0.75" style="1638"/>
    <col min="10317" max="10317" width="0.75" style="1638" customWidth="1"/>
    <col min="10318" max="10318" width="1.125" style="1638" customWidth="1"/>
    <col min="10319" max="10331" width="0.75" style="1638" customWidth="1"/>
    <col min="10332" max="10332" width="1.375" style="1638" customWidth="1"/>
    <col min="10333" max="10345" width="0.75" style="1638" customWidth="1"/>
    <col min="10346" max="10346" width="1.5" style="1638" customWidth="1"/>
    <col min="10347" max="10358" width="0.75" style="1638" customWidth="1"/>
    <col min="10359" max="10359" width="2.75" style="1638" customWidth="1"/>
    <col min="10360" max="10360" width="2.25" style="1638" customWidth="1"/>
    <col min="10361" max="10373" width="0.75" style="1638"/>
    <col min="10374" max="10374" width="2.125" style="1638" customWidth="1"/>
    <col min="10375" max="10386" width="0.75" style="1638"/>
    <col min="10387" max="10387" width="0.875" style="1638" customWidth="1"/>
    <col min="10388" max="10388" width="10.875" style="1638" customWidth="1"/>
    <col min="10389" max="10389" width="0.75" style="1638"/>
    <col min="10390" max="10390" width="12.5" style="1638" customWidth="1"/>
    <col min="10391" max="10391" width="7.25" style="1638" customWidth="1"/>
    <col min="10392" max="10559" width="0.75" style="1638"/>
    <col min="10560" max="10560" width="0.75" style="1638" customWidth="1"/>
    <col min="10561" max="10568" width="0.75" style="1638"/>
    <col min="10569" max="10569" width="0.75" style="1638" customWidth="1"/>
    <col min="10570" max="10572" width="0.75" style="1638"/>
    <col min="10573" max="10573" width="0.75" style="1638" customWidth="1"/>
    <col min="10574" max="10574" width="1.125" style="1638" customWidth="1"/>
    <col min="10575" max="10587" width="0.75" style="1638" customWidth="1"/>
    <col min="10588" max="10588" width="1.375" style="1638" customWidth="1"/>
    <col min="10589" max="10601" width="0.75" style="1638" customWidth="1"/>
    <col min="10602" max="10602" width="1.5" style="1638" customWidth="1"/>
    <col min="10603" max="10614" width="0.75" style="1638" customWidth="1"/>
    <col min="10615" max="10615" width="2.75" style="1638" customWidth="1"/>
    <col min="10616" max="10616" width="2.25" style="1638" customWidth="1"/>
    <col min="10617" max="10629" width="0.75" style="1638"/>
    <col min="10630" max="10630" width="2.125" style="1638" customWidth="1"/>
    <col min="10631" max="10642" width="0.75" style="1638"/>
    <col min="10643" max="10643" width="0.875" style="1638" customWidth="1"/>
    <col min="10644" max="10644" width="10.875" style="1638" customWidth="1"/>
    <col min="10645" max="10645" width="0.75" style="1638"/>
    <col min="10646" max="10646" width="12.5" style="1638" customWidth="1"/>
    <col min="10647" max="10647" width="7.25" style="1638" customWidth="1"/>
    <col min="10648" max="10815" width="0.75" style="1638"/>
    <col min="10816" max="10816" width="0.75" style="1638" customWidth="1"/>
    <col min="10817" max="10824" width="0.75" style="1638"/>
    <col min="10825" max="10825" width="0.75" style="1638" customWidth="1"/>
    <col min="10826" max="10828" width="0.75" style="1638"/>
    <col min="10829" max="10829" width="0.75" style="1638" customWidth="1"/>
    <col min="10830" max="10830" width="1.125" style="1638" customWidth="1"/>
    <col min="10831" max="10843" width="0.75" style="1638" customWidth="1"/>
    <col min="10844" max="10844" width="1.375" style="1638" customWidth="1"/>
    <col min="10845" max="10857" width="0.75" style="1638" customWidth="1"/>
    <col min="10858" max="10858" width="1.5" style="1638" customWidth="1"/>
    <col min="10859" max="10870" width="0.75" style="1638" customWidth="1"/>
    <col min="10871" max="10871" width="2.75" style="1638" customWidth="1"/>
    <col min="10872" max="10872" width="2.25" style="1638" customWidth="1"/>
    <col min="10873" max="10885" width="0.75" style="1638"/>
    <col min="10886" max="10886" width="2.125" style="1638" customWidth="1"/>
    <col min="10887" max="10898" width="0.75" style="1638"/>
    <col min="10899" max="10899" width="0.875" style="1638" customWidth="1"/>
    <col min="10900" max="10900" width="10.875" style="1638" customWidth="1"/>
    <col min="10901" max="10901" width="0.75" style="1638"/>
    <col min="10902" max="10902" width="12.5" style="1638" customWidth="1"/>
    <col min="10903" max="10903" width="7.25" style="1638" customWidth="1"/>
    <col min="10904" max="11071" width="0.75" style="1638"/>
    <col min="11072" max="11072" width="0.75" style="1638" customWidth="1"/>
    <col min="11073" max="11080" width="0.75" style="1638"/>
    <col min="11081" max="11081" width="0.75" style="1638" customWidth="1"/>
    <col min="11082" max="11084" width="0.75" style="1638"/>
    <col min="11085" max="11085" width="0.75" style="1638" customWidth="1"/>
    <col min="11086" max="11086" width="1.125" style="1638" customWidth="1"/>
    <col min="11087" max="11099" width="0.75" style="1638" customWidth="1"/>
    <col min="11100" max="11100" width="1.375" style="1638" customWidth="1"/>
    <col min="11101" max="11113" width="0.75" style="1638" customWidth="1"/>
    <col min="11114" max="11114" width="1.5" style="1638" customWidth="1"/>
    <col min="11115" max="11126" width="0.75" style="1638" customWidth="1"/>
    <col min="11127" max="11127" width="2.75" style="1638" customWidth="1"/>
    <col min="11128" max="11128" width="2.25" style="1638" customWidth="1"/>
    <col min="11129" max="11141" width="0.75" style="1638"/>
    <col min="11142" max="11142" width="2.125" style="1638" customWidth="1"/>
    <col min="11143" max="11154" width="0.75" style="1638"/>
    <col min="11155" max="11155" width="0.875" style="1638" customWidth="1"/>
    <col min="11156" max="11156" width="10.875" style="1638" customWidth="1"/>
    <col min="11157" max="11157" width="0.75" style="1638"/>
    <col min="11158" max="11158" width="12.5" style="1638" customWidth="1"/>
    <col min="11159" max="11159" width="7.25" style="1638" customWidth="1"/>
    <col min="11160" max="11327" width="0.75" style="1638"/>
    <col min="11328" max="11328" width="0.75" style="1638" customWidth="1"/>
    <col min="11329" max="11336" width="0.75" style="1638"/>
    <col min="11337" max="11337" width="0.75" style="1638" customWidth="1"/>
    <col min="11338" max="11340" width="0.75" style="1638"/>
    <col min="11341" max="11341" width="0.75" style="1638" customWidth="1"/>
    <col min="11342" max="11342" width="1.125" style="1638" customWidth="1"/>
    <col min="11343" max="11355" width="0.75" style="1638" customWidth="1"/>
    <col min="11356" max="11356" width="1.375" style="1638" customWidth="1"/>
    <col min="11357" max="11369" width="0.75" style="1638" customWidth="1"/>
    <col min="11370" max="11370" width="1.5" style="1638" customWidth="1"/>
    <col min="11371" max="11382" width="0.75" style="1638" customWidth="1"/>
    <col min="11383" max="11383" width="2.75" style="1638" customWidth="1"/>
    <col min="11384" max="11384" width="2.25" style="1638" customWidth="1"/>
    <col min="11385" max="11397" width="0.75" style="1638"/>
    <col min="11398" max="11398" width="2.125" style="1638" customWidth="1"/>
    <col min="11399" max="11410" width="0.75" style="1638"/>
    <col min="11411" max="11411" width="0.875" style="1638" customWidth="1"/>
    <col min="11412" max="11412" width="10.875" style="1638" customWidth="1"/>
    <col min="11413" max="11413" width="0.75" style="1638"/>
    <col min="11414" max="11414" width="12.5" style="1638" customWidth="1"/>
    <col min="11415" max="11415" width="7.25" style="1638" customWidth="1"/>
    <col min="11416" max="11583" width="0.75" style="1638"/>
    <col min="11584" max="11584" width="0.75" style="1638" customWidth="1"/>
    <col min="11585" max="11592" width="0.75" style="1638"/>
    <col min="11593" max="11593" width="0.75" style="1638" customWidth="1"/>
    <col min="11594" max="11596" width="0.75" style="1638"/>
    <col min="11597" max="11597" width="0.75" style="1638" customWidth="1"/>
    <col min="11598" max="11598" width="1.125" style="1638" customWidth="1"/>
    <col min="11599" max="11611" width="0.75" style="1638" customWidth="1"/>
    <col min="11612" max="11612" width="1.375" style="1638" customWidth="1"/>
    <col min="11613" max="11625" width="0.75" style="1638" customWidth="1"/>
    <col min="11626" max="11626" width="1.5" style="1638" customWidth="1"/>
    <col min="11627" max="11638" width="0.75" style="1638" customWidth="1"/>
    <col min="11639" max="11639" width="2.75" style="1638" customWidth="1"/>
    <col min="11640" max="11640" width="2.25" style="1638" customWidth="1"/>
    <col min="11641" max="11653" width="0.75" style="1638"/>
    <col min="11654" max="11654" width="2.125" style="1638" customWidth="1"/>
    <col min="11655" max="11666" width="0.75" style="1638"/>
    <col min="11667" max="11667" width="0.875" style="1638" customWidth="1"/>
    <col min="11668" max="11668" width="10.875" style="1638" customWidth="1"/>
    <col min="11669" max="11669" width="0.75" style="1638"/>
    <col min="11670" max="11670" width="12.5" style="1638" customWidth="1"/>
    <col min="11671" max="11671" width="7.25" style="1638" customWidth="1"/>
    <col min="11672" max="11839" width="0.75" style="1638"/>
    <col min="11840" max="11840" width="0.75" style="1638" customWidth="1"/>
    <col min="11841" max="11848" width="0.75" style="1638"/>
    <col min="11849" max="11849" width="0.75" style="1638" customWidth="1"/>
    <col min="11850" max="11852" width="0.75" style="1638"/>
    <col min="11853" max="11853" width="0.75" style="1638" customWidth="1"/>
    <col min="11854" max="11854" width="1.125" style="1638" customWidth="1"/>
    <col min="11855" max="11867" width="0.75" style="1638" customWidth="1"/>
    <col min="11868" max="11868" width="1.375" style="1638" customWidth="1"/>
    <col min="11869" max="11881" width="0.75" style="1638" customWidth="1"/>
    <col min="11882" max="11882" width="1.5" style="1638" customWidth="1"/>
    <col min="11883" max="11894" width="0.75" style="1638" customWidth="1"/>
    <col min="11895" max="11895" width="2.75" style="1638" customWidth="1"/>
    <col min="11896" max="11896" width="2.25" style="1638" customWidth="1"/>
    <col min="11897" max="11909" width="0.75" style="1638"/>
    <col min="11910" max="11910" width="2.125" style="1638" customWidth="1"/>
    <col min="11911" max="11922" width="0.75" style="1638"/>
    <col min="11923" max="11923" width="0.875" style="1638" customWidth="1"/>
    <col min="11924" max="11924" width="10.875" style="1638" customWidth="1"/>
    <col min="11925" max="11925" width="0.75" style="1638"/>
    <col min="11926" max="11926" width="12.5" style="1638" customWidth="1"/>
    <col min="11927" max="11927" width="7.25" style="1638" customWidth="1"/>
    <col min="11928" max="12095" width="0.75" style="1638"/>
    <col min="12096" max="12096" width="0.75" style="1638" customWidth="1"/>
    <col min="12097" max="12104" width="0.75" style="1638"/>
    <col min="12105" max="12105" width="0.75" style="1638" customWidth="1"/>
    <col min="12106" max="12108" width="0.75" style="1638"/>
    <col min="12109" max="12109" width="0.75" style="1638" customWidth="1"/>
    <col min="12110" max="12110" width="1.125" style="1638" customWidth="1"/>
    <col min="12111" max="12123" width="0.75" style="1638" customWidth="1"/>
    <col min="12124" max="12124" width="1.375" style="1638" customWidth="1"/>
    <col min="12125" max="12137" width="0.75" style="1638" customWidth="1"/>
    <col min="12138" max="12138" width="1.5" style="1638" customWidth="1"/>
    <col min="12139" max="12150" width="0.75" style="1638" customWidth="1"/>
    <col min="12151" max="12151" width="2.75" style="1638" customWidth="1"/>
    <col min="12152" max="12152" width="2.25" style="1638" customWidth="1"/>
    <col min="12153" max="12165" width="0.75" style="1638"/>
    <col min="12166" max="12166" width="2.125" style="1638" customWidth="1"/>
    <col min="12167" max="12178" width="0.75" style="1638"/>
    <col min="12179" max="12179" width="0.875" style="1638" customWidth="1"/>
    <col min="12180" max="12180" width="10.875" style="1638" customWidth="1"/>
    <col min="12181" max="12181" width="0.75" style="1638"/>
    <col min="12182" max="12182" width="12.5" style="1638" customWidth="1"/>
    <col min="12183" max="12183" width="7.25" style="1638" customWidth="1"/>
    <col min="12184" max="12351" width="0.75" style="1638"/>
    <col min="12352" max="12352" width="0.75" style="1638" customWidth="1"/>
    <col min="12353" max="12360" width="0.75" style="1638"/>
    <col min="12361" max="12361" width="0.75" style="1638" customWidth="1"/>
    <col min="12362" max="12364" width="0.75" style="1638"/>
    <col min="12365" max="12365" width="0.75" style="1638" customWidth="1"/>
    <col min="12366" max="12366" width="1.125" style="1638" customWidth="1"/>
    <col min="12367" max="12379" width="0.75" style="1638" customWidth="1"/>
    <col min="12380" max="12380" width="1.375" style="1638" customWidth="1"/>
    <col min="12381" max="12393" width="0.75" style="1638" customWidth="1"/>
    <col min="12394" max="12394" width="1.5" style="1638" customWidth="1"/>
    <col min="12395" max="12406" width="0.75" style="1638" customWidth="1"/>
    <col min="12407" max="12407" width="2.75" style="1638" customWidth="1"/>
    <col min="12408" max="12408" width="2.25" style="1638" customWidth="1"/>
    <col min="12409" max="12421" width="0.75" style="1638"/>
    <col min="12422" max="12422" width="2.125" style="1638" customWidth="1"/>
    <col min="12423" max="12434" width="0.75" style="1638"/>
    <col min="12435" max="12435" width="0.875" style="1638" customWidth="1"/>
    <col min="12436" max="12436" width="10.875" style="1638" customWidth="1"/>
    <col min="12437" max="12437" width="0.75" style="1638"/>
    <col min="12438" max="12438" width="12.5" style="1638" customWidth="1"/>
    <col min="12439" max="12439" width="7.25" style="1638" customWidth="1"/>
    <col min="12440" max="12607" width="0.75" style="1638"/>
    <col min="12608" max="12608" width="0.75" style="1638" customWidth="1"/>
    <col min="12609" max="12616" width="0.75" style="1638"/>
    <col min="12617" max="12617" width="0.75" style="1638" customWidth="1"/>
    <col min="12618" max="12620" width="0.75" style="1638"/>
    <col min="12621" max="12621" width="0.75" style="1638" customWidth="1"/>
    <col min="12622" max="12622" width="1.125" style="1638" customWidth="1"/>
    <col min="12623" max="12635" width="0.75" style="1638" customWidth="1"/>
    <col min="12636" max="12636" width="1.375" style="1638" customWidth="1"/>
    <col min="12637" max="12649" width="0.75" style="1638" customWidth="1"/>
    <col min="12650" max="12650" width="1.5" style="1638" customWidth="1"/>
    <col min="12651" max="12662" width="0.75" style="1638" customWidth="1"/>
    <col min="12663" max="12663" width="2.75" style="1638" customWidth="1"/>
    <col min="12664" max="12664" width="2.25" style="1638" customWidth="1"/>
    <col min="12665" max="12677" width="0.75" style="1638"/>
    <col min="12678" max="12678" width="2.125" style="1638" customWidth="1"/>
    <col min="12679" max="12690" width="0.75" style="1638"/>
    <col min="12691" max="12691" width="0.875" style="1638" customWidth="1"/>
    <col min="12692" max="12692" width="10.875" style="1638" customWidth="1"/>
    <col min="12693" max="12693" width="0.75" style="1638"/>
    <col min="12694" max="12694" width="12.5" style="1638" customWidth="1"/>
    <col min="12695" max="12695" width="7.25" style="1638" customWidth="1"/>
    <col min="12696" max="12863" width="0.75" style="1638"/>
    <col min="12864" max="12864" width="0.75" style="1638" customWidth="1"/>
    <col min="12865" max="12872" width="0.75" style="1638"/>
    <col min="12873" max="12873" width="0.75" style="1638" customWidth="1"/>
    <col min="12874" max="12876" width="0.75" style="1638"/>
    <col min="12877" max="12877" width="0.75" style="1638" customWidth="1"/>
    <col min="12878" max="12878" width="1.125" style="1638" customWidth="1"/>
    <col min="12879" max="12891" width="0.75" style="1638" customWidth="1"/>
    <col min="12892" max="12892" width="1.375" style="1638" customWidth="1"/>
    <col min="12893" max="12905" width="0.75" style="1638" customWidth="1"/>
    <col min="12906" max="12906" width="1.5" style="1638" customWidth="1"/>
    <col min="12907" max="12918" width="0.75" style="1638" customWidth="1"/>
    <col min="12919" max="12919" width="2.75" style="1638" customWidth="1"/>
    <col min="12920" max="12920" width="2.25" style="1638" customWidth="1"/>
    <col min="12921" max="12933" width="0.75" style="1638"/>
    <col min="12934" max="12934" width="2.125" style="1638" customWidth="1"/>
    <col min="12935" max="12946" width="0.75" style="1638"/>
    <col min="12947" max="12947" width="0.875" style="1638" customWidth="1"/>
    <col min="12948" max="12948" width="10.875" style="1638" customWidth="1"/>
    <col min="12949" max="12949" width="0.75" style="1638"/>
    <col min="12950" max="12950" width="12.5" style="1638" customWidth="1"/>
    <col min="12951" max="12951" width="7.25" style="1638" customWidth="1"/>
    <col min="12952" max="13119" width="0.75" style="1638"/>
    <col min="13120" max="13120" width="0.75" style="1638" customWidth="1"/>
    <col min="13121" max="13128" width="0.75" style="1638"/>
    <col min="13129" max="13129" width="0.75" style="1638" customWidth="1"/>
    <col min="13130" max="13132" width="0.75" style="1638"/>
    <col min="13133" max="13133" width="0.75" style="1638" customWidth="1"/>
    <col min="13134" max="13134" width="1.125" style="1638" customWidth="1"/>
    <col min="13135" max="13147" width="0.75" style="1638" customWidth="1"/>
    <col min="13148" max="13148" width="1.375" style="1638" customWidth="1"/>
    <col min="13149" max="13161" width="0.75" style="1638" customWidth="1"/>
    <col min="13162" max="13162" width="1.5" style="1638" customWidth="1"/>
    <col min="13163" max="13174" width="0.75" style="1638" customWidth="1"/>
    <col min="13175" max="13175" width="2.75" style="1638" customWidth="1"/>
    <col min="13176" max="13176" width="2.25" style="1638" customWidth="1"/>
    <col min="13177" max="13189" width="0.75" style="1638"/>
    <col min="13190" max="13190" width="2.125" style="1638" customWidth="1"/>
    <col min="13191" max="13202" width="0.75" style="1638"/>
    <col min="13203" max="13203" width="0.875" style="1638" customWidth="1"/>
    <col min="13204" max="13204" width="10.875" style="1638" customWidth="1"/>
    <col min="13205" max="13205" width="0.75" style="1638"/>
    <col min="13206" max="13206" width="12.5" style="1638" customWidth="1"/>
    <col min="13207" max="13207" width="7.25" style="1638" customWidth="1"/>
    <col min="13208" max="13375" width="0.75" style="1638"/>
    <col min="13376" max="13376" width="0.75" style="1638" customWidth="1"/>
    <col min="13377" max="13384" width="0.75" style="1638"/>
    <col min="13385" max="13385" width="0.75" style="1638" customWidth="1"/>
    <col min="13386" max="13388" width="0.75" style="1638"/>
    <col min="13389" max="13389" width="0.75" style="1638" customWidth="1"/>
    <col min="13390" max="13390" width="1.125" style="1638" customWidth="1"/>
    <col min="13391" max="13403" width="0.75" style="1638" customWidth="1"/>
    <col min="13404" max="13404" width="1.375" style="1638" customWidth="1"/>
    <col min="13405" max="13417" width="0.75" style="1638" customWidth="1"/>
    <col min="13418" max="13418" width="1.5" style="1638" customWidth="1"/>
    <col min="13419" max="13430" width="0.75" style="1638" customWidth="1"/>
    <col min="13431" max="13431" width="2.75" style="1638" customWidth="1"/>
    <col min="13432" max="13432" width="2.25" style="1638" customWidth="1"/>
    <col min="13433" max="13445" width="0.75" style="1638"/>
    <col min="13446" max="13446" width="2.125" style="1638" customWidth="1"/>
    <col min="13447" max="13458" width="0.75" style="1638"/>
    <col min="13459" max="13459" width="0.875" style="1638" customWidth="1"/>
    <col min="13460" max="13460" width="10.875" style="1638" customWidth="1"/>
    <col min="13461" max="13461" width="0.75" style="1638"/>
    <col min="13462" max="13462" width="12.5" style="1638" customWidth="1"/>
    <col min="13463" max="13463" width="7.25" style="1638" customWidth="1"/>
    <col min="13464" max="13631" width="0.75" style="1638"/>
    <col min="13632" max="13632" width="0.75" style="1638" customWidth="1"/>
    <col min="13633" max="13640" width="0.75" style="1638"/>
    <col min="13641" max="13641" width="0.75" style="1638" customWidth="1"/>
    <col min="13642" max="13644" width="0.75" style="1638"/>
    <col min="13645" max="13645" width="0.75" style="1638" customWidth="1"/>
    <col min="13646" max="13646" width="1.125" style="1638" customWidth="1"/>
    <col min="13647" max="13659" width="0.75" style="1638" customWidth="1"/>
    <col min="13660" max="13660" width="1.375" style="1638" customWidth="1"/>
    <col min="13661" max="13673" width="0.75" style="1638" customWidth="1"/>
    <col min="13674" max="13674" width="1.5" style="1638" customWidth="1"/>
    <col min="13675" max="13686" width="0.75" style="1638" customWidth="1"/>
    <col min="13687" max="13687" width="2.75" style="1638" customWidth="1"/>
    <col min="13688" max="13688" width="2.25" style="1638" customWidth="1"/>
    <col min="13689" max="13701" width="0.75" style="1638"/>
    <col min="13702" max="13702" width="2.125" style="1638" customWidth="1"/>
    <col min="13703" max="13714" width="0.75" style="1638"/>
    <col min="13715" max="13715" width="0.875" style="1638" customWidth="1"/>
    <col min="13716" max="13716" width="10.875" style="1638" customWidth="1"/>
    <col min="13717" max="13717" width="0.75" style="1638"/>
    <col min="13718" max="13718" width="12.5" style="1638" customWidth="1"/>
    <col min="13719" max="13719" width="7.25" style="1638" customWidth="1"/>
    <col min="13720" max="13887" width="0.75" style="1638"/>
    <col min="13888" max="13888" width="0.75" style="1638" customWidth="1"/>
    <col min="13889" max="13896" width="0.75" style="1638"/>
    <col min="13897" max="13897" width="0.75" style="1638" customWidth="1"/>
    <col min="13898" max="13900" width="0.75" style="1638"/>
    <col min="13901" max="13901" width="0.75" style="1638" customWidth="1"/>
    <col min="13902" max="13902" width="1.125" style="1638" customWidth="1"/>
    <col min="13903" max="13915" width="0.75" style="1638" customWidth="1"/>
    <col min="13916" max="13916" width="1.375" style="1638" customWidth="1"/>
    <col min="13917" max="13929" width="0.75" style="1638" customWidth="1"/>
    <col min="13930" max="13930" width="1.5" style="1638" customWidth="1"/>
    <col min="13931" max="13942" width="0.75" style="1638" customWidth="1"/>
    <col min="13943" max="13943" width="2.75" style="1638" customWidth="1"/>
    <col min="13944" max="13944" width="2.25" style="1638" customWidth="1"/>
    <col min="13945" max="13957" width="0.75" style="1638"/>
    <col min="13958" max="13958" width="2.125" style="1638" customWidth="1"/>
    <col min="13959" max="13970" width="0.75" style="1638"/>
    <col min="13971" max="13971" width="0.875" style="1638" customWidth="1"/>
    <col min="13972" max="13972" width="10.875" style="1638" customWidth="1"/>
    <col min="13973" max="13973" width="0.75" style="1638"/>
    <col min="13974" max="13974" width="12.5" style="1638" customWidth="1"/>
    <col min="13975" max="13975" width="7.25" style="1638" customWidth="1"/>
    <col min="13976" max="14143" width="0.75" style="1638"/>
    <col min="14144" max="14144" width="0.75" style="1638" customWidth="1"/>
    <col min="14145" max="14152" width="0.75" style="1638"/>
    <col min="14153" max="14153" width="0.75" style="1638" customWidth="1"/>
    <col min="14154" max="14156" width="0.75" style="1638"/>
    <col min="14157" max="14157" width="0.75" style="1638" customWidth="1"/>
    <col min="14158" max="14158" width="1.125" style="1638" customWidth="1"/>
    <col min="14159" max="14171" width="0.75" style="1638" customWidth="1"/>
    <col min="14172" max="14172" width="1.375" style="1638" customWidth="1"/>
    <col min="14173" max="14185" width="0.75" style="1638" customWidth="1"/>
    <col min="14186" max="14186" width="1.5" style="1638" customWidth="1"/>
    <col min="14187" max="14198" width="0.75" style="1638" customWidth="1"/>
    <col min="14199" max="14199" width="2.75" style="1638" customWidth="1"/>
    <col min="14200" max="14200" width="2.25" style="1638" customWidth="1"/>
    <col min="14201" max="14213" width="0.75" style="1638"/>
    <col min="14214" max="14214" width="2.125" style="1638" customWidth="1"/>
    <col min="14215" max="14226" width="0.75" style="1638"/>
    <col min="14227" max="14227" width="0.875" style="1638" customWidth="1"/>
    <col min="14228" max="14228" width="10.875" style="1638" customWidth="1"/>
    <col min="14229" max="14229" width="0.75" style="1638"/>
    <col min="14230" max="14230" width="12.5" style="1638" customWidth="1"/>
    <col min="14231" max="14231" width="7.25" style="1638" customWidth="1"/>
    <col min="14232" max="14399" width="0.75" style="1638"/>
    <col min="14400" max="14400" width="0.75" style="1638" customWidth="1"/>
    <col min="14401" max="14408" width="0.75" style="1638"/>
    <col min="14409" max="14409" width="0.75" style="1638" customWidth="1"/>
    <col min="14410" max="14412" width="0.75" style="1638"/>
    <col min="14413" max="14413" width="0.75" style="1638" customWidth="1"/>
    <col min="14414" max="14414" width="1.125" style="1638" customWidth="1"/>
    <col min="14415" max="14427" width="0.75" style="1638" customWidth="1"/>
    <col min="14428" max="14428" width="1.375" style="1638" customWidth="1"/>
    <col min="14429" max="14441" width="0.75" style="1638" customWidth="1"/>
    <col min="14442" max="14442" width="1.5" style="1638" customWidth="1"/>
    <col min="14443" max="14454" width="0.75" style="1638" customWidth="1"/>
    <col min="14455" max="14455" width="2.75" style="1638" customWidth="1"/>
    <col min="14456" max="14456" width="2.25" style="1638" customWidth="1"/>
    <col min="14457" max="14469" width="0.75" style="1638"/>
    <col min="14470" max="14470" width="2.125" style="1638" customWidth="1"/>
    <col min="14471" max="14482" width="0.75" style="1638"/>
    <col min="14483" max="14483" width="0.875" style="1638" customWidth="1"/>
    <col min="14484" max="14484" width="10.875" style="1638" customWidth="1"/>
    <col min="14485" max="14485" width="0.75" style="1638"/>
    <col min="14486" max="14486" width="12.5" style="1638" customWidth="1"/>
    <col min="14487" max="14487" width="7.25" style="1638" customWidth="1"/>
    <col min="14488" max="14655" width="0.75" style="1638"/>
    <col min="14656" max="14656" width="0.75" style="1638" customWidth="1"/>
    <col min="14657" max="14664" width="0.75" style="1638"/>
    <col min="14665" max="14665" width="0.75" style="1638" customWidth="1"/>
    <col min="14666" max="14668" width="0.75" style="1638"/>
    <col min="14669" max="14669" width="0.75" style="1638" customWidth="1"/>
    <col min="14670" max="14670" width="1.125" style="1638" customWidth="1"/>
    <col min="14671" max="14683" width="0.75" style="1638" customWidth="1"/>
    <col min="14684" max="14684" width="1.375" style="1638" customWidth="1"/>
    <col min="14685" max="14697" width="0.75" style="1638" customWidth="1"/>
    <col min="14698" max="14698" width="1.5" style="1638" customWidth="1"/>
    <col min="14699" max="14710" width="0.75" style="1638" customWidth="1"/>
    <col min="14711" max="14711" width="2.75" style="1638" customWidth="1"/>
    <col min="14712" max="14712" width="2.25" style="1638" customWidth="1"/>
    <col min="14713" max="14725" width="0.75" style="1638"/>
    <col min="14726" max="14726" width="2.125" style="1638" customWidth="1"/>
    <col min="14727" max="14738" width="0.75" style="1638"/>
    <col min="14739" max="14739" width="0.875" style="1638" customWidth="1"/>
    <col min="14740" max="14740" width="10.875" style="1638" customWidth="1"/>
    <col min="14741" max="14741" width="0.75" style="1638"/>
    <col min="14742" max="14742" width="12.5" style="1638" customWidth="1"/>
    <col min="14743" max="14743" width="7.25" style="1638" customWidth="1"/>
    <col min="14744" max="14911" width="0.75" style="1638"/>
    <col min="14912" max="14912" width="0.75" style="1638" customWidth="1"/>
    <col min="14913" max="14920" width="0.75" style="1638"/>
    <col min="14921" max="14921" width="0.75" style="1638" customWidth="1"/>
    <col min="14922" max="14924" width="0.75" style="1638"/>
    <col min="14925" max="14925" width="0.75" style="1638" customWidth="1"/>
    <col min="14926" max="14926" width="1.125" style="1638" customWidth="1"/>
    <col min="14927" max="14939" width="0.75" style="1638" customWidth="1"/>
    <col min="14940" max="14940" width="1.375" style="1638" customWidth="1"/>
    <col min="14941" max="14953" width="0.75" style="1638" customWidth="1"/>
    <col min="14954" max="14954" width="1.5" style="1638" customWidth="1"/>
    <col min="14955" max="14966" width="0.75" style="1638" customWidth="1"/>
    <col min="14967" max="14967" width="2.75" style="1638" customWidth="1"/>
    <col min="14968" max="14968" width="2.25" style="1638" customWidth="1"/>
    <col min="14969" max="14981" width="0.75" style="1638"/>
    <col min="14982" max="14982" width="2.125" style="1638" customWidth="1"/>
    <col min="14983" max="14994" width="0.75" style="1638"/>
    <col min="14995" max="14995" width="0.875" style="1638" customWidth="1"/>
    <col min="14996" max="14996" width="10.875" style="1638" customWidth="1"/>
    <col min="14997" max="14997" width="0.75" style="1638"/>
    <col min="14998" max="14998" width="12.5" style="1638" customWidth="1"/>
    <col min="14999" max="14999" width="7.25" style="1638" customWidth="1"/>
    <col min="15000" max="15167" width="0.75" style="1638"/>
    <col min="15168" max="15168" width="0.75" style="1638" customWidth="1"/>
    <col min="15169" max="15176" width="0.75" style="1638"/>
    <col min="15177" max="15177" width="0.75" style="1638" customWidth="1"/>
    <col min="15178" max="15180" width="0.75" style="1638"/>
    <col min="15181" max="15181" width="0.75" style="1638" customWidth="1"/>
    <col min="15182" max="15182" width="1.125" style="1638" customWidth="1"/>
    <col min="15183" max="15195" width="0.75" style="1638" customWidth="1"/>
    <col min="15196" max="15196" width="1.375" style="1638" customWidth="1"/>
    <col min="15197" max="15209" width="0.75" style="1638" customWidth="1"/>
    <col min="15210" max="15210" width="1.5" style="1638" customWidth="1"/>
    <col min="15211" max="15222" width="0.75" style="1638" customWidth="1"/>
    <col min="15223" max="15223" width="2.75" style="1638" customWidth="1"/>
    <col min="15224" max="15224" width="2.25" style="1638" customWidth="1"/>
    <col min="15225" max="15237" width="0.75" style="1638"/>
    <col min="15238" max="15238" width="2.125" style="1638" customWidth="1"/>
    <col min="15239" max="15250" width="0.75" style="1638"/>
    <col min="15251" max="15251" width="0.875" style="1638" customWidth="1"/>
    <col min="15252" max="15252" width="10.875" style="1638" customWidth="1"/>
    <col min="15253" max="15253" width="0.75" style="1638"/>
    <col min="15254" max="15254" width="12.5" style="1638" customWidth="1"/>
    <col min="15255" max="15255" width="7.25" style="1638" customWidth="1"/>
    <col min="15256" max="15423" width="0.75" style="1638"/>
    <col min="15424" max="15424" width="0.75" style="1638" customWidth="1"/>
    <col min="15425" max="15432" width="0.75" style="1638"/>
    <col min="15433" max="15433" width="0.75" style="1638" customWidth="1"/>
    <col min="15434" max="15436" width="0.75" style="1638"/>
    <col min="15437" max="15437" width="0.75" style="1638" customWidth="1"/>
    <col min="15438" max="15438" width="1.125" style="1638" customWidth="1"/>
    <col min="15439" max="15451" width="0.75" style="1638" customWidth="1"/>
    <col min="15452" max="15452" width="1.375" style="1638" customWidth="1"/>
    <col min="15453" max="15465" width="0.75" style="1638" customWidth="1"/>
    <col min="15466" max="15466" width="1.5" style="1638" customWidth="1"/>
    <col min="15467" max="15478" width="0.75" style="1638" customWidth="1"/>
    <col min="15479" max="15479" width="2.75" style="1638" customWidth="1"/>
    <col min="15480" max="15480" width="2.25" style="1638" customWidth="1"/>
    <col min="15481" max="15493" width="0.75" style="1638"/>
    <col min="15494" max="15494" width="2.125" style="1638" customWidth="1"/>
    <col min="15495" max="15506" width="0.75" style="1638"/>
    <col min="15507" max="15507" width="0.875" style="1638" customWidth="1"/>
    <col min="15508" max="15508" width="10.875" style="1638" customWidth="1"/>
    <col min="15509" max="15509" width="0.75" style="1638"/>
    <col min="15510" max="15510" width="12.5" style="1638" customWidth="1"/>
    <col min="15511" max="15511" width="7.25" style="1638" customWidth="1"/>
    <col min="15512" max="15679" width="0.75" style="1638"/>
    <col min="15680" max="15680" width="0.75" style="1638" customWidth="1"/>
    <col min="15681" max="15688" width="0.75" style="1638"/>
    <col min="15689" max="15689" width="0.75" style="1638" customWidth="1"/>
    <col min="15690" max="15692" width="0.75" style="1638"/>
    <col min="15693" max="15693" width="0.75" style="1638" customWidth="1"/>
    <col min="15694" max="15694" width="1.125" style="1638" customWidth="1"/>
    <col min="15695" max="15707" width="0.75" style="1638" customWidth="1"/>
    <col min="15708" max="15708" width="1.375" style="1638" customWidth="1"/>
    <col min="15709" max="15721" width="0.75" style="1638" customWidth="1"/>
    <col min="15722" max="15722" width="1.5" style="1638" customWidth="1"/>
    <col min="15723" max="15734" width="0.75" style="1638" customWidth="1"/>
    <col min="15735" max="15735" width="2.75" style="1638" customWidth="1"/>
    <col min="15736" max="15736" width="2.25" style="1638" customWidth="1"/>
    <col min="15737" max="15749" width="0.75" style="1638"/>
    <col min="15750" max="15750" width="2.125" style="1638" customWidth="1"/>
    <col min="15751" max="15762" width="0.75" style="1638"/>
    <col min="15763" max="15763" width="0.875" style="1638" customWidth="1"/>
    <col min="15764" max="15764" width="10.875" style="1638" customWidth="1"/>
    <col min="15765" max="15765" width="0.75" style="1638"/>
    <col min="15766" max="15766" width="12.5" style="1638" customWidth="1"/>
    <col min="15767" max="15767" width="7.25" style="1638" customWidth="1"/>
    <col min="15768" max="15935" width="0.75" style="1638"/>
    <col min="15936" max="15936" width="0.75" style="1638" customWidth="1"/>
    <col min="15937" max="15944" width="0.75" style="1638"/>
    <col min="15945" max="15945" width="0.75" style="1638" customWidth="1"/>
    <col min="15946" max="15948" width="0.75" style="1638"/>
    <col min="15949" max="15949" width="0.75" style="1638" customWidth="1"/>
    <col min="15950" max="15950" width="1.125" style="1638" customWidth="1"/>
    <col min="15951" max="15963" width="0.75" style="1638" customWidth="1"/>
    <col min="15964" max="15964" width="1.375" style="1638" customWidth="1"/>
    <col min="15965" max="15977" width="0.75" style="1638" customWidth="1"/>
    <col min="15978" max="15978" width="1.5" style="1638" customWidth="1"/>
    <col min="15979" max="15990" width="0.75" style="1638" customWidth="1"/>
    <col min="15991" max="15991" width="2.75" style="1638" customWidth="1"/>
    <col min="15992" max="15992" width="2.25" style="1638" customWidth="1"/>
    <col min="15993" max="16005" width="0.75" style="1638"/>
    <col min="16006" max="16006" width="2.125" style="1638" customWidth="1"/>
    <col min="16007" max="16018" width="0.75" style="1638"/>
    <col min="16019" max="16019" width="0.875" style="1638" customWidth="1"/>
    <col min="16020" max="16020" width="10.875" style="1638" customWidth="1"/>
    <col min="16021" max="16021" width="0.75" style="1638"/>
    <col min="16022" max="16022" width="12.5" style="1638" customWidth="1"/>
    <col min="16023" max="16023" width="7.25" style="1638" customWidth="1"/>
    <col min="16024" max="16191" width="0.75" style="1638"/>
    <col min="16192" max="16192" width="0.75" style="1638" customWidth="1"/>
    <col min="16193" max="16200" width="0.75" style="1638"/>
    <col min="16201" max="16201" width="0.75" style="1638" customWidth="1"/>
    <col min="16202" max="16204" width="0.75" style="1638"/>
    <col min="16205" max="16205" width="0.75" style="1638" customWidth="1"/>
    <col min="16206" max="16206" width="1.125" style="1638" customWidth="1"/>
    <col min="16207" max="16219" width="0.75" style="1638" customWidth="1"/>
    <col min="16220" max="16220" width="1.375" style="1638" customWidth="1"/>
    <col min="16221" max="16233" width="0.75" style="1638" customWidth="1"/>
    <col min="16234" max="16234" width="1.5" style="1638" customWidth="1"/>
    <col min="16235" max="16246" width="0.75" style="1638" customWidth="1"/>
    <col min="16247" max="16247" width="2.75" style="1638" customWidth="1"/>
    <col min="16248" max="16248" width="2.25" style="1638" customWidth="1"/>
    <col min="16249" max="16261" width="0.75" style="1638"/>
    <col min="16262" max="16262" width="2.125" style="1638" customWidth="1"/>
    <col min="16263" max="16274" width="0.75" style="1638"/>
    <col min="16275" max="16275" width="0.875" style="1638" customWidth="1"/>
    <col min="16276" max="16276" width="10.875" style="1638" customWidth="1"/>
    <col min="16277" max="16277" width="0.75" style="1638"/>
    <col min="16278" max="16278" width="12.5" style="1638" customWidth="1"/>
    <col min="16279" max="16279" width="7.25" style="1638" customWidth="1"/>
    <col min="16280" max="16384" width="0.75" style="1638"/>
  </cols>
  <sheetData>
    <row r="1" spans="1:150" ht="33.75" customHeight="1">
      <c r="DS1" s="2582" t="s">
        <v>1279</v>
      </c>
      <c r="DT1" s="2582"/>
      <c r="DU1" s="2582"/>
      <c r="DV1" s="2582"/>
      <c r="DW1" s="2582"/>
      <c r="DX1" s="2582"/>
      <c r="DY1" s="2582"/>
      <c r="DZ1" s="2582"/>
      <c r="EA1" s="2582"/>
      <c r="EB1" s="2582"/>
      <c r="EC1" s="2582"/>
      <c r="ED1" s="2582"/>
      <c r="EE1" s="2582"/>
      <c r="EF1" s="2582"/>
      <c r="EG1" s="2582"/>
      <c r="EH1" s="2582"/>
      <c r="EI1" s="2582"/>
      <c r="EJ1" s="2582"/>
      <c r="EK1" s="2582"/>
      <c r="EL1" s="2582"/>
      <c r="EM1" s="2582"/>
      <c r="EN1" s="2582"/>
      <c r="EO1" s="2582"/>
      <c r="EP1" s="2582"/>
      <c r="EQ1" s="2582"/>
    </row>
    <row r="3" spans="1:150" s="508" customFormat="1" ht="28.5" customHeight="1">
      <c r="A3" s="2455" t="s">
        <v>517</v>
      </c>
      <c r="B3" s="2455"/>
      <c r="C3" s="2455"/>
      <c r="D3" s="2455"/>
      <c r="E3" s="2455"/>
      <c r="F3" s="2455"/>
      <c r="G3" s="2455"/>
      <c r="H3" s="2455"/>
      <c r="I3" s="2455"/>
      <c r="J3" s="2455"/>
      <c r="K3" s="2455"/>
      <c r="L3" s="2455"/>
      <c r="M3" s="2455"/>
      <c r="N3" s="2455"/>
      <c r="O3" s="2455"/>
      <c r="P3" s="2455"/>
      <c r="Q3" s="2455"/>
      <c r="R3" s="2455"/>
      <c r="S3" s="2455"/>
      <c r="T3" s="2455"/>
      <c r="U3" s="2455"/>
      <c r="V3" s="2455"/>
      <c r="W3" s="2455"/>
      <c r="X3" s="2455"/>
      <c r="Y3" s="2455"/>
      <c r="Z3" s="2455"/>
      <c r="AA3" s="2455"/>
      <c r="AB3" s="2455"/>
      <c r="AC3" s="2455"/>
      <c r="AD3" s="2455"/>
      <c r="AE3" s="2455"/>
      <c r="AF3" s="2455"/>
      <c r="AG3" s="2455"/>
      <c r="AH3" s="2455"/>
      <c r="AI3" s="2455"/>
      <c r="AJ3" s="2455"/>
      <c r="AK3" s="2455"/>
      <c r="AL3" s="2455"/>
      <c r="AM3" s="2455"/>
      <c r="AN3" s="2455"/>
      <c r="AO3" s="2455"/>
      <c r="AP3" s="2455"/>
      <c r="AQ3" s="2455"/>
      <c r="AR3" s="2455"/>
      <c r="AS3" s="2455"/>
      <c r="AT3" s="2455"/>
      <c r="AU3" s="2455"/>
      <c r="AV3" s="2455"/>
      <c r="AW3" s="2455"/>
      <c r="AX3" s="2455"/>
      <c r="AY3" s="2455"/>
      <c r="AZ3" s="2455"/>
      <c r="BA3" s="2455"/>
      <c r="BB3" s="2455"/>
      <c r="BC3" s="2455"/>
      <c r="BD3" s="2455"/>
      <c r="BE3" s="2455"/>
      <c r="BF3" s="2455"/>
      <c r="BG3" s="2455"/>
      <c r="BH3" s="2455"/>
      <c r="BI3" s="2455"/>
      <c r="BJ3" s="2455"/>
      <c r="BK3" s="2455"/>
      <c r="BL3" s="2455"/>
      <c r="BM3" s="2455"/>
      <c r="BN3" s="2455"/>
      <c r="BO3" s="2455"/>
      <c r="BP3" s="2455"/>
      <c r="BQ3" s="2455"/>
      <c r="BR3" s="2455"/>
      <c r="BS3" s="2455"/>
      <c r="BT3" s="2455"/>
      <c r="BU3" s="2455"/>
      <c r="BV3" s="2455"/>
      <c r="BW3" s="2455"/>
      <c r="BX3" s="2455"/>
      <c r="BY3" s="2455"/>
      <c r="BZ3" s="2455"/>
      <c r="CA3" s="2455"/>
      <c r="CB3" s="2455"/>
      <c r="CC3" s="2455"/>
      <c r="CD3" s="2455"/>
      <c r="CE3" s="2455"/>
      <c r="CF3" s="2455"/>
      <c r="CG3" s="2455"/>
      <c r="CH3" s="2455"/>
      <c r="CI3" s="2455"/>
      <c r="CJ3" s="2455"/>
      <c r="CK3" s="2455"/>
      <c r="CL3" s="2455"/>
      <c r="CM3" s="2455"/>
      <c r="CN3" s="2455"/>
      <c r="CO3" s="2455"/>
      <c r="CP3" s="2455"/>
      <c r="CQ3" s="2455"/>
      <c r="CR3" s="2455"/>
      <c r="CS3" s="2455"/>
      <c r="CT3" s="2455"/>
      <c r="CU3" s="2455"/>
      <c r="CV3" s="2455"/>
      <c r="CW3" s="2455"/>
      <c r="CX3" s="2455"/>
      <c r="CY3" s="2455"/>
      <c r="CZ3" s="2455"/>
      <c r="DA3" s="2455"/>
      <c r="DB3" s="2455"/>
      <c r="DC3" s="2455"/>
      <c r="DD3" s="2455"/>
      <c r="DE3" s="2455"/>
      <c r="DF3" s="2455"/>
      <c r="DG3" s="2455"/>
      <c r="DH3" s="2455"/>
      <c r="DI3" s="2455"/>
      <c r="DJ3" s="2455"/>
      <c r="DK3" s="2455"/>
      <c r="DL3" s="2455"/>
      <c r="DM3" s="2455"/>
      <c r="DN3" s="2455"/>
      <c r="DO3" s="2455"/>
      <c r="DP3" s="2455"/>
      <c r="DQ3" s="2455"/>
      <c r="DR3" s="2455"/>
      <c r="DS3" s="2455"/>
      <c r="DT3" s="2455"/>
      <c r="DU3" s="2455"/>
      <c r="DV3" s="2455"/>
      <c r="DW3" s="2455"/>
      <c r="DX3" s="2455"/>
      <c r="DY3" s="2455"/>
      <c r="DZ3" s="2455"/>
      <c r="EA3" s="2455"/>
      <c r="EB3" s="2455"/>
      <c r="EC3" s="2455"/>
      <c r="ED3" s="2455"/>
      <c r="EE3" s="2455"/>
      <c r="EF3" s="2455"/>
      <c r="EG3" s="2455"/>
      <c r="EH3" s="2455"/>
      <c r="EI3" s="2455"/>
      <c r="EJ3" s="2455"/>
      <c r="EK3" s="2455"/>
      <c r="EL3" s="2455"/>
      <c r="EM3" s="2455"/>
      <c r="EN3" s="2455"/>
      <c r="EO3" s="2455"/>
      <c r="EP3" s="2455"/>
      <c r="EQ3" s="2455"/>
      <c r="ER3" s="1991" t="s">
        <v>344</v>
      </c>
    </row>
    <row r="4" spans="1:150" ht="15.75">
      <c r="ER4" s="659"/>
    </row>
    <row r="5" spans="1:150" ht="24.75" customHeight="1">
      <c r="BY5" s="1639"/>
      <c r="BZ5" s="1639"/>
      <c r="CA5" s="1639"/>
      <c r="CB5" s="1639"/>
      <c r="CC5" s="1639"/>
      <c r="CD5" s="1639"/>
      <c r="CE5" s="1639"/>
      <c r="CF5" s="1639"/>
      <c r="CG5" s="1639"/>
      <c r="CH5" s="1639"/>
      <c r="CI5" s="1639"/>
      <c r="CJ5" s="1639"/>
      <c r="CK5" s="1639"/>
      <c r="CL5" s="1639"/>
      <c r="CM5" s="1639"/>
      <c r="CN5" s="1639"/>
      <c r="CO5" s="1639"/>
      <c r="CP5" s="1639"/>
      <c r="CQ5" s="1639"/>
      <c r="CR5" s="1639"/>
      <c r="CS5" s="1639"/>
      <c r="CT5" s="1639"/>
      <c r="CU5" s="1639"/>
      <c r="CV5" s="1639"/>
      <c r="CW5" s="1639"/>
      <c r="CX5" s="1639"/>
      <c r="CY5" s="1639"/>
      <c r="CZ5" s="1639"/>
      <c r="DA5" s="1639"/>
      <c r="DB5" s="1639"/>
      <c r="DC5" s="1639"/>
      <c r="DD5" s="1639"/>
      <c r="DE5" s="1639"/>
      <c r="DF5" s="1639"/>
      <c r="DG5" s="1639"/>
      <c r="DH5" s="1639"/>
      <c r="DI5" s="1639"/>
      <c r="DJ5" s="1639"/>
      <c r="DK5" s="1639"/>
      <c r="DL5" s="1639"/>
      <c r="DM5" s="1639"/>
      <c r="DN5" s="1639"/>
      <c r="DO5" s="1639"/>
      <c r="DP5" s="1639"/>
      <c r="DQ5" s="1639"/>
      <c r="DR5" s="1639"/>
      <c r="DS5" s="1639"/>
      <c r="DT5" s="2021"/>
      <c r="DU5" s="2021"/>
      <c r="DV5" s="2021"/>
      <c r="DW5" s="2021"/>
      <c r="DX5" s="2021"/>
      <c r="DY5" s="2021"/>
      <c r="DZ5" s="2021"/>
      <c r="EA5" s="2021"/>
      <c r="EB5" s="2021"/>
      <c r="EC5" s="2021"/>
      <c r="ED5" s="2021"/>
      <c r="EE5" s="2021"/>
      <c r="EF5" s="2021"/>
      <c r="EG5" s="2021"/>
      <c r="EH5" s="2021"/>
      <c r="EI5" s="2021"/>
      <c r="EJ5" s="2021"/>
      <c r="EK5" s="2021"/>
      <c r="EL5" s="2021"/>
      <c r="EM5" s="2021"/>
      <c r="EN5" s="2021"/>
      <c r="EO5" s="2021"/>
      <c r="EP5" s="2021"/>
      <c r="EQ5" s="2021"/>
      <c r="ER5" s="1991" t="s">
        <v>1047</v>
      </c>
    </row>
    <row r="6" spans="1:150" ht="15.75">
      <c r="BY6" s="1640"/>
      <c r="BZ6" s="1640"/>
      <c r="CA6" s="1640"/>
      <c r="CB6" s="1640"/>
      <c r="CC6" s="1640"/>
      <c r="CD6" s="1640"/>
      <c r="CE6" s="1640"/>
      <c r="CF6" s="1640"/>
      <c r="CG6" s="1640"/>
      <c r="CH6" s="1640"/>
      <c r="CI6" s="1640"/>
      <c r="CJ6" s="1640"/>
      <c r="CK6" s="1640"/>
      <c r="CL6" s="1640"/>
      <c r="CM6" s="1640"/>
      <c r="CN6" s="1640"/>
      <c r="CO6" s="1640"/>
      <c r="CP6" s="1640"/>
      <c r="CQ6" s="1640"/>
      <c r="CR6" s="1640"/>
      <c r="CS6" s="1640"/>
      <c r="CT6" s="1640"/>
      <c r="CU6" s="1640"/>
      <c r="CV6" s="1640"/>
      <c r="CW6" s="1640"/>
      <c r="CX6" s="1640"/>
      <c r="CY6" s="1640"/>
      <c r="CZ6" s="1640"/>
      <c r="DA6" s="1640"/>
      <c r="DB6" s="1640"/>
      <c r="DC6" s="1640"/>
      <c r="DD6" s="1640"/>
      <c r="DE6" s="1640"/>
      <c r="DF6" s="1640"/>
      <c r="DG6" s="1640"/>
      <c r="DH6" s="1640"/>
      <c r="DI6" s="1640"/>
      <c r="DJ6" s="1640"/>
      <c r="DK6" s="1640"/>
      <c r="DL6" s="1640"/>
      <c r="DM6" s="1640"/>
      <c r="DN6" s="1640"/>
      <c r="DO6" s="1640"/>
      <c r="DP6" s="2022"/>
      <c r="DQ6" s="2022"/>
      <c r="DR6" s="2022"/>
      <c r="DS6" s="2022"/>
      <c r="DT6" s="2022"/>
      <c r="DU6" s="2022"/>
      <c r="DV6" s="2022"/>
      <c r="DW6" s="2022"/>
      <c r="DX6" s="2022"/>
      <c r="DY6" s="2022"/>
      <c r="DZ6" s="2022"/>
      <c r="EA6" s="2022"/>
      <c r="EB6" s="2022"/>
      <c r="EC6" s="2022"/>
      <c r="ED6" s="2022"/>
      <c r="EE6" s="2022"/>
      <c r="EF6" s="2022"/>
      <c r="EG6" s="2022"/>
      <c r="EH6" s="2022"/>
      <c r="EI6" s="2022"/>
      <c r="EJ6" s="2022"/>
      <c r="EK6" s="2022"/>
      <c r="EL6" s="2022"/>
      <c r="EM6" s="2022"/>
      <c r="EN6" s="2022"/>
      <c r="EO6" s="2022"/>
      <c r="EP6" s="2022"/>
      <c r="EQ6" s="2022"/>
      <c r="ER6" s="1991" t="s">
        <v>1048</v>
      </c>
    </row>
    <row r="7" spans="1:150" s="1641" customFormat="1" ht="15.75">
      <c r="DP7" s="2023"/>
      <c r="DQ7" s="2023"/>
      <c r="DR7" s="2023"/>
      <c r="DS7" s="2023"/>
      <c r="DT7" s="2023"/>
      <c r="DU7" s="2023"/>
      <c r="DV7" s="2023"/>
      <c r="DW7" s="2023"/>
      <c r="DX7" s="2023"/>
      <c r="DY7" s="2023"/>
      <c r="DZ7" s="2023"/>
      <c r="EA7" s="2023"/>
      <c r="EB7" s="2023"/>
      <c r="EC7" s="2023"/>
      <c r="ED7" s="2023"/>
      <c r="EE7" s="2023"/>
      <c r="EF7" s="2023"/>
      <c r="EG7" s="2023"/>
      <c r="EH7" s="2023"/>
      <c r="EI7" s="2023"/>
      <c r="EJ7" s="2023"/>
      <c r="EK7" s="2023"/>
      <c r="EL7" s="2023"/>
      <c r="EM7" s="2023"/>
      <c r="EN7" s="2023"/>
      <c r="EO7" s="2023"/>
      <c r="EP7" s="2023"/>
      <c r="EQ7" s="2023"/>
      <c r="ER7" s="659" t="s">
        <v>934</v>
      </c>
    </row>
    <row r="8" spans="1:150" ht="15.75">
      <c r="BY8" s="2024"/>
      <c r="BZ8" s="2024"/>
      <c r="CA8" s="2024"/>
      <c r="CB8" s="2024"/>
      <c r="CC8" s="2024"/>
      <c r="CD8" s="2024"/>
      <c r="CE8" s="2024"/>
      <c r="CF8" s="2024"/>
      <c r="CG8" s="2024"/>
      <c r="CH8" s="2024"/>
      <c r="CI8" s="2024"/>
      <c r="CJ8" s="2024"/>
      <c r="CK8" s="2024"/>
      <c r="CL8" s="2024"/>
      <c r="CM8" s="2024"/>
      <c r="CN8" s="2024"/>
      <c r="CO8" s="2024"/>
      <c r="CP8" s="2024"/>
      <c r="CQ8" s="2024"/>
      <c r="CR8" s="2024"/>
      <c r="CS8" s="2024"/>
      <c r="CT8" s="2024"/>
      <c r="CU8" s="2024"/>
      <c r="CV8" s="2024"/>
      <c r="CW8" s="2024"/>
      <c r="CX8" s="2024"/>
      <c r="CY8" s="2024"/>
      <c r="CZ8" s="2024"/>
      <c r="DA8" s="2024"/>
      <c r="DB8" s="2024"/>
      <c r="DC8" s="2024"/>
      <c r="DD8" s="2024"/>
      <c r="DE8" s="2024"/>
      <c r="DF8" s="2024"/>
      <c r="DG8" s="2024"/>
      <c r="DH8" s="2024"/>
      <c r="DI8" s="2024"/>
      <c r="DJ8" s="2024"/>
      <c r="DK8" s="2024"/>
      <c r="DL8" s="2024"/>
      <c r="DM8" s="2024"/>
      <c r="DN8" s="2024"/>
      <c r="DO8" s="2024"/>
      <c r="DP8" s="2024"/>
      <c r="DQ8" s="2025"/>
      <c r="DR8" s="2025"/>
      <c r="DS8" s="2025"/>
      <c r="DT8" s="2024"/>
      <c r="DU8" s="2024"/>
      <c r="DV8" s="2025"/>
      <c r="DW8" s="2025"/>
      <c r="DX8" s="2025"/>
      <c r="DY8" s="2025"/>
      <c r="DZ8" s="2025"/>
      <c r="EA8" s="2025"/>
      <c r="EB8" s="2025"/>
      <c r="EC8" s="2025"/>
      <c r="ED8" s="2025"/>
      <c r="EE8" s="2025"/>
      <c r="EF8" s="2025"/>
      <c r="EG8" s="2024"/>
      <c r="EH8" s="2024"/>
      <c r="EI8" s="2024"/>
      <c r="EJ8" s="2025"/>
      <c r="EK8" s="2025"/>
      <c r="EL8" s="2025"/>
      <c r="EM8" s="1639"/>
      <c r="EN8" s="1962"/>
      <c r="EO8" s="1639"/>
      <c r="EP8" s="1639"/>
      <c r="EQ8" s="1962"/>
      <c r="ER8" s="659" t="s">
        <v>1405</v>
      </c>
    </row>
    <row r="9" spans="1:150" ht="15.75">
      <c r="BY9" s="1639"/>
      <c r="BZ9" s="1639"/>
      <c r="CA9" s="1639"/>
      <c r="CB9" s="1639"/>
      <c r="CC9" s="1639"/>
      <c r="CD9" s="1639"/>
      <c r="CE9" s="1639"/>
      <c r="CF9" s="1639"/>
      <c r="CG9" s="1639"/>
      <c r="CH9" s="1639"/>
      <c r="CI9" s="1639"/>
      <c r="CJ9" s="1639"/>
      <c r="CK9" s="1639"/>
      <c r="CL9" s="1639"/>
      <c r="CM9" s="1639"/>
      <c r="CN9" s="1639"/>
      <c r="CO9" s="1639"/>
      <c r="CP9" s="1639"/>
      <c r="CQ9" s="1639"/>
      <c r="CR9" s="1639"/>
      <c r="CS9" s="1639"/>
      <c r="CT9" s="1639"/>
      <c r="CU9" s="1639"/>
      <c r="CV9" s="1639"/>
      <c r="CW9" s="1639"/>
      <c r="CX9" s="1639"/>
      <c r="CY9" s="1639"/>
      <c r="CZ9" s="1639"/>
      <c r="DA9" s="1639"/>
      <c r="DB9" s="1639"/>
      <c r="DC9" s="1639"/>
      <c r="DD9" s="1639"/>
      <c r="DE9" s="1639"/>
      <c r="DF9" s="1639"/>
      <c r="DG9" s="1639"/>
      <c r="DH9" s="1639"/>
      <c r="DI9" s="1639"/>
      <c r="DJ9" s="1639"/>
      <c r="DK9" s="1639"/>
      <c r="DL9" s="1639"/>
      <c r="DM9" s="1639"/>
      <c r="DN9" s="1639"/>
      <c r="DO9" s="1639"/>
      <c r="DP9" s="1639"/>
      <c r="DQ9" s="1639"/>
      <c r="DR9" s="1639"/>
      <c r="DS9" s="1639"/>
      <c r="DT9" s="1639"/>
      <c r="DU9" s="1639"/>
      <c r="DV9" s="1639"/>
      <c r="DW9" s="1639"/>
      <c r="DX9" s="1639"/>
      <c r="DY9" s="1639"/>
      <c r="DZ9" s="1639"/>
      <c r="EA9" s="1639"/>
      <c r="EB9" s="1639"/>
      <c r="EC9" s="1639"/>
      <c r="ED9" s="1639"/>
      <c r="EE9" s="1639"/>
      <c r="EF9" s="1639"/>
      <c r="EG9" s="1639"/>
      <c r="EH9" s="1639"/>
      <c r="EI9" s="1639"/>
      <c r="EJ9" s="1639"/>
      <c r="EK9" s="1639"/>
      <c r="EL9" s="1639"/>
      <c r="EM9" s="1639"/>
      <c r="EN9" s="1639"/>
      <c r="EO9" s="1639"/>
      <c r="EP9" s="1639"/>
      <c r="EQ9" s="1961"/>
      <c r="ER9" s="659" t="s">
        <v>348</v>
      </c>
    </row>
    <row r="11" spans="1:150" ht="13.5" thickBot="1">
      <c r="EQ11" s="1642" t="s">
        <v>201</v>
      </c>
    </row>
    <row r="12" spans="1:150">
      <c r="A12" s="2588" t="s">
        <v>109</v>
      </c>
      <c r="B12" s="2589"/>
      <c r="C12" s="2589"/>
      <c r="D12" s="2589"/>
      <c r="E12" s="2589"/>
      <c r="F12" s="2589"/>
      <c r="G12" s="2590"/>
      <c r="H12" s="2594" t="s">
        <v>175</v>
      </c>
      <c r="I12" s="2589"/>
      <c r="J12" s="2589"/>
      <c r="K12" s="2589"/>
      <c r="L12" s="2589"/>
      <c r="M12" s="2589"/>
      <c r="N12" s="2589"/>
      <c r="O12" s="2589"/>
      <c r="P12" s="2589"/>
      <c r="Q12" s="2589"/>
      <c r="R12" s="2589"/>
      <c r="S12" s="2589"/>
      <c r="T12" s="2589"/>
      <c r="U12" s="2589"/>
      <c r="V12" s="2589"/>
      <c r="W12" s="2589"/>
      <c r="X12" s="2589"/>
      <c r="Y12" s="2589"/>
      <c r="Z12" s="2589"/>
      <c r="AA12" s="2589"/>
      <c r="AB12" s="2589"/>
      <c r="AC12" s="2589"/>
      <c r="AD12" s="2589"/>
      <c r="AE12" s="2589"/>
      <c r="AF12" s="2589"/>
      <c r="AG12" s="2589"/>
      <c r="AH12" s="2589"/>
      <c r="AI12" s="2589"/>
      <c r="AJ12" s="2589"/>
      <c r="AK12" s="2589"/>
      <c r="AL12" s="2589"/>
      <c r="AM12" s="2589"/>
      <c r="AN12" s="2589"/>
      <c r="AO12" s="2589"/>
      <c r="AP12" s="2589"/>
      <c r="AQ12" s="2589"/>
      <c r="AR12" s="2589"/>
      <c r="AS12" s="2589"/>
      <c r="AT12" s="2589"/>
      <c r="AU12" s="2589"/>
      <c r="AV12" s="2589"/>
      <c r="AW12" s="2589"/>
      <c r="AX12" s="2589"/>
      <c r="AY12" s="2589"/>
      <c r="AZ12" s="2589"/>
      <c r="BA12" s="2589"/>
      <c r="BB12" s="2589"/>
      <c r="BC12" s="2589"/>
      <c r="BD12" s="2589"/>
      <c r="BE12" s="2589"/>
      <c r="BF12" s="2589"/>
      <c r="BG12" s="2589"/>
      <c r="BH12" s="2589"/>
      <c r="BI12" s="2589"/>
      <c r="BJ12" s="2589"/>
      <c r="BK12" s="2590"/>
      <c r="BL12" s="2596">
        <v>2016</v>
      </c>
      <c r="BM12" s="2597"/>
      <c r="BN12" s="2597"/>
      <c r="BO12" s="2597"/>
      <c r="BP12" s="2597"/>
      <c r="BQ12" s="2597"/>
      <c r="BR12" s="2597"/>
      <c r="BS12" s="2597"/>
      <c r="BT12" s="2597"/>
      <c r="BU12" s="2597"/>
      <c r="BV12" s="2597"/>
      <c r="BW12" s="2597"/>
      <c r="BX12" s="2597"/>
      <c r="BY12" s="2598"/>
      <c r="BZ12" s="2596">
        <v>2017</v>
      </c>
      <c r="CA12" s="2597"/>
      <c r="CB12" s="2597"/>
      <c r="CC12" s="2597"/>
      <c r="CD12" s="2597"/>
      <c r="CE12" s="2597"/>
      <c r="CF12" s="2597"/>
      <c r="CG12" s="2597"/>
      <c r="CH12" s="2597"/>
      <c r="CI12" s="2597"/>
      <c r="CJ12" s="2597"/>
      <c r="CK12" s="2597"/>
      <c r="CL12" s="2597"/>
      <c r="CM12" s="2598"/>
      <c r="CN12" s="2596">
        <v>2018</v>
      </c>
      <c r="CO12" s="2597"/>
      <c r="CP12" s="2597"/>
      <c r="CQ12" s="2597"/>
      <c r="CR12" s="2597"/>
      <c r="CS12" s="2597"/>
      <c r="CT12" s="2597"/>
      <c r="CU12" s="2597"/>
      <c r="CV12" s="2597"/>
      <c r="CW12" s="2597"/>
      <c r="CX12" s="2597"/>
      <c r="CY12" s="2597"/>
      <c r="CZ12" s="2597"/>
      <c r="DA12" s="2598"/>
      <c r="DB12" s="2596">
        <v>2019</v>
      </c>
      <c r="DC12" s="2597"/>
      <c r="DD12" s="2597"/>
      <c r="DE12" s="2597"/>
      <c r="DF12" s="2597"/>
      <c r="DG12" s="2597"/>
      <c r="DH12" s="2597"/>
      <c r="DI12" s="2597"/>
      <c r="DJ12" s="2597"/>
      <c r="DK12" s="2597"/>
      <c r="DL12" s="2597"/>
      <c r="DM12" s="2597"/>
      <c r="DN12" s="2597"/>
      <c r="DO12" s="2598"/>
      <c r="DP12" s="2596">
        <v>2020</v>
      </c>
      <c r="DQ12" s="2597"/>
      <c r="DR12" s="2597"/>
      <c r="DS12" s="2597"/>
      <c r="DT12" s="2597"/>
      <c r="DU12" s="2597"/>
      <c r="DV12" s="2597"/>
      <c r="DW12" s="2597"/>
      <c r="DX12" s="2597"/>
      <c r="DY12" s="2597"/>
      <c r="DZ12" s="2597"/>
      <c r="EA12" s="2597"/>
      <c r="EB12" s="2597"/>
      <c r="EC12" s="2598"/>
      <c r="ED12" s="2596">
        <v>2021</v>
      </c>
      <c r="EE12" s="2597"/>
      <c r="EF12" s="2597"/>
      <c r="EG12" s="2597"/>
      <c r="EH12" s="2597"/>
      <c r="EI12" s="2597"/>
      <c r="EJ12" s="2597"/>
      <c r="EK12" s="2597"/>
      <c r="EL12" s="2597"/>
      <c r="EM12" s="2597"/>
      <c r="EN12" s="2597"/>
      <c r="EO12" s="2597"/>
      <c r="EP12" s="2597"/>
      <c r="EQ12" s="2597"/>
      <c r="ER12" s="2583" t="s">
        <v>160</v>
      </c>
      <c r="ET12" s="1965">
        <v>2016</v>
      </c>
    </row>
    <row r="13" spans="1:150">
      <c r="A13" s="2591"/>
      <c r="B13" s="2592"/>
      <c r="C13" s="2592"/>
      <c r="D13" s="2592"/>
      <c r="E13" s="2592"/>
      <c r="F13" s="2592"/>
      <c r="G13" s="2593"/>
      <c r="H13" s="2595"/>
      <c r="I13" s="2592"/>
      <c r="J13" s="2592"/>
      <c r="K13" s="2592"/>
      <c r="L13" s="2592"/>
      <c r="M13" s="2592"/>
      <c r="N13" s="2592"/>
      <c r="O13" s="2592"/>
      <c r="P13" s="2592"/>
      <c r="Q13" s="2592"/>
      <c r="R13" s="2592"/>
      <c r="S13" s="2592"/>
      <c r="T13" s="2592"/>
      <c r="U13" s="2592"/>
      <c r="V13" s="2592"/>
      <c r="W13" s="2592"/>
      <c r="X13" s="2592"/>
      <c r="Y13" s="2592"/>
      <c r="Z13" s="2592"/>
      <c r="AA13" s="2592"/>
      <c r="AB13" s="2592"/>
      <c r="AC13" s="2592"/>
      <c r="AD13" s="2592"/>
      <c r="AE13" s="2592"/>
      <c r="AF13" s="2592"/>
      <c r="AG13" s="2592"/>
      <c r="AH13" s="2592"/>
      <c r="AI13" s="2592"/>
      <c r="AJ13" s="2592"/>
      <c r="AK13" s="2592"/>
      <c r="AL13" s="2592"/>
      <c r="AM13" s="2592"/>
      <c r="AN13" s="2592"/>
      <c r="AO13" s="2592"/>
      <c r="AP13" s="2592"/>
      <c r="AQ13" s="2592"/>
      <c r="AR13" s="2592"/>
      <c r="AS13" s="2592"/>
      <c r="AT13" s="2592"/>
      <c r="AU13" s="2592"/>
      <c r="AV13" s="2592"/>
      <c r="AW13" s="2592"/>
      <c r="AX13" s="2592"/>
      <c r="AY13" s="2592"/>
      <c r="AZ13" s="2592"/>
      <c r="BA13" s="2592"/>
      <c r="BB13" s="2592"/>
      <c r="BC13" s="2592"/>
      <c r="BD13" s="2592"/>
      <c r="BE13" s="2592"/>
      <c r="BF13" s="2592"/>
      <c r="BG13" s="2592"/>
      <c r="BH13" s="2592"/>
      <c r="BI13" s="2592"/>
      <c r="BJ13" s="2592"/>
      <c r="BK13" s="2593"/>
      <c r="BL13" s="2585" t="s">
        <v>126</v>
      </c>
      <c r="BM13" s="2586"/>
      <c r="BN13" s="2586"/>
      <c r="BO13" s="2586"/>
      <c r="BP13" s="2586"/>
      <c r="BQ13" s="2586"/>
      <c r="BR13" s="2586"/>
      <c r="BS13" s="2586"/>
      <c r="BT13" s="2586"/>
      <c r="BU13" s="2586"/>
      <c r="BV13" s="2586"/>
      <c r="BW13" s="2586"/>
      <c r="BX13" s="2586"/>
      <c r="BY13" s="2587"/>
      <c r="BZ13" s="2585" t="s">
        <v>126</v>
      </c>
      <c r="CA13" s="2586"/>
      <c r="CB13" s="2586"/>
      <c r="CC13" s="2586"/>
      <c r="CD13" s="2586"/>
      <c r="CE13" s="2586"/>
      <c r="CF13" s="2586"/>
      <c r="CG13" s="2586"/>
      <c r="CH13" s="2586"/>
      <c r="CI13" s="2586"/>
      <c r="CJ13" s="2586"/>
      <c r="CK13" s="2586"/>
      <c r="CL13" s="2586"/>
      <c r="CM13" s="2587"/>
      <c r="CN13" s="2585" t="s">
        <v>126</v>
      </c>
      <c r="CO13" s="2586"/>
      <c r="CP13" s="2586"/>
      <c r="CQ13" s="2586"/>
      <c r="CR13" s="2586"/>
      <c r="CS13" s="2586"/>
      <c r="CT13" s="2586"/>
      <c r="CU13" s="2586"/>
      <c r="CV13" s="2586"/>
      <c r="CW13" s="2586"/>
      <c r="CX13" s="2586"/>
      <c r="CY13" s="2586"/>
      <c r="CZ13" s="2586"/>
      <c r="DA13" s="2587"/>
      <c r="DB13" s="2585" t="s">
        <v>126</v>
      </c>
      <c r="DC13" s="2586"/>
      <c r="DD13" s="2586"/>
      <c r="DE13" s="2586"/>
      <c r="DF13" s="2586"/>
      <c r="DG13" s="2586"/>
      <c r="DH13" s="2586"/>
      <c r="DI13" s="2586"/>
      <c r="DJ13" s="2586"/>
      <c r="DK13" s="2586"/>
      <c r="DL13" s="2586"/>
      <c r="DM13" s="2586"/>
      <c r="DN13" s="2586"/>
      <c r="DO13" s="2587"/>
      <c r="DP13" s="2585" t="s">
        <v>126</v>
      </c>
      <c r="DQ13" s="2586"/>
      <c r="DR13" s="2586"/>
      <c r="DS13" s="2586"/>
      <c r="DT13" s="2586"/>
      <c r="DU13" s="2586"/>
      <c r="DV13" s="2586"/>
      <c r="DW13" s="2586"/>
      <c r="DX13" s="2586"/>
      <c r="DY13" s="2586"/>
      <c r="DZ13" s="2586"/>
      <c r="EA13" s="2586"/>
      <c r="EB13" s="2586"/>
      <c r="EC13" s="2587"/>
      <c r="ED13" s="2585" t="s">
        <v>126</v>
      </c>
      <c r="EE13" s="2586"/>
      <c r="EF13" s="2586"/>
      <c r="EG13" s="2586"/>
      <c r="EH13" s="2586"/>
      <c r="EI13" s="2586"/>
      <c r="EJ13" s="2586"/>
      <c r="EK13" s="2586"/>
      <c r="EL13" s="2586"/>
      <c r="EM13" s="2586"/>
      <c r="EN13" s="2586"/>
      <c r="EO13" s="2586"/>
      <c r="EP13" s="2586"/>
      <c r="EQ13" s="2586"/>
      <c r="ER13" s="2584"/>
    </row>
    <row r="14" spans="1:150" ht="13.5" thickBot="1">
      <c r="A14" s="2611">
        <v>1</v>
      </c>
      <c r="B14" s="2600"/>
      <c r="C14" s="2600"/>
      <c r="D14" s="2600"/>
      <c r="E14" s="2600"/>
      <c r="F14" s="2600"/>
      <c r="G14" s="2601"/>
      <c r="H14" s="2599">
        <v>2</v>
      </c>
      <c r="I14" s="2600"/>
      <c r="J14" s="2600"/>
      <c r="K14" s="2600"/>
      <c r="L14" s="2600"/>
      <c r="M14" s="2600"/>
      <c r="N14" s="2600"/>
      <c r="O14" s="2600"/>
      <c r="P14" s="2600"/>
      <c r="Q14" s="2600"/>
      <c r="R14" s="2600"/>
      <c r="S14" s="2600"/>
      <c r="T14" s="2600"/>
      <c r="U14" s="2600"/>
      <c r="V14" s="2600"/>
      <c r="W14" s="2600"/>
      <c r="X14" s="2600"/>
      <c r="Y14" s="2600"/>
      <c r="Z14" s="2600"/>
      <c r="AA14" s="2600"/>
      <c r="AB14" s="2600"/>
      <c r="AC14" s="2600"/>
      <c r="AD14" s="2600"/>
      <c r="AE14" s="2600"/>
      <c r="AF14" s="2600"/>
      <c r="AG14" s="2600"/>
      <c r="AH14" s="2600"/>
      <c r="AI14" s="2600"/>
      <c r="AJ14" s="2600"/>
      <c r="AK14" s="2600"/>
      <c r="AL14" s="2600"/>
      <c r="AM14" s="2600"/>
      <c r="AN14" s="2600"/>
      <c r="AO14" s="2600"/>
      <c r="AP14" s="2600"/>
      <c r="AQ14" s="2600"/>
      <c r="AR14" s="2600"/>
      <c r="AS14" s="2600"/>
      <c r="AT14" s="2600"/>
      <c r="AU14" s="2600"/>
      <c r="AV14" s="2600"/>
      <c r="AW14" s="2600"/>
      <c r="AX14" s="2600"/>
      <c r="AY14" s="2600"/>
      <c r="AZ14" s="2600"/>
      <c r="BA14" s="2600"/>
      <c r="BB14" s="2600"/>
      <c r="BC14" s="2600"/>
      <c r="BD14" s="2600"/>
      <c r="BE14" s="2600"/>
      <c r="BF14" s="2600"/>
      <c r="BG14" s="2600"/>
      <c r="BH14" s="2600"/>
      <c r="BI14" s="2600"/>
      <c r="BJ14" s="2600"/>
      <c r="BK14" s="2601"/>
      <c r="BL14" s="2599">
        <v>3</v>
      </c>
      <c r="BM14" s="2600"/>
      <c r="BN14" s="2600"/>
      <c r="BO14" s="2600"/>
      <c r="BP14" s="2600"/>
      <c r="BQ14" s="2600"/>
      <c r="BR14" s="2600"/>
      <c r="BS14" s="2600"/>
      <c r="BT14" s="2600"/>
      <c r="BU14" s="2600"/>
      <c r="BV14" s="2600"/>
      <c r="BW14" s="2600"/>
      <c r="BX14" s="2600"/>
      <c r="BY14" s="2601"/>
      <c r="BZ14" s="2599">
        <v>4</v>
      </c>
      <c r="CA14" s="2600"/>
      <c r="CB14" s="2600"/>
      <c r="CC14" s="2600"/>
      <c r="CD14" s="2600"/>
      <c r="CE14" s="2600"/>
      <c r="CF14" s="2600"/>
      <c r="CG14" s="2600"/>
      <c r="CH14" s="2600"/>
      <c r="CI14" s="2600"/>
      <c r="CJ14" s="2600"/>
      <c r="CK14" s="2600"/>
      <c r="CL14" s="2600"/>
      <c r="CM14" s="2601"/>
      <c r="CN14" s="2599">
        <v>5</v>
      </c>
      <c r="CO14" s="2600"/>
      <c r="CP14" s="2600"/>
      <c r="CQ14" s="2600"/>
      <c r="CR14" s="2600"/>
      <c r="CS14" s="2600"/>
      <c r="CT14" s="2600"/>
      <c r="CU14" s="2600"/>
      <c r="CV14" s="2600"/>
      <c r="CW14" s="2600"/>
      <c r="CX14" s="2600"/>
      <c r="CY14" s="2600"/>
      <c r="CZ14" s="2600"/>
      <c r="DA14" s="2601"/>
      <c r="DB14" s="2599">
        <v>6</v>
      </c>
      <c r="DC14" s="2600"/>
      <c r="DD14" s="2600"/>
      <c r="DE14" s="2600"/>
      <c r="DF14" s="2600"/>
      <c r="DG14" s="2600"/>
      <c r="DH14" s="2600"/>
      <c r="DI14" s="2600"/>
      <c r="DJ14" s="2600"/>
      <c r="DK14" s="2600"/>
      <c r="DL14" s="2600"/>
      <c r="DM14" s="2600"/>
      <c r="DN14" s="2600"/>
      <c r="DO14" s="2601"/>
      <c r="DP14" s="2599">
        <v>7</v>
      </c>
      <c r="DQ14" s="2600"/>
      <c r="DR14" s="2600"/>
      <c r="DS14" s="2600"/>
      <c r="DT14" s="2600"/>
      <c r="DU14" s="2600"/>
      <c r="DV14" s="2600"/>
      <c r="DW14" s="2600"/>
      <c r="DX14" s="2600"/>
      <c r="DY14" s="2600"/>
      <c r="DZ14" s="2600"/>
      <c r="EA14" s="2600"/>
      <c r="EB14" s="2600"/>
      <c r="EC14" s="2601"/>
      <c r="ED14" s="2599">
        <v>8</v>
      </c>
      <c r="EE14" s="2600"/>
      <c r="EF14" s="2600"/>
      <c r="EG14" s="2600"/>
      <c r="EH14" s="2600"/>
      <c r="EI14" s="2600"/>
      <c r="EJ14" s="2600"/>
      <c r="EK14" s="2600"/>
      <c r="EL14" s="2600"/>
      <c r="EM14" s="2600"/>
      <c r="EN14" s="2600"/>
      <c r="EO14" s="2600"/>
      <c r="EP14" s="2600"/>
      <c r="EQ14" s="2600"/>
      <c r="ER14" s="1966"/>
    </row>
    <row r="15" spans="1:150" s="1643" customFormat="1">
      <c r="A15" s="2602" t="s">
        <v>1280</v>
      </c>
      <c r="B15" s="2603"/>
      <c r="C15" s="2603"/>
      <c r="D15" s="2603"/>
      <c r="E15" s="2603"/>
      <c r="F15" s="2603"/>
      <c r="G15" s="2604"/>
      <c r="H15" s="2605" t="s">
        <v>1281</v>
      </c>
      <c r="I15" s="2606"/>
      <c r="J15" s="2606"/>
      <c r="K15" s="2606"/>
      <c r="L15" s="2606"/>
      <c r="M15" s="2606"/>
      <c r="N15" s="2606"/>
      <c r="O15" s="2606"/>
      <c r="P15" s="2606"/>
      <c r="Q15" s="2606"/>
      <c r="R15" s="2606"/>
      <c r="S15" s="2606"/>
      <c r="T15" s="2606"/>
      <c r="U15" s="2606"/>
      <c r="V15" s="2606"/>
      <c r="W15" s="2606"/>
      <c r="X15" s="2606"/>
      <c r="Y15" s="2606"/>
      <c r="Z15" s="2606"/>
      <c r="AA15" s="2606"/>
      <c r="AB15" s="2606"/>
      <c r="AC15" s="2606"/>
      <c r="AD15" s="2606"/>
      <c r="AE15" s="2606"/>
      <c r="AF15" s="2606"/>
      <c r="AG15" s="2606"/>
      <c r="AH15" s="2606"/>
      <c r="AI15" s="2606"/>
      <c r="AJ15" s="2606"/>
      <c r="AK15" s="2606"/>
      <c r="AL15" s="2606"/>
      <c r="AM15" s="2606"/>
      <c r="AN15" s="2606"/>
      <c r="AO15" s="2606"/>
      <c r="AP15" s="2606"/>
      <c r="AQ15" s="2606"/>
      <c r="AR15" s="2606"/>
      <c r="AS15" s="2606"/>
      <c r="AT15" s="2606"/>
      <c r="AU15" s="2606"/>
      <c r="AV15" s="2606"/>
      <c r="AW15" s="2606"/>
      <c r="AX15" s="2606"/>
      <c r="AY15" s="2606"/>
      <c r="AZ15" s="2606"/>
      <c r="BA15" s="2606"/>
      <c r="BB15" s="2606"/>
      <c r="BC15" s="2606"/>
      <c r="BD15" s="2606"/>
      <c r="BE15" s="2606"/>
      <c r="BF15" s="2606"/>
      <c r="BG15" s="2606"/>
      <c r="BH15" s="2606"/>
      <c r="BI15" s="2606"/>
      <c r="BJ15" s="2606"/>
      <c r="BK15" s="2607"/>
      <c r="BL15" s="2608">
        <f>BL17+BL20</f>
        <v>6196.086139668857</v>
      </c>
      <c r="BM15" s="2609">
        <f t="shared" ref="BM15:BY15" si="0">SUM(BM17,BM22)</f>
        <v>0</v>
      </c>
      <c r="BN15" s="2609">
        <f t="shared" si="0"/>
        <v>0</v>
      </c>
      <c r="BO15" s="2609">
        <f t="shared" si="0"/>
        <v>0</v>
      </c>
      <c r="BP15" s="2609">
        <f t="shared" si="0"/>
        <v>0</v>
      </c>
      <c r="BQ15" s="2609">
        <f t="shared" si="0"/>
        <v>0</v>
      </c>
      <c r="BR15" s="2609">
        <f t="shared" si="0"/>
        <v>0</v>
      </c>
      <c r="BS15" s="2609">
        <f t="shared" si="0"/>
        <v>0</v>
      </c>
      <c r="BT15" s="2609">
        <f t="shared" si="0"/>
        <v>0</v>
      </c>
      <c r="BU15" s="2609">
        <f t="shared" si="0"/>
        <v>0</v>
      </c>
      <c r="BV15" s="2609">
        <f t="shared" si="0"/>
        <v>0</v>
      </c>
      <c r="BW15" s="2609">
        <f t="shared" si="0"/>
        <v>0</v>
      </c>
      <c r="BX15" s="2609">
        <f t="shared" si="0"/>
        <v>0</v>
      </c>
      <c r="BY15" s="2610">
        <f t="shared" si="0"/>
        <v>0</v>
      </c>
      <c r="BZ15" s="2608">
        <f>BZ17+BZ20</f>
        <v>6057.3044656944558</v>
      </c>
      <c r="CA15" s="2609">
        <f t="shared" ref="CA15:CM15" si="1">SUM(CA17,CA22)</f>
        <v>0</v>
      </c>
      <c r="CB15" s="2609">
        <f t="shared" si="1"/>
        <v>0</v>
      </c>
      <c r="CC15" s="2609">
        <f t="shared" si="1"/>
        <v>0</v>
      </c>
      <c r="CD15" s="2609">
        <f t="shared" si="1"/>
        <v>0</v>
      </c>
      <c r="CE15" s="2609">
        <f t="shared" si="1"/>
        <v>0</v>
      </c>
      <c r="CF15" s="2609">
        <f t="shared" si="1"/>
        <v>0</v>
      </c>
      <c r="CG15" s="2609">
        <f t="shared" si="1"/>
        <v>0</v>
      </c>
      <c r="CH15" s="2609">
        <f t="shared" si="1"/>
        <v>0</v>
      </c>
      <c r="CI15" s="2609">
        <f t="shared" si="1"/>
        <v>0</v>
      </c>
      <c r="CJ15" s="2609">
        <f t="shared" si="1"/>
        <v>0</v>
      </c>
      <c r="CK15" s="2609">
        <f t="shared" si="1"/>
        <v>0</v>
      </c>
      <c r="CL15" s="2609">
        <f t="shared" si="1"/>
        <v>0</v>
      </c>
      <c r="CM15" s="2610">
        <f t="shared" si="1"/>
        <v>0</v>
      </c>
      <c r="CN15" s="2608">
        <f>CN17+CN20</f>
        <v>6022.1268593971599</v>
      </c>
      <c r="CO15" s="2609">
        <f t="shared" ref="CO15:DA15" si="2">SUM(CO17,CO22)</f>
        <v>0</v>
      </c>
      <c r="CP15" s="2609">
        <f t="shared" si="2"/>
        <v>0</v>
      </c>
      <c r="CQ15" s="2609">
        <f t="shared" si="2"/>
        <v>0</v>
      </c>
      <c r="CR15" s="2609">
        <f t="shared" si="2"/>
        <v>0</v>
      </c>
      <c r="CS15" s="2609">
        <f t="shared" si="2"/>
        <v>0</v>
      </c>
      <c r="CT15" s="2609">
        <f t="shared" si="2"/>
        <v>0</v>
      </c>
      <c r="CU15" s="2609">
        <f t="shared" si="2"/>
        <v>0</v>
      </c>
      <c r="CV15" s="2609">
        <f t="shared" si="2"/>
        <v>0</v>
      </c>
      <c r="CW15" s="2609">
        <f t="shared" si="2"/>
        <v>0</v>
      </c>
      <c r="CX15" s="2609">
        <f t="shared" si="2"/>
        <v>0</v>
      </c>
      <c r="CY15" s="2609">
        <f t="shared" si="2"/>
        <v>0</v>
      </c>
      <c r="CZ15" s="2609">
        <f t="shared" si="2"/>
        <v>0</v>
      </c>
      <c r="DA15" s="2610">
        <f t="shared" si="2"/>
        <v>0</v>
      </c>
      <c r="DB15" s="2608">
        <f>DB17+DB20</f>
        <v>6407.7148650093541</v>
      </c>
      <c r="DC15" s="2609">
        <f t="shared" ref="DC15:DO15" si="3">SUM(DC17,DC22)</f>
        <v>0</v>
      </c>
      <c r="DD15" s="2609">
        <f t="shared" si="3"/>
        <v>0</v>
      </c>
      <c r="DE15" s="2609">
        <f t="shared" si="3"/>
        <v>0</v>
      </c>
      <c r="DF15" s="2609">
        <f t="shared" si="3"/>
        <v>0</v>
      </c>
      <c r="DG15" s="2609">
        <f t="shared" si="3"/>
        <v>0</v>
      </c>
      <c r="DH15" s="2609">
        <f t="shared" si="3"/>
        <v>0</v>
      </c>
      <c r="DI15" s="2609">
        <f t="shared" si="3"/>
        <v>0</v>
      </c>
      <c r="DJ15" s="2609">
        <f t="shared" si="3"/>
        <v>0</v>
      </c>
      <c r="DK15" s="2609">
        <f t="shared" si="3"/>
        <v>0</v>
      </c>
      <c r="DL15" s="2609">
        <f t="shared" si="3"/>
        <v>0</v>
      </c>
      <c r="DM15" s="2609">
        <f t="shared" si="3"/>
        <v>0</v>
      </c>
      <c r="DN15" s="2609">
        <f t="shared" si="3"/>
        <v>0</v>
      </c>
      <c r="DO15" s="2610">
        <f t="shared" si="3"/>
        <v>0</v>
      </c>
      <c r="DP15" s="2608">
        <f>DP17+DP20</f>
        <v>6804.2914768844212</v>
      </c>
      <c r="DQ15" s="2609">
        <f t="shared" ref="DQ15:EC15" si="4">SUM(DQ17,DQ22)</f>
        <v>0</v>
      </c>
      <c r="DR15" s="2609">
        <f t="shared" si="4"/>
        <v>0</v>
      </c>
      <c r="DS15" s="2609">
        <f t="shared" si="4"/>
        <v>0</v>
      </c>
      <c r="DT15" s="2609">
        <f t="shared" si="4"/>
        <v>0</v>
      </c>
      <c r="DU15" s="2609">
        <f t="shared" si="4"/>
        <v>0</v>
      </c>
      <c r="DV15" s="2609">
        <f t="shared" si="4"/>
        <v>0</v>
      </c>
      <c r="DW15" s="2609">
        <f t="shared" si="4"/>
        <v>0</v>
      </c>
      <c r="DX15" s="2609">
        <f t="shared" si="4"/>
        <v>0</v>
      </c>
      <c r="DY15" s="2609">
        <f t="shared" si="4"/>
        <v>0</v>
      </c>
      <c r="DZ15" s="2609">
        <f t="shared" si="4"/>
        <v>0</v>
      </c>
      <c r="EA15" s="2609">
        <f t="shared" si="4"/>
        <v>0</v>
      </c>
      <c r="EB15" s="2609">
        <f t="shared" si="4"/>
        <v>0</v>
      </c>
      <c r="EC15" s="2610">
        <f t="shared" si="4"/>
        <v>0</v>
      </c>
      <c r="ED15" s="2608">
        <f>ED17+ED20</f>
        <v>7008.7824791540843</v>
      </c>
      <c r="EE15" s="2609">
        <f t="shared" ref="EE15:EQ15" si="5">SUM(EE17,EE22)</f>
        <v>0</v>
      </c>
      <c r="EF15" s="2609">
        <f t="shared" si="5"/>
        <v>0</v>
      </c>
      <c r="EG15" s="2609">
        <f t="shared" si="5"/>
        <v>0</v>
      </c>
      <c r="EH15" s="2609">
        <f t="shared" si="5"/>
        <v>0</v>
      </c>
      <c r="EI15" s="2609">
        <f t="shared" si="5"/>
        <v>0</v>
      </c>
      <c r="EJ15" s="2609">
        <f t="shared" si="5"/>
        <v>0</v>
      </c>
      <c r="EK15" s="2609">
        <f t="shared" si="5"/>
        <v>0</v>
      </c>
      <c r="EL15" s="2609">
        <f t="shared" si="5"/>
        <v>0</v>
      </c>
      <c r="EM15" s="2609">
        <f t="shared" si="5"/>
        <v>0</v>
      </c>
      <c r="EN15" s="2609">
        <f t="shared" si="5"/>
        <v>0</v>
      </c>
      <c r="EO15" s="2609">
        <f t="shared" si="5"/>
        <v>0</v>
      </c>
      <c r="EP15" s="2609">
        <f t="shared" si="5"/>
        <v>0</v>
      </c>
      <c r="EQ15" s="2609">
        <f t="shared" si="5"/>
        <v>0</v>
      </c>
      <c r="ER15" s="1967">
        <f>+ED15+DP15+DB15+CN15+BZ15+BL15</f>
        <v>38496.306285808329</v>
      </c>
      <c r="ET15" s="1968">
        <f t="shared" ref="ET15:ET45" si="6">BL15</f>
        <v>6196.086139668857</v>
      </c>
    </row>
    <row r="16" spans="1:150">
      <c r="A16" s="2615"/>
      <c r="B16" s="2616"/>
      <c r="C16" s="2616"/>
      <c r="D16" s="2616"/>
      <c r="E16" s="2616"/>
      <c r="F16" s="2616"/>
      <c r="G16" s="2617"/>
      <c r="H16" s="2621" t="s">
        <v>185</v>
      </c>
      <c r="I16" s="2622"/>
      <c r="J16" s="2622"/>
      <c r="K16" s="2622"/>
      <c r="L16" s="2622"/>
      <c r="M16" s="2622"/>
      <c r="N16" s="2622"/>
      <c r="O16" s="2622"/>
      <c r="P16" s="2622"/>
      <c r="Q16" s="2622"/>
      <c r="R16" s="2622"/>
      <c r="S16" s="2622"/>
      <c r="T16" s="2622"/>
      <c r="U16" s="2622"/>
      <c r="V16" s="2622"/>
      <c r="W16" s="2622"/>
      <c r="X16" s="2622"/>
      <c r="Y16" s="2622"/>
      <c r="Z16" s="2622"/>
      <c r="AA16" s="2622"/>
      <c r="AB16" s="2622"/>
      <c r="AC16" s="2622"/>
      <c r="AD16" s="2622"/>
      <c r="AE16" s="2622"/>
      <c r="AF16" s="2622"/>
      <c r="AG16" s="2622"/>
      <c r="AH16" s="2622"/>
      <c r="AI16" s="2622"/>
      <c r="AJ16" s="2622"/>
      <c r="AK16" s="2622"/>
      <c r="AL16" s="2622"/>
      <c r="AM16" s="2622"/>
      <c r="AN16" s="2622"/>
      <c r="AO16" s="2622"/>
      <c r="AP16" s="2622"/>
      <c r="AQ16" s="2622"/>
      <c r="AR16" s="2622"/>
      <c r="AS16" s="2622"/>
      <c r="AT16" s="2622"/>
      <c r="AU16" s="2622"/>
      <c r="AV16" s="2622"/>
      <c r="AW16" s="2622"/>
      <c r="AX16" s="2622"/>
      <c r="AY16" s="2622"/>
      <c r="AZ16" s="2622"/>
      <c r="BA16" s="2622"/>
      <c r="BB16" s="2622"/>
      <c r="BC16" s="2622"/>
      <c r="BD16" s="2622"/>
      <c r="BE16" s="2622"/>
      <c r="BF16" s="2622"/>
      <c r="BG16" s="2622"/>
      <c r="BH16" s="2622"/>
      <c r="BI16" s="2622"/>
      <c r="BJ16" s="2622"/>
      <c r="BK16" s="2623"/>
      <c r="BL16" s="2612"/>
      <c r="BM16" s="2613"/>
      <c r="BN16" s="2613"/>
      <c r="BO16" s="2613"/>
      <c r="BP16" s="2613"/>
      <c r="BQ16" s="2613"/>
      <c r="BR16" s="2613"/>
      <c r="BS16" s="2613"/>
      <c r="BT16" s="2613"/>
      <c r="BU16" s="2613"/>
      <c r="BV16" s="2613"/>
      <c r="BW16" s="2613"/>
      <c r="BX16" s="2613"/>
      <c r="BY16" s="2614"/>
      <c r="BZ16" s="2612"/>
      <c r="CA16" s="2613"/>
      <c r="CB16" s="2613"/>
      <c r="CC16" s="2613"/>
      <c r="CD16" s="2613"/>
      <c r="CE16" s="2613"/>
      <c r="CF16" s="2613"/>
      <c r="CG16" s="2613"/>
      <c r="CH16" s="2613"/>
      <c r="CI16" s="2613"/>
      <c r="CJ16" s="2613"/>
      <c r="CK16" s="2613"/>
      <c r="CL16" s="2613"/>
      <c r="CM16" s="2614"/>
      <c r="CN16" s="2612"/>
      <c r="CO16" s="2613"/>
      <c r="CP16" s="2613"/>
      <c r="CQ16" s="2613"/>
      <c r="CR16" s="2613"/>
      <c r="CS16" s="2613"/>
      <c r="CT16" s="2613"/>
      <c r="CU16" s="2613"/>
      <c r="CV16" s="2613"/>
      <c r="CW16" s="2613"/>
      <c r="CX16" s="2613"/>
      <c r="CY16" s="2613"/>
      <c r="CZ16" s="2613"/>
      <c r="DA16" s="2614"/>
      <c r="DB16" s="2612"/>
      <c r="DC16" s="2613"/>
      <c r="DD16" s="2613"/>
      <c r="DE16" s="2613"/>
      <c r="DF16" s="2613"/>
      <c r="DG16" s="2613"/>
      <c r="DH16" s="2613"/>
      <c r="DI16" s="2613"/>
      <c r="DJ16" s="2613"/>
      <c r="DK16" s="2613"/>
      <c r="DL16" s="2613"/>
      <c r="DM16" s="2613"/>
      <c r="DN16" s="2613"/>
      <c r="DO16" s="2614"/>
      <c r="DP16" s="2612"/>
      <c r="DQ16" s="2613"/>
      <c r="DR16" s="2613"/>
      <c r="DS16" s="2613"/>
      <c r="DT16" s="2613"/>
      <c r="DU16" s="2613"/>
      <c r="DV16" s="2613"/>
      <c r="DW16" s="2613"/>
      <c r="DX16" s="2613"/>
      <c r="DY16" s="2613"/>
      <c r="DZ16" s="2613"/>
      <c r="EA16" s="2613"/>
      <c r="EB16" s="2613"/>
      <c r="EC16" s="2614"/>
      <c r="ED16" s="2612"/>
      <c r="EE16" s="2613"/>
      <c r="EF16" s="2613"/>
      <c r="EG16" s="2613"/>
      <c r="EH16" s="2613"/>
      <c r="EI16" s="2613"/>
      <c r="EJ16" s="2613"/>
      <c r="EK16" s="2613"/>
      <c r="EL16" s="2613"/>
      <c r="EM16" s="2613"/>
      <c r="EN16" s="2613"/>
      <c r="EO16" s="2613"/>
      <c r="EP16" s="2613"/>
      <c r="EQ16" s="2613"/>
      <c r="ER16" s="1969"/>
      <c r="ET16" s="1968">
        <f t="shared" si="6"/>
        <v>0</v>
      </c>
    </row>
    <row r="17" spans="1:150" ht="25.5" customHeight="1">
      <c r="A17" s="2615" t="s">
        <v>1282</v>
      </c>
      <c r="B17" s="2616"/>
      <c r="C17" s="2616"/>
      <c r="D17" s="2616"/>
      <c r="E17" s="2616"/>
      <c r="F17" s="2616"/>
      <c r="G17" s="2617"/>
      <c r="H17" s="2618" t="s">
        <v>1283</v>
      </c>
      <c r="I17" s="2619"/>
      <c r="J17" s="2619"/>
      <c r="K17" s="2619"/>
      <c r="L17" s="2619"/>
      <c r="M17" s="2619"/>
      <c r="N17" s="2619"/>
      <c r="O17" s="2619"/>
      <c r="P17" s="2619"/>
      <c r="Q17" s="2619"/>
      <c r="R17" s="2619"/>
      <c r="S17" s="2619"/>
      <c r="T17" s="2619"/>
      <c r="U17" s="2619"/>
      <c r="V17" s="2619"/>
      <c r="W17" s="2619"/>
      <c r="X17" s="2619"/>
      <c r="Y17" s="2619"/>
      <c r="Z17" s="2619"/>
      <c r="AA17" s="2619"/>
      <c r="AB17" s="2619"/>
      <c r="AC17" s="2619"/>
      <c r="AD17" s="2619"/>
      <c r="AE17" s="2619"/>
      <c r="AF17" s="2619"/>
      <c r="AG17" s="2619"/>
      <c r="AH17" s="2619"/>
      <c r="AI17" s="2619"/>
      <c r="AJ17" s="2619"/>
      <c r="AK17" s="2619"/>
      <c r="AL17" s="2619"/>
      <c r="AM17" s="2619"/>
      <c r="AN17" s="2619"/>
      <c r="AO17" s="2619"/>
      <c r="AP17" s="2619"/>
      <c r="AQ17" s="2619"/>
      <c r="AR17" s="2619"/>
      <c r="AS17" s="2619"/>
      <c r="AT17" s="2619"/>
      <c r="AU17" s="2619"/>
      <c r="AV17" s="2619"/>
      <c r="AW17" s="2619"/>
      <c r="AX17" s="2619"/>
      <c r="AY17" s="2619"/>
      <c r="AZ17" s="2619"/>
      <c r="BA17" s="2619"/>
      <c r="BB17" s="2619"/>
      <c r="BC17" s="2619"/>
      <c r="BD17" s="2619"/>
      <c r="BE17" s="2619"/>
      <c r="BF17" s="2619"/>
      <c r="BG17" s="2619"/>
      <c r="BH17" s="2619"/>
      <c r="BI17" s="2619"/>
      <c r="BJ17" s="2619"/>
      <c r="BK17" s="2620"/>
      <c r="BL17" s="2612">
        <f>BL18+BL19</f>
        <v>6183.451860855298</v>
      </c>
      <c r="BM17" s="2613"/>
      <c r="BN17" s="2613"/>
      <c r="BO17" s="2613"/>
      <c r="BP17" s="2613"/>
      <c r="BQ17" s="2613"/>
      <c r="BR17" s="2613"/>
      <c r="BS17" s="2613"/>
      <c r="BT17" s="2613"/>
      <c r="BU17" s="2613"/>
      <c r="BV17" s="2613"/>
      <c r="BW17" s="2613"/>
      <c r="BX17" s="2613"/>
      <c r="BY17" s="2614"/>
      <c r="BZ17" s="2612">
        <f>BZ18+BZ19</f>
        <v>6044.6701868808968</v>
      </c>
      <c r="CA17" s="2613"/>
      <c r="CB17" s="2613"/>
      <c r="CC17" s="2613"/>
      <c r="CD17" s="2613"/>
      <c r="CE17" s="2613"/>
      <c r="CF17" s="2613"/>
      <c r="CG17" s="2613"/>
      <c r="CH17" s="2613"/>
      <c r="CI17" s="2613"/>
      <c r="CJ17" s="2613"/>
      <c r="CK17" s="2613"/>
      <c r="CL17" s="2613"/>
      <c r="CM17" s="2614"/>
      <c r="CN17" s="2612">
        <f>CN18+CN19</f>
        <v>6009.492580583601</v>
      </c>
      <c r="CO17" s="2613"/>
      <c r="CP17" s="2613"/>
      <c r="CQ17" s="2613"/>
      <c r="CR17" s="2613"/>
      <c r="CS17" s="2613"/>
      <c r="CT17" s="2613"/>
      <c r="CU17" s="2613"/>
      <c r="CV17" s="2613"/>
      <c r="CW17" s="2613"/>
      <c r="CX17" s="2613"/>
      <c r="CY17" s="2613"/>
      <c r="CZ17" s="2613"/>
      <c r="DA17" s="2614"/>
      <c r="DB17" s="2612">
        <f>DB18+DB19</f>
        <v>6395.0805861957951</v>
      </c>
      <c r="DC17" s="2613"/>
      <c r="DD17" s="2613"/>
      <c r="DE17" s="2613"/>
      <c r="DF17" s="2613"/>
      <c r="DG17" s="2613"/>
      <c r="DH17" s="2613"/>
      <c r="DI17" s="2613"/>
      <c r="DJ17" s="2613"/>
      <c r="DK17" s="2613"/>
      <c r="DL17" s="2613"/>
      <c r="DM17" s="2613"/>
      <c r="DN17" s="2613"/>
      <c r="DO17" s="2614"/>
      <c r="DP17" s="2612">
        <f>DP18+DP19</f>
        <v>6791.6571980708623</v>
      </c>
      <c r="DQ17" s="2613"/>
      <c r="DR17" s="2613"/>
      <c r="DS17" s="2613"/>
      <c r="DT17" s="2613"/>
      <c r="DU17" s="2613"/>
      <c r="DV17" s="2613"/>
      <c r="DW17" s="2613"/>
      <c r="DX17" s="2613"/>
      <c r="DY17" s="2613"/>
      <c r="DZ17" s="2613"/>
      <c r="EA17" s="2613"/>
      <c r="EB17" s="2613"/>
      <c r="EC17" s="2614"/>
      <c r="ED17" s="2612">
        <f>ED18+ED19</f>
        <v>6996.1482003405254</v>
      </c>
      <c r="EE17" s="2613"/>
      <c r="EF17" s="2613"/>
      <c r="EG17" s="2613"/>
      <c r="EH17" s="2613"/>
      <c r="EI17" s="2613"/>
      <c r="EJ17" s="2613"/>
      <c r="EK17" s="2613"/>
      <c r="EL17" s="2613"/>
      <c r="EM17" s="2613"/>
      <c r="EN17" s="2613"/>
      <c r="EO17" s="2613"/>
      <c r="EP17" s="2613"/>
      <c r="EQ17" s="2613"/>
      <c r="ER17" s="1969">
        <f>+ED17+DP17+DB17+CN17+BZ17+BL17</f>
        <v>38420.500612926975</v>
      </c>
      <c r="ET17" s="1968">
        <f t="shared" si="6"/>
        <v>6183.451860855298</v>
      </c>
    </row>
    <row r="18" spans="1:150" ht="16.149999999999999" customHeight="1">
      <c r="A18" s="2615"/>
      <c r="B18" s="2616"/>
      <c r="C18" s="2616"/>
      <c r="D18" s="2616"/>
      <c r="E18" s="2616"/>
      <c r="F18" s="2616"/>
      <c r="G18" s="2617"/>
      <c r="H18" s="2624" t="s">
        <v>769</v>
      </c>
      <c r="I18" s="2625"/>
      <c r="J18" s="2625"/>
      <c r="K18" s="2625"/>
      <c r="L18" s="2625"/>
      <c r="M18" s="2625"/>
      <c r="N18" s="2625"/>
      <c r="O18" s="2625"/>
      <c r="P18" s="2625"/>
      <c r="Q18" s="2625"/>
      <c r="R18" s="2625"/>
      <c r="S18" s="2625"/>
      <c r="T18" s="2625"/>
      <c r="U18" s="2625"/>
      <c r="V18" s="2625"/>
      <c r="W18" s="2625"/>
      <c r="X18" s="2625"/>
      <c r="Y18" s="2625"/>
      <c r="Z18" s="2625"/>
      <c r="AA18" s="2625"/>
      <c r="AB18" s="2625"/>
      <c r="AC18" s="2625"/>
      <c r="AD18" s="2625"/>
      <c r="AE18" s="2625"/>
      <c r="AF18" s="2625"/>
      <c r="AG18" s="2625"/>
      <c r="AH18" s="2625"/>
      <c r="AI18" s="2625"/>
      <c r="AJ18" s="2625"/>
      <c r="AK18" s="2625"/>
      <c r="AL18" s="2625"/>
      <c r="AM18" s="2625"/>
      <c r="AN18" s="2625"/>
      <c r="AO18" s="2625"/>
      <c r="AP18" s="2625"/>
      <c r="AQ18" s="2625"/>
      <c r="AR18" s="2625"/>
      <c r="AS18" s="2625"/>
      <c r="AT18" s="2625"/>
      <c r="AU18" s="2625"/>
      <c r="AV18" s="2625"/>
      <c r="AW18" s="2625"/>
      <c r="AX18" s="2625"/>
      <c r="AY18" s="2625"/>
      <c r="AZ18" s="2625"/>
      <c r="BA18" s="2625"/>
      <c r="BB18" s="2625"/>
      <c r="BC18" s="2625"/>
      <c r="BD18" s="2625"/>
      <c r="BE18" s="2625"/>
      <c r="BF18" s="2625"/>
      <c r="BG18" s="2625"/>
      <c r="BH18" s="2625"/>
      <c r="BI18" s="2625"/>
      <c r="BJ18" s="2625"/>
      <c r="BK18" s="2626"/>
      <c r="BL18" s="2612">
        <v>6035.2661404987857</v>
      </c>
      <c r="BM18" s="2613">
        <v>0</v>
      </c>
      <c r="BN18" s="2613">
        <v>0</v>
      </c>
      <c r="BO18" s="2613">
        <v>0</v>
      </c>
      <c r="BP18" s="2613">
        <v>0</v>
      </c>
      <c r="BQ18" s="2613">
        <v>0</v>
      </c>
      <c r="BR18" s="2613">
        <v>0</v>
      </c>
      <c r="BS18" s="2613">
        <v>0</v>
      </c>
      <c r="BT18" s="2613">
        <v>0</v>
      </c>
      <c r="BU18" s="2613">
        <v>0</v>
      </c>
      <c r="BV18" s="2613">
        <v>0</v>
      </c>
      <c r="BW18" s="2613">
        <v>0</v>
      </c>
      <c r="BX18" s="2613">
        <v>0</v>
      </c>
      <c r="BY18" s="2614">
        <v>0</v>
      </c>
      <c r="BZ18" s="2612">
        <v>6004.7648292808972</v>
      </c>
      <c r="CA18" s="2613">
        <v>0</v>
      </c>
      <c r="CB18" s="2613">
        <v>0</v>
      </c>
      <c r="CC18" s="2613">
        <v>0</v>
      </c>
      <c r="CD18" s="2613">
        <v>0</v>
      </c>
      <c r="CE18" s="2613">
        <v>0</v>
      </c>
      <c r="CF18" s="2613">
        <v>0</v>
      </c>
      <c r="CG18" s="2613">
        <v>0</v>
      </c>
      <c r="CH18" s="2613">
        <v>0</v>
      </c>
      <c r="CI18" s="2613">
        <v>0</v>
      </c>
      <c r="CJ18" s="2613">
        <v>0</v>
      </c>
      <c r="CK18" s="2613">
        <v>0</v>
      </c>
      <c r="CL18" s="2613">
        <v>0</v>
      </c>
      <c r="CM18" s="2614">
        <v>0</v>
      </c>
      <c r="CN18" s="2612">
        <v>5983.517580983601</v>
      </c>
      <c r="CO18" s="2613">
        <v>0</v>
      </c>
      <c r="CP18" s="2613">
        <v>0</v>
      </c>
      <c r="CQ18" s="2613">
        <v>0</v>
      </c>
      <c r="CR18" s="2613">
        <v>0</v>
      </c>
      <c r="CS18" s="2613">
        <v>0</v>
      </c>
      <c r="CT18" s="2613">
        <v>0</v>
      </c>
      <c r="CU18" s="2613">
        <v>0</v>
      </c>
      <c r="CV18" s="2613">
        <v>0</v>
      </c>
      <c r="CW18" s="2613">
        <v>0</v>
      </c>
      <c r="CX18" s="2613">
        <v>0</v>
      </c>
      <c r="CY18" s="2613">
        <v>0</v>
      </c>
      <c r="CZ18" s="2613">
        <v>0</v>
      </c>
      <c r="DA18" s="2614">
        <v>0</v>
      </c>
      <c r="DB18" s="2612">
        <v>6369.0305853957952</v>
      </c>
      <c r="DC18" s="2613">
        <v>0</v>
      </c>
      <c r="DD18" s="2613">
        <v>0</v>
      </c>
      <c r="DE18" s="2613">
        <v>0</v>
      </c>
      <c r="DF18" s="2613">
        <v>0</v>
      </c>
      <c r="DG18" s="2613">
        <v>0</v>
      </c>
      <c r="DH18" s="2613">
        <v>0</v>
      </c>
      <c r="DI18" s="2613">
        <v>0</v>
      </c>
      <c r="DJ18" s="2613">
        <v>0</v>
      </c>
      <c r="DK18" s="2613">
        <v>0</v>
      </c>
      <c r="DL18" s="2613">
        <v>0</v>
      </c>
      <c r="DM18" s="2613">
        <v>0</v>
      </c>
      <c r="DN18" s="2613">
        <v>0</v>
      </c>
      <c r="DO18" s="2614">
        <v>0</v>
      </c>
      <c r="DP18" s="2612">
        <v>6765.5072068708623</v>
      </c>
      <c r="DQ18" s="2613">
        <v>0</v>
      </c>
      <c r="DR18" s="2613">
        <v>0</v>
      </c>
      <c r="DS18" s="2613">
        <v>0</v>
      </c>
      <c r="DT18" s="2613">
        <v>0</v>
      </c>
      <c r="DU18" s="2613">
        <v>0</v>
      </c>
      <c r="DV18" s="2613">
        <v>0</v>
      </c>
      <c r="DW18" s="2613">
        <v>0</v>
      </c>
      <c r="DX18" s="2613">
        <v>0</v>
      </c>
      <c r="DY18" s="2613">
        <v>0</v>
      </c>
      <c r="DZ18" s="2613">
        <v>0</v>
      </c>
      <c r="EA18" s="2613">
        <v>0</v>
      </c>
      <c r="EB18" s="2613">
        <v>0</v>
      </c>
      <c r="EC18" s="2614">
        <v>0</v>
      </c>
      <c r="ED18" s="2612">
        <v>6969.8978349370791</v>
      </c>
      <c r="EE18" s="2613">
        <v>0</v>
      </c>
      <c r="EF18" s="2613">
        <v>0</v>
      </c>
      <c r="EG18" s="2613">
        <v>0</v>
      </c>
      <c r="EH18" s="2613">
        <v>0</v>
      </c>
      <c r="EI18" s="2613">
        <v>0</v>
      </c>
      <c r="EJ18" s="2613">
        <v>0</v>
      </c>
      <c r="EK18" s="2613">
        <v>0</v>
      </c>
      <c r="EL18" s="2613">
        <v>0</v>
      </c>
      <c r="EM18" s="2613">
        <v>0</v>
      </c>
      <c r="EN18" s="2613">
        <v>0</v>
      </c>
      <c r="EO18" s="2613">
        <v>0</v>
      </c>
      <c r="EP18" s="2613">
        <v>0</v>
      </c>
      <c r="EQ18" s="2613">
        <v>0</v>
      </c>
      <c r="ER18" s="1969">
        <f t="shared" ref="ER18:ER80" si="7">+ED18+DP18+DB18+CN18+BZ18+BL18</f>
        <v>38127.984177967024</v>
      </c>
      <c r="ET18" s="1968">
        <f t="shared" si="6"/>
        <v>6035.2661404987857</v>
      </c>
    </row>
    <row r="19" spans="1:150" ht="16.149999999999999" customHeight="1">
      <c r="A19" s="2615"/>
      <c r="B19" s="2616"/>
      <c r="C19" s="2616"/>
      <c r="D19" s="2616"/>
      <c r="E19" s="2616"/>
      <c r="F19" s="2616"/>
      <c r="G19" s="2617"/>
      <c r="H19" s="2624" t="s">
        <v>772</v>
      </c>
      <c r="I19" s="2625"/>
      <c r="J19" s="2625"/>
      <c r="K19" s="2625"/>
      <c r="L19" s="2625"/>
      <c r="M19" s="2625"/>
      <c r="N19" s="2625"/>
      <c r="O19" s="2625"/>
      <c r="P19" s="2625"/>
      <c r="Q19" s="2625"/>
      <c r="R19" s="2625"/>
      <c r="S19" s="2625"/>
      <c r="T19" s="2625"/>
      <c r="U19" s="2625"/>
      <c r="V19" s="2625"/>
      <c r="W19" s="2625"/>
      <c r="X19" s="2625"/>
      <c r="Y19" s="2625"/>
      <c r="Z19" s="2625"/>
      <c r="AA19" s="2625"/>
      <c r="AB19" s="2625"/>
      <c r="AC19" s="2625"/>
      <c r="AD19" s="2625"/>
      <c r="AE19" s="2625"/>
      <c r="AF19" s="2625"/>
      <c r="AG19" s="2625"/>
      <c r="AH19" s="2625"/>
      <c r="AI19" s="2625"/>
      <c r="AJ19" s="2625"/>
      <c r="AK19" s="2625"/>
      <c r="AL19" s="2625"/>
      <c r="AM19" s="2625"/>
      <c r="AN19" s="2625"/>
      <c r="AO19" s="2625"/>
      <c r="AP19" s="2625"/>
      <c r="AQ19" s="2625"/>
      <c r="AR19" s="2625"/>
      <c r="AS19" s="2625"/>
      <c r="AT19" s="2625"/>
      <c r="AU19" s="2625"/>
      <c r="AV19" s="2625"/>
      <c r="AW19" s="2625"/>
      <c r="AX19" s="2625"/>
      <c r="AY19" s="2625"/>
      <c r="AZ19" s="2625"/>
      <c r="BA19" s="2625"/>
      <c r="BB19" s="2625"/>
      <c r="BC19" s="2625"/>
      <c r="BD19" s="2625"/>
      <c r="BE19" s="2625"/>
      <c r="BF19" s="2625"/>
      <c r="BG19" s="2625"/>
      <c r="BH19" s="2625"/>
      <c r="BI19" s="2625"/>
      <c r="BJ19" s="2625"/>
      <c r="BK19" s="2626"/>
      <c r="BL19" s="2612">
        <v>148.18572035651272</v>
      </c>
      <c r="BM19" s="2613">
        <v>0</v>
      </c>
      <c r="BN19" s="2613">
        <v>0</v>
      </c>
      <c r="BO19" s="2613">
        <v>0</v>
      </c>
      <c r="BP19" s="2613">
        <v>0</v>
      </c>
      <c r="BQ19" s="2613">
        <v>0</v>
      </c>
      <c r="BR19" s="2613">
        <v>0</v>
      </c>
      <c r="BS19" s="2613">
        <v>0</v>
      </c>
      <c r="BT19" s="2613">
        <v>0</v>
      </c>
      <c r="BU19" s="2613">
        <v>0</v>
      </c>
      <c r="BV19" s="2613">
        <v>0</v>
      </c>
      <c r="BW19" s="2613">
        <v>0</v>
      </c>
      <c r="BX19" s="2613">
        <v>0</v>
      </c>
      <c r="BY19" s="2614">
        <v>0</v>
      </c>
      <c r="BZ19" s="2612">
        <v>39.905357599999995</v>
      </c>
      <c r="CA19" s="2613">
        <v>0</v>
      </c>
      <c r="CB19" s="2613">
        <v>0</v>
      </c>
      <c r="CC19" s="2613">
        <v>0</v>
      </c>
      <c r="CD19" s="2613">
        <v>0</v>
      </c>
      <c r="CE19" s="2613">
        <v>0</v>
      </c>
      <c r="CF19" s="2613">
        <v>0</v>
      </c>
      <c r="CG19" s="2613">
        <v>0</v>
      </c>
      <c r="CH19" s="2613">
        <v>0</v>
      </c>
      <c r="CI19" s="2613">
        <v>0</v>
      </c>
      <c r="CJ19" s="2613">
        <v>0</v>
      </c>
      <c r="CK19" s="2613">
        <v>0</v>
      </c>
      <c r="CL19" s="2613">
        <v>0</v>
      </c>
      <c r="CM19" s="2614">
        <v>0</v>
      </c>
      <c r="CN19" s="2612">
        <v>25.9749996</v>
      </c>
      <c r="CO19" s="2613">
        <v>0</v>
      </c>
      <c r="CP19" s="2613">
        <v>0</v>
      </c>
      <c r="CQ19" s="2613">
        <v>0</v>
      </c>
      <c r="CR19" s="2613">
        <v>0</v>
      </c>
      <c r="CS19" s="2613">
        <v>0</v>
      </c>
      <c r="CT19" s="2613">
        <v>0</v>
      </c>
      <c r="CU19" s="2613">
        <v>0</v>
      </c>
      <c r="CV19" s="2613">
        <v>0</v>
      </c>
      <c r="CW19" s="2613">
        <v>0</v>
      </c>
      <c r="CX19" s="2613">
        <v>0</v>
      </c>
      <c r="CY19" s="2613">
        <v>0</v>
      </c>
      <c r="CZ19" s="2613">
        <v>0</v>
      </c>
      <c r="DA19" s="2614">
        <v>0</v>
      </c>
      <c r="DB19" s="2612">
        <v>26.050000800000003</v>
      </c>
      <c r="DC19" s="2613">
        <v>0</v>
      </c>
      <c r="DD19" s="2613">
        <v>0</v>
      </c>
      <c r="DE19" s="2613">
        <v>0</v>
      </c>
      <c r="DF19" s="2613">
        <v>0</v>
      </c>
      <c r="DG19" s="2613">
        <v>0</v>
      </c>
      <c r="DH19" s="2613">
        <v>0</v>
      </c>
      <c r="DI19" s="2613">
        <v>0</v>
      </c>
      <c r="DJ19" s="2613">
        <v>0</v>
      </c>
      <c r="DK19" s="2613">
        <v>0</v>
      </c>
      <c r="DL19" s="2613">
        <v>0</v>
      </c>
      <c r="DM19" s="2613">
        <v>0</v>
      </c>
      <c r="DN19" s="2613">
        <v>0</v>
      </c>
      <c r="DO19" s="2614">
        <v>0</v>
      </c>
      <c r="DP19" s="2612">
        <v>26.149991199999995</v>
      </c>
      <c r="DQ19" s="2613">
        <v>0</v>
      </c>
      <c r="DR19" s="2613">
        <v>0</v>
      </c>
      <c r="DS19" s="2613">
        <v>0</v>
      </c>
      <c r="DT19" s="2613">
        <v>0</v>
      </c>
      <c r="DU19" s="2613">
        <v>0</v>
      </c>
      <c r="DV19" s="2613">
        <v>0</v>
      </c>
      <c r="DW19" s="2613">
        <v>0</v>
      </c>
      <c r="DX19" s="2613">
        <v>0</v>
      </c>
      <c r="DY19" s="2613">
        <v>0</v>
      </c>
      <c r="DZ19" s="2613">
        <v>0</v>
      </c>
      <c r="EA19" s="2613">
        <v>0</v>
      </c>
      <c r="EB19" s="2613">
        <v>0</v>
      </c>
      <c r="EC19" s="2614">
        <v>0</v>
      </c>
      <c r="ED19" s="2612">
        <v>26.250365403446636</v>
      </c>
      <c r="EE19" s="2613">
        <v>0</v>
      </c>
      <c r="EF19" s="2613">
        <v>0</v>
      </c>
      <c r="EG19" s="2613">
        <v>0</v>
      </c>
      <c r="EH19" s="2613">
        <v>0</v>
      </c>
      <c r="EI19" s="2613">
        <v>0</v>
      </c>
      <c r="EJ19" s="2613">
        <v>0</v>
      </c>
      <c r="EK19" s="2613">
        <v>0</v>
      </c>
      <c r="EL19" s="2613">
        <v>0</v>
      </c>
      <c r="EM19" s="2613">
        <v>0</v>
      </c>
      <c r="EN19" s="2613">
        <v>0</v>
      </c>
      <c r="EO19" s="2613">
        <v>0</v>
      </c>
      <c r="EP19" s="2613">
        <v>0</v>
      </c>
      <c r="EQ19" s="2613">
        <v>0</v>
      </c>
      <c r="ER19" s="1969">
        <f t="shared" si="7"/>
        <v>292.51643495995938</v>
      </c>
      <c r="ET19" s="1968">
        <f t="shared" si="6"/>
        <v>148.18572035651272</v>
      </c>
    </row>
    <row r="20" spans="1:150" ht="13.5" thickBot="1">
      <c r="A20" s="2630" t="s">
        <v>1284</v>
      </c>
      <c r="B20" s="2631"/>
      <c r="C20" s="2631"/>
      <c r="D20" s="2631"/>
      <c r="E20" s="2631"/>
      <c r="F20" s="2631"/>
      <c r="G20" s="2632"/>
      <c r="H20" s="2633" t="s">
        <v>315</v>
      </c>
      <c r="I20" s="2634"/>
      <c r="J20" s="2634"/>
      <c r="K20" s="2634"/>
      <c r="L20" s="2634"/>
      <c r="M20" s="2634"/>
      <c r="N20" s="2634"/>
      <c r="O20" s="2634"/>
      <c r="P20" s="2634"/>
      <c r="Q20" s="2634"/>
      <c r="R20" s="2634"/>
      <c r="S20" s="2634"/>
      <c r="T20" s="2634"/>
      <c r="U20" s="2634"/>
      <c r="V20" s="2634"/>
      <c r="W20" s="2634"/>
      <c r="X20" s="2634"/>
      <c r="Y20" s="2634"/>
      <c r="Z20" s="2634"/>
      <c r="AA20" s="2634"/>
      <c r="AB20" s="2634"/>
      <c r="AC20" s="2634"/>
      <c r="AD20" s="2634"/>
      <c r="AE20" s="2634"/>
      <c r="AF20" s="2634"/>
      <c r="AG20" s="2634"/>
      <c r="AH20" s="2634"/>
      <c r="AI20" s="2634"/>
      <c r="AJ20" s="2634"/>
      <c r="AK20" s="2634"/>
      <c r="AL20" s="2634"/>
      <c r="AM20" s="2634"/>
      <c r="AN20" s="2634"/>
      <c r="AO20" s="2634"/>
      <c r="AP20" s="2634"/>
      <c r="AQ20" s="2634"/>
      <c r="AR20" s="2634"/>
      <c r="AS20" s="2634"/>
      <c r="AT20" s="2634"/>
      <c r="AU20" s="2634"/>
      <c r="AV20" s="2634"/>
      <c r="AW20" s="2634"/>
      <c r="AX20" s="2634"/>
      <c r="AY20" s="2634"/>
      <c r="AZ20" s="2634"/>
      <c r="BA20" s="2634"/>
      <c r="BB20" s="2634"/>
      <c r="BC20" s="2634"/>
      <c r="BD20" s="2634"/>
      <c r="BE20" s="2634"/>
      <c r="BF20" s="2634"/>
      <c r="BG20" s="2634"/>
      <c r="BH20" s="2634"/>
      <c r="BI20" s="2634"/>
      <c r="BJ20" s="2634"/>
      <c r="BK20" s="2635"/>
      <c r="BL20" s="2627">
        <v>12.634278813559321</v>
      </c>
      <c r="BM20" s="2628"/>
      <c r="BN20" s="2628"/>
      <c r="BO20" s="2628"/>
      <c r="BP20" s="2628"/>
      <c r="BQ20" s="2628"/>
      <c r="BR20" s="2628"/>
      <c r="BS20" s="2628"/>
      <c r="BT20" s="2628"/>
      <c r="BU20" s="2628"/>
      <c r="BV20" s="2628"/>
      <c r="BW20" s="2628"/>
      <c r="BX20" s="2628"/>
      <c r="BY20" s="2629"/>
      <c r="BZ20" s="2627">
        <v>12.634278813559321</v>
      </c>
      <c r="CA20" s="2628"/>
      <c r="CB20" s="2628"/>
      <c r="CC20" s="2628"/>
      <c r="CD20" s="2628"/>
      <c r="CE20" s="2628"/>
      <c r="CF20" s="2628"/>
      <c r="CG20" s="2628"/>
      <c r="CH20" s="2628"/>
      <c r="CI20" s="2628"/>
      <c r="CJ20" s="2628"/>
      <c r="CK20" s="2628"/>
      <c r="CL20" s="2628"/>
      <c r="CM20" s="2629"/>
      <c r="CN20" s="2627">
        <v>12.634278813559321</v>
      </c>
      <c r="CO20" s="2628"/>
      <c r="CP20" s="2628"/>
      <c r="CQ20" s="2628"/>
      <c r="CR20" s="2628"/>
      <c r="CS20" s="2628"/>
      <c r="CT20" s="2628"/>
      <c r="CU20" s="2628"/>
      <c r="CV20" s="2628"/>
      <c r="CW20" s="2628"/>
      <c r="CX20" s="2628"/>
      <c r="CY20" s="2628"/>
      <c r="CZ20" s="2628"/>
      <c r="DA20" s="2629"/>
      <c r="DB20" s="2627">
        <v>12.634278813559321</v>
      </c>
      <c r="DC20" s="2628"/>
      <c r="DD20" s="2628"/>
      <c r="DE20" s="2628"/>
      <c r="DF20" s="2628"/>
      <c r="DG20" s="2628"/>
      <c r="DH20" s="2628"/>
      <c r="DI20" s="2628"/>
      <c r="DJ20" s="2628"/>
      <c r="DK20" s="2628"/>
      <c r="DL20" s="2628"/>
      <c r="DM20" s="2628"/>
      <c r="DN20" s="2628"/>
      <c r="DO20" s="2629"/>
      <c r="DP20" s="2627">
        <v>12.634278813559321</v>
      </c>
      <c r="DQ20" s="2628"/>
      <c r="DR20" s="2628"/>
      <c r="DS20" s="2628"/>
      <c r="DT20" s="2628"/>
      <c r="DU20" s="2628"/>
      <c r="DV20" s="2628"/>
      <c r="DW20" s="2628"/>
      <c r="DX20" s="2628"/>
      <c r="DY20" s="2628"/>
      <c r="DZ20" s="2628"/>
      <c r="EA20" s="2628"/>
      <c r="EB20" s="2628"/>
      <c r="EC20" s="2629"/>
      <c r="ED20" s="2627">
        <v>12.634278813559321</v>
      </c>
      <c r="EE20" s="2628"/>
      <c r="EF20" s="2628"/>
      <c r="EG20" s="2628"/>
      <c r="EH20" s="2628"/>
      <c r="EI20" s="2628"/>
      <c r="EJ20" s="2628"/>
      <c r="EK20" s="2628"/>
      <c r="EL20" s="2628"/>
      <c r="EM20" s="2628"/>
      <c r="EN20" s="2628"/>
      <c r="EO20" s="2628"/>
      <c r="EP20" s="2628"/>
      <c r="EQ20" s="2628"/>
      <c r="ER20" s="1970">
        <f t="shared" si="7"/>
        <v>75.805672881355932</v>
      </c>
      <c r="ET20" s="1968">
        <f t="shared" si="6"/>
        <v>12.634278813559321</v>
      </c>
    </row>
    <row r="21" spans="1:150">
      <c r="A21" s="2602" t="s">
        <v>1285</v>
      </c>
      <c r="B21" s="2603"/>
      <c r="C21" s="2603"/>
      <c r="D21" s="2603"/>
      <c r="E21" s="2603"/>
      <c r="F21" s="2603"/>
      <c r="G21" s="2604"/>
      <c r="H21" s="2605" t="s">
        <v>291</v>
      </c>
      <c r="I21" s="2606"/>
      <c r="J21" s="2606"/>
      <c r="K21" s="2606"/>
      <c r="L21" s="2606"/>
      <c r="M21" s="2606"/>
      <c r="N21" s="2606"/>
      <c r="O21" s="2606"/>
      <c r="P21" s="2606"/>
      <c r="Q21" s="2606"/>
      <c r="R21" s="2606"/>
      <c r="S21" s="2606"/>
      <c r="T21" s="2606"/>
      <c r="U21" s="2606"/>
      <c r="V21" s="2606"/>
      <c r="W21" s="2606"/>
      <c r="X21" s="2606"/>
      <c r="Y21" s="2606"/>
      <c r="Z21" s="2606"/>
      <c r="AA21" s="2606"/>
      <c r="AB21" s="2606"/>
      <c r="AC21" s="2606"/>
      <c r="AD21" s="2606"/>
      <c r="AE21" s="2606"/>
      <c r="AF21" s="2606"/>
      <c r="AG21" s="2606"/>
      <c r="AH21" s="2606"/>
      <c r="AI21" s="2606"/>
      <c r="AJ21" s="2606"/>
      <c r="AK21" s="2606"/>
      <c r="AL21" s="2606"/>
      <c r="AM21" s="2606"/>
      <c r="AN21" s="2606"/>
      <c r="AO21" s="2606"/>
      <c r="AP21" s="2606"/>
      <c r="AQ21" s="2606"/>
      <c r="AR21" s="2606"/>
      <c r="AS21" s="2606"/>
      <c r="AT21" s="2606"/>
      <c r="AU21" s="2606"/>
      <c r="AV21" s="2606"/>
      <c r="AW21" s="2606"/>
      <c r="AX21" s="2606"/>
      <c r="AY21" s="2606"/>
      <c r="AZ21" s="2606"/>
      <c r="BA21" s="2606"/>
      <c r="BB21" s="2606"/>
      <c r="BC21" s="2606"/>
      <c r="BD21" s="2606"/>
      <c r="BE21" s="2606"/>
      <c r="BF21" s="2606"/>
      <c r="BG21" s="2606"/>
      <c r="BH21" s="2606"/>
      <c r="BI21" s="2606"/>
      <c r="BJ21" s="2606"/>
      <c r="BK21" s="2607"/>
      <c r="BL21" s="2608">
        <v>5877.1340503251295</v>
      </c>
      <c r="BM21" s="2609" t="e">
        <v>#REF!</v>
      </c>
      <c r="BN21" s="2609" t="e">
        <v>#REF!</v>
      </c>
      <c r="BO21" s="2609" t="e">
        <v>#REF!</v>
      </c>
      <c r="BP21" s="2609" t="e">
        <v>#REF!</v>
      </c>
      <c r="BQ21" s="2609" t="e">
        <v>#REF!</v>
      </c>
      <c r="BR21" s="2609" t="e">
        <v>#REF!</v>
      </c>
      <c r="BS21" s="2609" t="e">
        <v>#REF!</v>
      </c>
      <c r="BT21" s="2609" t="e">
        <v>#REF!</v>
      </c>
      <c r="BU21" s="2609" t="e">
        <v>#REF!</v>
      </c>
      <c r="BV21" s="2609" t="e">
        <v>#REF!</v>
      </c>
      <c r="BW21" s="2609" t="e">
        <v>#REF!</v>
      </c>
      <c r="BX21" s="2609" t="e">
        <v>#REF!</v>
      </c>
      <c r="BY21" s="2610" t="e">
        <v>#REF!</v>
      </c>
      <c r="BZ21" s="2608">
        <v>5888.0105725641379</v>
      </c>
      <c r="CA21" s="2609" t="e">
        <v>#REF!</v>
      </c>
      <c r="CB21" s="2609" t="e">
        <v>#REF!</v>
      </c>
      <c r="CC21" s="2609" t="e">
        <v>#REF!</v>
      </c>
      <c r="CD21" s="2609" t="e">
        <v>#REF!</v>
      </c>
      <c r="CE21" s="2609" t="e">
        <v>#REF!</v>
      </c>
      <c r="CF21" s="2609" t="e">
        <v>#REF!</v>
      </c>
      <c r="CG21" s="2609" t="e">
        <v>#REF!</v>
      </c>
      <c r="CH21" s="2609" t="e">
        <v>#REF!</v>
      </c>
      <c r="CI21" s="2609" t="e">
        <v>#REF!</v>
      </c>
      <c r="CJ21" s="2609" t="e">
        <v>#REF!</v>
      </c>
      <c r="CK21" s="2609" t="e">
        <v>#REF!</v>
      </c>
      <c r="CL21" s="2609" t="e">
        <v>#REF!</v>
      </c>
      <c r="CM21" s="2610" t="e">
        <v>#REF!</v>
      </c>
      <c r="CN21" s="2608">
        <v>5792.5269884072213</v>
      </c>
      <c r="CO21" s="2609" t="e">
        <v>#REF!</v>
      </c>
      <c r="CP21" s="2609" t="e">
        <v>#REF!</v>
      </c>
      <c r="CQ21" s="2609" t="e">
        <v>#REF!</v>
      </c>
      <c r="CR21" s="2609" t="e">
        <v>#REF!</v>
      </c>
      <c r="CS21" s="2609" t="e">
        <v>#REF!</v>
      </c>
      <c r="CT21" s="2609" t="e">
        <v>#REF!</v>
      </c>
      <c r="CU21" s="2609" t="e">
        <v>#REF!</v>
      </c>
      <c r="CV21" s="2609" t="e">
        <v>#REF!</v>
      </c>
      <c r="CW21" s="2609" t="e">
        <v>#REF!</v>
      </c>
      <c r="CX21" s="2609" t="e">
        <v>#REF!</v>
      </c>
      <c r="CY21" s="2609" t="e">
        <v>#REF!</v>
      </c>
      <c r="CZ21" s="2609" t="e">
        <v>#REF!</v>
      </c>
      <c r="DA21" s="2610" t="e">
        <v>#REF!</v>
      </c>
      <c r="DB21" s="2608">
        <v>6147.6151601323727</v>
      </c>
      <c r="DC21" s="2609" t="e">
        <v>#REF!</v>
      </c>
      <c r="DD21" s="2609" t="e">
        <v>#REF!</v>
      </c>
      <c r="DE21" s="2609" t="e">
        <v>#REF!</v>
      </c>
      <c r="DF21" s="2609" t="e">
        <v>#REF!</v>
      </c>
      <c r="DG21" s="2609" t="e">
        <v>#REF!</v>
      </c>
      <c r="DH21" s="2609" t="e">
        <v>#REF!</v>
      </c>
      <c r="DI21" s="2609" t="e">
        <v>#REF!</v>
      </c>
      <c r="DJ21" s="2609" t="e">
        <v>#REF!</v>
      </c>
      <c r="DK21" s="2609" t="e">
        <v>#REF!</v>
      </c>
      <c r="DL21" s="2609" t="e">
        <v>#REF!</v>
      </c>
      <c r="DM21" s="2609" t="e">
        <v>#REF!</v>
      </c>
      <c r="DN21" s="2609" t="e">
        <v>#REF!</v>
      </c>
      <c r="DO21" s="2610" t="e">
        <v>#REF!</v>
      </c>
      <c r="DP21" s="2608">
        <v>6474.0554141507782</v>
      </c>
      <c r="DQ21" s="2609" t="e">
        <v>#REF!</v>
      </c>
      <c r="DR21" s="2609" t="e">
        <v>#REF!</v>
      </c>
      <c r="DS21" s="2609" t="e">
        <v>#REF!</v>
      </c>
      <c r="DT21" s="2609" t="e">
        <v>#REF!</v>
      </c>
      <c r="DU21" s="2609" t="e">
        <v>#REF!</v>
      </c>
      <c r="DV21" s="2609" t="e">
        <v>#REF!</v>
      </c>
      <c r="DW21" s="2609" t="e">
        <v>#REF!</v>
      </c>
      <c r="DX21" s="2609" t="e">
        <v>#REF!</v>
      </c>
      <c r="DY21" s="2609" t="e">
        <v>#REF!</v>
      </c>
      <c r="DZ21" s="2609" t="e">
        <v>#REF!</v>
      </c>
      <c r="EA21" s="2609" t="e">
        <v>#REF!</v>
      </c>
      <c r="EB21" s="2609" t="e">
        <v>#REF!</v>
      </c>
      <c r="EC21" s="2610" t="e">
        <v>#REF!</v>
      </c>
      <c r="ED21" s="2608">
        <v>6840.0871183377185</v>
      </c>
      <c r="EE21" s="2609" t="e">
        <v>#REF!</v>
      </c>
      <c r="EF21" s="2609" t="e">
        <v>#REF!</v>
      </c>
      <c r="EG21" s="2609" t="e">
        <v>#REF!</v>
      </c>
      <c r="EH21" s="2609" t="e">
        <v>#REF!</v>
      </c>
      <c r="EI21" s="2609" t="e">
        <v>#REF!</v>
      </c>
      <c r="EJ21" s="2609" t="e">
        <v>#REF!</v>
      </c>
      <c r="EK21" s="2609" t="e">
        <v>#REF!</v>
      </c>
      <c r="EL21" s="2609" t="e">
        <v>#REF!</v>
      </c>
      <c r="EM21" s="2609" t="e">
        <v>#REF!</v>
      </c>
      <c r="EN21" s="2609" t="e">
        <v>#REF!</v>
      </c>
      <c r="EO21" s="2609" t="e">
        <v>#REF!</v>
      </c>
      <c r="EP21" s="2609" t="e">
        <v>#REF!</v>
      </c>
      <c r="EQ21" s="2609" t="e">
        <v>#REF!</v>
      </c>
      <c r="ER21" s="1967">
        <f t="shared" si="7"/>
        <v>37019.429303917357</v>
      </c>
      <c r="ET21" s="1968">
        <f t="shared" si="6"/>
        <v>5877.1340503251295</v>
      </c>
    </row>
    <row r="22" spans="1:150">
      <c r="A22" s="2639" t="s">
        <v>81</v>
      </c>
      <c r="B22" s="2640"/>
      <c r="C22" s="2640"/>
      <c r="D22" s="2640"/>
      <c r="E22" s="2640"/>
      <c r="F22" s="2640"/>
      <c r="G22" s="2641"/>
      <c r="H22" s="2642" t="s">
        <v>177</v>
      </c>
      <c r="I22" s="2643"/>
      <c r="J22" s="2643"/>
      <c r="K22" s="2643"/>
      <c r="L22" s="2643"/>
      <c r="M22" s="2643"/>
      <c r="N22" s="2643"/>
      <c r="O22" s="2643"/>
      <c r="P22" s="2643"/>
      <c r="Q22" s="2643"/>
      <c r="R22" s="2643"/>
      <c r="S22" s="2643"/>
      <c r="T22" s="2643"/>
      <c r="U22" s="2643"/>
      <c r="V22" s="2643"/>
      <c r="W22" s="2643"/>
      <c r="X22" s="2643"/>
      <c r="Y22" s="2643"/>
      <c r="Z22" s="2643"/>
      <c r="AA22" s="2643"/>
      <c r="AB22" s="2643"/>
      <c r="AC22" s="2643"/>
      <c r="AD22" s="2643"/>
      <c r="AE22" s="2643"/>
      <c r="AF22" s="2643"/>
      <c r="AG22" s="2643"/>
      <c r="AH22" s="2643"/>
      <c r="AI22" s="2643"/>
      <c r="AJ22" s="2643"/>
      <c r="AK22" s="2643"/>
      <c r="AL22" s="2643"/>
      <c r="AM22" s="2643"/>
      <c r="AN22" s="2643"/>
      <c r="AO22" s="2643"/>
      <c r="AP22" s="2643"/>
      <c r="AQ22" s="2643"/>
      <c r="AR22" s="2643"/>
      <c r="AS22" s="2643"/>
      <c r="AT22" s="2643"/>
      <c r="AU22" s="2643"/>
      <c r="AV22" s="2643"/>
      <c r="AW22" s="2643"/>
      <c r="AX22" s="2643"/>
      <c r="AY22" s="2643"/>
      <c r="AZ22" s="2643"/>
      <c r="BA22" s="2643"/>
      <c r="BB22" s="2643"/>
      <c r="BC22" s="2643"/>
      <c r="BD22" s="2643"/>
      <c r="BE22" s="2643"/>
      <c r="BF22" s="2643"/>
      <c r="BG22" s="2643"/>
      <c r="BH22" s="2643"/>
      <c r="BI22" s="2643"/>
      <c r="BJ22" s="2643"/>
      <c r="BK22" s="2644"/>
      <c r="BL22" s="2636">
        <f>SUM(BL24:BY26)</f>
        <v>1090.6541723696353</v>
      </c>
      <c r="BM22" s="2637">
        <f t="shared" ref="BM22:BY22" si="8">SUM(BM24:BM26)</f>
        <v>0</v>
      </c>
      <c r="BN22" s="2637">
        <f t="shared" si="8"/>
        <v>0</v>
      </c>
      <c r="BO22" s="2637">
        <f t="shared" si="8"/>
        <v>0</v>
      </c>
      <c r="BP22" s="2637">
        <f t="shared" si="8"/>
        <v>0</v>
      </c>
      <c r="BQ22" s="2637">
        <f t="shared" si="8"/>
        <v>0</v>
      </c>
      <c r="BR22" s="2637">
        <f t="shared" si="8"/>
        <v>0</v>
      </c>
      <c r="BS22" s="2637">
        <f t="shared" si="8"/>
        <v>0</v>
      </c>
      <c r="BT22" s="2637">
        <f t="shared" si="8"/>
        <v>0</v>
      </c>
      <c r="BU22" s="2637">
        <f t="shared" si="8"/>
        <v>0</v>
      </c>
      <c r="BV22" s="2637">
        <f t="shared" si="8"/>
        <v>0</v>
      </c>
      <c r="BW22" s="2637">
        <f t="shared" si="8"/>
        <v>0</v>
      </c>
      <c r="BX22" s="2637">
        <f t="shared" si="8"/>
        <v>0</v>
      </c>
      <c r="BY22" s="2638">
        <f t="shared" si="8"/>
        <v>0</v>
      </c>
      <c r="BZ22" s="2636">
        <f>SUM(BZ24:CM26)</f>
        <v>1188.804528576231</v>
      </c>
      <c r="CA22" s="2637">
        <f t="shared" ref="CA22:CM22" si="9">SUM(CA24:CA26)</f>
        <v>0</v>
      </c>
      <c r="CB22" s="2637">
        <f t="shared" si="9"/>
        <v>0</v>
      </c>
      <c r="CC22" s="2637">
        <f t="shared" si="9"/>
        <v>0</v>
      </c>
      <c r="CD22" s="2637">
        <f t="shared" si="9"/>
        <v>0</v>
      </c>
      <c r="CE22" s="2637">
        <f t="shared" si="9"/>
        <v>0</v>
      </c>
      <c r="CF22" s="2637">
        <f t="shared" si="9"/>
        <v>0</v>
      </c>
      <c r="CG22" s="2637">
        <f t="shared" si="9"/>
        <v>0</v>
      </c>
      <c r="CH22" s="2637">
        <f t="shared" si="9"/>
        <v>0</v>
      </c>
      <c r="CI22" s="2637">
        <f t="shared" si="9"/>
        <v>0</v>
      </c>
      <c r="CJ22" s="2637">
        <f t="shared" si="9"/>
        <v>0</v>
      </c>
      <c r="CK22" s="2637">
        <f t="shared" si="9"/>
        <v>0</v>
      </c>
      <c r="CL22" s="2637">
        <f t="shared" si="9"/>
        <v>0</v>
      </c>
      <c r="CM22" s="2638">
        <f t="shared" si="9"/>
        <v>0</v>
      </c>
      <c r="CN22" s="2636">
        <f>SUM(CN24:DA26)</f>
        <v>1285.2042688766057</v>
      </c>
      <c r="CO22" s="2637">
        <f t="shared" ref="CO22:DA22" si="10">SUM(CO24:CO26)</f>
        <v>0</v>
      </c>
      <c r="CP22" s="2637">
        <f t="shared" si="10"/>
        <v>0</v>
      </c>
      <c r="CQ22" s="2637">
        <f t="shared" si="10"/>
        <v>0</v>
      </c>
      <c r="CR22" s="2637">
        <f t="shared" si="10"/>
        <v>0</v>
      </c>
      <c r="CS22" s="2637">
        <f t="shared" si="10"/>
        <v>0</v>
      </c>
      <c r="CT22" s="2637">
        <f t="shared" si="10"/>
        <v>0</v>
      </c>
      <c r="CU22" s="2637">
        <f t="shared" si="10"/>
        <v>0</v>
      </c>
      <c r="CV22" s="2637">
        <f t="shared" si="10"/>
        <v>0</v>
      </c>
      <c r="CW22" s="2637">
        <f t="shared" si="10"/>
        <v>0</v>
      </c>
      <c r="CX22" s="2637">
        <f t="shared" si="10"/>
        <v>0</v>
      </c>
      <c r="CY22" s="2637">
        <f t="shared" si="10"/>
        <v>0</v>
      </c>
      <c r="CZ22" s="2637">
        <f t="shared" si="10"/>
        <v>0</v>
      </c>
      <c r="DA22" s="2638">
        <f t="shared" si="10"/>
        <v>0</v>
      </c>
      <c r="DB22" s="2636">
        <f>SUM(DB24:DO26)</f>
        <v>1386.5577543927766</v>
      </c>
      <c r="DC22" s="2637">
        <f t="shared" ref="DC22:DO22" si="11">SUM(DC24:DC26)</f>
        <v>0</v>
      </c>
      <c r="DD22" s="2637">
        <f t="shared" si="11"/>
        <v>0</v>
      </c>
      <c r="DE22" s="2637">
        <f t="shared" si="11"/>
        <v>0</v>
      </c>
      <c r="DF22" s="2637">
        <f t="shared" si="11"/>
        <v>0</v>
      </c>
      <c r="DG22" s="2637">
        <f t="shared" si="11"/>
        <v>0</v>
      </c>
      <c r="DH22" s="2637">
        <f t="shared" si="11"/>
        <v>0</v>
      </c>
      <c r="DI22" s="2637">
        <f t="shared" si="11"/>
        <v>0</v>
      </c>
      <c r="DJ22" s="2637">
        <f t="shared" si="11"/>
        <v>0</v>
      </c>
      <c r="DK22" s="2637">
        <f t="shared" si="11"/>
        <v>0</v>
      </c>
      <c r="DL22" s="2637">
        <f t="shared" si="11"/>
        <v>0</v>
      </c>
      <c r="DM22" s="2637">
        <f t="shared" si="11"/>
        <v>0</v>
      </c>
      <c r="DN22" s="2637">
        <f t="shared" si="11"/>
        <v>0</v>
      </c>
      <c r="DO22" s="2638">
        <f t="shared" si="11"/>
        <v>0</v>
      </c>
      <c r="DP22" s="2636">
        <f>SUM(DP24:EC26)</f>
        <v>1490.3925266503611</v>
      </c>
      <c r="DQ22" s="2637">
        <f t="shared" ref="DQ22:EC22" si="12">SUM(DQ24:DQ26)</f>
        <v>0</v>
      </c>
      <c r="DR22" s="2637">
        <f t="shared" si="12"/>
        <v>0</v>
      </c>
      <c r="DS22" s="2637">
        <f t="shared" si="12"/>
        <v>0</v>
      </c>
      <c r="DT22" s="2637">
        <f t="shared" si="12"/>
        <v>0</v>
      </c>
      <c r="DU22" s="2637">
        <f t="shared" si="12"/>
        <v>0</v>
      </c>
      <c r="DV22" s="2637">
        <f t="shared" si="12"/>
        <v>0</v>
      </c>
      <c r="DW22" s="2637">
        <f t="shared" si="12"/>
        <v>0</v>
      </c>
      <c r="DX22" s="2637">
        <f t="shared" si="12"/>
        <v>0</v>
      </c>
      <c r="DY22" s="2637">
        <f t="shared" si="12"/>
        <v>0</v>
      </c>
      <c r="DZ22" s="2637">
        <f t="shared" si="12"/>
        <v>0</v>
      </c>
      <c r="EA22" s="2637">
        <f t="shared" si="12"/>
        <v>0</v>
      </c>
      <c r="EB22" s="2637">
        <f t="shared" si="12"/>
        <v>0</v>
      </c>
      <c r="EC22" s="2638">
        <f t="shared" si="12"/>
        <v>0</v>
      </c>
      <c r="ED22" s="2636">
        <f>SUM(ED24:EQ26)</f>
        <v>1609.1667671680784</v>
      </c>
      <c r="EE22" s="2637">
        <f t="shared" ref="EE22:EQ22" si="13">SUM(EE24:EE26)</f>
        <v>0</v>
      </c>
      <c r="EF22" s="2637">
        <f t="shared" si="13"/>
        <v>0</v>
      </c>
      <c r="EG22" s="2637">
        <f t="shared" si="13"/>
        <v>0</v>
      </c>
      <c r="EH22" s="2637">
        <f t="shared" si="13"/>
        <v>0</v>
      </c>
      <c r="EI22" s="2637">
        <f t="shared" si="13"/>
        <v>0</v>
      </c>
      <c r="EJ22" s="2637">
        <f t="shared" si="13"/>
        <v>0</v>
      </c>
      <c r="EK22" s="2637">
        <f t="shared" si="13"/>
        <v>0</v>
      </c>
      <c r="EL22" s="2637">
        <f t="shared" si="13"/>
        <v>0</v>
      </c>
      <c r="EM22" s="2637">
        <f t="shared" si="13"/>
        <v>0</v>
      </c>
      <c r="EN22" s="2637">
        <f t="shared" si="13"/>
        <v>0</v>
      </c>
      <c r="EO22" s="2637">
        <f t="shared" si="13"/>
        <v>0</v>
      </c>
      <c r="EP22" s="2637">
        <f t="shared" si="13"/>
        <v>0</v>
      </c>
      <c r="EQ22" s="2637">
        <f t="shared" si="13"/>
        <v>0</v>
      </c>
      <c r="ER22" s="1969">
        <f t="shared" si="7"/>
        <v>8050.7800180336881</v>
      </c>
      <c r="ET22" s="1968">
        <f t="shared" si="6"/>
        <v>1090.6541723696353</v>
      </c>
    </row>
    <row r="23" spans="1:150">
      <c r="A23" s="2615"/>
      <c r="B23" s="2616"/>
      <c r="C23" s="2616"/>
      <c r="D23" s="2616"/>
      <c r="E23" s="2616"/>
      <c r="F23" s="2616"/>
      <c r="G23" s="2617"/>
      <c r="H23" s="2621" t="s">
        <v>185</v>
      </c>
      <c r="I23" s="2622"/>
      <c r="J23" s="2622"/>
      <c r="K23" s="2622"/>
      <c r="L23" s="2622"/>
      <c r="M23" s="2622"/>
      <c r="N23" s="2622"/>
      <c r="O23" s="2622"/>
      <c r="P23" s="2622"/>
      <c r="Q23" s="2622"/>
      <c r="R23" s="2622"/>
      <c r="S23" s="2622"/>
      <c r="T23" s="2622"/>
      <c r="U23" s="2622"/>
      <c r="V23" s="2622"/>
      <c r="W23" s="2622"/>
      <c r="X23" s="2622"/>
      <c r="Y23" s="2622"/>
      <c r="Z23" s="2622"/>
      <c r="AA23" s="2622"/>
      <c r="AB23" s="2622"/>
      <c r="AC23" s="2622"/>
      <c r="AD23" s="2622"/>
      <c r="AE23" s="2622"/>
      <c r="AF23" s="2622"/>
      <c r="AG23" s="2622"/>
      <c r="AH23" s="2622"/>
      <c r="AI23" s="2622"/>
      <c r="AJ23" s="2622"/>
      <c r="AK23" s="2622"/>
      <c r="AL23" s="2622"/>
      <c r="AM23" s="2622"/>
      <c r="AN23" s="2622"/>
      <c r="AO23" s="2622"/>
      <c r="AP23" s="2622"/>
      <c r="AQ23" s="2622"/>
      <c r="AR23" s="2622"/>
      <c r="AS23" s="2622"/>
      <c r="AT23" s="2622"/>
      <c r="AU23" s="2622"/>
      <c r="AV23" s="2622"/>
      <c r="AW23" s="2622"/>
      <c r="AX23" s="2622"/>
      <c r="AY23" s="2622"/>
      <c r="AZ23" s="2622"/>
      <c r="BA23" s="2622"/>
      <c r="BB23" s="2622"/>
      <c r="BC23" s="2622"/>
      <c r="BD23" s="2622"/>
      <c r="BE23" s="2622"/>
      <c r="BF23" s="2622"/>
      <c r="BG23" s="2622"/>
      <c r="BH23" s="2622"/>
      <c r="BI23" s="2622"/>
      <c r="BJ23" s="2622"/>
      <c r="BK23" s="2623"/>
      <c r="BL23" s="2612"/>
      <c r="BM23" s="2613"/>
      <c r="BN23" s="2613"/>
      <c r="BO23" s="2613"/>
      <c r="BP23" s="2613"/>
      <c r="BQ23" s="2613"/>
      <c r="BR23" s="2613"/>
      <c r="BS23" s="2613"/>
      <c r="BT23" s="2613"/>
      <c r="BU23" s="2613"/>
      <c r="BV23" s="2613"/>
      <c r="BW23" s="2613"/>
      <c r="BX23" s="2613"/>
      <c r="BY23" s="2614"/>
      <c r="BZ23" s="2612"/>
      <c r="CA23" s="2613"/>
      <c r="CB23" s="2613"/>
      <c r="CC23" s="2613"/>
      <c r="CD23" s="2613"/>
      <c r="CE23" s="2613"/>
      <c r="CF23" s="2613"/>
      <c r="CG23" s="2613"/>
      <c r="CH23" s="2613"/>
      <c r="CI23" s="2613"/>
      <c r="CJ23" s="2613"/>
      <c r="CK23" s="2613"/>
      <c r="CL23" s="2613"/>
      <c r="CM23" s="2614"/>
      <c r="CN23" s="2612"/>
      <c r="CO23" s="2613"/>
      <c r="CP23" s="2613"/>
      <c r="CQ23" s="2613"/>
      <c r="CR23" s="2613"/>
      <c r="CS23" s="2613"/>
      <c r="CT23" s="2613"/>
      <c r="CU23" s="2613"/>
      <c r="CV23" s="2613"/>
      <c r="CW23" s="2613"/>
      <c r="CX23" s="2613"/>
      <c r="CY23" s="2613"/>
      <c r="CZ23" s="2613"/>
      <c r="DA23" s="2614"/>
      <c r="DB23" s="2612"/>
      <c r="DC23" s="2613"/>
      <c r="DD23" s="2613"/>
      <c r="DE23" s="2613"/>
      <c r="DF23" s="2613"/>
      <c r="DG23" s="2613"/>
      <c r="DH23" s="2613"/>
      <c r="DI23" s="2613"/>
      <c r="DJ23" s="2613"/>
      <c r="DK23" s="2613"/>
      <c r="DL23" s="2613"/>
      <c r="DM23" s="2613"/>
      <c r="DN23" s="2613"/>
      <c r="DO23" s="2614"/>
      <c r="DP23" s="2612"/>
      <c r="DQ23" s="2613"/>
      <c r="DR23" s="2613"/>
      <c r="DS23" s="2613"/>
      <c r="DT23" s="2613"/>
      <c r="DU23" s="2613"/>
      <c r="DV23" s="2613"/>
      <c r="DW23" s="2613"/>
      <c r="DX23" s="2613"/>
      <c r="DY23" s="2613"/>
      <c r="DZ23" s="2613"/>
      <c r="EA23" s="2613"/>
      <c r="EB23" s="2613"/>
      <c r="EC23" s="2614"/>
      <c r="ED23" s="2612"/>
      <c r="EE23" s="2613"/>
      <c r="EF23" s="2613"/>
      <c r="EG23" s="2613"/>
      <c r="EH23" s="2613"/>
      <c r="EI23" s="2613"/>
      <c r="EJ23" s="2613"/>
      <c r="EK23" s="2613"/>
      <c r="EL23" s="2613"/>
      <c r="EM23" s="2613"/>
      <c r="EN23" s="2613"/>
      <c r="EO23" s="2613"/>
      <c r="EP23" s="2613"/>
      <c r="EQ23" s="2613"/>
      <c r="ER23" s="1969"/>
      <c r="ET23" s="1968">
        <f t="shared" si="6"/>
        <v>0</v>
      </c>
    </row>
    <row r="24" spans="1:150">
      <c r="A24" s="2615" t="s">
        <v>1282</v>
      </c>
      <c r="B24" s="2616"/>
      <c r="C24" s="2616"/>
      <c r="D24" s="2616"/>
      <c r="E24" s="2616"/>
      <c r="F24" s="2616"/>
      <c r="G24" s="2617"/>
      <c r="H24" s="2621" t="s">
        <v>312</v>
      </c>
      <c r="I24" s="2622"/>
      <c r="J24" s="2622"/>
      <c r="K24" s="2622"/>
      <c r="L24" s="2622"/>
      <c r="M24" s="2622"/>
      <c r="N24" s="2622"/>
      <c r="O24" s="2622"/>
      <c r="P24" s="2622"/>
      <c r="Q24" s="2622"/>
      <c r="R24" s="2622"/>
      <c r="S24" s="2622"/>
      <c r="T24" s="2622"/>
      <c r="U24" s="2622"/>
      <c r="V24" s="2622"/>
      <c r="W24" s="2622"/>
      <c r="X24" s="2622"/>
      <c r="Y24" s="2622"/>
      <c r="Z24" s="2622"/>
      <c r="AA24" s="2622"/>
      <c r="AB24" s="2622"/>
      <c r="AC24" s="2622"/>
      <c r="AD24" s="2622"/>
      <c r="AE24" s="2622"/>
      <c r="AF24" s="2622"/>
      <c r="AG24" s="2622"/>
      <c r="AH24" s="2622"/>
      <c r="AI24" s="2622"/>
      <c r="AJ24" s="2622"/>
      <c r="AK24" s="2622"/>
      <c r="AL24" s="2622"/>
      <c r="AM24" s="2622"/>
      <c r="AN24" s="2622"/>
      <c r="AO24" s="2622"/>
      <c r="AP24" s="2622"/>
      <c r="AQ24" s="2622"/>
      <c r="AR24" s="2622"/>
      <c r="AS24" s="2622"/>
      <c r="AT24" s="2622"/>
      <c r="AU24" s="2622"/>
      <c r="AV24" s="2622"/>
      <c r="AW24" s="2622"/>
      <c r="AX24" s="2622"/>
      <c r="AY24" s="2622"/>
      <c r="AZ24" s="2622"/>
      <c r="BA24" s="2622"/>
      <c r="BB24" s="2622"/>
      <c r="BC24" s="2622"/>
      <c r="BD24" s="2622"/>
      <c r="BE24" s="2622"/>
      <c r="BF24" s="2622"/>
      <c r="BG24" s="2622"/>
      <c r="BH24" s="2622"/>
      <c r="BI24" s="2622"/>
      <c r="BJ24" s="2622"/>
      <c r="BK24" s="2623"/>
      <c r="BL24" s="2612">
        <v>0</v>
      </c>
      <c r="BM24" s="2613"/>
      <c r="BN24" s="2613"/>
      <c r="BO24" s="2613"/>
      <c r="BP24" s="2613"/>
      <c r="BQ24" s="2613"/>
      <c r="BR24" s="2613"/>
      <c r="BS24" s="2613"/>
      <c r="BT24" s="2613"/>
      <c r="BU24" s="2613"/>
      <c r="BV24" s="2613"/>
      <c r="BW24" s="2613"/>
      <c r="BX24" s="2613"/>
      <c r="BY24" s="2614"/>
      <c r="BZ24" s="2612">
        <v>0</v>
      </c>
      <c r="CA24" s="2613"/>
      <c r="CB24" s="2613"/>
      <c r="CC24" s="2613"/>
      <c r="CD24" s="2613"/>
      <c r="CE24" s="2613"/>
      <c r="CF24" s="2613"/>
      <c r="CG24" s="2613"/>
      <c r="CH24" s="2613"/>
      <c r="CI24" s="2613"/>
      <c r="CJ24" s="2613"/>
      <c r="CK24" s="2613"/>
      <c r="CL24" s="2613"/>
      <c r="CM24" s="2614"/>
      <c r="CN24" s="2612">
        <v>0</v>
      </c>
      <c r="CO24" s="2613"/>
      <c r="CP24" s="2613"/>
      <c r="CQ24" s="2613"/>
      <c r="CR24" s="2613"/>
      <c r="CS24" s="2613"/>
      <c r="CT24" s="2613"/>
      <c r="CU24" s="2613"/>
      <c r="CV24" s="2613"/>
      <c r="CW24" s="2613"/>
      <c r="CX24" s="2613"/>
      <c r="CY24" s="2613"/>
      <c r="CZ24" s="2613"/>
      <c r="DA24" s="2614"/>
      <c r="DB24" s="2612">
        <v>0</v>
      </c>
      <c r="DC24" s="2613"/>
      <c r="DD24" s="2613"/>
      <c r="DE24" s="2613"/>
      <c r="DF24" s="2613"/>
      <c r="DG24" s="2613"/>
      <c r="DH24" s="2613"/>
      <c r="DI24" s="2613"/>
      <c r="DJ24" s="2613"/>
      <c r="DK24" s="2613"/>
      <c r="DL24" s="2613"/>
      <c r="DM24" s="2613"/>
      <c r="DN24" s="2613"/>
      <c r="DO24" s="2614"/>
      <c r="DP24" s="2612">
        <v>0</v>
      </c>
      <c r="DQ24" s="2613"/>
      <c r="DR24" s="2613"/>
      <c r="DS24" s="2613"/>
      <c r="DT24" s="2613"/>
      <c r="DU24" s="2613"/>
      <c r="DV24" s="2613"/>
      <c r="DW24" s="2613"/>
      <c r="DX24" s="2613"/>
      <c r="DY24" s="2613"/>
      <c r="DZ24" s="2613"/>
      <c r="EA24" s="2613"/>
      <c r="EB24" s="2613"/>
      <c r="EC24" s="2614"/>
      <c r="ED24" s="2612">
        <v>0</v>
      </c>
      <c r="EE24" s="2613"/>
      <c r="EF24" s="2613"/>
      <c r="EG24" s="2613"/>
      <c r="EH24" s="2613"/>
      <c r="EI24" s="2613"/>
      <c r="EJ24" s="2613"/>
      <c r="EK24" s="2613"/>
      <c r="EL24" s="2613"/>
      <c r="EM24" s="2613"/>
      <c r="EN24" s="2613"/>
      <c r="EO24" s="2613"/>
      <c r="EP24" s="2613"/>
      <c r="EQ24" s="2614"/>
      <c r="ER24" s="1969">
        <f t="shared" si="7"/>
        <v>0</v>
      </c>
      <c r="ET24" s="1968">
        <f t="shared" si="6"/>
        <v>0</v>
      </c>
    </row>
    <row r="25" spans="1:150">
      <c r="A25" s="2615" t="s">
        <v>1284</v>
      </c>
      <c r="B25" s="2616"/>
      <c r="C25" s="2616"/>
      <c r="D25" s="2616"/>
      <c r="E25" s="2616"/>
      <c r="F25" s="2616"/>
      <c r="G25" s="2617"/>
      <c r="H25" s="2621" t="s">
        <v>313</v>
      </c>
      <c r="I25" s="2622"/>
      <c r="J25" s="2622"/>
      <c r="K25" s="2622"/>
      <c r="L25" s="2622"/>
      <c r="M25" s="2622"/>
      <c r="N25" s="2622"/>
      <c r="O25" s="2622"/>
      <c r="P25" s="2622"/>
      <c r="Q25" s="2622"/>
      <c r="R25" s="2622"/>
      <c r="S25" s="2622"/>
      <c r="T25" s="2622"/>
      <c r="U25" s="2622"/>
      <c r="V25" s="2622"/>
      <c r="W25" s="2622"/>
      <c r="X25" s="2622"/>
      <c r="Y25" s="2622"/>
      <c r="Z25" s="2622"/>
      <c r="AA25" s="2622"/>
      <c r="AB25" s="2622"/>
      <c r="AC25" s="2622"/>
      <c r="AD25" s="2622"/>
      <c r="AE25" s="2622"/>
      <c r="AF25" s="2622"/>
      <c r="AG25" s="2622"/>
      <c r="AH25" s="2622"/>
      <c r="AI25" s="2622"/>
      <c r="AJ25" s="2622"/>
      <c r="AK25" s="2622"/>
      <c r="AL25" s="2622"/>
      <c r="AM25" s="2622"/>
      <c r="AN25" s="2622"/>
      <c r="AO25" s="2622"/>
      <c r="AP25" s="2622"/>
      <c r="AQ25" s="2622"/>
      <c r="AR25" s="2622"/>
      <c r="AS25" s="2622"/>
      <c r="AT25" s="2622"/>
      <c r="AU25" s="2622"/>
      <c r="AV25" s="2622"/>
      <c r="AW25" s="2622"/>
      <c r="AX25" s="2622"/>
      <c r="AY25" s="2622"/>
      <c r="AZ25" s="2622"/>
      <c r="BA25" s="2622"/>
      <c r="BB25" s="2622"/>
      <c r="BC25" s="2622"/>
      <c r="BD25" s="2622"/>
      <c r="BE25" s="2622"/>
      <c r="BF25" s="2622"/>
      <c r="BG25" s="2622"/>
      <c r="BH25" s="2622"/>
      <c r="BI25" s="2622"/>
      <c r="BJ25" s="2622"/>
      <c r="BK25" s="2623"/>
      <c r="BL25" s="2612">
        <v>169.79430029140008</v>
      </c>
      <c r="BM25" s="2613"/>
      <c r="BN25" s="2613"/>
      <c r="BO25" s="2613"/>
      <c r="BP25" s="2613"/>
      <c r="BQ25" s="2613"/>
      <c r="BR25" s="2613"/>
      <c r="BS25" s="2613"/>
      <c r="BT25" s="2613"/>
      <c r="BU25" s="2613"/>
      <c r="BV25" s="2613"/>
      <c r="BW25" s="2613"/>
      <c r="BX25" s="2613"/>
      <c r="BY25" s="2614"/>
      <c r="BZ25" s="2612">
        <v>182.22736963525605</v>
      </c>
      <c r="CA25" s="2613"/>
      <c r="CB25" s="2613"/>
      <c r="CC25" s="2613"/>
      <c r="CD25" s="2613"/>
      <c r="CE25" s="2613"/>
      <c r="CF25" s="2613"/>
      <c r="CG25" s="2613"/>
      <c r="CH25" s="2613"/>
      <c r="CI25" s="2613"/>
      <c r="CJ25" s="2613"/>
      <c r="CK25" s="2613"/>
      <c r="CL25" s="2613"/>
      <c r="CM25" s="2614"/>
      <c r="CN25" s="2612">
        <v>193.59666505939205</v>
      </c>
      <c r="CO25" s="2613"/>
      <c r="CP25" s="2613"/>
      <c r="CQ25" s="2613"/>
      <c r="CR25" s="2613"/>
      <c r="CS25" s="2613"/>
      <c r="CT25" s="2613"/>
      <c r="CU25" s="2613"/>
      <c r="CV25" s="2613"/>
      <c r="CW25" s="2613"/>
      <c r="CX25" s="2613"/>
      <c r="CY25" s="2613"/>
      <c r="CZ25" s="2613"/>
      <c r="DA25" s="2614"/>
      <c r="DB25" s="2612">
        <v>205.72942875131727</v>
      </c>
      <c r="DC25" s="2613"/>
      <c r="DD25" s="2613"/>
      <c r="DE25" s="2613"/>
      <c r="DF25" s="2613"/>
      <c r="DG25" s="2613"/>
      <c r="DH25" s="2613"/>
      <c r="DI25" s="2613"/>
      <c r="DJ25" s="2613"/>
      <c r="DK25" s="2613"/>
      <c r="DL25" s="2613"/>
      <c r="DM25" s="2613"/>
      <c r="DN25" s="2613"/>
      <c r="DO25" s="2614"/>
      <c r="DP25" s="2612">
        <v>213.1819006050944</v>
      </c>
      <c r="DQ25" s="2613"/>
      <c r="DR25" s="2613"/>
      <c r="DS25" s="2613"/>
      <c r="DT25" s="2613"/>
      <c r="DU25" s="2613"/>
      <c r="DV25" s="2613"/>
      <c r="DW25" s="2613"/>
      <c r="DX25" s="2613"/>
      <c r="DY25" s="2613"/>
      <c r="DZ25" s="2613"/>
      <c r="EA25" s="2613"/>
      <c r="EB25" s="2613"/>
      <c r="EC25" s="2614"/>
      <c r="ED25" s="2612">
        <f>DP25*1.055</f>
        <v>224.90690513837458</v>
      </c>
      <c r="EE25" s="2613"/>
      <c r="EF25" s="2613"/>
      <c r="EG25" s="2613"/>
      <c r="EH25" s="2613"/>
      <c r="EI25" s="2613"/>
      <c r="EJ25" s="2613"/>
      <c r="EK25" s="2613"/>
      <c r="EL25" s="2613"/>
      <c r="EM25" s="2613"/>
      <c r="EN25" s="2613"/>
      <c r="EO25" s="2613"/>
      <c r="EP25" s="2613"/>
      <c r="EQ25" s="2613"/>
      <c r="ER25" s="1969">
        <f t="shared" si="7"/>
        <v>1189.4365694808344</v>
      </c>
      <c r="ET25" s="1968">
        <f t="shared" si="6"/>
        <v>169.79430029140008</v>
      </c>
    </row>
    <row r="26" spans="1:150">
      <c r="A26" s="2615" t="s">
        <v>1286</v>
      </c>
      <c r="B26" s="2616"/>
      <c r="C26" s="2616"/>
      <c r="D26" s="2616"/>
      <c r="E26" s="2616"/>
      <c r="F26" s="2616"/>
      <c r="G26" s="2617"/>
      <c r="H26" s="2621" t="s">
        <v>314</v>
      </c>
      <c r="I26" s="2622"/>
      <c r="J26" s="2622"/>
      <c r="K26" s="2622"/>
      <c r="L26" s="2622"/>
      <c r="M26" s="2622"/>
      <c r="N26" s="2622"/>
      <c r="O26" s="2622"/>
      <c r="P26" s="2622"/>
      <c r="Q26" s="2622"/>
      <c r="R26" s="2622"/>
      <c r="S26" s="2622"/>
      <c r="T26" s="2622"/>
      <c r="U26" s="2622"/>
      <c r="V26" s="2622"/>
      <c r="W26" s="2622"/>
      <c r="X26" s="2622"/>
      <c r="Y26" s="2622"/>
      <c r="Z26" s="2622"/>
      <c r="AA26" s="2622"/>
      <c r="AB26" s="2622"/>
      <c r="AC26" s="2622"/>
      <c r="AD26" s="2622"/>
      <c r="AE26" s="2622"/>
      <c r="AF26" s="2622"/>
      <c r="AG26" s="2622"/>
      <c r="AH26" s="2622"/>
      <c r="AI26" s="2622"/>
      <c r="AJ26" s="2622"/>
      <c r="AK26" s="2622"/>
      <c r="AL26" s="2622"/>
      <c r="AM26" s="2622"/>
      <c r="AN26" s="2622"/>
      <c r="AO26" s="2622"/>
      <c r="AP26" s="2622"/>
      <c r="AQ26" s="2622"/>
      <c r="AR26" s="2622"/>
      <c r="AS26" s="2622"/>
      <c r="AT26" s="2622"/>
      <c r="AU26" s="2622"/>
      <c r="AV26" s="2622"/>
      <c r="AW26" s="2622"/>
      <c r="AX26" s="2622"/>
      <c r="AY26" s="2622"/>
      <c r="AZ26" s="2622"/>
      <c r="BA26" s="2622"/>
      <c r="BB26" s="2622"/>
      <c r="BC26" s="2622"/>
      <c r="BD26" s="2622"/>
      <c r="BE26" s="2622"/>
      <c r="BF26" s="2622"/>
      <c r="BG26" s="2622"/>
      <c r="BH26" s="2622"/>
      <c r="BI26" s="2622"/>
      <c r="BJ26" s="2622"/>
      <c r="BK26" s="2623"/>
      <c r="BL26" s="2612">
        <v>920.85987207823518</v>
      </c>
      <c r="BM26" s="2613"/>
      <c r="BN26" s="2613"/>
      <c r="BO26" s="2613"/>
      <c r="BP26" s="2613"/>
      <c r="BQ26" s="2613"/>
      <c r="BR26" s="2613"/>
      <c r="BS26" s="2613"/>
      <c r="BT26" s="2613"/>
      <c r="BU26" s="2613"/>
      <c r="BV26" s="2613"/>
      <c r="BW26" s="2613"/>
      <c r="BX26" s="2613"/>
      <c r="BY26" s="2614"/>
      <c r="BZ26" s="2612">
        <v>1006.5771589409749</v>
      </c>
      <c r="CA26" s="2613"/>
      <c r="CB26" s="2613"/>
      <c r="CC26" s="2613"/>
      <c r="CD26" s="2613"/>
      <c r="CE26" s="2613"/>
      <c r="CF26" s="2613"/>
      <c r="CG26" s="2613"/>
      <c r="CH26" s="2613"/>
      <c r="CI26" s="2613"/>
      <c r="CJ26" s="2613"/>
      <c r="CK26" s="2613"/>
      <c r="CL26" s="2613"/>
      <c r="CM26" s="2614"/>
      <c r="CN26" s="2612">
        <v>1091.6076038172137</v>
      </c>
      <c r="CO26" s="2613"/>
      <c r="CP26" s="2613"/>
      <c r="CQ26" s="2613"/>
      <c r="CR26" s="2613"/>
      <c r="CS26" s="2613"/>
      <c r="CT26" s="2613"/>
      <c r="CU26" s="2613"/>
      <c r="CV26" s="2613"/>
      <c r="CW26" s="2613"/>
      <c r="CX26" s="2613"/>
      <c r="CY26" s="2613"/>
      <c r="CZ26" s="2613"/>
      <c r="DA26" s="2614"/>
      <c r="DB26" s="2612">
        <v>1180.8283256414593</v>
      </c>
      <c r="DC26" s="2613"/>
      <c r="DD26" s="2613"/>
      <c r="DE26" s="2613"/>
      <c r="DF26" s="2613"/>
      <c r="DG26" s="2613"/>
      <c r="DH26" s="2613"/>
      <c r="DI26" s="2613"/>
      <c r="DJ26" s="2613"/>
      <c r="DK26" s="2613"/>
      <c r="DL26" s="2613"/>
      <c r="DM26" s="2613"/>
      <c r="DN26" s="2613"/>
      <c r="DO26" s="2614"/>
      <c r="DP26" s="2612">
        <v>1277.2106260452667</v>
      </c>
      <c r="DQ26" s="2613"/>
      <c r="DR26" s="2613"/>
      <c r="DS26" s="2613"/>
      <c r="DT26" s="2613"/>
      <c r="DU26" s="2613"/>
      <c r="DV26" s="2613"/>
      <c r="DW26" s="2613"/>
      <c r="DX26" s="2613"/>
      <c r="DY26" s="2613"/>
      <c r="DZ26" s="2613"/>
      <c r="EA26" s="2613"/>
      <c r="EB26" s="2613"/>
      <c r="EC26" s="2614"/>
      <c r="ED26" s="2612">
        <v>1384.2598620297038</v>
      </c>
      <c r="EE26" s="2613"/>
      <c r="EF26" s="2613"/>
      <c r="EG26" s="2613"/>
      <c r="EH26" s="2613"/>
      <c r="EI26" s="2613"/>
      <c r="EJ26" s="2613"/>
      <c r="EK26" s="2613"/>
      <c r="EL26" s="2613"/>
      <c r="EM26" s="2613"/>
      <c r="EN26" s="2613"/>
      <c r="EO26" s="2613"/>
      <c r="EP26" s="2613"/>
      <c r="EQ26" s="2613"/>
      <c r="ER26" s="1969">
        <f t="shared" si="7"/>
        <v>6861.3434485528542</v>
      </c>
      <c r="ET26" s="1968">
        <f t="shared" si="6"/>
        <v>920.85987207823518</v>
      </c>
    </row>
    <row r="27" spans="1:150">
      <c r="A27" s="2639" t="s">
        <v>83</v>
      </c>
      <c r="B27" s="2640"/>
      <c r="C27" s="2640"/>
      <c r="D27" s="2640"/>
      <c r="E27" s="2640"/>
      <c r="F27" s="2640"/>
      <c r="G27" s="2641"/>
      <c r="H27" s="2642" t="s">
        <v>178</v>
      </c>
      <c r="I27" s="2643"/>
      <c r="J27" s="2643"/>
      <c r="K27" s="2643"/>
      <c r="L27" s="2643"/>
      <c r="M27" s="2643"/>
      <c r="N27" s="2643"/>
      <c r="O27" s="2643"/>
      <c r="P27" s="2643"/>
      <c r="Q27" s="2643"/>
      <c r="R27" s="2643"/>
      <c r="S27" s="2643"/>
      <c r="T27" s="2643"/>
      <c r="U27" s="2643"/>
      <c r="V27" s="2643"/>
      <c r="W27" s="2643"/>
      <c r="X27" s="2643"/>
      <c r="Y27" s="2643"/>
      <c r="Z27" s="2643"/>
      <c r="AA27" s="2643"/>
      <c r="AB27" s="2643"/>
      <c r="AC27" s="2643"/>
      <c r="AD27" s="2643"/>
      <c r="AE27" s="2643"/>
      <c r="AF27" s="2643"/>
      <c r="AG27" s="2643"/>
      <c r="AH27" s="2643"/>
      <c r="AI27" s="2643"/>
      <c r="AJ27" s="2643"/>
      <c r="AK27" s="2643"/>
      <c r="AL27" s="2643"/>
      <c r="AM27" s="2643"/>
      <c r="AN27" s="2643"/>
      <c r="AO27" s="2643"/>
      <c r="AP27" s="2643"/>
      <c r="AQ27" s="2643"/>
      <c r="AR27" s="2643"/>
      <c r="AS27" s="2643"/>
      <c r="AT27" s="2643"/>
      <c r="AU27" s="2643"/>
      <c r="AV27" s="2643"/>
      <c r="AW27" s="2643"/>
      <c r="AX27" s="2643"/>
      <c r="AY27" s="2643"/>
      <c r="AZ27" s="2643"/>
      <c r="BA27" s="2643"/>
      <c r="BB27" s="2643"/>
      <c r="BC27" s="2643"/>
      <c r="BD27" s="2643"/>
      <c r="BE27" s="2643"/>
      <c r="BF27" s="2643"/>
      <c r="BG27" s="2643"/>
      <c r="BH27" s="2643"/>
      <c r="BI27" s="2643"/>
      <c r="BJ27" s="2643"/>
      <c r="BK27" s="2644"/>
      <c r="BL27" s="2636">
        <v>1161.2613818706363</v>
      </c>
      <c r="BM27" s="2637"/>
      <c r="BN27" s="2637"/>
      <c r="BO27" s="2637"/>
      <c r="BP27" s="2637"/>
      <c r="BQ27" s="2637"/>
      <c r="BR27" s="2637"/>
      <c r="BS27" s="2637"/>
      <c r="BT27" s="2637"/>
      <c r="BU27" s="2637"/>
      <c r="BV27" s="2637"/>
      <c r="BW27" s="2637"/>
      <c r="BX27" s="2637"/>
      <c r="BY27" s="2638"/>
      <c r="BZ27" s="2636">
        <v>1209.7774089487918</v>
      </c>
      <c r="CA27" s="2637"/>
      <c r="CB27" s="2637"/>
      <c r="CC27" s="2637"/>
      <c r="CD27" s="2637"/>
      <c r="CE27" s="2637"/>
      <c r="CF27" s="2637"/>
      <c r="CG27" s="2637"/>
      <c r="CH27" s="2637"/>
      <c r="CI27" s="2637"/>
      <c r="CJ27" s="2637"/>
      <c r="CK27" s="2637"/>
      <c r="CL27" s="2637"/>
      <c r="CM27" s="2638"/>
      <c r="CN27" s="2636">
        <v>1259.9899026769485</v>
      </c>
      <c r="CO27" s="2637"/>
      <c r="CP27" s="2637"/>
      <c r="CQ27" s="2637"/>
      <c r="CR27" s="2637"/>
      <c r="CS27" s="2637"/>
      <c r="CT27" s="2637"/>
      <c r="CU27" s="2637"/>
      <c r="CV27" s="2637"/>
      <c r="CW27" s="2637"/>
      <c r="CX27" s="2637"/>
      <c r="CY27" s="2637"/>
      <c r="CZ27" s="2637"/>
      <c r="DA27" s="2638"/>
      <c r="DB27" s="2636">
        <v>1310.8106769628016</v>
      </c>
      <c r="DC27" s="2637"/>
      <c r="DD27" s="2637"/>
      <c r="DE27" s="2637"/>
      <c r="DF27" s="2637"/>
      <c r="DG27" s="2637"/>
      <c r="DH27" s="2637"/>
      <c r="DI27" s="2637"/>
      <c r="DJ27" s="2637"/>
      <c r="DK27" s="2637"/>
      <c r="DL27" s="2637"/>
      <c r="DM27" s="2637"/>
      <c r="DN27" s="2637"/>
      <c r="DO27" s="2638"/>
      <c r="DP27" s="2636">
        <v>1358.5855034311769</v>
      </c>
      <c r="DQ27" s="2637"/>
      <c r="DR27" s="2637"/>
      <c r="DS27" s="2637"/>
      <c r="DT27" s="2637"/>
      <c r="DU27" s="2637"/>
      <c r="DV27" s="2637"/>
      <c r="DW27" s="2637"/>
      <c r="DX27" s="2637"/>
      <c r="DY27" s="2637"/>
      <c r="DZ27" s="2637"/>
      <c r="EA27" s="2637"/>
      <c r="EB27" s="2637"/>
      <c r="EC27" s="2638"/>
      <c r="ED27" s="2636">
        <v>1433.3077061198917</v>
      </c>
      <c r="EE27" s="2637"/>
      <c r="EF27" s="2637"/>
      <c r="EG27" s="2637"/>
      <c r="EH27" s="2637"/>
      <c r="EI27" s="2637"/>
      <c r="EJ27" s="2637"/>
      <c r="EK27" s="2637"/>
      <c r="EL27" s="2637"/>
      <c r="EM27" s="2637"/>
      <c r="EN27" s="2637"/>
      <c r="EO27" s="2637"/>
      <c r="EP27" s="2637"/>
      <c r="EQ27" s="2637"/>
      <c r="ER27" s="1969">
        <f t="shared" si="7"/>
        <v>7733.7325800102462</v>
      </c>
      <c r="ET27" s="1968">
        <f t="shared" si="6"/>
        <v>1161.2613818706363</v>
      </c>
    </row>
    <row r="28" spans="1:150" ht="12.6" customHeight="1">
      <c r="A28" s="2639" t="s">
        <v>85</v>
      </c>
      <c r="B28" s="2640"/>
      <c r="C28" s="2640"/>
      <c r="D28" s="2640"/>
      <c r="E28" s="2640"/>
      <c r="F28" s="2640"/>
      <c r="G28" s="2641"/>
      <c r="H28" s="2642" t="s">
        <v>180</v>
      </c>
      <c r="I28" s="2643"/>
      <c r="J28" s="2643"/>
      <c r="K28" s="2643"/>
      <c r="L28" s="2643"/>
      <c r="M28" s="2643"/>
      <c r="N28" s="2643"/>
      <c r="O28" s="2643"/>
      <c r="P28" s="2643"/>
      <c r="Q28" s="2643"/>
      <c r="R28" s="2643"/>
      <c r="S28" s="2643"/>
      <c r="T28" s="2643"/>
      <c r="U28" s="2643"/>
      <c r="V28" s="2643"/>
      <c r="W28" s="2643"/>
      <c r="X28" s="2643"/>
      <c r="Y28" s="2643"/>
      <c r="Z28" s="2643"/>
      <c r="AA28" s="2643"/>
      <c r="AB28" s="2643"/>
      <c r="AC28" s="2643"/>
      <c r="AD28" s="2643"/>
      <c r="AE28" s="2643"/>
      <c r="AF28" s="2643"/>
      <c r="AG28" s="2643"/>
      <c r="AH28" s="2643"/>
      <c r="AI28" s="2643"/>
      <c r="AJ28" s="2643"/>
      <c r="AK28" s="2643"/>
      <c r="AL28" s="2643"/>
      <c r="AM28" s="2643"/>
      <c r="AN28" s="2643"/>
      <c r="AO28" s="2643"/>
      <c r="AP28" s="2643"/>
      <c r="AQ28" s="2643"/>
      <c r="AR28" s="2643"/>
      <c r="AS28" s="2643"/>
      <c r="AT28" s="2643"/>
      <c r="AU28" s="2643"/>
      <c r="AV28" s="2643"/>
      <c r="AW28" s="2643"/>
      <c r="AX28" s="2643"/>
      <c r="AY28" s="2643"/>
      <c r="AZ28" s="2643"/>
      <c r="BA28" s="2643"/>
      <c r="BB28" s="2643"/>
      <c r="BC28" s="2643"/>
      <c r="BD28" s="2643"/>
      <c r="BE28" s="2643"/>
      <c r="BF28" s="2643"/>
      <c r="BG28" s="2643"/>
      <c r="BH28" s="2643"/>
      <c r="BI28" s="2643"/>
      <c r="BJ28" s="2643"/>
      <c r="BK28" s="2644"/>
      <c r="BL28" s="2636">
        <v>439.08199999999994</v>
      </c>
      <c r="BM28" s="2637"/>
      <c r="BN28" s="2637"/>
      <c r="BO28" s="2637"/>
      <c r="BP28" s="2637"/>
      <c r="BQ28" s="2637"/>
      <c r="BR28" s="2637"/>
      <c r="BS28" s="2637"/>
      <c r="BT28" s="2637"/>
      <c r="BU28" s="2637"/>
      <c r="BV28" s="2637"/>
      <c r="BW28" s="2637"/>
      <c r="BX28" s="2637"/>
      <c r="BY28" s="2638"/>
      <c r="BZ28" s="2636">
        <v>487.38099999999997</v>
      </c>
      <c r="CA28" s="2637"/>
      <c r="CB28" s="2637"/>
      <c r="CC28" s="2637"/>
      <c r="CD28" s="2637"/>
      <c r="CE28" s="2637"/>
      <c r="CF28" s="2637"/>
      <c r="CG28" s="2637"/>
      <c r="CH28" s="2637"/>
      <c r="CI28" s="2637"/>
      <c r="CJ28" s="2637"/>
      <c r="CK28" s="2637"/>
      <c r="CL28" s="2637"/>
      <c r="CM28" s="2638"/>
      <c r="CN28" s="2636">
        <v>560</v>
      </c>
      <c r="CO28" s="2637"/>
      <c r="CP28" s="2637"/>
      <c r="CQ28" s="2637"/>
      <c r="CR28" s="2637"/>
      <c r="CS28" s="2637"/>
      <c r="CT28" s="2637"/>
      <c r="CU28" s="2637"/>
      <c r="CV28" s="2637"/>
      <c r="CW28" s="2637"/>
      <c r="CX28" s="2637"/>
      <c r="CY28" s="2637"/>
      <c r="CZ28" s="2637"/>
      <c r="DA28" s="2638"/>
      <c r="DB28" s="2636">
        <v>616.00000000000023</v>
      </c>
      <c r="DC28" s="2637"/>
      <c r="DD28" s="2637"/>
      <c r="DE28" s="2637"/>
      <c r="DF28" s="2637"/>
      <c r="DG28" s="2637"/>
      <c r="DH28" s="2637"/>
      <c r="DI28" s="2637"/>
      <c r="DJ28" s="2637"/>
      <c r="DK28" s="2637"/>
      <c r="DL28" s="2637"/>
      <c r="DM28" s="2637"/>
      <c r="DN28" s="2637"/>
      <c r="DO28" s="2638"/>
      <c r="DP28" s="2636">
        <v>644.95200000000023</v>
      </c>
      <c r="DQ28" s="2637"/>
      <c r="DR28" s="2637"/>
      <c r="DS28" s="2637"/>
      <c r="DT28" s="2637"/>
      <c r="DU28" s="2637"/>
      <c r="DV28" s="2637"/>
      <c r="DW28" s="2637"/>
      <c r="DX28" s="2637"/>
      <c r="DY28" s="2637"/>
      <c r="DZ28" s="2637"/>
      <c r="EA28" s="2637"/>
      <c r="EB28" s="2637"/>
      <c r="EC28" s="2638"/>
      <c r="ED28" s="2636">
        <v>644.95200000000023</v>
      </c>
      <c r="EE28" s="2637"/>
      <c r="EF28" s="2637"/>
      <c r="EG28" s="2637"/>
      <c r="EH28" s="2637"/>
      <c r="EI28" s="2637"/>
      <c r="EJ28" s="2637"/>
      <c r="EK28" s="2637"/>
      <c r="EL28" s="2637"/>
      <c r="EM28" s="2637"/>
      <c r="EN28" s="2637"/>
      <c r="EO28" s="2637"/>
      <c r="EP28" s="2637"/>
      <c r="EQ28" s="2637"/>
      <c r="ER28" s="1969">
        <f t="shared" si="7"/>
        <v>3392.3670000000002</v>
      </c>
      <c r="ET28" s="1968">
        <f t="shared" si="6"/>
        <v>439.08199999999994</v>
      </c>
    </row>
    <row r="29" spans="1:150">
      <c r="A29" s="2639" t="s">
        <v>862</v>
      </c>
      <c r="B29" s="2640"/>
      <c r="C29" s="2640"/>
      <c r="D29" s="2640"/>
      <c r="E29" s="2640"/>
      <c r="F29" s="2640"/>
      <c r="G29" s="2641"/>
      <c r="H29" s="2642" t="s">
        <v>1287</v>
      </c>
      <c r="I29" s="2643"/>
      <c r="J29" s="2643"/>
      <c r="K29" s="2643"/>
      <c r="L29" s="2643"/>
      <c r="M29" s="2643"/>
      <c r="N29" s="2643"/>
      <c r="O29" s="2643"/>
      <c r="P29" s="2643"/>
      <c r="Q29" s="2643"/>
      <c r="R29" s="2643"/>
      <c r="S29" s="2643"/>
      <c r="T29" s="2643"/>
      <c r="U29" s="2643"/>
      <c r="V29" s="2643"/>
      <c r="W29" s="2643"/>
      <c r="X29" s="2643"/>
      <c r="Y29" s="2643"/>
      <c r="Z29" s="2643"/>
      <c r="AA29" s="2643"/>
      <c r="AB29" s="2643"/>
      <c r="AC29" s="2643"/>
      <c r="AD29" s="2643"/>
      <c r="AE29" s="2643"/>
      <c r="AF29" s="2643"/>
      <c r="AG29" s="2643"/>
      <c r="AH29" s="2643"/>
      <c r="AI29" s="2643"/>
      <c r="AJ29" s="2643"/>
      <c r="AK29" s="2643"/>
      <c r="AL29" s="2643"/>
      <c r="AM29" s="2643"/>
      <c r="AN29" s="2643"/>
      <c r="AO29" s="2643"/>
      <c r="AP29" s="2643"/>
      <c r="AQ29" s="2643"/>
      <c r="AR29" s="2643"/>
      <c r="AS29" s="2643"/>
      <c r="AT29" s="2643"/>
      <c r="AU29" s="2643"/>
      <c r="AV29" s="2643"/>
      <c r="AW29" s="2643"/>
      <c r="AX29" s="2643"/>
      <c r="AY29" s="2643"/>
      <c r="AZ29" s="2643"/>
      <c r="BA29" s="2643"/>
      <c r="BB29" s="2643"/>
      <c r="BC29" s="2643"/>
      <c r="BD29" s="2643"/>
      <c r="BE29" s="2643"/>
      <c r="BF29" s="2643"/>
      <c r="BG29" s="2643"/>
      <c r="BH29" s="2643"/>
      <c r="BI29" s="2643"/>
      <c r="BJ29" s="2643"/>
      <c r="BK29" s="2644"/>
      <c r="BL29" s="2645">
        <v>51.919999999999995</v>
      </c>
      <c r="BM29" s="2646"/>
      <c r="BN29" s="2646"/>
      <c r="BO29" s="2646"/>
      <c r="BP29" s="2646"/>
      <c r="BQ29" s="2646"/>
      <c r="BR29" s="2646"/>
      <c r="BS29" s="2646"/>
      <c r="BT29" s="2646"/>
      <c r="BU29" s="2646"/>
      <c r="BV29" s="2646"/>
      <c r="BW29" s="2646"/>
      <c r="BX29" s="2646"/>
      <c r="BY29" s="2647"/>
      <c r="BZ29" s="2645">
        <v>62.195880000000002</v>
      </c>
      <c r="CA29" s="2646"/>
      <c r="CB29" s="2646"/>
      <c r="CC29" s="2646"/>
      <c r="CD29" s="2646"/>
      <c r="CE29" s="2646"/>
      <c r="CF29" s="2646"/>
      <c r="CG29" s="2646"/>
      <c r="CH29" s="2646"/>
      <c r="CI29" s="2646"/>
      <c r="CJ29" s="2646"/>
      <c r="CK29" s="2646"/>
      <c r="CL29" s="2646"/>
      <c r="CM29" s="2647"/>
      <c r="CN29" s="2645">
        <v>71.233489999999989</v>
      </c>
      <c r="CO29" s="2646"/>
      <c r="CP29" s="2646"/>
      <c r="CQ29" s="2646"/>
      <c r="CR29" s="2646"/>
      <c r="CS29" s="2646"/>
      <c r="CT29" s="2646"/>
      <c r="CU29" s="2646"/>
      <c r="CV29" s="2646"/>
      <c r="CW29" s="2646"/>
      <c r="CX29" s="2646"/>
      <c r="CY29" s="2646"/>
      <c r="CZ29" s="2646"/>
      <c r="DA29" s="2647"/>
      <c r="DB29" s="2645">
        <v>79.488269999999986</v>
      </c>
      <c r="DC29" s="2646"/>
      <c r="DD29" s="2646"/>
      <c r="DE29" s="2646"/>
      <c r="DF29" s="2646"/>
      <c r="DG29" s="2646"/>
      <c r="DH29" s="2646"/>
      <c r="DI29" s="2646"/>
      <c r="DJ29" s="2646"/>
      <c r="DK29" s="2646"/>
      <c r="DL29" s="2646"/>
      <c r="DM29" s="2646"/>
      <c r="DN29" s="2646"/>
      <c r="DO29" s="2647"/>
      <c r="DP29" s="2645">
        <v>79.571130000000011</v>
      </c>
      <c r="DQ29" s="2646"/>
      <c r="DR29" s="2646"/>
      <c r="DS29" s="2646"/>
      <c r="DT29" s="2646"/>
      <c r="DU29" s="2646"/>
      <c r="DV29" s="2646"/>
      <c r="DW29" s="2646"/>
      <c r="DX29" s="2646"/>
      <c r="DY29" s="2646"/>
      <c r="DZ29" s="2646"/>
      <c r="EA29" s="2646"/>
      <c r="EB29" s="2646"/>
      <c r="EC29" s="2647"/>
      <c r="ED29" s="2645">
        <f>DP29*1.055</f>
        <v>83.947542150000004</v>
      </c>
      <c r="EE29" s="2646"/>
      <c r="EF29" s="2646"/>
      <c r="EG29" s="2646"/>
      <c r="EH29" s="2646"/>
      <c r="EI29" s="2646"/>
      <c r="EJ29" s="2646"/>
      <c r="EK29" s="2646"/>
      <c r="EL29" s="2646"/>
      <c r="EM29" s="2646"/>
      <c r="EN29" s="2646"/>
      <c r="EO29" s="2646"/>
      <c r="EP29" s="2646"/>
      <c r="EQ29" s="2646"/>
      <c r="ER29" s="1969">
        <f t="shared" si="7"/>
        <v>428.35631214999995</v>
      </c>
      <c r="ET29" s="1968">
        <f t="shared" si="6"/>
        <v>51.919999999999995</v>
      </c>
    </row>
    <row r="30" spans="1:150">
      <c r="A30" s="2639" t="s">
        <v>863</v>
      </c>
      <c r="B30" s="2640"/>
      <c r="C30" s="2640"/>
      <c r="D30" s="2640"/>
      <c r="E30" s="2640"/>
      <c r="F30" s="2640"/>
      <c r="G30" s="2641"/>
      <c r="H30" s="2642" t="s">
        <v>182</v>
      </c>
      <c r="I30" s="2643"/>
      <c r="J30" s="2643"/>
      <c r="K30" s="2643"/>
      <c r="L30" s="2643"/>
      <c r="M30" s="2643"/>
      <c r="N30" s="2643"/>
      <c r="O30" s="2643"/>
      <c r="P30" s="2643"/>
      <c r="Q30" s="2643"/>
      <c r="R30" s="2643"/>
      <c r="S30" s="2643"/>
      <c r="T30" s="2643"/>
      <c r="U30" s="2643"/>
      <c r="V30" s="2643"/>
      <c r="W30" s="2643"/>
      <c r="X30" s="2643"/>
      <c r="Y30" s="2643"/>
      <c r="Z30" s="2643"/>
      <c r="AA30" s="2643"/>
      <c r="AB30" s="2643"/>
      <c r="AC30" s="2643"/>
      <c r="AD30" s="2643"/>
      <c r="AE30" s="2643"/>
      <c r="AF30" s="2643"/>
      <c r="AG30" s="2643"/>
      <c r="AH30" s="2643"/>
      <c r="AI30" s="2643"/>
      <c r="AJ30" s="2643"/>
      <c r="AK30" s="2643"/>
      <c r="AL30" s="2643"/>
      <c r="AM30" s="2643"/>
      <c r="AN30" s="2643"/>
      <c r="AO30" s="2643"/>
      <c r="AP30" s="2643"/>
      <c r="AQ30" s="2643"/>
      <c r="AR30" s="2643"/>
      <c r="AS30" s="2643"/>
      <c r="AT30" s="2643"/>
      <c r="AU30" s="2643"/>
      <c r="AV30" s="2643"/>
      <c r="AW30" s="2643"/>
      <c r="AX30" s="2643"/>
      <c r="AY30" s="2643"/>
      <c r="AZ30" s="2643"/>
      <c r="BA30" s="2643"/>
      <c r="BB30" s="2643"/>
      <c r="BC30" s="2643"/>
      <c r="BD30" s="2643"/>
      <c r="BE30" s="2643"/>
      <c r="BF30" s="2643"/>
      <c r="BG30" s="2643"/>
      <c r="BH30" s="2643"/>
      <c r="BI30" s="2643"/>
      <c r="BJ30" s="2643"/>
      <c r="BK30" s="2644"/>
      <c r="BL30" s="2636">
        <f t="shared" ref="BL30:DW30" si="14">BL21-BL22-BL27-BL28-BL29</f>
        <v>3134.2164960848577</v>
      </c>
      <c r="BM30" s="2637" t="e">
        <f t="shared" si="14"/>
        <v>#REF!</v>
      </c>
      <c r="BN30" s="2637" t="e">
        <f t="shared" si="14"/>
        <v>#REF!</v>
      </c>
      <c r="BO30" s="2637" t="e">
        <f t="shared" si="14"/>
        <v>#REF!</v>
      </c>
      <c r="BP30" s="2637" t="e">
        <f t="shared" si="14"/>
        <v>#REF!</v>
      </c>
      <c r="BQ30" s="2637" t="e">
        <f t="shared" si="14"/>
        <v>#REF!</v>
      </c>
      <c r="BR30" s="2637" t="e">
        <f t="shared" si="14"/>
        <v>#REF!</v>
      </c>
      <c r="BS30" s="2637" t="e">
        <f t="shared" si="14"/>
        <v>#REF!</v>
      </c>
      <c r="BT30" s="2637" t="e">
        <f t="shared" si="14"/>
        <v>#REF!</v>
      </c>
      <c r="BU30" s="2637" t="e">
        <f t="shared" si="14"/>
        <v>#REF!</v>
      </c>
      <c r="BV30" s="2637" t="e">
        <f t="shared" si="14"/>
        <v>#REF!</v>
      </c>
      <c r="BW30" s="2637" t="e">
        <f t="shared" si="14"/>
        <v>#REF!</v>
      </c>
      <c r="BX30" s="2637" t="e">
        <f t="shared" si="14"/>
        <v>#REF!</v>
      </c>
      <c r="BY30" s="2638" t="e">
        <f t="shared" si="14"/>
        <v>#REF!</v>
      </c>
      <c r="BZ30" s="2636">
        <f t="shared" si="14"/>
        <v>2939.8517550391148</v>
      </c>
      <c r="CA30" s="2637" t="e">
        <f t="shared" si="14"/>
        <v>#REF!</v>
      </c>
      <c r="CB30" s="2637" t="e">
        <f t="shared" si="14"/>
        <v>#REF!</v>
      </c>
      <c r="CC30" s="2637" t="e">
        <f t="shared" si="14"/>
        <v>#REF!</v>
      </c>
      <c r="CD30" s="2637" t="e">
        <f t="shared" si="14"/>
        <v>#REF!</v>
      </c>
      <c r="CE30" s="2637" t="e">
        <f t="shared" si="14"/>
        <v>#REF!</v>
      </c>
      <c r="CF30" s="2637" t="e">
        <f t="shared" si="14"/>
        <v>#REF!</v>
      </c>
      <c r="CG30" s="2637" t="e">
        <f t="shared" si="14"/>
        <v>#REF!</v>
      </c>
      <c r="CH30" s="2637" t="e">
        <f t="shared" si="14"/>
        <v>#REF!</v>
      </c>
      <c r="CI30" s="2637" t="e">
        <f t="shared" si="14"/>
        <v>#REF!</v>
      </c>
      <c r="CJ30" s="2637" t="e">
        <f t="shared" si="14"/>
        <v>#REF!</v>
      </c>
      <c r="CK30" s="2637" t="e">
        <f t="shared" si="14"/>
        <v>#REF!</v>
      </c>
      <c r="CL30" s="2637" t="e">
        <f t="shared" si="14"/>
        <v>#REF!</v>
      </c>
      <c r="CM30" s="2638" t="e">
        <f t="shared" si="14"/>
        <v>#REF!</v>
      </c>
      <c r="CN30" s="2636">
        <f t="shared" si="14"/>
        <v>2616.0993268536668</v>
      </c>
      <c r="CO30" s="2637" t="e">
        <f t="shared" si="14"/>
        <v>#REF!</v>
      </c>
      <c r="CP30" s="2637" t="e">
        <f t="shared" si="14"/>
        <v>#REF!</v>
      </c>
      <c r="CQ30" s="2637" t="e">
        <f t="shared" si="14"/>
        <v>#REF!</v>
      </c>
      <c r="CR30" s="2637" t="e">
        <f t="shared" si="14"/>
        <v>#REF!</v>
      </c>
      <c r="CS30" s="2637" t="e">
        <f t="shared" si="14"/>
        <v>#REF!</v>
      </c>
      <c r="CT30" s="2637" t="e">
        <f t="shared" si="14"/>
        <v>#REF!</v>
      </c>
      <c r="CU30" s="2637" t="e">
        <f t="shared" si="14"/>
        <v>#REF!</v>
      </c>
      <c r="CV30" s="2637" t="e">
        <f t="shared" si="14"/>
        <v>#REF!</v>
      </c>
      <c r="CW30" s="2637" t="e">
        <f t="shared" si="14"/>
        <v>#REF!</v>
      </c>
      <c r="CX30" s="2637" t="e">
        <f t="shared" si="14"/>
        <v>#REF!</v>
      </c>
      <c r="CY30" s="2637" t="e">
        <f t="shared" si="14"/>
        <v>#REF!</v>
      </c>
      <c r="CZ30" s="2637" t="e">
        <f t="shared" si="14"/>
        <v>#REF!</v>
      </c>
      <c r="DA30" s="2638" t="e">
        <f t="shared" si="14"/>
        <v>#REF!</v>
      </c>
      <c r="DB30" s="2636">
        <f t="shared" si="14"/>
        <v>2754.7584587767942</v>
      </c>
      <c r="DC30" s="2637" t="e">
        <f t="shared" si="14"/>
        <v>#REF!</v>
      </c>
      <c r="DD30" s="2637" t="e">
        <f t="shared" si="14"/>
        <v>#REF!</v>
      </c>
      <c r="DE30" s="2637" t="e">
        <f t="shared" si="14"/>
        <v>#REF!</v>
      </c>
      <c r="DF30" s="2637" t="e">
        <f t="shared" si="14"/>
        <v>#REF!</v>
      </c>
      <c r="DG30" s="2637" t="e">
        <f t="shared" si="14"/>
        <v>#REF!</v>
      </c>
      <c r="DH30" s="2637" t="e">
        <f t="shared" si="14"/>
        <v>#REF!</v>
      </c>
      <c r="DI30" s="2637" t="e">
        <f t="shared" si="14"/>
        <v>#REF!</v>
      </c>
      <c r="DJ30" s="2637" t="e">
        <f t="shared" si="14"/>
        <v>#REF!</v>
      </c>
      <c r="DK30" s="2637" t="e">
        <f t="shared" si="14"/>
        <v>#REF!</v>
      </c>
      <c r="DL30" s="2637" t="e">
        <f t="shared" si="14"/>
        <v>#REF!</v>
      </c>
      <c r="DM30" s="2637" t="e">
        <f t="shared" si="14"/>
        <v>#REF!</v>
      </c>
      <c r="DN30" s="2637" t="e">
        <f t="shared" si="14"/>
        <v>#REF!</v>
      </c>
      <c r="DO30" s="2638" t="e">
        <f t="shared" si="14"/>
        <v>#REF!</v>
      </c>
      <c r="DP30" s="2636">
        <f t="shared" si="14"/>
        <v>2900.55425406924</v>
      </c>
      <c r="DQ30" s="2637" t="e">
        <f t="shared" si="14"/>
        <v>#REF!</v>
      </c>
      <c r="DR30" s="2637" t="e">
        <f t="shared" si="14"/>
        <v>#REF!</v>
      </c>
      <c r="DS30" s="2637" t="e">
        <f t="shared" si="14"/>
        <v>#REF!</v>
      </c>
      <c r="DT30" s="2637" t="e">
        <f t="shared" si="14"/>
        <v>#REF!</v>
      </c>
      <c r="DU30" s="2637" t="e">
        <f t="shared" si="14"/>
        <v>#REF!</v>
      </c>
      <c r="DV30" s="2637" t="e">
        <f t="shared" si="14"/>
        <v>#REF!</v>
      </c>
      <c r="DW30" s="2637" t="e">
        <f t="shared" si="14"/>
        <v>#REF!</v>
      </c>
      <c r="DX30" s="2637" t="e">
        <f t="shared" ref="DX30:EQ30" si="15">DX21-DX22-DX27-DX28-DX29</f>
        <v>#REF!</v>
      </c>
      <c r="DY30" s="2637" t="e">
        <f t="shared" si="15"/>
        <v>#REF!</v>
      </c>
      <c r="DZ30" s="2637" t="e">
        <f t="shared" si="15"/>
        <v>#REF!</v>
      </c>
      <c r="EA30" s="2637" t="e">
        <f t="shared" si="15"/>
        <v>#REF!</v>
      </c>
      <c r="EB30" s="2637" t="e">
        <f t="shared" si="15"/>
        <v>#REF!</v>
      </c>
      <c r="EC30" s="2638" t="e">
        <f t="shared" si="15"/>
        <v>#REF!</v>
      </c>
      <c r="ED30" s="2636">
        <f t="shared" si="15"/>
        <v>3068.7131028997474</v>
      </c>
      <c r="EE30" s="2637" t="e">
        <f t="shared" si="15"/>
        <v>#REF!</v>
      </c>
      <c r="EF30" s="2637" t="e">
        <f t="shared" si="15"/>
        <v>#REF!</v>
      </c>
      <c r="EG30" s="2637" t="e">
        <f t="shared" si="15"/>
        <v>#REF!</v>
      </c>
      <c r="EH30" s="2637" t="e">
        <f t="shared" si="15"/>
        <v>#REF!</v>
      </c>
      <c r="EI30" s="2637" t="e">
        <f t="shared" si="15"/>
        <v>#REF!</v>
      </c>
      <c r="EJ30" s="2637" t="e">
        <f t="shared" si="15"/>
        <v>#REF!</v>
      </c>
      <c r="EK30" s="2637" t="e">
        <f t="shared" si="15"/>
        <v>#REF!</v>
      </c>
      <c r="EL30" s="2637" t="e">
        <f t="shared" si="15"/>
        <v>#REF!</v>
      </c>
      <c r="EM30" s="2637" t="e">
        <f t="shared" si="15"/>
        <v>#REF!</v>
      </c>
      <c r="EN30" s="2637" t="e">
        <f t="shared" si="15"/>
        <v>#REF!</v>
      </c>
      <c r="EO30" s="2637" t="e">
        <f t="shared" si="15"/>
        <v>#REF!</v>
      </c>
      <c r="EP30" s="2637" t="e">
        <f t="shared" si="15"/>
        <v>#REF!</v>
      </c>
      <c r="EQ30" s="2637" t="e">
        <f t="shared" si="15"/>
        <v>#REF!</v>
      </c>
      <c r="ER30" s="1969">
        <f t="shared" si="7"/>
        <v>17414.193393723421</v>
      </c>
      <c r="ET30" s="1968">
        <f t="shared" si="6"/>
        <v>3134.2164960848577</v>
      </c>
    </row>
    <row r="31" spans="1:150">
      <c r="A31" s="2615"/>
      <c r="B31" s="2616"/>
      <c r="C31" s="2616"/>
      <c r="D31" s="2616"/>
      <c r="E31" s="2616"/>
      <c r="F31" s="2616"/>
      <c r="G31" s="2617"/>
      <c r="H31" s="2621" t="s">
        <v>185</v>
      </c>
      <c r="I31" s="2622"/>
      <c r="J31" s="2622"/>
      <c r="K31" s="2622"/>
      <c r="L31" s="2622"/>
      <c r="M31" s="2622"/>
      <c r="N31" s="2622"/>
      <c r="O31" s="2622"/>
      <c r="P31" s="2622"/>
      <c r="Q31" s="2622"/>
      <c r="R31" s="2622"/>
      <c r="S31" s="2622"/>
      <c r="T31" s="2622"/>
      <c r="U31" s="2622"/>
      <c r="V31" s="2622"/>
      <c r="W31" s="2622"/>
      <c r="X31" s="2622"/>
      <c r="Y31" s="2622"/>
      <c r="Z31" s="2622"/>
      <c r="AA31" s="2622"/>
      <c r="AB31" s="2622"/>
      <c r="AC31" s="2622"/>
      <c r="AD31" s="2622"/>
      <c r="AE31" s="2622"/>
      <c r="AF31" s="2622"/>
      <c r="AG31" s="2622"/>
      <c r="AH31" s="2622"/>
      <c r="AI31" s="2622"/>
      <c r="AJ31" s="2622"/>
      <c r="AK31" s="2622"/>
      <c r="AL31" s="2622"/>
      <c r="AM31" s="2622"/>
      <c r="AN31" s="2622"/>
      <c r="AO31" s="2622"/>
      <c r="AP31" s="2622"/>
      <c r="AQ31" s="2622"/>
      <c r="AR31" s="2622"/>
      <c r="AS31" s="2622"/>
      <c r="AT31" s="2622"/>
      <c r="AU31" s="2622"/>
      <c r="AV31" s="2622"/>
      <c r="AW31" s="2622"/>
      <c r="AX31" s="2622"/>
      <c r="AY31" s="2622"/>
      <c r="AZ31" s="2622"/>
      <c r="BA31" s="2622"/>
      <c r="BB31" s="2622"/>
      <c r="BC31" s="2622"/>
      <c r="BD31" s="2622"/>
      <c r="BE31" s="2622"/>
      <c r="BF31" s="2622"/>
      <c r="BG31" s="2622"/>
      <c r="BH31" s="2622"/>
      <c r="BI31" s="2622"/>
      <c r="BJ31" s="2622"/>
      <c r="BK31" s="2623"/>
      <c r="BL31" s="2612"/>
      <c r="BM31" s="2613"/>
      <c r="BN31" s="2613"/>
      <c r="BO31" s="2613"/>
      <c r="BP31" s="2613"/>
      <c r="BQ31" s="2613"/>
      <c r="BR31" s="2613"/>
      <c r="BS31" s="2613"/>
      <c r="BT31" s="2613"/>
      <c r="BU31" s="2613"/>
      <c r="BV31" s="2613"/>
      <c r="BW31" s="2613"/>
      <c r="BX31" s="2613"/>
      <c r="BY31" s="2614"/>
      <c r="BZ31" s="2612"/>
      <c r="CA31" s="2613"/>
      <c r="CB31" s="2613"/>
      <c r="CC31" s="2613"/>
      <c r="CD31" s="2613"/>
      <c r="CE31" s="2613"/>
      <c r="CF31" s="2613"/>
      <c r="CG31" s="2613"/>
      <c r="CH31" s="2613"/>
      <c r="CI31" s="2613"/>
      <c r="CJ31" s="2613"/>
      <c r="CK31" s="2613"/>
      <c r="CL31" s="2613"/>
      <c r="CM31" s="2614"/>
      <c r="CN31" s="2612"/>
      <c r="CO31" s="2613"/>
      <c r="CP31" s="2613"/>
      <c r="CQ31" s="2613"/>
      <c r="CR31" s="2613"/>
      <c r="CS31" s="2613"/>
      <c r="CT31" s="2613"/>
      <c r="CU31" s="2613"/>
      <c r="CV31" s="2613"/>
      <c r="CW31" s="2613"/>
      <c r="CX31" s="2613"/>
      <c r="CY31" s="2613"/>
      <c r="CZ31" s="2613"/>
      <c r="DA31" s="2614"/>
      <c r="DB31" s="2612"/>
      <c r="DC31" s="2613"/>
      <c r="DD31" s="2613"/>
      <c r="DE31" s="2613"/>
      <c r="DF31" s="2613"/>
      <c r="DG31" s="2613"/>
      <c r="DH31" s="2613"/>
      <c r="DI31" s="2613"/>
      <c r="DJ31" s="2613"/>
      <c r="DK31" s="2613"/>
      <c r="DL31" s="2613"/>
      <c r="DM31" s="2613"/>
      <c r="DN31" s="2613"/>
      <c r="DO31" s="2614"/>
      <c r="DP31" s="2612"/>
      <c r="DQ31" s="2613"/>
      <c r="DR31" s="2613"/>
      <c r="DS31" s="2613"/>
      <c r="DT31" s="2613"/>
      <c r="DU31" s="2613"/>
      <c r="DV31" s="2613"/>
      <c r="DW31" s="2613"/>
      <c r="DX31" s="2613"/>
      <c r="DY31" s="2613"/>
      <c r="DZ31" s="2613"/>
      <c r="EA31" s="2613"/>
      <c r="EB31" s="2613"/>
      <c r="EC31" s="2614"/>
      <c r="ED31" s="2612"/>
      <c r="EE31" s="2613"/>
      <c r="EF31" s="2613"/>
      <c r="EG31" s="2613"/>
      <c r="EH31" s="2613"/>
      <c r="EI31" s="2613"/>
      <c r="EJ31" s="2613"/>
      <c r="EK31" s="2613"/>
      <c r="EL31" s="2613"/>
      <c r="EM31" s="2613"/>
      <c r="EN31" s="2613"/>
      <c r="EO31" s="2613"/>
      <c r="EP31" s="2613"/>
      <c r="EQ31" s="2613"/>
      <c r="ER31" s="1969"/>
      <c r="ET31" s="1968">
        <f t="shared" si="6"/>
        <v>0</v>
      </c>
    </row>
    <row r="32" spans="1:150">
      <c r="A32" s="2615" t="s">
        <v>1288</v>
      </c>
      <c r="B32" s="2616"/>
      <c r="C32" s="2616"/>
      <c r="D32" s="2616"/>
      <c r="E32" s="2616"/>
      <c r="F32" s="2616"/>
      <c r="G32" s="2617"/>
      <c r="H32" s="2621" t="s">
        <v>184</v>
      </c>
      <c r="I32" s="2622"/>
      <c r="J32" s="2622"/>
      <c r="K32" s="2622"/>
      <c r="L32" s="2622"/>
      <c r="M32" s="2622"/>
      <c r="N32" s="2622"/>
      <c r="O32" s="2622"/>
      <c r="P32" s="2622"/>
      <c r="Q32" s="2622"/>
      <c r="R32" s="2622"/>
      <c r="S32" s="2622"/>
      <c r="T32" s="2622"/>
      <c r="U32" s="2622"/>
      <c r="V32" s="2622"/>
      <c r="W32" s="2622"/>
      <c r="X32" s="2622"/>
      <c r="Y32" s="2622"/>
      <c r="Z32" s="2622"/>
      <c r="AA32" s="2622"/>
      <c r="AB32" s="2622"/>
      <c r="AC32" s="2622"/>
      <c r="AD32" s="2622"/>
      <c r="AE32" s="2622"/>
      <c r="AF32" s="2622"/>
      <c r="AG32" s="2622"/>
      <c r="AH32" s="2622"/>
      <c r="AI32" s="2622"/>
      <c r="AJ32" s="2622"/>
      <c r="AK32" s="2622"/>
      <c r="AL32" s="2622"/>
      <c r="AM32" s="2622"/>
      <c r="AN32" s="2622"/>
      <c r="AO32" s="2622"/>
      <c r="AP32" s="2622"/>
      <c r="AQ32" s="2622"/>
      <c r="AR32" s="2622"/>
      <c r="AS32" s="2622"/>
      <c r="AT32" s="2622"/>
      <c r="AU32" s="2622"/>
      <c r="AV32" s="2622"/>
      <c r="AW32" s="2622"/>
      <c r="AX32" s="2622"/>
      <c r="AY32" s="2622"/>
      <c r="AZ32" s="2622"/>
      <c r="BA32" s="2622"/>
      <c r="BB32" s="2622"/>
      <c r="BC32" s="2622"/>
      <c r="BD32" s="2622"/>
      <c r="BE32" s="2622"/>
      <c r="BF32" s="2622"/>
      <c r="BG32" s="2622"/>
      <c r="BH32" s="2622"/>
      <c r="BI32" s="2622"/>
      <c r="BJ32" s="2622"/>
      <c r="BK32" s="2623"/>
      <c r="BL32" s="2612">
        <v>66.087289999999996</v>
      </c>
      <c r="BM32" s="2613"/>
      <c r="BN32" s="2613"/>
      <c r="BO32" s="2613"/>
      <c r="BP32" s="2613"/>
      <c r="BQ32" s="2613"/>
      <c r="BR32" s="2613"/>
      <c r="BS32" s="2613"/>
      <c r="BT32" s="2613"/>
      <c r="BU32" s="2613"/>
      <c r="BV32" s="2613"/>
      <c r="BW32" s="2613"/>
      <c r="BX32" s="2613"/>
      <c r="BY32" s="2614"/>
      <c r="BZ32" s="2612">
        <v>71.159700000000001</v>
      </c>
      <c r="CA32" s="2613"/>
      <c r="CB32" s="2613"/>
      <c r="CC32" s="2613"/>
      <c r="CD32" s="2613"/>
      <c r="CE32" s="2613"/>
      <c r="CF32" s="2613"/>
      <c r="CG32" s="2613"/>
      <c r="CH32" s="2613"/>
      <c r="CI32" s="2613"/>
      <c r="CJ32" s="2613"/>
      <c r="CK32" s="2613"/>
      <c r="CL32" s="2613"/>
      <c r="CM32" s="2614"/>
      <c r="CN32" s="2612">
        <v>75.073299999999989</v>
      </c>
      <c r="CO32" s="2613"/>
      <c r="CP32" s="2613"/>
      <c r="CQ32" s="2613"/>
      <c r="CR32" s="2613"/>
      <c r="CS32" s="2613"/>
      <c r="CT32" s="2613"/>
      <c r="CU32" s="2613"/>
      <c r="CV32" s="2613"/>
      <c r="CW32" s="2613"/>
      <c r="CX32" s="2613"/>
      <c r="CY32" s="2613"/>
      <c r="CZ32" s="2613"/>
      <c r="DA32" s="2614"/>
      <c r="DB32" s="2612">
        <v>79.202299999999994</v>
      </c>
      <c r="DC32" s="2613"/>
      <c r="DD32" s="2613"/>
      <c r="DE32" s="2613"/>
      <c r="DF32" s="2613"/>
      <c r="DG32" s="2613"/>
      <c r="DH32" s="2613"/>
      <c r="DI32" s="2613"/>
      <c r="DJ32" s="2613"/>
      <c r="DK32" s="2613"/>
      <c r="DL32" s="2613"/>
      <c r="DM32" s="2613"/>
      <c r="DN32" s="2613"/>
      <c r="DO32" s="2614"/>
      <c r="DP32" s="2612">
        <v>83.558399999999992</v>
      </c>
      <c r="DQ32" s="2613"/>
      <c r="DR32" s="2613"/>
      <c r="DS32" s="2613"/>
      <c r="DT32" s="2613"/>
      <c r="DU32" s="2613"/>
      <c r="DV32" s="2613"/>
      <c r="DW32" s="2613"/>
      <c r="DX32" s="2613"/>
      <c r="DY32" s="2613"/>
      <c r="DZ32" s="2613"/>
      <c r="EA32" s="2613"/>
      <c r="EB32" s="2613"/>
      <c r="EC32" s="2614"/>
      <c r="ED32" s="2612">
        <f>DP32*1.055</f>
        <v>88.154111999999984</v>
      </c>
      <c r="EE32" s="2613"/>
      <c r="EF32" s="2613"/>
      <c r="EG32" s="2613"/>
      <c r="EH32" s="2613"/>
      <c r="EI32" s="2613"/>
      <c r="EJ32" s="2613"/>
      <c r="EK32" s="2613"/>
      <c r="EL32" s="2613"/>
      <c r="EM32" s="2613"/>
      <c r="EN32" s="2613"/>
      <c r="EO32" s="2613"/>
      <c r="EP32" s="2613"/>
      <c r="EQ32" s="2613"/>
      <c r="ER32" s="1969">
        <f t="shared" si="7"/>
        <v>463.23510199999998</v>
      </c>
      <c r="ET32" s="1968">
        <f t="shared" si="6"/>
        <v>66.087289999999996</v>
      </c>
    </row>
    <row r="33" spans="1:150">
      <c r="A33" s="2615" t="s">
        <v>1289</v>
      </c>
      <c r="B33" s="2616"/>
      <c r="C33" s="2616"/>
      <c r="D33" s="2616"/>
      <c r="E33" s="2616"/>
      <c r="F33" s="2616"/>
      <c r="G33" s="2617"/>
      <c r="H33" s="2621" t="s">
        <v>292</v>
      </c>
      <c r="I33" s="2622"/>
      <c r="J33" s="2622"/>
      <c r="K33" s="2622"/>
      <c r="L33" s="2622"/>
      <c r="M33" s="2622"/>
      <c r="N33" s="2622"/>
      <c r="O33" s="2622"/>
      <c r="P33" s="2622"/>
      <c r="Q33" s="2622"/>
      <c r="R33" s="2622"/>
      <c r="S33" s="2622"/>
      <c r="T33" s="2622"/>
      <c r="U33" s="2622"/>
      <c r="V33" s="2622"/>
      <c r="W33" s="2622"/>
      <c r="X33" s="2622"/>
      <c r="Y33" s="2622"/>
      <c r="Z33" s="2622"/>
      <c r="AA33" s="2622"/>
      <c r="AB33" s="2622"/>
      <c r="AC33" s="2622"/>
      <c r="AD33" s="2622"/>
      <c r="AE33" s="2622"/>
      <c r="AF33" s="2622"/>
      <c r="AG33" s="2622"/>
      <c r="AH33" s="2622"/>
      <c r="AI33" s="2622"/>
      <c r="AJ33" s="2622"/>
      <c r="AK33" s="2622"/>
      <c r="AL33" s="2622"/>
      <c r="AM33" s="2622"/>
      <c r="AN33" s="2622"/>
      <c r="AO33" s="2622"/>
      <c r="AP33" s="2622"/>
      <c r="AQ33" s="2622"/>
      <c r="AR33" s="2622"/>
      <c r="AS33" s="2622"/>
      <c r="AT33" s="2622"/>
      <c r="AU33" s="2622"/>
      <c r="AV33" s="2622"/>
      <c r="AW33" s="2622"/>
      <c r="AX33" s="2622"/>
      <c r="AY33" s="2622"/>
      <c r="AZ33" s="2622"/>
      <c r="BA33" s="2622"/>
      <c r="BB33" s="2622"/>
      <c r="BC33" s="2622"/>
      <c r="BD33" s="2622"/>
      <c r="BE33" s="2622"/>
      <c r="BF33" s="2622"/>
      <c r="BG33" s="2622"/>
      <c r="BH33" s="2622"/>
      <c r="BI33" s="2622"/>
      <c r="BJ33" s="2622"/>
      <c r="BK33" s="2623"/>
      <c r="BL33" s="2612">
        <v>11.238270390000002</v>
      </c>
      <c r="BM33" s="2613"/>
      <c r="BN33" s="2613"/>
      <c r="BO33" s="2613"/>
      <c r="BP33" s="2613"/>
      <c r="BQ33" s="2613"/>
      <c r="BR33" s="2613"/>
      <c r="BS33" s="2613"/>
      <c r="BT33" s="2613"/>
      <c r="BU33" s="2613"/>
      <c r="BV33" s="2613"/>
      <c r="BW33" s="2613"/>
      <c r="BX33" s="2613"/>
      <c r="BY33" s="2614"/>
      <c r="BZ33" s="2612">
        <v>11.850901632999999</v>
      </c>
      <c r="CA33" s="2613"/>
      <c r="CB33" s="2613"/>
      <c r="CC33" s="2613"/>
      <c r="CD33" s="2613"/>
      <c r="CE33" s="2613"/>
      <c r="CF33" s="2613"/>
      <c r="CG33" s="2613"/>
      <c r="CH33" s="2613"/>
      <c r="CI33" s="2613"/>
      <c r="CJ33" s="2613"/>
      <c r="CK33" s="2613"/>
      <c r="CL33" s="2613"/>
      <c r="CM33" s="2614"/>
      <c r="CN33" s="2612">
        <v>12.588763978765</v>
      </c>
      <c r="CO33" s="2613"/>
      <c r="CP33" s="2613"/>
      <c r="CQ33" s="2613"/>
      <c r="CR33" s="2613"/>
      <c r="CS33" s="2613"/>
      <c r="CT33" s="2613"/>
      <c r="CU33" s="2613"/>
      <c r="CV33" s="2613"/>
      <c r="CW33" s="2613"/>
      <c r="CX33" s="2613"/>
      <c r="CY33" s="2613"/>
      <c r="CZ33" s="2613"/>
      <c r="DA33" s="2614"/>
      <c r="DB33" s="2612">
        <v>13.348016979460676</v>
      </c>
      <c r="DC33" s="2613"/>
      <c r="DD33" s="2613"/>
      <c r="DE33" s="2613"/>
      <c r="DF33" s="2613"/>
      <c r="DG33" s="2613"/>
      <c r="DH33" s="2613"/>
      <c r="DI33" s="2613"/>
      <c r="DJ33" s="2613"/>
      <c r="DK33" s="2613"/>
      <c r="DL33" s="2613"/>
      <c r="DM33" s="2613"/>
      <c r="DN33" s="2613"/>
      <c r="DO33" s="2614"/>
      <c r="DP33" s="2612">
        <v>14.129729069353687</v>
      </c>
      <c r="DQ33" s="2613"/>
      <c r="DR33" s="2613"/>
      <c r="DS33" s="2613"/>
      <c r="DT33" s="2613"/>
      <c r="DU33" s="2613"/>
      <c r="DV33" s="2613"/>
      <c r="DW33" s="2613"/>
      <c r="DX33" s="2613"/>
      <c r="DY33" s="2613"/>
      <c r="DZ33" s="2613"/>
      <c r="EA33" s="2613"/>
      <c r="EB33" s="2613"/>
      <c r="EC33" s="2614"/>
      <c r="ED33" s="2612">
        <f>DP33*1.055</f>
        <v>14.906864168168138</v>
      </c>
      <c r="EE33" s="2613"/>
      <c r="EF33" s="2613"/>
      <c r="EG33" s="2613"/>
      <c r="EH33" s="2613"/>
      <c r="EI33" s="2613"/>
      <c r="EJ33" s="2613"/>
      <c r="EK33" s="2613"/>
      <c r="EL33" s="2613"/>
      <c r="EM33" s="2613"/>
      <c r="EN33" s="2613"/>
      <c r="EO33" s="2613"/>
      <c r="EP33" s="2613"/>
      <c r="EQ33" s="2613"/>
      <c r="ER33" s="1969">
        <f t="shared" si="7"/>
        <v>78.062546218747499</v>
      </c>
      <c r="ET33" s="1968">
        <f t="shared" si="6"/>
        <v>11.238270390000002</v>
      </c>
    </row>
    <row r="34" spans="1:150" ht="13.5" thickBot="1">
      <c r="A34" s="2630" t="s">
        <v>1290</v>
      </c>
      <c r="B34" s="2631"/>
      <c r="C34" s="2631"/>
      <c r="D34" s="2631"/>
      <c r="E34" s="2631"/>
      <c r="F34" s="2631"/>
      <c r="G34" s="2632"/>
      <c r="H34" s="2633" t="s">
        <v>293</v>
      </c>
      <c r="I34" s="2634"/>
      <c r="J34" s="2634"/>
      <c r="K34" s="2634"/>
      <c r="L34" s="2634"/>
      <c r="M34" s="2634"/>
      <c r="N34" s="2634"/>
      <c r="O34" s="2634"/>
      <c r="P34" s="2634"/>
      <c r="Q34" s="2634"/>
      <c r="R34" s="2634"/>
      <c r="S34" s="2634"/>
      <c r="T34" s="2634"/>
      <c r="U34" s="2634"/>
      <c r="V34" s="2634"/>
      <c r="W34" s="2634"/>
      <c r="X34" s="2634"/>
      <c r="Y34" s="2634"/>
      <c r="Z34" s="2634"/>
      <c r="AA34" s="2634"/>
      <c r="AB34" s="2634"/>
      <c r="AC34" s="2634"/>
      <c r="AD34" s="2634"/>
      <c r="AE34" s="2634"/>
      <c r="AF34" s="2634"/>
      <c r="AG34" s="2634"/>
      <c r="AH34" s="2634"/>
      <c r="AI34" s="2634"/>
      <c r="AJ34" s="2634"/>
      <c r="AK34" s="2634"/>
      <c r="AL34" s="2634"/>
      <c r="AM34" s="2634"/>
      <c r="AN34" s="2634"/>
      <c r="AO34" s="2634"/>
      <c r="AP34" s="2634"/>
      <c r="AQ34" s="2634"/>
      <c r="AR34" s="2634"/>
      <c r="AS34" s="2634"/>
      <c r="AT34" s="2634"/>
      <c r="AU34" s="2634"/>
      <c r="AV34" s="2634"/>
      <c r="AW34" s="2634"/>
      <c r="AX34" s="2634"/>
      <c r="AY34" s="2634"/>
      <c r="AZ34" s="2634"/>
      <c r="BA34" s="2634"/>
      <c r="BB34" s="2634"/>
      <c r="BC34" s="2634"/>
      <c r="BD34" s="2634"/>
      <c r="BE34" s="2634"/>
      <c r="BF34" s="2634"/>
      <c r="BG34" s="2634"/>
      <c r="BH34" s="2634"/>
      <c r="BI34" s="2634"/>
      <c r="BJ34" s="2634"/>
      <c r="BK34" s="2635"/>
      <c r="BL34" s="2627">
        <v>2791.479811216796</v>
      </c>
      <c r="BM34" s="2628"/>
      <c r="BN34" s="2628"/>
      <c r="BO34" s="2628"/>
      <c r="BP34" s="2628"/>
      <c r="BQ34" s="2628"/>
      <c r="BR34" s="2628"/>
      <c r="BS34" s="2628"/>
      <c r="BT34" s="2628"/>
      <c r="BU34" s="2628"/>
      <c r="BV34" s="2628"/>
      <c r="BW34" s="2628"/>
      <c r="BX34" s="2628"/>
      <c r="BY34" s="2629"/>
      <c r="BZ34" s="2627">
        <v>2591.0324372849482</v>
      </c>
      <c r="CA34" s="2628"/>
      <c r="CB34" s="2628"/>
      <c r="CC34" s="2628"/>
      <c r="CD34" s="2628"/>
      <c r="CE34" s="2628"/>
      <c r="CF34" s="2628"/>
      <c r="CG34" s="2628"/>
      <c r="CH34" s="2628"/>
      <c r="CI34" s="2628"/>
      <c r="CJ34" s="2628"/>
      <c r="CK34" s="2628"/>
      <c r="CL34" s="2628"/>
      <c r="CM34" s="2629"/>
      <c r="CN34" s="2627">
        <v>2272.0086750629011</v>
      </c>
      <c r="CO34" s="2628"/>
      <c r="CP34" s="2628"/>
      <c r="CQ34" s="2628"/>
      <c r="CR34" s="2628"/>
      <c r="CS34" s="2628"/>
      <c r="CT34" s="2628"/>
      <c r="CU34" s="2628"/>
      <c r="CV34" s="2628"/>
      <c r="CW34" s="2628"/>
      <c r="CX34" s="2628"/>
      <c r="CY34" s="2628"/>
      <c r="CZ34" s="2628"/>
      <c r="DA34" s="2629"/>
      <c r="DB34" s="2627">
        <v>2403.4442597647767</v>
      </c>
      <c r="DC34" s="2628"/>
      <c r="DD34" s="2628"/>
      <c r="DE34" s="2628"/>
      <c r="DF34" s="2628"/>
      <c r="DG34" s="2628"/>
      <c r="DH34" s="2628"/>
      <c r="DI34" s="2628"/>
      <c r="DJ34" s="2628"/>
      <c r="DK34" s="2628"/>
      <c r="DL34" s="2628"/>
      <c r="DM34" s="2628"/>
      <c r="DN34" s="2628"/>
      <c r="DO34" s="2629"/>
      <c r="DP34" s="2627">
        <v>2542.9664890749004</v>
      </c>
      <c r="DQ34" s="2628"/>
      <c r="DR34" s="2628"/>
      <c r="DS34" s="2628"/>
      <c r="DT34" s="2628"/>
      <c r="DU34" s="2628"/>
      <c r="DV34" s="2628"/>
      <c r="DW34" s="2628"/>
      <c r="DX34" s="2628"/>
      <c r="DY34" s="2628"/>
      <c r="DZ34" s="2628"/>
      <c r="EA34" s="2628"/>
      <c r="EB34" s="2628"/>
      <c r="EC34" s="2629"/>
      <c r="ED34" s="2627">
        <v>2691.4580108307209</v>
      </c>
      <c r="EE34" s="2628"/>
      <c r="EF34" s="2628"/>
      <c r="EG34" s="2628"/>
      <c r="EH34" s="2628"/>
      <c r="EI34" s="2628"/>
      <c r="EJ34" s="2628"/>
      <c r="EK34" s="2628"/>
      <c r="EL34" s="2628"/>
      <c r="EM34" s="2628"/>
      <c r="EN34" s="2628"/>
      <c r="EO34" s="2628"/>
      <c r="EP34" s="2628"/>
      <c r="EQ34" s="2628"/>
      <c r="ER34" s="1971">
        <f t="shared" si="7"/>
        <v>15292.389683235042</v>
      </c>
      <c r="ET34" s="1968">
        <f t="shared" si="6"/>
        <v>2791.479811216796</v>
      </c>
    </row>
    <row r="35" spans="1:150" ht="13.5" thickBot="1">
      <c r="A35" s="2648" t="s">
        <v>1291</v>
      </c>
      <c r="B35" s="2649"/>
      <c r="C35" s="2649"/>
      <c r="D35" s="2649"/>
      <c r="E35" s="2649"/>
      <c r="F35" s="2649"/>
      <c r="G35" s="2650"/>
      <c r="H35" s="2651" t="s">
        <v>1292</v>
      </c>
      <c r="I35" s="2652"/>
      <c r="J35" s="2652"/>
      <c r="K35" s="2652"/>
      <c r="L35" s="2652"/>
      <c r="M35" s="2652"/>
      <c r="N35" s="2652"/>
      <c r="O35" s="2652"/>
      <c r="P35" s="2652"/>
      <c r="Q35" s="2652"/>
      <c r="R35" s="2652"/>
      <c r="S35" s="2652"/>
      <c r="T35" s="2652"/>
      <c r="U35" s="2652"/>
      <c r="V35" s="2652"/>
      <c r="W35" s="2652"/>
      <c r="X35" s="2652"/>
      <c r="Y35" s="2652"/>
      <c r="Z35" s="2652"/>
      <c r="AA35" s="2652"/>
      <c r="AB35" s="2652"/>
      <c r="AC35" s="2652"/>
      <c r="AD35" s="2652"/>
      <c r="AE35" s="2652"/>
      <c r="AF35" s="2652"/>
      <c r="AG35" s="2652"/>
      <c r="AH35" s="2652"/>
      <c r="AI35" s="2652"/>
      <c r="AJ35" s="2652"/>
      <c r="AK35" s="2652"/>
      <c r="AL35" s="2652"/>
      <c r="AM35" s="2652"/>
      <c r="AN35" s="2652"/>
      <c r="AO35" s="2652"/>
      <c r="AP35" s="2652"/>
      <c r="AQ35" s="2652"/>
      <c r="AR35" s="2652"/>
      <c r="AS35" s="2652"/>
      <c r="AT35" s="2652"/>
      <c r="AU35" s="2652"/>
      <c r="AV35" s="2652"/>
      <c r="AW35" s="2652"/>
      <c r="AX35" s="2652"/>
      <c r="AY35" s="2652"/>
      <c r="AZ35" s="2652"/>
      <c r="BA35" s="2652"/>
      <c r="BB35" s="2652"/>
      <c r="BC35" s="2652"/>
      <c r="BD35" s="2652"/>
      <c r="BE35" s="2652"/>
      <c r="BF35" s="2652"/>
      <c r="BG35" s="2652"/>
      <c r="BH35" s="2652"/>
      <c r="BI35" s="2652"/>
      <c r="BJ35" s="2652"/>
      <c r="BK35" s="2653"/>
      <c r="BL35" s="2654">
        <f>BL15-BL21</f>
        <v>318.95208934372749</v>
      </c>
      <c r="BM35" s="2655" t="e">
        <f t="shared" ref="BM35:DX35" si="16">BM15-BM21</f>
        <v>#REF!</v>
      </c>
      <c r="BN35" s="2655" t="e">
        <f t="shared" si="16"/>
        <v>#REF!</v>
      </c>
      <c r="BO35" s="2655" t="e">
        <f t="shared" si="16"/>
        <v>#REF!</v>
      </c>
      <c r="BP35" s="2655" t="e">
        <f t="shared" si="16"/>
        <v>#REF!</v>
      </c>
      <c r="BQ35" s="2655" t="e">
        <f t="shared" si="16"/>
        <v>#REF!</v>
      </c>
      <c r="BR35" s="2655" t="e">
        <f t="shared" si="16"/>
        <v>#REF!</v>
      </c>
      <c r="BS35" s="2655" t="e">
        <f t="shared" si="16"/>
        <v>#REF!</v>
      </c>
      <c r="BT35" s="2655" t="e">
        <f t="shared" si="16"/>
        <v>#REF!</v>
      </c>
      <c r="BU35" s="2655" t="e">
        <f t="shared" si="16"/>
        <v>#REF!</v>
      </c>
      <c r="BV35" s="2655" t="e">
        <f t="shared" si="16"/>
        <v>#REF!</v>
      </c>
      <c r="BW35" s="2655" t="e">
        <f t="shared" si="16"/>
        <v>#REF!</v>
      </c>
      <c r="BX35" s="2655" t="e">
        <f t="shared" si="16"/>
        <v>#REF!</v>
      </c>
      <c r="BY35" s="2656" t="e">
        <f t="shared" si="16"/>
        <v>#REF!</v>
      </c>
      <c r="BZ35" s="2654">
        <f t="shared" si="16"/>
        <v>169.29389313031788</v>
      </c>
      <c r="CA35" s="2655" t="e">
        <f t="shared" si="16"/>
        <v>#REF!</v>
      </c>
      <c r="CB35" s="2655" t="e">
        <f t="shared" si="16"/>
        <v>#REF!</v>
      </c>
      <c r="CC35" s="2655" t="e">
        <f t="shared" si="16"/>
        <v>#REF!</v>
      </c>
      <c r="CD35" s="2655" t="e">
        <f t="shared" si="16"/>
        <v>#REF!</v>
      </c>
      <c r="CE35" s="2655" t="e">
        <f t="shared" si="16"/>
        <v>#REF!</v>
      </c>
      <c r="CF35" s="2655" t="e">
        <f t="shared" si="16"/>
        <v>#REF!</v>
      </c>
      <c r="CG35" s="2655" t="e">
        <f t="shared" si="16"/>
        <v>#REF!</v>
      </c>
      <c r="CH35" s="2655" t="e">
        <f t="shared" si="16"/>
        <v>#REF!</v>
      </c>
      <c r="CI35" s="2655" t="e">
        <f t="shared" si="16"/>
        <v>#REF!</v>
      </c>
      <c r="CJ35" s="2655" t="e">
        <f t="shared" si="16"/>
        <v>#REF!</v>
      </c>
      <c r="CK35" s="2655" t="e">
        <f t="shared" si="16"/>
        <v>#REF!</v>
      </c>
      <c r="CL35" s="2655" t="e">
        <f t="shared" si="16"/>
        <v>#REF!</v>
      </c>
      <c r="CM35" s="2656" t="e">
        <f t="shared" si="16"/>
        <v>#REF!</v>
      </c>
      <c r="CN35" s="2654">
        <f t="shared" si="16"/>
        <v>229.59987098993861</v>
      </c>
      <c r="CO35" s="2655" t="e">
        <f t="shared" si="16"/>
        <v>#REF!</v>
      </c>
      <c r="CP35" s="2655" t="e">
        <f t="shared" si="16"/>
        <v>#REF!</v>
      </c>
      <c r="CQ35" s="2655" t="e">
        <f t="shared" si="16"/>
        <v>#REF!</v>
      </c>
      <c r="CR35" s="2655" t="e">
        <f t="shared" si="16"/>
        <v>#REF!</v>
      </c>
      <c r="CS35" s="2655" t="e">
        <f t="shared" si="16"/>
        <v>#REF!</v>
      </c>
      <c r="CT35" s="2655" t="e">
        <f t="shared" si="16"/>
        <v>#REF!</v>
      </c>
      <c r="CU35" s="2655" t="e">
        <f t="shared" si="16"/>
        <v>#REF!</v>
      </c>
      <c r="CV35" s="2655" t="e">
        <f t="shared" si="16"/>
        <v>#REF!</v>
      </c>
      <c r="CW35" s="2655" t="e">
        <f t="shared" si="16"/>
        <v>#REF!</v>
      </c>
      <c r="CX35" s="2655" t="e">
        <f t="shared" si="16"/>
        <v>#REF!</v>
      </c>
      <c r="CY35" s="2655" t="e">
        <f t="shared" si="16"/>
        <v>#REF!</v>
      </c>
      <c r="CZ35" s="2655" t="e">
        <f t="shared" si="16"/>
        <v>#REF!</v>
      </c>
      <c r="DA35" s="2656" t="e">
        <f t="shared" si="16"/>
        <v>#REF!</v>
      </c>
      <c r="DB35" s="2654">
        <f t="shared" si="16"/>
        <v>260.09970487698138</v>
      </c>
      <c r="DC35" s="2655" t="e">
        <f t="shared" si="16"/>
        <v>#REF!</v>
      </c>
      <c r="DD35" s="2655" t="e">
        <f t="shared" si="16"/>
        <v>#REF!</v>
      </c>
      <c r="DE35" s="2655" t="e">
        <f t="shared" si="16"/>
        <v>#REF!</v>
      </c>
      <c r="DF35" s="2655" t="e">
        <f t="shared" si="16"/>
        <v>#REF!</v>
      </c>
      <c r="DG35" s="2655" t="e">
        <f t="shared" si="16"/>
        <v>#REF!</v>
      </c>
      <c r="DH35" s="2655" t="e">
        <f t="shared" si="16"/>
        <v>#REF!</v>
      </c>
      <c r="DI35" s="2655" t="e">
        <f t="shared" si="16"/>
        <v>#REF!</v>
      </c>
      <c r="DJ35" s="2655" t="e">
        <f t="shared" si="16"/>
        <v>#REF!</v>
      </c>
      <c r="DK35" s="2655" t="e">
        <f t="shared" si="16"/>
        <v>#REF!</v>
      </c>
      <c r="DL35" s="2655" t="e">
        <f t="shared" si="16"/>
        <v>#REF!</v>
      </c>
      <c r="DM35" s="2655" t="e">
        <f t="shared" si="16"/>
        <v>#REF!</v>
      </c>
      <c r="DN35" s="2655" t="e">
        <f t="shared" si="16"/>
        <v>#REF!</v>
      </c>
      <c r="DO35" s="2656" t="e">
        <f t="shared" si="16"/>
        <v>#REF!</v>
      </c>
      <c r="DP35" s="2654">
        <f t="shared" si="16"/>
        <v>330.23606273364294</v>
      </c>
      <c r="DQ35" s="2655" t="e">
        <f t="shared" si="16"/>
        <v>#REF!</v>
      </c>
      <c r="DR35" s="2655" t="e">
        <f t="shared" si="16"/>
        <v>#REF!</v>
      </c>
      <c r="DS35" s="2655" t="e">
        <f t="shared" si="16"/>
        <v>#REF!</v>
      </c>
      <c r="DT35" s="2655" t="e">
        <f t="shared" si="16"/>
        <v>#REF!</v>
      </c>
      <c r="DU35" s="2655" t="e">
        <f t="shared" si="16"/>
        <v>#REF!</v>
      </c>
      <c r="DV35" s="2655" t="e">
        <f t="shared" si="16"/>
        <v>#REF!</v>
      </c>
      <c r="DW35" s="2655" t="e">
        <f t="shared" si="16"/>
        <v>#REF!</v>
      </c>
      <c r="DX35" s="2655" t="e">
        <f t="shared" si="16"/>
        <v>#REF!</v>
      </c>
      <c r="DY35" s="2655" t="e">
        <f t="shared" ref="DY35:EQ35" si="17">DY15-DY21</f>
        <v>#REF!</v>
      </c>
      <c r="DZ35" s="2655" t="e">
        <f t="shared" si="17"/>
        <v>#REF!</v>
      </c>
      <c r="EA35" s="2655" t="e">
        <f t="shared" si="17"/>
        <v>#REF!</v>
      </c>
      <c r="EB35" s="2655" t="e">
        <f t="shared" si="17"/>
        <v>#REF!</v>
      </c>
      <c r="EC35" s="2656" t="e">
        <f t="shared" si="17"/>
        <v>#REF!</v>
      </c>
      <c r="ED35" s="2654">
        <f t="shared" si="17"/>
        <v>168.69536081636579</v>
      </c>
      <c r="EE35" s="2655" t="e">
        <f t="shared" si="17"/>
        <v>#REF!</v>
      </c>
      <c r="EF35" s="2655" t="e">
        <f t="shared" si="17"/>
        <v>#REF!</v>
      </c>
      <c r="EG35" s="2655" t="e">
        <f t="shared" si="17"/>
        <v>#REF!</v>
      </c>
      <c r="EH35" s="2655" t="e">
        <f t="shared" si="17"/>
        <v>#REF!</v>
      </c>
      <c r="EI35" s="2655" t="e">
        <f t="shared" si="17"/>
        <v>#REF!</v>
      </c>
      <c r="EJ35" s="2655" t="e">
        <f t="shared" si="17"/>
        <v>#REF!</v>
      </c>
      <c r="EK35" s="2655" t="e">
        <f t="shared" si="17"/>
        <v>#REF!</v>
      </c>
      <c r="EL35" s="2655" t="e">
        <f t="shared" si="17"/>
        <v>#REF!</v>
      </c>
      <c r="EM35" s="2655" t="e">
        <f t="shared" si="17"/>
        <v>#REF!</v>
      </c>
      <c r="EN35" s="2655" t="e">
        <f t="shared" si="17"/>
        <v>#REF!</v>
      </c>
      <c r="EO35" s="2655" t="e">
        <f t="shared" si="17"/>
        <v>#REF!</v>
      </c>
      <c r="EP35" s="2655" t="e">
        <f t="shared" si="17"/>
        <v>#REF!</v>
      </c>
      <c r="EQ35" s="2655" t="e">
        <f t="shared" si="17"/>
        <v>#REF!</v>
      </c>
      <c r="ER35" s="1972">
        <f t="shared" si="7"/>
        <v>1476.8769818909741</v>
      </c>
      <c r="ET35" s="1968">
        <f t="shared" si="6"/>
        <v>318.95208934372749</v>
      </c>
    </row>
    <row r="36" spans="1:150">
      <c r="A36" s="2602" t="s">
        <v>1293</v>
      </c>
      <c r="B36" s="2603"/>
      <c r="C36" s="2603"/>
      <c r="D36" s="2603"/>
      <c r="E36" s="2603"/>
      <c r="F36" s="2603"/>
      <c r="G36" s="2604"/>
      <c r="H36" s="2605" t="s">
        <v>191</v>
      </c>
      <c r="I36" s="2606"/>
      <c r="J36" s="2606"/>
      <c r="K36" s="2606"/>
      <c r="L36" s="2606"/>
      <c r="M36" s="2606"/>
      <c r="N36" s="2606"/>
      <c r="O36" s="2606"/>
      <c r="P36" s="2606"/>
      <c r="Q36" s="2606"/>
      <c r="R36" s="2606"/>
      <c r="S36" s="2606"/>
      <c r="T36" s="2606"/>
      <c r="U36" s="2606"/>
      <c r="V36" s="2606"/>
      <c r="W36" s="2606"/>
      <c r="X36" s="2606"/>
      <c r="Y36" s="2606"/>
      <c r="Z36" s="2606"/>
      <c r="AA36" s="2606"/>
      <c r="AB36" s="2606"/>
      <c r="AC36" s="2606"/>
      <c r="AD36" s="2606"/>
      <c r="AE36" s="2606"/>
      <c r="AF36" s="2606"/>
      <c r="AG36" s="2606"/>
      <c r="AH36" s="2606"/>
      <c r="AI36" s="2606"/>
      <c r="AJ36" s="2606"/>
      <c r="AK36" s="2606"/>
      <c r="AL36" s="2606"/>
      <c r="AM36" s="2606"/>
      <c r="AN36" s="2606"/>
      <c r="AO36" s="2606"/>
      <c r="AP36" s="2606"/>
      <c r="AQ36" s="2606"/>
      <c r="AR36" s="2606"/>
      <c r="AS36" s="2606"/>
      <c r="AT36" s="2606"/>
      <c r="AU36" s="2606"/>
      <c r="AV36" s="2606"/>
      <c r="AW36" s="2606"/>
      <c r="AX36" s="2606"/>
      <c r="AY36" s="2606"/>
      <c r="AZ36" s="2606"/>
      <c r="BA36" s="2606"/>
      <c r="BB36" s="2606"/>
      <c r="BC36" s="2606"/>
      <c r="BD36" s="2606"/>
      <c r="BE36" s="2606"/>
      <c r="BF36" s="2606"/>
      <c r="BG36" s="2606"/>
      <c r="BH36" s="2606"/>
      <c r="BI36" s="2606"/>
      <c r="BJ36" s="2606"/>
      <c r="BK36" s="2607"/>
      <c r="BL36" s="2608">
        <f>BL37-BL41</f>
        <v>-51.045793681952119</v>
      </c>
      <c r="BM36" s="2609">
        <f t="shared" ref="BM36:DX36" si="18">BM37-BM41</f>
        <v>0</v>
      </c>
      <c r="BN36" s="2609">
        <f t="shared" si="18"/>
        <v>0</v>
      </c>
      <c r="BO36" s="2609">
        <f t="shared" si="18"/>
        <v>0</v>
      </c>
      <c r="BP36" s="2609">
        <f t="shared" si="18"/>
        <v>0</v>
      </c>
      <c r="BQ36" s="2609">
        <f t="shared" si="18"/>
        <v>0</v>
      </c>
      <c r="BR36" s="2609">
        <f t="shared" si="18"/>
        <v>0</v>
      </c>
      <c r="BS36" s="2609">
        <f t="shared" si="18"/>
        <v>0</v>
      </c>
      <c r="BT36" s="2609">
        <f t="shared" si="18"/>
        <v>0</v>
      </c>
      <c r="BU36" s="2609">
        <f t="shared" si="18"/>
        <v>0</v>
      </c>
      <c r="BV36" s="2609">
        <f t="shared" si="18"/>
        <v>0</v>
      </c>
      <c r="BW36" s="2609">
        <f t="shared" si="18"/>
        <v>0</v>
      </c>
      <c r="BX36" s="2609">
        <f t="shared" si="18"/>
        <v>0</v>
      </c>
      <c r="BY36" s="2610">
        <f t="shared" si="18"/>
        <v>0</v>
      </c>
      <c r="BZ36" s="2608">
        <f t="shared" si="18"/>
        <v>-27.861439812072604</v>
      </c>
      <c r="CA36" s="2609">
        <f t="shared" si="18"/>
        <v>0</v>
      </c>
      <c r="CB36" s="2609">
        <f t="shared" si="18"/>
        <v>0</v>
      </c>
      <c r="CC36" s="2609">
        <f t="shared" si="18"/>
        <v>0</v>
      </c>
      <c r="CD36" s="2609">
        <f t="shared" si="18"/>
        <v>0</v>
      </c>
      <c r="CE36" s="2609">
        <f t="shared" si="18"/>
        <v>0</v>
      </c>
      <c r="CF36" s="2609">
        <f t="shared" si="18"/>
        <v>0</v>
      </c>
      <c r="CG36" s="2609">
        <f t="shared" si="18"/>
        <v>0</v>
      </c>
      <c r="CH36" s="2609">
        <f t="shared" si="18"/>
        <v>0</v>
      </c>
      <c r="CI36" s="2609">
        <f t="shared" si="18"/>
        <v>0</v>
      </c>
      <c r="CJ36" s="2609">
        <f t="shared" si="18"/>
        <v>0</v>
      </c>
      <c r="CK36" s="2609">
        <f t="shared" si="18"/>
        <v>0</v>
      </c>
      <c r="CL36" s="2609">
        <f t="shared" si="18"/>
        <v>0</v>
      </c>
      <c r="CM36" s="2610">
        <f t="shared" si="18"/>
        <v>0</v>
      </c>
      <c r="CN36" s="2608">
        <f t="shared" si="18"/>
        <v>-19.523036009040723</v>
      </c>
      <c r="CO36" s="2609">
        <f t="shared" si="18"/>
        <v>0</v>
      </c>
      <c r="CP36" s="2609">
        <f t="shared" si="18"/>
        <v>0</v>
      </c>
      <c r="CQ36" s="2609">
        <f t="shared" si="18"/>
        <v>0</v>
      </c>
      <c r="CR36" s="2609">
        <f t="shared" si="18"/>
        <v>0</v>
      </c>
      <c r="CS36" s="2609">
        <f t="shared" si="18"/>
        <v>0</v>
      </c>
      <c r="CT36" s="2609">
        <f t="shared" si="18"/>
        <v>0</v>
      </c>
      <c r="CU36" s="2609">
        <f t="shared" si="18"/>
        <v>0</v>
      </c>
      <c r="CV36" s="2609">
        <f t="shared" si="18"/>
        <v>0</v>
      </c>
      <c r="CW36" s="2609">
        <f t="shared" si="18"/>
        <v>0</v>
      </c>
      <c r="CX36" s="2609">
        <f t="shared" si="18"/>
        <v>0</v>
      </c>
      <c r="CY36" s="2609">
        <f t="shared" si="18"/>
        <v>0</v>
      </c>
      <c r="CZ36" s="2609">
        <f t="shared" si="18"/>
        <v>0</v>
      </c>
      <c r="DA36" s="2610">
        <f t="shared" si="18"/>
        <v>0</v>
      </c>
      <c r="DB36" s="2608">
        <f t="shared" si="18"/>
        <v>-15.272377169293591</v>
      </c>
      <c r="DC36" s="2609">
        <f t="shared" si="18"/>
        <v>0</v>
      </c>
      <c r="DD36" s="2609">
        <f t="shared" si="18"/>
        <v>0</v>
      </c>
      <c r="DE36" s="2609">
        <f t="shared" si="18"/>
        <v>0</v>
      </c>
      <c r="DF36" s="2609">
        <f t="shared" si="18"/>
        <v>0</v>
      </c>
      <c r="DG36" s="2609">
        <f t="shared" si="18"/>
        <v>0</v>
      </c>
      <c r="DH36" s="2609">
        <f t="shared" si="18"/>
        <v>0</v>
      </c>
      <c r="DI36" s="2609">
        <f t="shared" si="18"/>
        <v>0</v>
      </c>
      <c r="DJ36" s="2609">
        <f t="shared" si="18"/>
        <v>0</v>
      </c>
      <c r="DK36" s="2609">
        <f t="shared" si="18"/>
        <v>0</v>
      </c>
      <c r="DL36" s="2609">
        <f t="shared" si="18"/>
        <v>0</v>
      </c>
      <c r="DM36" s="2609">
        <f t="shared" si="18"/>
        <v>0</v>
      </c>
      <c r="DN36" s="2609">
        <f t="shared" si="18"/>
        <v>0</v>
      </c>
      <c r="DO36" s="2610">
        <f t="shared" si="18"/>
        <v>0</v>
      </c>
      <c r="DP36" s="2608">
        <f t="shared" si="18"/>
        <v>-15.062079969839644</v>
      </c>
      <c r="DQ36" s="2609">
        <f t="shared" si="18"/>
        <v>0</v>
      </c>
      <c r="DR36" s="2609">
        <f t="shared" si="18"/>
        <v>0</v>
      </c>
      <c r="DS36" s="2609">
        <f t="shared" si="18"/>
        <v>0</v>
      </c>
      <c r="DT36" s="2609">
        <f t="shared" si="18"/>
        <v>0</v>
      </c>
      <c r="DU36" s="2609">
        <f t="shared" si="18"/>
        <v>0</v>
      </c>
      <c r="DV36" s="2609">
        <f t="shared" si="18"/>
        <v>0</v>
      </c>
      <c r="DW36" s="2609">
        <f t="shared" si="18"/>
        <v>0</v>
      </c>
      <c r="DX36" s="2609">
        <f t="shared" si="18"/>
        <v>0</v>
      </c>
      <c r="DY36" s="2609">
        <f t="shared" ref="DY36:EQ36" si="19">DY37-DY41</f>
        <v>0</v>
      </c>
      <c r="DZ36" s="2609">
        <f t="shared" si="19"/>
        <v>0</v>
      </c>
      <c r="EA36" s="2609">
        <f t="shared" si="19"/>
        <v>0</v>
      </c>
      <c r="EB36" s="2609">
        <f t="shared" si="19"/>
        <v>0</v>
      </c>
      <c r="EC36" s="2610">
        <f t="shared" si="19"/>
        <v>0</v>
      </c>
      <c r="ED36" s="2608">
        <f t="shared" si="19"/>
        <v>-14.794578681279106</v>
      </c>
      <c r="EE36" s="2609">
        <f t="shared" si="19"/>
        <v>0</v>
      </c>
      <c r="EF36" s="2609">
        <f t="shared" si="19"/>
        <v>0</v>
      </c>
      <c r="EG36" s="2609">
        <f t="shared" si="19"/>
        <v>0</v>
      </c>
      <c r="EH36" s="2609">
        <f t="shared" si="19"/>
        <v>0</v>
      </c>
      <c r="EI36" s="2609">
        <f t="shared" si="19"/>
        <v>0</v>
      </c>
      <c r="EJ36" s="2609">
        <f t="shared" si="19"/>
        <v>0</v>
      </c>
      <c r="EK36" s="2609">
        <f t="shared" si="19"/>
        <v>0</v>
      </c>
      <c r="EL36" s="2609">
        <f t="shared" si="19"/>
        <v>0</v>
      </c>
      <c r="EM36" s="2609">
        <f t="shared" si="19"/>
        <v>0</v>
      </c>
      <c r="EN36" s="2609">
        <f t="shared" si="19"/>
        <v>0</v>
      </c>
      <c r="EO36" s="2609">
        <f t="shared" si="19"/>
        <v>0</v>
      </c>
      <c r="EP36" s="2609">
        <f t="shared" si="19"/>
        <v>0</v>
      </c>
      <c r="EQ36" s="2609">
        <f t="shared" si="19"/>
        <v>0</v>
      </c>
      <c r="ER36" s="1969">
        <f t="shared" si="7"/>
        <v>-143.55930532347779</v>
      </c>
      <c r="ET36" s="1968">
        <f t="shared" si="6"/>
        <v>-51.045793681952119</v>
      </c>
    </row>
    <row r="37" spans="1:150">
      <c r="A37" s="2615" t="s">
        <v>81</v>
      </c>
      <c r="B37" s="2616"/>
      <c r="C37" s="2616"/>
      <c r="D37" s="2616"/>
      <c r="E37" s="2616"/>
      <c r="F37" s="2616"/>
      <c r="G37" s="2617"/>
      <c r="H37" s="2621" t="s">
        <v>192</v>
      </c>
      <c r="I37" s="2622"/>
      <c r="J37" s="2622"/>
      <c r="K37" s="2622"/>
      <c r="L37" s="2622"/>
      <c r="M37" s="2622"/>
      <c r="N37" s="2622"/>
      <c r="O37" s="2622"/>
      <c r="P37" s="2622"/>
      <c r="Q37" s="2622"/>
      <c r="R37" s="2622"/>
      <c r="S37" s="2622"/>
      <c r="T37" s="2622"/>
      <c r="U37" s="2622"/>
      <c r="V37" s="2622"/>
      <c r="W37" s="2622"/>
      <c r="X37" s="2622"/>
      <c r="Y37" s="2622"/>
      <c r="Z37" s="2622"/>
      <c r="AA37" s="2622"/>
      <c r="AB37" s="2622"/>
      <c r="AC37" s="2622"/>
      <c r="AD37" s="2622"/>
      <c r="AE37" s="2622"/>
      <c r="AF37" s="2622"/>
      <c r="AG37" s="2622"/>
      <c r="AH37" s="2622"/>
      <c r="AI37" s="2622"/>
      <c r="AJ37" s="2622"/>
      <c r="AK37" s="2622"/>
      <c r="AL37" s="2622"/>
      <c r="AM37" s="2622"/>
      <c r="AN37" s="2622"/>
      <c r="AO37" s="2622"/>
      <c r="AP37" s="2622"/>
      <c r="AQ37" s="2622"/>
      <c r="AR37" s="2622"/>
      <c r="AS37" s="2622"/>
      <c r="AT37" s="2622"/>
      <c r="AU37" s="2622"/>
      <c r="AV37" s="2622"/>
      <c r="AW37" s="2622"/>
      <c r="AX37" s="2622"/>
      <c r="AY37" s="2622"/>
      <c r="AZ37" s="2622"/>
      <c r="BA37" s="2622"/>
      <c r="BB37" s="2622"/>
      <c r="BC37" s="2622"/>
      <c r="BD37" s="2622"/>
      <c r="BE37" s="2622"/>
      <c r="BF37" s="2622"/>
      <c r="BG37" s="2622"/>
      <c r="BH37" s="2622"/>
      <c r="BI37" s="2622"/>
      <c r="BJ37" s="2622"/>
      <c r="BK37" s="2623"/>
      <c r="BL37" s="2612">
        <v>68.968347069491543</v>
      </c>
      <c r="BM37" s="2613"/>
      <c r="BN37" s="2613"/>
      <c r="BO37" s="2613"/>
      <c r="BP37" s="2613"/>
      <c r="BQ37" s="2613"/>
      <c r="BR37" s="2613"/>
      <c r="BS37" s="2613"/>
      <c r="BT37" s="2613"/>
      <c r="BU37" s="2613"/>
      <c r="BV37" s="2613"/>
      <c r="BW37" s="2613"/>
      <c r="BX37" s="2613"/>
      <c r="BY37" s="2614"/>
      <c r="BZ37" s="2612">
        <v>73.410393629008482</v>
      </c>
      <c r="CA37" s="2613"/>
      <c r="CB37" s="2613"/>
      <c r="CC37" s="2613"/>
      <c r="CD37" s="2613"/>
      <c r="CE37" s="2613"/>
      <c r="CF37" s="2613"/>
      <c r="CG37" s="2613"/>
      <c r="CH37" s="2613"/>
      <c r="CI37" s="2613"/>
      <c r="CJ37" s="2613"/>
      <c r="CK37" s="2613"/>
      <c r="CL37" s="2613"/>
      <c r="CM37" s="2614"/>
      <c r="CN37" s="2612">
        <v>77.413993788603946</v>
      </c>
      <c r="CO37" s="2613"/>
      <c r="CP37" s="2613"/>
      <c r="CQ37" s="2613"/>
      <c r="CR37" s="2613"/>
      <c r="CS37" s="2613"/>
      <c r="CT37" s="2613"/>
      <c r="CU37" s="2613"/>
      <c r="CV37" s="2613"/>
      <c r="CW37" s="2613"/>
      <c r="CX37" s="2613"/>
      <c r="CY37" s="2613"/>
      <c r="CZ37" s="2613"/>
      <c r="DA37" s="2614"/>
      <c r="DB37" s="2612">
        <v>81.637541442077151</v>
      </c>
      <c r="DC37" s="2613"/>
      <c r="DD37" s="2613"/>
      <c r="DE37" s="2613"/>
      <c r="DF37" s="2613"/>
      <c r="DG37" s="2613"/>
      <c r="DH37" s="2613"/>
      <c r="DI37" s="2613"/>
      <c r="DJ37" s="2613"/>
      <c r="DK37" s="2613"/>
      <c r="DL37" s="2613"/>
      <c r="DM37" s="2613"/>
      <c r="DN37" s="2613"/>
      <c r="DO37" s="2614"/>
      <c r="DP37" s="2612">
        <v>86.093130646442404</v>
      </c>
      <c r="DQ37" s="2613"/>
      <c r="DR37" s="2613"/>
      <c r="DS37" s="2613"/>
      <c r="DT37" s="2613"/>
      <c r="DU37" s="2613"/>
      <c r="DV37" s="2613"/>
      <c r="DW37" s="2613"/>
      <c r="DX37" s="2613"/>
      <c r="DY37" s="2613"/>
      <c r="DZ37" s="2613"/>
      <c r="EA37" s="2613"/>
      <c r="EB37" s="2613"/>
      <c r="EC37" s="2614"/>
      <c r="ED37" s="2612">
        <v>90.791895659478229</v>
      </c>
      <c r="EE37" s="2613"/>
      <c r="EF37" s="2613"/>
      <c r="EG37" s="2613"/>
      <c r="EH37" s="2613"/>
      <c r="EI37" s="2613"/>
      <c r="EJ37" s="2613"/>
      <c r="EK37" s="2613"/>
      <c r="EL37" s="2613"/>
      <c r="EM37" s="2613"/>
      <c r="EN37" s="2613"/>
      <c r="EO37" s="2613"/>
      <c r="EP37" s="2613"/>
      <c r="EQ37" s="2613"/>
      <c r="ER37" s="1969">
        <f t="shared" si="7"/>
        <v>478.31530223510168</v>
      </c>
      <c r="ET37" s="1968">
        <f t="shared" si="6"/>
        <v>68.968347069491543</v>
      </c>
    </row>
    <row r="38" spans="1:150">
      <c r="A38" s="2615"/>
      <c r="B38" s="2616"/>
      <c r="C38" s="2616"/>
      <c r="D38" s="2616"/>
      <c r="E38" s="2616"/>
      <c r="F38" s="2616"/>
      <c r="G38" s="2617"/>
      <c r="H38" s="2621" t="s">
        <v>183</v>
      </c>
      <c r="I38" s="2622"/>
      <c r="J38" s="2622"/>
      <c r="K38" s="2622"/>
      <c r="L38" s="2622"/>
      <c r="M38" s="2622"/>
      <c r="N38" s="2622"/>
      <c r="O38" s="2622"/>
      <c r="P38" s="2622"/>
      <c r="Q38" s="2622"/>
      <c r="R38" s="2622"/>
      <c r="S38" s="2622"/>
      <c r="T38" s="2622"/>
      <c r="U38" s="2622"/>
      <c r="V38" s="2622"/>
      <c r="W38" s="2622"/>
      <c r="X38" s="2622"/>
      <c r="Y38" s="2622"/>
      <c r="Z38" s="2622"/>
      <c r="AA38" s="2622"/>
      <c r="AB38" s="2622"/>
      <c r="AC38" s="2622"/>
      <c r="AD38" s="2622"/>
      <c r="AE38" s="2622"/>
      <c r="AF38" s="2622"/>
      <c r="AG38" s="2622"/>
      <c r="AH38" s="2622"/>
      <c r="AI38" s="2622"/>
      <c r="AJ38" s="2622"/>
      <c r="AK38" s="2622"/>
      <c r="AL38" s="2622"/>
      <c r="AM38" s="2622"/>
      <c r="AN38" s="2622"/>
      <c r="AO38" s="2622"/>
      <c r="AP38" s="2622"/>
      <c r="AQ38" s="2622"/>
      <c r="AR38" s="2622"/>
      <c r="AS38" s="2622"/>
      <c r="AT38" s="2622"/>
      <c r="AU38" s="2622"/>
      <c r="AV38" s="2622"/>
      <c r="AW38" s="2622"/>
      <c r="AX38" s="2622"/>
      <c r="AY38" s="2622"/>
      <c r="AZ38" s="2622"/>
      <c r="BA38" s="2622"/>
      <c r="BB38" s="2622"/>
      <c r="BC38" s="2622"/>
      <c r="BD38" s="2622"/>
      <c r="BE38" s="2622"/>
      <c r="BF38" s="2622"/>
      <c r="BG38" s="2622"/>
      <c r="BH38" s="2622"/>
      <c r="BI38" s="2622"/>
      <c r="BJ38" s="2622"/>
      <c r="BK38" s="2623"/>
      <c r="BL38" s="2612"/>
      <c r="BM38" s="2613"/>
      <c r="BN38" s="2613"/>
      <c r="BO38" s="2613"/>
      <c r="BP38" s="2613"/>
      <c r="BQ38" s="2613"/>
      <c r="BR38" s="2613"/>
      <c r="BS38" s="2613"/>
      <c r="BT38" s="2613"/>
      <c r="BU38" s="2613"/>
      <c r="BV38" s="2613"/>
      <c r="BW38" s="2613"/>
      <c r="BX38" s="2613"/>
      <c r="BY38" s="2614"/>
      <c r="BZ38" s="2612"/>
      <c r="CA38" s="2613"/>
      <c r="CB38" s="2613"/>
      <c r="CC38" s="2613"/>
      <c r="CD38" s="2613"/>
      <c r="CE38" s="2613"/>
      <c r="CF38" s="2613"/>
      <c r="CG38" s="2613"/>
      <c r="CH38" s="2613"/>
      <c r="CI38" s="2613"/>
      <c r="CJ38" s="2613"/>
      <c r="CK38" s="2613"/>
      <c r="CL38" s="2613"/>
      <c r="CM38" s="2614"/>
      <c r="CN38" s="2612"/>
      <c r="CO38" s="2613"/>
      <c r="CP38" s="2613"/>
      <c r="CQ38" s="2613"/>
      <c r="CR38" s="2613"/>
      <c r="CS38" s="2613"/>
      <c r="CT38" s="2613"/>
      <c r="CU38" s="2613"/>
      <c r="CV38" s="2613"/>
      <c r="CW38" s="2613"/>
      <c r="CX38" s="2613"/>
      <c r="CY38" s="2613"/>
      <c r="CZ38" s="2613"/>
      <c r="DA38" s="2614"/>
      <c r="DB38" s="2612"/>
      <c r="DC38" s="2613"/>
      <c r="DD38" s="2613"/>
      <c r="DE38" s="2613"/>
      <c r="DF38" s="2613"/>
      <c r="DG38" s="2613"/>
      <c r="DH38" s="2613"/>
      <c r="DI38" s="2613"/>
      <c r="DJ38" s="2613"/>
      <c r="DK38" s="2613"/>
      <c r="DL38" s="2613"/>
      <c r="DM38" s="2613"/>
      <c r="DN38" s="2613"/>
      <c r="DO38" s="2614"/>
      <c r="DP38" s="2612"/>
      <c r="DQ38" s="2613"/>
      <c r="DR38" s="2613"/>
      <c r="DS38" s="2613"/>
      <c r="DT38" s="2613"/>
      <c r="DU38" s="2613"/>
      <c r="DV38" s="2613"/>
      <c r="DW38" s="2613"/>
      <c r="DX38" s="2613"/>
      <c r="DY38" s="2613"/>
      <c r="DZ38" s="2613"/>
      <c r="EA38" s="2613"/>
      <c r="EB38" s="2613"/>
      <c r="EC38" s="2614"/>
      <c r="ED38" s="2612"/>
      <c r="EE38" s="2613"/>
      <c r="EF38" s="2613"/>
      <c r="EG38" s="2613"/>
      <c r="EH38" s="2613"/>
      <c r="EI38" s="2613"/>
      <c r="EJ38" s="2613"/>
      <c r="EK38" s="2613"/>
      <c r="EL38" s="2613"/>
      <c r="EM38" s="2613"/>
      <c r="EN38" s="2613"/>
      <c r="EO38" s="2613"/>
      <c r="EP38" s="2613"/>
      <c r="EQ38" s="2613"/>
      <c r="ER38" s="1969"/>
      <c r="ET38" s="1968">
        <f t="shared" si="6"/>
        <v>0</v>
      </c>
    </row>
    <row r="39" spans="1:150" ht="25.5" customHeight="1">
      <c r="A39" s="2615" t="s">
        <v>1282</v>
      </c>
      <c r="B39" s="2616"/>
      <c r="C39" s="2616"/>
      <c r="D39" s="2616"/>
      <c r="E39" s="2616"/>
      <c r="F39" s="2616"/>
      <c r="G39" s="2617"/>
      <c r="H39" s="2618" t="s">
        <v>298</v>
      </c>
      <c r="I39" s="2619"/>
      <c r="J39" s="2619"/>
      <c r="K39" s="2619"/>
      <c r="L39" s="2619"/>
      <c r="M39" s="2619"/>
      <c r="N39" s="2619"/>
      <c r="O39" s="2619"/>
      <c r="P39" s="2619"/>
      <c r="Q39" s="2619"/>
      <c r="R39" s="2619"/>
      <c r="S39" s="2619"/>
      <c r="T39" s="2619"/>
      <c r="U39" s="2619"/>
      <c r="V39" s="2619"/>
      <c r="W39" s="2619"/>
      <c r="X39" s="2619"/>
      <c r="Y39" s="2619"/>
      <c r="Z39" s="2619"/>
      <c r="AA39" s="2619"/>
      <c r="AB39" s="2619"/>
      <c r="AC39" s="2619"/>
      <c r="AD39" s="2619"/>
      <c r="AE39" s="2619"/>
      <c r="AF39" s="2619"/>
      <c r="AG39" s="2619"/>
      <c r="AH39" s="2619"/>
      <c r="AI39" s="2619"/>
      <c r="AJ39" s="2619"/>
      <c r="AK39" s="2619"/>
      <c r="AL39" s="2619"/>
      <c r="AM39" s="2619"/>
      <c r="AN39" s="2619"/>
      <c r="AO39" s="2619"/>
      <c r="AP39" s="2619"/>
      <c r="AQ39" s="2619"/>
      <c r="AR39" s="2619"/>
      <c r="AS39" s="2619"/>
      <c r="AT39" s="2619"/>
      <c r="AU39" s="2619"/>
      <c r="AV39" s="2619"/>
      <c r="AW39" s="2619"/>
      <c r="AX39" s="2619"/>
      <c r="AY39" s="2619"/>
      <c r="AZ39" s="2619"/>
      <c r="BA39" s="2619"/>
      <c r="BB39" s="2619"/>
      <c r="BC39" s="2619"/>
      <c r="BD39" s="2619"/>
      <c r="BE39" s="2619"/>
      <c r="BF39" s="2619"/>
      <c r="BG39" s="2619"/>
      <c r="BH39" s="2619"/>
      <c r="BI39" s="2619"/>
      <c r="BJ39" s="2619"/>
      <c r="BK39" s="2620"/>
      <c r="BL39" s="2612">
        <v>0</v>
      </c>
      <c r="BM39" s="2613"/>
      <c r="BN39" s="2613"/>
      <c r="BO39" s="2613"/>
      <c r="BP39" s="2613"/>
      <c r="BQ39" s="2613"/>
      <c r="BR39" s="2613"/>
      <c r="BS39" s="2613"/>
      <c r="BT39" s="2613"/>
      <c r="BU39" s="2613"/>
      <c r="BV39" s="2613"/>
      <c r="BW39" s="2613"/>
      <c r="BX39" s="2613"/>
      <c r="BY39" s="2614"/>
      <c r="BZ39" s="2612">
        <v>0</v>
      </c>
      <c r="CA39" s="2613"/>
      <c r="CB39" s="2613"/>
      <c r="CC39" s="2613"/>
      <c r="CD39" s="2613"/>
      <c r="CE39" s="2613"/>
      <c r="CF39" s="2613"/>
      <c r="CG39" s="2613"/>
      <c r="CH39" s="2613"/>
      <c r="CI39" s="2613"/>
      <c r="CJ39" s="2613"/>
      <c r="CK39" s="2613"/>
      <c r="CL39" s="2613"/>
      <c r="CM39" s="2614"/>
      <c r="CN39" s="2612">
        <v>0</v>
      </c>
      <c r="CO39" s="2613"/>
      <c r="CP39" s="2613"/>
      <c r="CQ39" s="2613"/>
      <c r="CR39" s="2613"/>
      <c r="CS39" s="2613"/>
      <c r="CT39" s="2613"/>
      <c r="CU39" s="2613"/>
      <c r="CV39" s="2613"/>
      <c r="CW39" s="2613"/>
      <c r="CX39" s="2613"/>
      <c r="CY39" s="2613"/>
      <c r="CZ39" s="2613"/>
      <c r="DA39" s="2614"/>
      <c r="DB39" s="2612">
        <v>0</v>
      </c>
      <c r="DC39" s="2613"/>
      <c r="DD39" s="2613"/>
      <c r="DE39" s="2613"/>
      <c r="DF39" s="2613"/>
      <c r="DG39" s="2613"/>
      <c r="DH39" s="2613"/>
      <c r="DI39" s="2613"/>
      <c r="DJ39" s="2613"/>
      <c r="DK39" s="2613"/>
      <c r="DL39" s="2613"/>
      <c r="DM39" s="2613"/>
      <c r="DN39" s="2613"/>
      <c r="DO39" s="2614"/>
      <c r="DP39" s="2612">
        <v>0</v>
      </c>
      <c r="DQ39" s="2613"/>
      <c r="DR39" s="2613"/>
      <c r="DS39" s="2613"/>
      <c r="DT39" s="2613"/>
      <c r="DU39" s="2613"/>
      <c r="DV39" s="2613"/>
      <c r="DW39" s="2613"/>
      <c r="DX39" s="2613"/>
      <c r="DY39" s="2613"/>
      <c r="DZ39" s="2613"/>
      <c r="EA39" s="2613"/>
      <c r="EB39" s="2613"/>
      <c r="EC39" s="2614"/>
      <c r="ED39" s="2612">
        <v>0</v>
      </c>
      <c r="EE39" s="2613"/>
      <c r="EF39" s="2613"/>
      <c r="EG39" s="2613"/>
      <c r="EH39" s="2613"/>
      <c r="EI39" s="2613"/>
      <c r="EJ39" s="2613"/>
      <c r="EK39" s="2613"/>
      <c r="EL39" s="2613"/>
      <c r="EM39" s="2613"/>
      <c r="EN39" s="2613"/>
      <c r="EO39" s="2613"/>
      <c r="EP39" s="2613"/>
      <c r="EQ39" s="2614"/>
      <c r="ER39" s="1969">
        <f t="shared" si="7"/>
        <v>0</v>
      </c>
      <c r="ET39" s="1968">
        <f t="shared" si="6"/>
        <v>0</v>
      </c>
    </row>
    <row r="40" spans="1:150">
      <c r="A40" s="2615" t="s">
        <v>1284</v>
      </c>
      <c r="B40" s="2616"/>
      <c r="C40" s="2616"/>
      <c r="D40" s="2616"/>
      <c r="E40" s="2616"/>
      <c r="F40" s="2616"/>
      <c r="G40" s="2617"/>
      <c r="H40" s="2621" t="s">
        <v>299</v>
      </c>
      <c r="I40" s="2622"/>
      <c r="J40" s="2622"/>
      <c r="K40" s="2622"/>
      <c r="L40" s="2622"/>
      <c r="M40" s="2622"/>
      <c r="N40" s="2622"/>
      <c r="O40" s="2622"/>
      <c r="P40" s="2622"/>
      <c r="Q40" s="2622"/>
      <c r="R40" s="2622"/>
      <c r="S40" s="2622"/>
      <c r="T40" s="2622"/>
      <c r="U40" s="2622"/>
      <c r="V40" s="2622"/>
      <c r="W40" s="2622"/>
      <c r="X40" s="2622"/>
      <c r="Y40" s="2622"/>
      <c r="Z40" s="2622"/>
      <c r="AA40" s="2622"/>
      <c r="AB40" s="2622"/>
      <c r="AC40" s="2622"/>
      <c r="AD40" s="2622"/>
      <c r="AE40" s="2622"/>
      <c r="AF40" s="2622"/>
      <c r="AG40" s="2622"/>
      <c r="AH40" s="2622"/>
      <c r="AI40" s="2622"/>
      <c r="AJ40" s="2622"/>
      <c r="AK40" s="2622"/>
      <c r="AL40" s="2622"/>
      <c r="AM40" s="2622"/>
      <c r="AN40" s="2622"/>
      <c r="AO40" s="2622"/>
      <c r="AP40" s="2622"/>
      <c r="AQ40" s="2622"/>
      <c r="AR40" s="2622"/>
      <c r="AS40" s="2622"/>
      <c r="AT40" s="2622"/>
      <c r="AU40" s="2622"/>
      <c r="AV40" s="2622"/>
      <c r="AW40" s="2622"/>
      <c r="AX40" s="2622"/>
      <c r="AY40" s="2622"/>
      <c r="AZ40" s="2622"/>
      <c r="BA40" s="2622"/>
      <c r="BB40" s="2622"/>
      <c r="BC40" s="2622"/>
      <c r="BD40" s="2622"/>
      <c r="BE40" s="2622"/>
      <c r="BF40" s="2622"/>
      <c r="BG40" s="2622"/>
      <c r="BH40" s="2622"/>
      <c r="BI40" s="2622"/>
      <c r="BJ40" s="2622"/>
      <c r="BK40" s="2623"/>
      <c r="BL40" s="2612">
        <v>68.237136899999996</v>
      </c>
      <c r="BM40" s="2613"/>
      <c r="BN40" s="2613"/>
      <c r="BO40" s="2613"/>
      <c r="BP40" s="2613"/>
      <c r="BQ40" s="2613"/>
      <c r="BR40" s="2613"/>
      <c r="BS40" s="2613"/>
      <c r="BT40" s="2613"/>
      <c r="BU40" s="2613"/>
      <c r="BV40" s="2613"/>
      <c r="BW40" s="2613"/>
      <c r="BX40" s="2613"/>
      <c r="BY40" s="2614"/>
      <c r="BZ40" s="2612">
        <v>72.672550798499998</v>
      </c>
      <c r="CA40" s="2613"/>
      <c r="CB40" s="2613"/>
      <c r="CC40" s="2613"/>
      <c r="CD40" s="2613"/>
      <c r="CE40" s="2613"/>
      <c r="CF40" s="2613"/>
      <c r="CG40" s="2613"/>
      <c r="CH40" s="2613"/>
      <c r="CI40" s="2613"/>
      <c r="CJ40" s="2613"/>
      <c r="CK40" s="2613"/>
      <c r="CL40" s="2613"/>
      <c r="CM40" s="2614"/>
      <c r="CN40" s="2612">
        <v>76.669541092417489</v>
      </c>
      <c r="CO40" s="2613"/>
      <c r="CP40" s="2613"/>
      <c r="CQ40" s="2613"/>
      <c r="CR40" s="2613"/>
      <c r="CS40" s="2613"/>
      <c r="CT40" s="2613"/>
      <c r="CU40" s="2613"/>
      <c r="CV40" s="2613"/>
      <c r="CW40" s="2613"/>
      <c r="CX40" s="2613"/>
      <c r="CY40" s="2613"/>
      <c r="CZ40" s="2613"/>
      <c r="DA40" s="2614"/>
      <c r="DB40" s="2612">
        <v>80.886365852500461</v>
      </c>
      <c r="DC40" s="2613"/>
      <c r="DD40" s="2613"/>
      <c r="DE40" s="2613"/>
      <c r="DF40" s="2613"/>
      <c r="DG40" s="2613"/>
      <c r="DH40" s="2613"/>
      <c r="DI40" s="2613"/>
      <c r="DJ40" s="2613"/>
      <c r="DK40" s="2613"/>
      <c r="DL40" s="2613"/>
      <c r="DM40" s="2613"/>
      <c r="DN40" s="2613"/>
      <c r="DO40" s="2614"/>
      <c r="DP40" s="2612">
        <v>85.335115974387989</v>
      </c>
      <c r="DQ40" s="2613"/>
      <c r="DR40" s="2613"/>
      <c r="DS40" s="2613"/>
      <c r="DT40" s="2613"/>
      <c r="DU40" s="2613"/>
      <c r="DV40" s="2613"/>
      <c r="DW40" s="2613"/>
      <c r="DX40" s="2613"/>
      <c r="DY40" s="2613"/>
      <c r="DZ40" s="2613"/>
      <c r="EA40" s="2613"/>
      <c r="EB40" s="2613"/>
      <c r="EC40" s="2614"/>
      <c r="ED40" s="2612">
        <v>85.335115974387989</v>
      </c>
      <c r="EE40" s="2613"/>
      <c r="EF40" s="2613"/>
      <c r="EG40" s="2613"/>
      <c r="EH40" s="2613"/>
      <c r="EI40" s="2613"/>
      <c r="EJ40" s="2613"/>
      <c r="EK40" s="2613"/>
      <c r="EL40" s="2613"/>
      <c r="EM40" s="2613"/>
      <c r="EN40" s="2613"/>
      <c r="EO40" s="2613"/>
      <c r="EP40" s="2613"/>
      <c r="EQ40" s="2613"/>
      <c r="ER40" s="1969">
        <f t="shared" si="7"/>
        <v>469.13582659219389</v>
      </c>
      <c r="ET40" s="1968">
        <f t="shared" si="6"/>
        <v>68.237136899999996</v>
      </c>
    </row>
    <row r="41" spans="1:150">
      <c r="A41" s="2615" t="s">
        <v>83</v>
      </c>
      <c r="B41" s="2616"/>
      <c r="C41" s="2616"/>
      <c r="D41" s="2616"/>
      <c r="E41" s="2616"/>
      <c r="F41" s="2616"/>
      <c r="G41" s="2617"/>
      <c r="H41" s="2621" t="s">
        <v>193</v>
      </c>
      <c r="I41" s="2622"/>
      <c r="J41" s="2622"/>
      <c r="K41" s="2622"/>
      <c r="L41" s="2622"/>
      <c r="M41" s="2622"/>
      <c r="N41" s="2622"/>
      <c r="O41" s="2622"/>
      <c r="P41" s="2622"/>
      <c r="Q41" s="2622"/>
      <c r="R41" s="2622"/>
      <c r="S41" s="2622"/>
      <c r="T41" s="2622"/>
      <c r="U41" s="2622"/>
      <c r="V41" s="2622"/>
      <c r="W41" s="2622"/>
      <c r="X41" s="2622"/>
      <c r="Y41" s="2622"/>
      <c r="Z41" s="2622"/>
      <c r="AA41" s="2622"/>
      <c r="AB41" s="2622"/>
      <c r="AC41" s="2622"/>
      <c r="AD41" s="2622"/>
      <c r="AE41" s="2622"/>
      <c r="AF41" s="2622"/>
      <c r="AG41" s="2622"/>
      <c r="AH41" s="2622"/>
      <c r="AI41" s="2622"/>
      <c r="AJ41" s="2622"/>
      <c r="AK41" s="2622"/>
      <c r="AL41" s="2622"/>
      <c r="AM41" s="2622"/>
      <c r="AN41" s="2622"/>
      <c r="AO41" s="2622"/>
      <c r="AP41" s="2622"/>
      <c r="AQ41" s="2622"/>
      <c r="AR41" s="2622"/>
      <c r="AS41" s="2622"/>
      <c r="AT41" s="2622"/>
      <c r="AU41" s="2622"/>
      <c r="AV41" s="2622"/>
      <c r="AW41" s="2622"/>
      <c r="AX41" s="2622"/>
      <c r="AY41" s="2622"/>
      <c r="AZ41" s="2622"/>
      <c r="BA41" s="2622"/>
      <c r="BB41" s="2622"/>
      <c r="BC41" s="2622"/>
      <c r="BD41" s="2622"/>
      <c r="BE41" s="2622"/>
      <c r="BF41" s="2622"/>
      <c r="BG41" s="2622"/>
      <c r="BH41" s="2622"/>
      <c r="BI41" s="2622"/>
      <c r="BJ41" s="2622"/>
      <c r="BK41" s="2623"/>
      <c r="BL41" s="2612">
        <v>120.01414075144366</v>
      </c>
      <c r="BM41" s="2613"/>
      <c r="BN41" s="2613"/>
      <c r="BO41" s="2613"/>
      <c r="BP41" s="2613"/>
      <c r="BQ41" s="2613"/>
      <c r="BR41" s="2613"/>
      <c r="BS41" s="2613"/>
      <c r="BT41" s="2613"/>
      <c r="BU41" s="2613"/>
      <c r="BV41" s="2613"/>
      <c r="BW41" s="2613"/>
      <c r="BX41" s="2613"/>
      <c r="BY41" s="2614"/>
      <c r="BZ41" s="2612">
        <v>101.27183344108109</v>
      </c>
      <c r="CA41" s="2613"/>
      <c r="CB41" s="2613"/>
      <c r="CC41" s="2613"/>
      <c r="CD41" s="2613"/>
      <c r="CE41" s="2613"/>
      <c r="CF41" s="2613"/>
      <c r="CG41" s="2613"/>
      <c r="CH41" s="2613"/>
      <c r="CI41" s="2613"/>
      <c r="CJ41" s="2613"/>
      <c r="CK41" s="2613"/>
      <c r="CL41" s="2613"/>
      <c r="CM41" s="2614"/>
      <c r="CN41" s="2612">
        <v>96.937029797644669</v>
      </c>
      <c r="CO41" s="2613"/>
      <c r="CP41" s="2613"/>
      <c r="CQ41" s="2613"/>
      <c r="CR41" s="2613"/>
      <c r="CS41" s="2613"/>
      <c r="CT41" s="2613"/>
      <c r="CU41" s="2613"/>
      <c r="CV41" s="2613"/>
      <c r="CW41" s="2613"/>
      <c r="CX41" s="2613"/>
      <c r="CY41" s="2613"/>
      <c r="CZ41" s="2613"/>
      <c r="DA41" s="2614"/>
      <c r="DB41" s="2612">
        <v>96.909918611370742</v>
      </c>
      <c r="DC41" s="2613"/>
      <c r="DD41" s="2613"/>
      <c r="DE41" s="2613"/>
      <c r="DF41" s="2613"/>
      <c r="DG41" s="2613"/>
      <c r="DH41" s="2613"/>
      <c r="DI41" s="2613"/>
      <c r="DJ41" s="2613"/>
      <c r="DK41" s="2613"/>
      <c r="DL41" s="2613"/>
      <c r="DM41" s="2613"/>
      <c r="DN41" s="2613"/>
      <c r="DO41" s="2614"/>
      <c r="DP41" s="2612">
        <v>101.15521061628205</v>
      </c>
      <c r="DQ41" s="2613"/>
      <c r="DR41" s="2613"/>
      <c r="DS41" s="2613"/>
      <c r="DT41" s="2613"/>
      <c r="DU41" s="2613"/>
      <c r="DV41" s="2613"/>
      <c r="DW41" s="2613"/>
      <c r="DX41" s="2613"/>
      <c r="DY41" s="2613"/>
      <c r="DZ41" s="2613"/>
      <c r="EA41" s="2613"/>
      <c r="EB41" s="2613"/>
      <c r="EC41" s="2614"/>
      <c r="ED41" s="2612">
        <v>105.58647434075733</v>
      </c>
      <c r="EE41" s="2613"/>
      <c r="EF41" s="2613"/>
      <c r="EG41" s="2613"/>
      <c r="EH41" s="2613"/>
      <c r="EI41" s="2613"/>
      <c r="EJ41" s="2613"/>
      <c r="EK41" s="2613"/>
      <c r="EL41" s="2613"/>
      <c r="EM41" s="2613"/>
      <c r="EN41" s="2613"/>
      <c r="EO41" s="2613"/>
      <c r="EP41" s="2613"/>
      <c r="EQ41" s="2613"/>
      <c r="ER41" s="1969">
        <f t="shared" si="7"/>
        <v>621.87460755857944</v>
      </c>
      <c r="ET41" s="1968">
        <f t="shared" si="6"/>
        <v>120.01414075144366</v>
      </c>
    </row>
    <row r="42" spans="1:150">
      <c r="A42" s="2615"/>
      <c r="B42" s="2616"/>
      <c r="C42" s="2616"/>
      <c r="D42" s="2616"/>
      <c r="E42" s="2616"/>
      <c r="F42" s="2616"/>
      <c r="G42" s="2617"/>
      <c r="H42" s="2621" t="s">
        <v>183</v>
      </c>
      <c r="I42" s="2622"/>
      <c r="J42" s="2622"/>
      <c r="K42" s="2622"/>
      <c r="L42" s="2622"/>
      <c r="M42" s="2622"/>
      <c r="N42" s="2622"/>
      <c r="O42" s="2622"/>
      <c r="P42" s="2622"/>
      <c r="Q42" s="2622"/>
      <c r="R42" s="2622"/>
      <c r="S42" s="2622"/>
      <c r="T42" s="2622"/>
      <c r="U42" s="2622"/>
      <c r="V42" s="2622"/>
      <c r="W42" s="2622"/>
      <c r="X42" s="2622"/>
      <c r="Y42" s="2622"/>
      <c r="Z42" s="2622"/>
      <c r="AA42" s="2622"/>
      <c r="AB42" s="2622"/>
      <c r="AC42" s="2622"/>
      <c r="AD42" s="2622"/>
      <c r="AE42" s="2622"/>
      <c r="AF42" s="2622"/>
      <c r="AG42" s="2622"/>
      <c r="AH42" s="2622"/>
      <c r="AI42" s="2622"/>
      <c r="AJ42" s="2622"/>
      <c r="AK42" s="2622"/>
      <c r="AL42" s="2622"/>
      <c r="AM42" s="2622"/>
      <c r="AN42" s="2622"/>
      <c r="AO42" s="2622"/>
      <c r="AP42" s="2622"/>
      <c r="AQ42" s="2622"/>
      <c r="AR42" s="2622"/>
      <c r="AS42" s="2622"/>
      <c r="AT42" s="2622"/>
      <c r="AU42" s="2622"/>
      <c r="AV42" s="2622"/>
      <c r="AW42" s="2622"/>
      <c r="AX42" s="2622"/>
      <c r="AY42" s="2622"/>
      <c r="AZ42" s="2622"/>
      <c r="BA42" s="2622"/>
      <c r="BB42" s="2622"/>
      <c r="BC42" s="2622"/>
      <c r="BD42" s="2622"/>
      <c r="BE42" s="2622"/>
      <c r="BF42" s="2622"/>
      <c r="BG42" s="2622"/>
      <c r="BH42" s="2622"/>
      <c r="BI42" s="2622"/>
      <c r="BJ42" s="2622"/>
      <c r="BK42" s="2623"/>
      <c r="BL42" s="2612"/>
      <c r="BM42" s="2613"/>
      <c r="BN42" s="2613"/>
      <c r="BO42" s="2613"/>
      <c r="BP42" s="2613"/>
      <c r="BQ42" s="2613"/>
      <c r="BR42" s="2613"/>
      <c r="BS42" s="2613"/>
      <c r="BT42" s="2613"/>
      <c r="BU42" s="2613"/>
      <c r="BV42" s="2613"/>
      <c r="BW42" s="2613"/>
      <c r="BX42" s="2613"/>
      <c r="BY42" s="2614"/>
      <c r="BZ42" s="2612"/>
      <c r="CA42" s="2613"/>
      <c r="CB42" s="2613"/>
      <c r="CC42" s="2613"/>
      <c r="CD42" s="2613"/>
      <c r="CE42" s="2613"/>
      <c r="CF42" s="2613"/>
      <c r="CG42" s="2613"/>
      <c r="CH42" s="2613"/>
      <c r="CI42" s="2613"/>
      <c r="CJ42" s="2613"/>
      <c r="CK42" s="2613"/>
      <c r="CL42" s="2613"/>
      <c r="CM42" s="2614"/>
      <c r="CN42" s="2612"/>
      <c r="CO42" s="2613"/>
      <c r="CP42" s="2613"/>
      <c r="CQ42" s="2613"/>
      <c r="CR42" s="2613"/>
      <c r="CS42" s="2613"/>
      <c r="CT42" s="2613"/>
      <c r="CU42" s="2613"/>
      <c r="CV42" s="2613"/>
      <c r="CW42" s="2613"/>
      <c r="CX42" s="2613"/>
      <c r="CY42" s="2613"/>
      <c r="CZ42" s="2613"/>
      <c r="DA42" s="2614"/>
      <c r="DB42" s="2612"/>
      <c r="DC42" s="2613"/>
      <c r="DD42" s="2613"/>
      <c r="DE42" s="2613"/>
      <c r="DF42" s="2613"/>
      <c r="DG42" s="2613"/>
      <c r="DH42" s="2613"/>
      <c r="DI42" s="2613"/>
      <c r="DJ42" s="2613"/>
      <c r="DK42" s="2613"/>
      <c r="DL42" s="2613"/>
      <c r="DM42" s="2613"/>
      <c r="DN42" s="2613"/>
      <c r="DO42" s="2614"/>
      <c r="DP42" s="2612"/>
      <c r="DQ42" s="2613"/>
      <c r="DR42" s="2613"/>
      <c r="DS42" s="2613"/>
      <c r="DT42" s="2613"/>
      <c r="DU42" s="2613"/>
      <c r="DV42" s="2613"/>
      <c r="DW42" s="2613"/>
      <c r="DX42" s="2613"/>
      <c r="DY42" s="2613"/>
      <c r="DZ42" s="2613"/>
      <c r="EA42" s="2613"/>
      <c r="EB42" s="2613"/>
      <c r="EC42" s="2614"/>
      <c r="ED42" s="2612"/>
      <c r="EE42" s="2613"/>
      <c r="EF42" s="2613"/>
      <c r="EG42" s="2613"/>
      <c r="EH42" s="2613"/>
      <c r="EI42" s="2613"/>
      <c r="EJ42" s="2613"/>
      <c r="EK42" s="2613"/>
      <c r="EL42" s="2613"/>
      <c r="EM42" s="2613"/>
      <c r="EN42" s="2613"/>
      <c r="EO42" s="2613"/>
      <c r="EP42" s="2613"/>
      <c r="EQ42" s="2614"/>
      <c r="ER42" s="1969"/>
      <c r="ET42" s="1968">
        <f t="shared" si="6"/>
        <v>0</v>
      </c>
    </row>
    <row r="43" spans="1:150" ht="13.5" thickBot="1">
      <c r="A43" s="2630" t="s">
        <v>1294</v>
      </c>
      <c r="B43" s="2631"/>
      <c r="C43" s="2631"/>
      <c r="D43" s="2631"/>
      <c r="E43" s="2631"/>
      <c r="F43" s="2631"/>
      <c r="G43" s="2632"/>
      <c r="H43" s="2633" t="s">
        <v>300</v>
      </c>
      <c r="I43" s="2634"/>
      <c r="J43" s="2634"/>
      <c r="K43" s="2634"/>
      <c r="L43" s="2634"/>
      <c r="M43" s="2634"/>
      <c r="N43" s="2634"/>
      <c r="O43" s="2634"/>
      <c r="P43" s="2634"/>
      <c r="Q43" s="2634"/>
      <c r="R43" s="2634"/>
      <c r="S43" s="2634"/>
      <c r="T43" s="2634"/>
      <c r="U43" s="2634"/>
      <c r="V43" s="2634"/>
      <c r="W43" s="2634"/>
      <c r="X43" s="2634"/>
      <c r="Y43" s="2634"/>
      <c r="Z43" s="2634"/>
      <c r="AA43" s="2634"/>
      <c r="AB43" s="2634"/>
      <c r="AC43" s="2634"/>
      <c r="AD43" s="2634"/>
      <c r="AE43" s="2634"/>
      <c r="AF43" s="2634"/>
      <c r="AG43" s="2634"/>
      <c r="AH43" s="2634"/>
      <c r="AI43" s="2634"/>
      <c r="AJ43" s="2634"/>
      <c r="AK43" s="2634"/>
      <c r="AL43" s="2634"/>
      <c r="AM43" s="2634"/>
      <c r="AN43" s="2634"/>
      <c r="AO43" s="2634"/>
      <c r="AP43" s="2634"/>
      <c r="AQ43" s="2634"/>
      <c r="AR43" s="2634"/>
      <c r="AS43" s="2634"/>
      <c r="AT43" s="2634"/>
      <c r="AU43" s="2634"/>
      <c r="AV43" s="2634"/>
      <c r="AW43" s="2634"/>
      <c r="AX43" s="2634"/>
      <c r="AY43" s="2634"/>
      <c r="AZ43" s="2634"/>
      <c r="BA43" s="2634"/>
      <c r="BB43" s="2634"/>
      <c r="BC43" s="2634"/>
      <c r="BD43" s="2634"/>
      <c r="BE43" s="2634"/>
      <c r="BF43" s="2634"/>
      <c r="BG43" s="2634"/>
      <c r="BH43" s="2634"/>
      <c r="BI43" s="2634"/>
      <c r="BJ43" s="2634"/>
      <c r="BK43" s="2635"/>
      <c r="BL43" s="2627">
        <v>8.2093150684931491</v>
      </c>
      <c r="BM43" s="2628"/>
      <c r="BN43" s="2628"/>
      <c r="BO43" s="2628"/>
      <c r="BP43" s="2628"/>
      <c r="BQ43" s="2628"/>
      <c r="BR43" s="2628"/>
      <c r="BS43" s="2628"/>
      <c r="BT43" s="2628"/>
      <c r="BU43" s="2628"/>
      <c r="BV43" s="2628"/>
      <c r="BW43" s="2628"/>
      <c r="BX43" s="2628"/>
      <c r="BY43" s="2629"/>
      <c r="BZ43" s="2627">
        <v>5.0301369863013701</v>
      </c>
      <c r="CA43" s="2628"/>
      <c r="CB43" s="2628"/>
      <c r="CC43" s="2628"/>
      <c r="CD43" s="2628"/>
      <c r="CE43" s="2628"/>
      <c r="CF43" s="2628"/>
      <c r="CG43" s="2628"/>
      <c r="CH43" s="2628"/>
      <c r="CI43" s="2628"/>
      <c r="CJ43" s="2628"/>
      <c r="CK43" s="2628"/>
      <c r="CL43" s="2628"/>
      <c r="CM43" s="2629"/>
      <c r="CN43" s="2627">
        <v>5.9444383561643832</v>
      </c>
      <c r="CO43" s="2628"/>
      <c r="CP43" s="2628"/>
      <c r="CQ43" s="2628"/>
      <c r="CR43" s="2628"/>
      <c r="CS43" s="2628"/>
      <c r="CT43" s="2628"/>
      <c r="CU43" s="2628"/>
      <c r="CV43" s="2628"/>
      <c r="CW43" s="2628"/>
      <c r="CX43" s="2628"/>
      <c r="CY43" s="2628"/>
      <c r="CZ43" s="2628"/>
      <c r="DA43" s="2629"/>
      <c r="DB43" s="2627">
        <v>6.3281095890410954</v>
      </c>
      <c r="DC43" s="2628"/>
      <c r="DD43" s="2628"/>
      <c r="DE43" s="2628"/>
      <c r="DF43" s="2628"/>
      <c r="DG43" s="2628"/>
      <c r="DH43" s="2628"/>
      <c r="DI43" s="2628"/>
      <c r="DJ43" s="2628"/>
      <c r="DK43" s="2628"/>
      <c r="DL43" s="2628"/>
      <c r="DM43" s="2628"/>
      <c r="DN43" s="2628"/>
      <c r="DO43" s="2629"/>
      <c r="DP43" s="2627">
        <v>6.566794520547945</v>
      </c>
      <c r="DQ43" s="2628"/>
      <c r="DR43" s="2628"/>
      <c r="DS43" s="2628"/>
      <c r="DT43" s="2628"/>
      <c r="DU43" s="2628"/>
      <c r="DV43" s="2628"/>
      <c r="DW43" s="2628"/>
      <c r="DX43" s="2628"/>
      <c r="DY43" s="2628"/>
      <c r="DZ43" s="2628"/>
      <c r="EA43" s="2628"/>
      <c r="EB43" s="2628"/>
      <c r="EC43" s="2629"/>
      <c r="ED43" s="2627">
        <v>6.8144822191097596</v>
      </c>
      <c r="EE43" s="2628"/>
      <c r="EF43" s="2628"/>
      <c r="EG43" s="2628"/>
      <c r="EH43" s="2628"/>
      <c r="EI43" s="2628"/>
      <c r="EJ43" s="2628"/>
      <c r="EK43" s="2628"/>
      <c r="EL43" s="2628"/>
      <c r="EM43" s="2628"/>
      <c r="EN43" s="2628"/>
      <c r="EO43" s="2628"/>
      <c r="EP43" s="2628"/>
      <c r="EQ43" s="2628"/>
      <c r="ER43" s="1971">
        <f t="shared" si="7"/>
        <v>38.893276739657701</v>
      </c>
      <c r="ET43" s="1968">
        <f t="shared" si="6"/>
        <v>8.2093150684931491</v>
      </c>
    </row>
    <row r="44" spans="1:150" ht="13.5" thickBot="1">
      <c r="A44" s="2648" t="s">
        <v>194</v>
      </c>
      <c r="B44" s="2649"/>
      <c r="C44" s="2649"/>
      <c r="D44" s="2649"/>
      <c r="E44" s="2649"/>
      <c r="F44" s="2649"/>
      <c r="G44" s="2650"/>
      <c r="H44" s="2651" t="s">
        <v>1295</v>
      </c>
      <c r="I44" s="2652"/>
      <c r="J44" s="2652"/>
      <c r="K44" s="2652"/>
      <c r="L44" s="2652"/>
      <c r="M44" s="2652"/>
      <c r="N44" s="2652"/>
      <c r="O44" s="2652"/>
      <c r="P44" s="2652"/>
      <c r="Q44" s="2652"/>
      <c r="R44" s="2652"/>
      <c r="S44" s="2652"/>
      <c r="T44" s="2652"/>
      <c r="U44" s="2652"/>
      <c r="V44" s="2652"/>
      <c r="W44" s="2652"/>
      <c r="X44" s="2652"/>
      <c r="Y44" s="2652"/>
      <c r="Z44" s="2652"/>
      <c r="AA44" s="2652"/>
      <c r="AB44" s="2652"/>
      <c r="AC44" s="2652"/>
      <c r="AD44" s="2652"/>
      <c r="AE44" s="2652"/>
      <c r="AF44" s="2652"/>
      <c r="AG44" s="2652"/>
      <c r="AH44" s="2652"/>
      <c r="AI44" s="2652"/>
      <c r="AJ44" s="2652"/>
      <c r="AK44" s="2652"/>
      <c r="AL44" s="2652"/>
      <c r="AM44" s="2652"/>
      <c r="AN44" s="2652"/>
      <c r="AO44" s="2652"/>
      <c r="AP44" s="2652"/>
      <c r="AQ44" s="2652"/>
      <c r="AR44" s="2652"/>
      <c r="AS44" s="2652"/>
      <c r="AT44" s="2652"/>
      <c r="AU44" s="2652"/>
      <c r="AV44" s="2652"/>
      <c r="AW44" s="2652"/>
      <c r="AX44" s="2652"/>
      <c r="AY44" s="2652"/>
      <c r="AZ44" s="2652"/>
      <c r="BA44" s="2652"/>
      <c r="BB44" s="2652"/>
      <c r="BC44" s="2652"/>
      <c r="BD44" s="2652"/>
      <c r="BE44" s="2652"/>
      <c r="BF44" s="2652"/>
      <c r="BG44" s="2652"/>
      <c r="BH44" s="2652"/>
      <c r="BI44" s="2652"/>
      <c r="BJ44" s="2652"/>
      <c r="BK44" s="2653"/>
      <c r="BL44" s="2654">
        <f>BL35+BL36</f>
        <v>267.9062956617754</v>
      </c>
      <c r="BM44" s="2655"/>
      <c r="BN44" s="2655"/>
      <c r="BO44" s="2655"/>
      <c r="BP44" s="2655"/>
      <c r="BQ44" s="2655"/>
      <c r="BR44" s="2655"/>
      <c r="BS44" s="2655"/>
      <c r="BT44" s="2655"/>
      <c r="BU44" s="2655"/>
      <c r="BV44" s="2655"/>
      <c r="BW44" s="2655"/>
      <c r="BX44" s="2655"/>
      <c r="BY44" s="2656"/>
      <c r="BZ44" s="2654">
        <f>BZ35+BZ36</f>
        <v>141.43245331824528</v>
      </c>
      <c r="CA44" s="2655"/>
      <c r="CB44" s="2655"/>
      <c r="CC44" s="2655"/>
      <c r="CD44" s="2655"/>
      <c r="CE44" s="2655"/>
      <c r="CF44" s="2655"/>
      <c r="CG44" s="2655"/>
      <c r="CH44" s="2655"/>
      <c r="CI44" s="2655"/>
      <c r="CJ44" s="2655"/>
      <c r="CK44" s="2655"/>
      <c r="CL44" s="2655"/>
      <c r="CM44" s="2656"/>
      <c r="CN44" s="2654">
        <f>CN35+CN36</f>
        <v>210.0768349808979</v>
      </c>
      <c r="CO44" s="2655"/>
      <c r="CP44" s="2655"/>
      <c r="CQ44" s="2655"/>
      <c r="CR44" s="2655"/>
      <c r="CS44" s="2655"/>
      <c r="CT44" s="2655"/>
      <c r="CU44" s="2655"/>
      <c r="CV44" s="2655"/>
      <c r="CW44" s="2655"/>
      <c r="CX44" s="2655"/>
      <c r="CY44" s="2655"/>
      <c r="CZ44" s="2655"/>
      <c r="DA44" s="2656"/>
      <c r="DB44" s="2654">
        <f>DB35+DB36</f>
        <v>244.8273277076878</v>
      </c>
      <c r="DC44" s="2655"/>
      <c r="DD44" s="2655"/>
      <c r="DE44" s="2655"/>
      <c r="DF44" s="2655"/>
      <c r="DG44" s="2655"/>
      <c r="DH44" s="2655"/>
      <c r="DI44" s="2655"/>
      <c r="DJ44" s="2655"/>
      <c r="DK44" s="2655"/>
      <c r="DL44" s="2655"/>
      <c r="DM44" s="2655"/>
      <c r="DN44" s="2655"/>
      <c r="DO44" s="2656"/>
      <c r="DP44" s="2654">
        <f>DP35+DP36</f>
        <v>315.17398276380328</v>
      </c>
      <c r="DQ44" s="2655"/>
      <c r="DR44" s="2655"/>
      <c r="DS44" s="2655"/>
      <c r="DT44" s="2655"/>
      <c r="DU44" s="2655"/>
      <c r="DV44" s="2655"/>
      <c r="DW44" s="2655"/>
      <c r="DX44" s="2655"/>
      <c r="DY44" s="2655"/>
      <c r="DZ44" s="2655"/>
      <c r="EA44" s="2655"/>
      <c r="EB44" s="2655"/>
      <c r="EC44" s="2656"/>
      <c r="ED44" s="2654">
        <f>ED35+ED36</f>
        <v>153.90078213508667</v>
      </c>
      <c r="EE44" s="2655"/>
      <c r="EF44" s="2655"/>
      <c r="EG44" s="2655"/>
      <c r="EH44" s="2655"/>
      <c r="EI44" s="2655"/>
      <c r="EJ44" s="2655"/>
      <c r="EK44" s="2655"/>
      <c r="EL44" s="2655"/>
      <c r="EM44" s="2655"/>
      <c r="EN44" s="2655"/>
      <c r="EO44" s="2655"/>
      <c r="EP44" s="2655"/>
      <c r="EQ44" s="2655"/>
      <c r="ER44" s="1972">
        <f t="shared" si="7"/>
        <v>1333.3176765674964</v>
      </c>
      <c r="ET44" s="1968">
        <f t="shared" si="6"/>
        <v>267.9062956617754</v>
      </c>
    </row>
    <row r="45" spans="1:150" ht="13.5" thickBot="1">
      <c r="A45" s="2648" t="s">
        <v>1296</v>
      </c>
      <c r="B45" s="2649"/>
      <c r="C45" s="2649"/>
      <c r="D45" s="2649"/>
      <c r="E45" s="2649"/>
      <c r="F45" s="2649"/>
      <c r="G45" s="2650"/>
      <c r="H45" s="2651" t="s">
        <v>197</v>
      </c>
      <c r="I45" s="2652"/>
      <c r="J45" s="2652"/>
      <c r="K45" s="2652"/>
      <c r="L45" s="2652"/>
      <c r="M45" s="2652"/>
      <c r="N45" s="2652"/>
      <c r="O45" s="2652"/>
      <c r="P45" s="2652"/>
      <c r="Q45" s="2652"/>
      <c r="R45" s="2652"/>
      <c r="S45" s="2652"/>
      <c r="T45" s="2652"/>
      <c r="U45" s="2652"/>
      <c r="V45" s="2652"/>
      <c r="W45" s="2652"/>
      <c r="X45" s="2652"/>
      <c r="Y45" s="2652"/>
      <c r="Z45" s="2652"/>
      <c r="AA45" s="2652"/>
      <c r="AB45" s="2652"/>
      <c r="AC45" s="2652"/>
      <c r="AD45" s="2652"/>
      <c r="AE45" s="2652"/>
      <c r="AF45" s="2652"/>
      <c r="AG45" s="2652"/>
      <c r="AH45" s="2652"/>
      <c r="AI45" s="2652"/>
      <c r="AJ45" s="2652"/>
      <c r="AK45" s="2652"/>
      <c r="AL45" s="2652"/>
      <c r="AM45" s="2652"/>
      <c r="AN45" s="2652"/>
      <c r="AO45" s="2652"/>
      <c r="AP45" s="2652"/>
      <c r="AQ45" s="2652"/>
      <c r="AR45" s="2652"/>
      <c r="AS45" s="2652"/>
      <c r="AT45" s="2652"/>
      <c r="AU45" s="2652"/>
      <c r="AV45" s="2652"/>
      <c r="AW45" s="2652"/>
      <c r="AX45" s="2652"/>
      <c r="AY45" s="2652"/>
      <c r="AZ45" s="2652"/>
      <c r="BA45" s="2652"/>
      <c r="BB45" s="2652"/>
      <c r="BC45" s="2652"/>
      <c r="BD45" s="2652"/>
      <c r="BE45" s="2652"/>
      <c r="BF45" s="2652"/>
      <c r="BG45" s="2652"/>
      <c r="BH45" s="2652"/>
      <c r="BI45" s="2652"/>
      <c r="BJ45" s="2652"/>
      <c r="BK45" s="2653"/>
      <c r="BL45" s="2654">
        <v>71.240176035146916</v>
      </c>
      <c r="BM45" s="2655"/>
      <c r="BN45" s="2655"/>
      <c r="BO45" s="2655"/>
      <c r="BP45" s="2655"/>
      <c r="BQ45" s="2655"/>
      <c r="BR45" s="2655"/>
      <c r="BS45" s="2655"/>
      <c r="BT45" s="2655"/>
      <c r="BU45" s="2655"/>
      <c r="BV45" s="2655"/>
      <c r="BW45" s="2655"/>
      <c r="BX45" s="2655"/>
      <c r="BY45" s="2656"/>
      <c r="BZ45" s="2654">
        <v>51.525406514976616</v>
      </c>
      <c r="CA45" s="2655"/>
      <c r="CB45" s="2655"/>
      <c r="CC45" s="2655"/>
      <c r="CD45" s="2655"/>
      <c r="CE45" s="2655"/>
      <c r="CF45" s="2655"/>
      <c r="CG45" s="2655"/>
      <c r="CH45" s="2655"/>
      <c r="CI45" s="2655"/>
      <c r="CJ45" s="2655"/>
      <c r="CK45" s="2655"/>
      <c r="CL45" s="2655"/>
      <c r="CM45" s="2656"/>
      <c r="CN45" s="2654">
        <v>64.112599624847491</v>
      </c>
      <c r="CO45" s="2655"/>
      <c r="CP45" s="2655"/>
      <c r="CQ45" s="2655"/>
      <c r="CR45" s="2655"/>
      <c r="CS45" s="2655"/>
      <c r="CT45" s="2655"/>
      <c r="CU45" s="2655"/>
      <c r="CV45" s="2655"/>
      <c r="CW45" s="2655"/>
      <c r="CX45" s="2655"/>
      <c r="CY45" s="2655"/>
      <c r="CZ45" s="2655"/>
      <c r="DA45" s="2656"/>
      <c r="DB45" s="2654">
        <v>71.181931810375517</v>
      </c>
      <c r="DC45" s="2655"/>
      <c r="DD45" s="2655"/>
      <c r="DE45" s="2655"/>
      <c r="DF45" s="2655"/>
      <c r="DG45" s="2655"/>
      <c r="DH45" s="2655"/>
      <c r="DI45" s="2655"/>
      <c r="DJ45" s="2655"/>
      <c r="DK45" s="2655"/>
      <c r="DL45" s="2655"/>
      <c r="DM45" s="2655"/>
      <c r="DN45" s="2655"/>
      <c r="DO45" s="2656"/>
      <c r="DP45" s="2654">
        <v>85.640175792589744</v>
      </c>
      <c r="DQ45" s="2655"/>
      <c r="DR45" s="2655"/>
      <c r="DS45" s="2655"/>
      <c r="DT45" s="2655"/>
      <c r="DU45" s="2655"/>
      <c r="DV45" s="2655"/>
      <c r="DW45" s="2655"/>
      <c r="DX45" s="2655"/>
      <c r="DY45" s="2655"/>
      <c r="DZ45" s="2655"/>
      <c r="EA45" s="2655"/>
      <c r="EB45" s="2655"/>
      <c r="EC45" s="2656"/>
      <c r="ED45" s="2654">
        <v>41.81849187964221</v>
      </c>
      <c r="EE45" s="2655"/>
      <c r="EF45" s="2655"/>
      <c r="EG45" s="2655"/>
      <c r="EH45" s="2655"/>
      <c r="EI45" s="2655"/>
      <c r="EJ45" s="2655"/>
      <c r="EK45" s="2655"/>
      <c r="EL45" s="2655"/>
      <c r="EM45" s="2655"/>
      <c r="EN45" s="2655"/>
      <c r="EO45" s="2655"/>
      <c r="EP45" s="2655"/>
      <c r="EQ45" s="2655"/>
      <c r="ER45" s="1972">
        <f t="shared" si="7"/>
        <v>385.51878165757853</v>
      </c>
      <c r="ET45" s="1968">
        <f t="shared" si="6"/>
        <v>71.240176035146916</v>
      </c>
    </row>
    <row r="46" spans="1:150" ht="13.5" thickBot="1">
      <c r="A46" s="2648" t="s">
        <v>1297</v>
      </c>
      <c r="B46" s="2649"/>
      <c r="C46" s="2649"/>
      <c r="D46" s="2649"/>
      <c r="E46" s="2649"/>
      <c r="F46" s="2649"/>
      <c r="G46" s="2650"/>
      <c r="H46" s="2651" t="s">
        <v>479</v>
      </c>
      <c r="I46" s="2652"/>
      <c r="J46" s="2652"/>
      <c r="K46" s="2652"/>
      <c r="L46" s="2652"/>
      <c r="M46" s="2652"/>
      <c r="N46" s="2652"/>
      <c r="O46" s="2652"/>
      <c r="P46" s="2652"/>
      <c r="Q46" s="2652"/>
      <c r="R46" s="2652"/>
      <c r="S46" s="2652"/>
      <c r="T46" s="2652"/>
      <c r="U46" s="2652"/>
      <c r="V46" s="2652"/>
      <c r="W46" s="2652"/>
      <c r="X46" s="2652"/>
      <c r="Y46" s="2652"/>
      <c r="Z46" s="2652"/>
      <c r="AA46" s="2652"/>
      <c r="AB46" s="2652"/>
      <c r="AC46" s="2652"/>
      <c r="AD46" s="2652"/>
      <c r="AE46" s="2652"/>
      <c r="AF46" s="2652"/>
      <c r="AG46" s="2652"/>
      <c r="AH46" s="2652"/>
      <c r="AI46" s="2652"/>
      <c r="AJ46" s="2652"/>
      <c r="AK46" s="2652"/>
      <c r="AL46" s="2652"/>
      <c r="AM46" s="2652"/>
      <c r="AN46" s="2652"/>
      <c r="AO46" s="2652"/>
      <c r="AP46" s="2652"/>
      <c r="AQ46" s="2652"/>
      <c r="AR46" s="2652"/>
      <c r="AS46" s="2652"/>
      <c r="AT46" s="2652"/>
      <c r="AU46" s="2652"/>
      <c r="AV46" s="2652"/>
      <c r="AW46" s="2652"/>
      <c r="AX46" s="2652"/>
      <c r="AY46" s="2652"/>
      <c r="AZ46" s="2652"/>
      <c r="BA46" s="2652"/>
      <c r="BB46" s="2652"/>
      <c r="BC46" s="2652"/>
      <c r="BD46" s="2652"/>
      <c r="BE46" s="2652"/>
      <c r="BF46" s="2652"/>
      <c r="BG46" s="2652"/>
      <c r="BH46" s="2652"/>
      <c r="BI46" s="2652"/>
      <c r="BJ46" s="2652"/>
      <c r="BK46" s="2653"/>
      <c r="BL46" s="2654">
        <f>BL44-BL45</f>
        <v>196.66611962662847</v>
      </c>
      <c r="BM46" s="2655"/>
      <c r="BN46" s="2655"/>
      <c r="BO46" s="2655"/>
      <c r="BP46" s="2655"/>
      <c r="BQ46" s="2655"/>
      <c r="BR46" s="2655"/>
      <c r="BS46" s="2655"/>
      <c r="BT46" s="2655"/>
      <c r="BU46" s="2655"/>
      <c r="BV46" s="2655"/>
      <c r="BW46" s="2655"/>
      <c r="BX46" s="2655"/>
      <c r="BY46" s="2656"/>
      <c r="BZ46" s="2654">
        <f>BZ44-BZ45</f>
        <v>89.907046803268656</v>
      </c>
      <c r="CA46" s="2655"/>
      <c r="CB46" s="2655"/>
      <c r="CC46" s="2655"/>
      <c r="CD46" s="2655"/>
      <c r="CE46" s="2655"/>
      <c r="CF46" s="2655"/>
      <c r="CG46" s="2655"/>
      <c r="CH46" s="2655"/>
      <c r="CI46" s="2655"/>
      <c r="CJ46" s="2655"/>
      <c r="CK46" s="2655"/>
      <c r="CL46" s="2655"/>
      <c r="CM46" s="2656"/>
      <c r="CN46" s="2654">
        <f>CN44-CN45</f>
        <v>145.96423535605041</v>
      </c>
      <c r="CO46" s="2655"/>
      <c r="CP46" s="2655"/>
      <c r="CQ46" s="2655"/>
      <c r="CR46" s="2655"/>
      <c r="CS46" s="2655"/>
      <c r="CT46" s="2655"/>
      <c r="CU46" s="2655"/>
      <c r="CV46" s="2655"/>
      <c r="CW46" s="2655"/>
      <c r="CX46" s="2655"/>
      <c r="CY46" s="2655"/>
      <c r="CZ46" s="2655"/>
      <c r="DA46" s="2656"/>
      <c r="DB46" s="2654">
        <f>DB44-DB45</f>
        <v>173.64539589731228</v>
      </c>
      <c r="DC46" s="2655"/>
      <c r="DD46" s="2655"/>
      <c r="DE46" s="2655"/>
      <c r="DF46" s="2655"/>
      <c r="DG46" s="2655"/>
      <c r="DH46" s="2655"/>
      <c r="DI46" s="2655"/>
      <c r="DJ46" s="2655"/>
      <c r="DK46" s="2655"/>
      <c r="DL46" s="2655"/>
      <c r="DM46" s="2655"/>
      <c r="DN46" s="2655"/>
      <c r="DO46" s="2656"/>
      <c r="DP46" s="2654">
        <f>DP44-DP45</f>
        <v>229.53380697121355</v>
      </c>
      <c r="DQ46" s="2655"/>
      <c r="DR46" s="2655"/>
      <c r="DS46" s="2655"/>
      <c r="DT46" s="2655"/>
      <c r="DU46" s="2655"/>
      <c r="DV46" s="2655"/>
      <c r="DW46" s="2655"/>
      <c r="DX46" s="2655"/>
      <c r="DY46" s="2655"/>
      <c r="DZ46" s="2655"/>
      <c r="EA46" s="2655"/>
      <c r="EB46" s="2655"/>
      <c r="EC46" s="2656"/>
      <c r="ED46" s="2654">
        <f>ED44-ED45</f>
        <v>112.08229025544446</v>
      </c>
      <c r="EE46" s="2655"/>
      <c r="EF46" s="2655"/>
      <c r="EG46" s="2655"/>
      <c r="EH46" s="2655"/>
      <c r="EI46" s="2655"/>
      <c r="EJ46" s="2655"/>
      <c r="EK46" s="2655"/>
      <c r="EL46" s="2655"/>
      <c r="EM46" s="2655"/>
      <c r="EN46" s="2655"/>
      <c r="EO46" s="2655"/>
      <c r="EP46" s="2655"/>
      <c r="EQ46" s="2655"/>
      <c r="ER46" s="1972">
        <f t="shared" si="7"/>
        <v>947.79889490991764</v>
      </c>
      <c r="ET46" s="1968">
        <f>BL46</f>
        <v>196.66611962662847</v>
      </c>
    </row>
    <row r="47" spans="1:150">
      <c r="A47" s="2602" t="s">
        <v>1298</v>
      </c>
      <c r="B47" s="2603"/>
      <c r="C47" s="2603"/>
      <c r="D47" s="2603"/>
      <c r="E47" s="2603"/>
      <c r="F47" s="2603"/>
      <c r="G47" s="2604"/>
      <c r="H47" s="2605" t="s">
        <v>310</v>
      </c>
      <c r="I47" s="2606"/>
      <c r="J47" s="2606"/>
      <c r="K47" s="2606"/>
      <c r="L47" s="2606"/>
      <c r="M47" s="2606"/>
      <c r="N47" s="2606"/>
      <c r="O47" s="2606"/>
      <c r="P47" s="2606"/>
      <c r="Q47" s="2606"/>
      <c r="R47" s="2606"/>
      <c r="S47" s="2606"/>
      <c r="T47" s="2606"/>
      <c r="U47" s="2606"/>
      <c r="V47" s="2606"/>
      <c r="W47" s="2606"/>
      <c r="X47" s="2606"/>
      <c r="Y47" s="2606"/>
      <c r="Z47" s="2606"/>
      <c r="AA47" s="2606"/>
      <c r="AB47" s="2606"/>
      <c r="AC47" s="2606"/>
      <c r="AD47" s="2606"/>
      <c r="AE47" s="2606"/>
      <c r="AF47" s="2606"/>
      <c r="AG47" s="2606"/>
      <c r="AH47" s="2606"/>
      <c r="AI47" s="2606"/>
      <c r="AJ47" s="2606"/>
      <c r="AK47" s="2606"/>
      <c r="AL47" s="2606"/>
      <c r="AM47" s="2606"/>
      <c r="AN47" s="2606"/>
      <c r="AO47" s="2606"/>
      <c r="AP47" s="2606"/>
      <c r="AQ47" s="2606"/>
      <c r="AR47" s="2606"/>
      <c r="AS47" s="2606"/>
      <c r="AT47" s="2606"/>
      <c r="AU47" s="2606"/>
      <c r="AV47" s="2606"/>
      <c r="AW47" s="2606"/>
      <c r="AX47" s="2606"/>
      <c r="AY47" s="2606"/>
      <c r="AZ47" s="2606"/>
      <c r="BA47" s="2606"/>
      <c r="BB47" s="2606"/>
      <c r="BC47" s="2606"/>
      <c r="BD47" s="2606"/>
      <c r="BE47" s="2606"/>
      <c r="BF47" s="2606"/>
      <c r="BG47" s="2606"/>
      <c r="BH47" s="2606"/>
      <c r="BI47" s="2606"/>
      <c r="BJ47" s="2606"/>
      <c r="BK47" s="2607"/>
      <c r="BL47" s="2608">
        <f>BL50+BL51+BL49+BL52</f>
        <v>49.166529906657352</v>
      </c>
      <c r="BM47" s="2609"/>
      <c r="BN47" s="2609"/>
      <c r="BO47" s="2609"/>
      <c r="BP47" s="2609"/>
      <c r="BQ47" s="2609"/>
      <c r="BR47" s="2609"/>
      <c r="BS47" s="2609"/>
      <c r="BT47" s="2609"/>
      <c r="BU47" s="2609"/>
      <c r="BV47" s="2609"/>
      <c r="BW47" s="2609"/>
      <c r="BX47" s="2609"/>
      <c r="BY47" s="2610"/>
      <c r="BZ47" s="2608">
        <f>BZ50+BZ51+BZ49+BZ52</f>
        <v>22.476761700817267</v>
      </c>
      <c r="CA47" s="2609"/>
      <c r="CB47" s="2609"/>
      <c r="CC47" s="2609"/>
      <c r="CD47" s="2609"/>
      <c r="CE47" s="2609"/>
      <c r="CF47" s="2609"/>
      <c r="CG47" s="2609"/>
      <c r="CH47" s="2609"/>
      <c r="CI47" s="2609"/>
      <c r="CJ47" s="2609"/>
      <c r="CK47" s="2609"/>
      <c r="CL47" s="2609"/>
      <c r="CM47" s="2610"/>
      <c r="CN47" s="2608">
        <f>CN50+CN51+CN49+CN52</f>
        <v>36.491058839012503</v>
      </c>
      <c r="CO47" s="2609"/>
      <c r="CP47" s="2609"/>
      <c r="CQ47" s="2609"/>
      <c r="CR47" s="2609"/>
      <c r="CS47" s="2609"/>
      <c r="CT47" s="2609"/>
      <c r="CU47" s="2609"/>
      <c r="CV47" s="2609"/>
      <c r="CW47" s="2609"/>
      <c r="CX47" s="2609"/>
      <c r="CY47" s="2609"/>
      <c r="CZ47" s="2609"/>
      <c r="DA47" s="2610"/>
      <c r="DB47" s="2608">
        <f>DB50+DB51+DB49+DB52</f>
        <v>43.411348974328142</v>
      </c>
      <c r="DC47" s="2609"/>
      <c r="DD47" s="2609"/>
      <c r="DE47" s="2609"/>
      <c r="DF47" s="2609"/>
      <c r="DG47" s="2609"/>
      <c r="DH47" s="2609"/>
      <c r="DI47" s="2609"/>
      <c r="DJ47" s="2609"/>
      <c r="DK47" s="2609"/>
      <c r="DL47" s="2609"/>
      <c r="DM47" s="2609"/>
      <c r="DN47" s="2609"/>
      <c r="DO47" s="2610"/>
      <c r="DP47" s="2608">
        <f>DP50+DP51+DP49+DP52</f>
        <v>57.38345174280358</v>
      </c>
      <c r="DQ47" s="2609"/>
      <c r="DR47" s="2609"/>
      <c r="DS47" s="2609"/>
      <c r="DT47" s="2609"/>
      <c r="DU47" s="2609"/>
      <c r="DV47" s="2609"/>
      <c r="DW47" s="2609"/>
      <c r="DX47" s="2609"/>
      <c r="DY47" s="2609"/>
      <c r="DZ47" s="2609"/>
      <c r="EA47" s="2609"/>
      <c r="EB47" s="2609"/>
      <c r="EC47" s="2610"/>
      <c r="ED47" s="2608">
        <f>ED50+ED51+ED49+ED52</f>
        <v>28.020572563861183</v>
      </c>
      <c r="EE47" s="2609"/>
      <c r="EF47" s="2609"/>
      <c r="EG47" s="2609"/>
      <c r="EH47" s="2609"/>
      <c r="EI47" s="2609"/>
      <c r="EJ47" s="2609"/>
      <c r="EK47" s="2609"/>
      <c r="EL47" s="2609"/>
      <c r="EM47" s="2609"/>
      <c r="EN47" s="2609"/>
      <c r="EO47" s="2609"/>
      <c r="EP47" s="2609"/>
      <c r="EQ47" s="2609"/>
      <c r="ER47" s="1973">
        <f t="shared" si="7"/>
        <v>236.94972372748003</v>
      </c>
      <c r="ET47" s="1968">
        <f t="shared" ref="ET47:ET85" si="20">BL47</f>
        <v>49.166529906657352</v>
      </c>
    </row>
    <row r="48" spans="1:150">
      <c r="A48" s="2615"/>
      <c r="B48" s="2616"/>
      <c r="C48" s="2616"/>
      <c r="D48" s="2616"/>
      <c r="E48" s="2616"/>
      <c r="F48" s="2616"/>
      <c r="G48" s="2617"/>
      <c r="H48" s="2621" t="s">
        <v>185</v>
      </c>
      <c r="I48" s="2622"/>
      <c r="J48" s="2622"/>
      <c r="K48" s="2622"/>
      <c r="L48" s="2622"/>
      <c r="M48" s="2622"/>
      <c r="N48" s="2622"/>
      <c r="O48" s="2622"/>
      <c r="P48" s="2622"/>
      <c r="Q48" s="2622"/>
      <c r="R48" s="2622"/>
      <c r="S48" s="2622"/>
      <c r="T48" s="2622"/>
      <c r="U48" s="2622"/>
      <c r="V48" s="2622"/>
      <c r="W48" s="2622"/>
      <c r="X48" s="2622"/>
      <c r="Y48" s="2622"/>
      <c r="Z48" s="2622"/>
      <c r="AA48" s="2622"/>
      <c r="AB48" s="2622"/>
      <c r="AC48" s="2622"/>
      <c r="AD48" s="2622"/>
      <c r="AE48" s="2622"/>
      <c r="AF48" s="2622"/>
      <c r="AG48" s="2622"/>
      <c r="AH48" s="2622"/>
      <c r="AI48" s="2622"/>
      <c r="AJ48" s="2622"/>
      <c r="AK48" s="2622"/>
      <c r="AL48" s="2622"/>
      <c r="AM48" s="2622"/>
      <c r="AN48" s="2622"/>
      <c r="AO48" s="2622"/>
      <c r="AP48" s="2622"/>
      <c r="AQ48" s="2622"/>
      <c r="AR48" s="2622"/>
      <c r="AS48" s="2622"/>
      <c r="AT48" s="2622"/>
      <c r="AU48" s="2622"/>
      <c r="AV48" s="2622"/>
      <c r="AW48" s="2622"/>
      <c r="AX48" s="2622"/>
      <c r="AY48" s="2622"/>
      <c r="AZ48" s="2622"/>
      <c r="BA48" s="2622"/>
      <c r="BB48" s="2622"/>
      <c r="BC48" s="2622"/>
      <c r="BD48" s="2622"/>
      <c r="BE48" s="2622"/>
      <c r="BF48" s="2622"/>
      <c r="BG48" s="2622"/>
      <c r="BH48" s="2622"/>
      <c r="BI48" s="2622"/>
      <c r="BJ48" s="2622"/>
      <c r="BK48" s="2623"/>
      <c r="BL48" s="2612"/>
      <c r="BM48" s="2613"/>
      <c r="BN48" s="2613"/>
      <c r="BO48" s="2613"/>
      <c r="BP48" s="2613"/>
      <c r="BQ48" s="2613"/>
      <c r="BR48" s="2613"/>
      <c r="BS48" s="2613"/>
      <c r="BT48" s="2613"/>
      <c r="BU48" s="2613"/>
      <c r="BV48" s="2613"/>
      <c r="BW48" s="2613"/>
      <c r="BX48" s="2613"/>
      <c r="BY48" s="2614"/>
      <c r="BZ48" s="2612"/>
      <c r="CA48" s="2613"/>
      <c r="CB48" s="2613"/>
      <c r="CC48" s="2613"/>
      <c r="CD48" s="2613"/>
      <c r="CE48" s="2613"/>
      <c r="CF48" s="2613"/>
      <c r="CG48" s="2613"/>
      <c r="CH48" s="2613"/>
      <c r="CI48" s="2613"/>
      <c r="CJ48" s="2613"/>
      <c r="CK48" s="2613"/>
      <c r="CL48" s="2613"/>
      <c r="CM48" s="2614"/>
      <c r="CN48" s="2612"/>
      <c r="CO48" s="2613"/>
      <c r="CP48" s="2613"/>
      <c r="CQ48" s="2613"/>
      <c r="CR48" s="2613"/>
      <c r="CS48" s="2613"/>
      <c r="CT48" s="2613"/>
      <c r="CU48" s="2613"/>
      <c r="CV48" s="2613"/>
      <c r="CW48" s="2613"/>
      <c r="CX48" s="2613"/>
      <c r="CY48" s="2613"/>
      <c r="CZ48" s="2613"/>
      <c r="DA48" s="2614"/>
      <c r="DB48" s="2612"/>
      <c r="DC48" s="2613"/>
      <c r="DD48" s="2613"/>
      <c r="DE48" s="2613"/>
      <c r="DF48" s="2613"/>
      <c r="DG48" s="2613"/>
      <c r="DH48" s="2613"/>
      <c r="DI48" s="2613"/>
      <c r="DJ48" s="2613"/>
      <c r="DK48" s="2613"/>
      <c r="DL48" s="2613"/>
      <c r="DM48" s="2613"/>
      <c r="DN48" s="2613"/>
      <c r="DO48" s="2614"/>
      <c r="DP48" s="2612"/>
      <c r="DQ48" s="2613"/>
      <c r="DR48" s="2613"/>
      <c r="DS48" s="2613"/>
      <c r="DT48" s="2613"/>
      <c r="DU48" s="2613"/>
      <c r="DV48" s="2613"/>
      <c r="DW48" s="2613"/>
      <c r="DX48" s="2613"/>
      <c r="DY48" s="2613"/>
      <c r="DZ48" s="2613"/>
      <c r="EA48" s="2613"/>
      <c r="EB48" s="2613"/>
      <c r="EC48" s="2614"/>
      <c r="ED48" s="2612"/>
      <c r="EE48" s="2613"/>
      <c r="EF48" s="2613"/>
      <c r="EG48" s="2613"/>
      <c r="EH48" s="2613"/>
      <c r="EI48" s="2613"/>
      <c r="EJ48" s="2613"/>
      <c r="EK48" s="2613"/>
      <c r="EL48" s="2613"/>
      <c r="EM48" s="2613"/>
      <c r="EN48" s="2613"/>
      <c r="EO48" s="2613"/>
      <c r="EP48" s="2613"/>
      <c r="EQ48" s="2613"/>
      <c r="ER48" s="1973"/>
      <c r="ET48" s="1968">
        <f t="shared" si="20"/>
        <v>0</v>
      </c>
    </row>
    <row r="49" spans="1:150">
      <c r="A49" s="2615" t="s">
        <v>81</v>
      </c>
      <c r="B49" s="2616"/>
      <c r="C49" s="2616"/>
      <c r="D49" s="2616"/>
      <c r="E49" s="2616"/>
      <c r="F49" s="2616"/>
      <c r="G49" s="2617"/>
      <c r="H49" s="2621" t="s">
        <v>301</v>
      </c>
      <c r="I49" s="2622"/>
      <c r="J49" s="2622"/>
      <c r="K49" s="2622"/>
      <c r="L49" s="2622"/>
      <c r="M49" s="2622"/>
      <c r="N49" s="2622"/>
      <c r="O49" s="2622"/>
      <c r="P49" s="2622"/>
      <c r="Q49" s="2622"/>
      <c r="R49" s="2622"/>
      <c r="S49" s="2622"/>
      <c r="T49" s="2622"/>
      <c r="U49" s="2622"/>
      <c r="V49" s="2622"/>
      <c r="W49" s="2622"/>
      <c r="X49" s="2622"/>
      <c r="Y49" s="2622"/>
      <c r="Z49" s="2622"/>
      <c r="AA49" s="2622"/>
      <c r="AB49" s="2622"/>
      <c r="AC49" s="2622"/>
      <c r="AD49" s="2622"/>
      <c r="AE49" s="2622"/>
      <c r="AF49" s="2622"/>
      <c r="AG49" s="2622"/>
      <c r="AH49" s="2622"/>
      <c r="AI49" s="2622"/>
      <c r="AJ49" s="2622"/>
      <c r="AK49" s="2622"/>
      <c r="AL49" s="2622"/>
      <c r="AM49" s="2622"/>
      <c r="AN49" s="2622"/>
      <c r="AO49" s="2622"/>
      <c r="AP49" s="2622"/>
      <c r="AQ49" s="2622"/>
      <c r="AR49" s="2622"/>
      <c r="AS49" s="2622"/>
      <c r="AT49" s="2622"/>
      <c r="AU49" s="2622"/>
      <c r="AV49" s="2622"/>
      <c r="AW49" s="2622"/>
      <c r="AX49" s="2622"/>
      <c r="AY49" s="2622"/>
      <c r="AZ49" s="2622"/>
      <c r="BA49" s="2622"/>
      <c r="BB49" s="2622"/>
      <c r="BC49" s="2622"/>
      <c r="BD49" s="2622"/>
      <c r="BE49" s="2622"/>
      <c r="BF49" s="2622"/>
      <c r="BG49" s="2622"/>
      <c r="BH49" s="2622"/>
      <c r="BI49" s="2622"/>
      <c r="BJ49" s="2622"/>
      <c r="BK49" s="2623"/>
      <c r="BL49" s="2612">
        <v>0</v>
      </c>
      <c r="BM49" s="2613"/>
      <c r="BN49" s="2613"/>
      <c r="BO49" s="2613"/>
      <c r="BP49" s="2613"/>
      <c r="BQ49" s="2613"/>
      <c r="BR49" s="2613"/>
      <c r="BS49" s="2613"/>
      <c r="BT49" s="2613"/>
      <c r="BU49" s="2613"/>
      <c r="BV49" s="2613"/>
      <c r="BW49" s="2613"/>
      <c r="BX49" s="2613"/>
      <c r="BY49" s="2614"/>
      <c r="BZ49" s="2612">
        <v>0</v>
      </c>
      <c r="CA49" s="2613"/>
      <c r="CB49" s="2613"/>
      <c r="CC49" s="2613"/>
      <c r="CD49" s="2613"/>
      <c r="CE49" s="2613"/>
      <c r="CF49" s="2613"/>
      <c r="CG49" s="2613"/>
      <c r="CH49" s="2613"/>
      <c r="CI49" s="2613"/>
      <c r="CJ49" s="2613"/>
      <c r="CK49" s="2613"/>
      <c r="CL49" s="2613"/>
      <c r="CM49" s="2614"/>
      <c r="CN49" s="2612">
        <v>0</v>
      </c>
      <c r="CO49" s="2613"/>
      <c r="CP49" s="2613"/>
      <c r="CQ49" s="2613"/>
      <c r="CR49" s="2613"/>
      <c r="CS49" s="2613"/>
      <c r="CT49" s="2613"/>
      <c r="CU49" s="2613"/>
      <c r="CV49" s="2613"/>
      <c r="CW49" s="2613"/>
      <c r="CX49" s="2613"/>
      <c r="CY49" s="2613"/>
      <c r="CZ49" s="2613"/>
      <c r="DA49" s="2614"/>
      <c r="DB49" s="2612">
        <v>0</v>
      </c>
      <c r="DC49" s="2613"/>
      <c r="DD49" s="2613"/>
      <c r="DE49" s="2613"/>
      <c r="DF49" s="2613"/>
      <c r="DG49" s="2613"/>
      <c r="DH49" s="2613"/>
      <c r="DI49" s="2613"/>
      <c r="DJ49" s="2613"/>
      <c r="DK49" s="2613"/>
      <c r="DL49" s="2613"/>
      <c r="DM49" s="2613"/>
      <c r="DN49" s="2613"/>
      <c r="DO49" s="2614"/>
      <c r="DP49" s="2612">
        <v>0</v>
      </c>
      <c r="DQ49" s="2613"/>
      <c r="DR49" s="2613"/>
      <c r="DS49" s="2613"/>
      <c r="DT49" s="2613"/>
      <c r="DU49" s="2613"/>
      <c r="DV49" s="2613"/>
      <c r="DW49" s="2613"/>
      <c r="DX49" s="2613"/>
      <c r="DY49" s="2613"/>
      <c r="DZ49" s="2613"/>
      <c r="EA49" s="2613"/>
      <c r="EB49" s="2613"/>
      <c r="EC49" s="2614"/>
      <c r="ED49" s="2612">
        <v>0</v>
      </c>
      <c r="EE49" s="2613"/>
      <c r="EF49" s="2613"/>
      <c r="EG49" s="2613"/>
      <c r="EH49" s="2613"/>
      <c r="EI49" s="2613"/>
      <c r="EJ49" s="2613"/>
      <c r="EK49" s="2613"/>
      <c r="EL49" s="2613"/>
      <c r="EM49" s="2613"/>
      <c r="EN49" s="2613"/>
      <c r="EO49" s="2613"/>
      <c r="EP49" s="2613"/>
      <c r="EQ49" s="2614"/>
      <c r="ER49" s="1973">
        <f t="shared" si="7"/>
        <v>0</v>
      </c>
      <c r="ET49" s="1968">
        <f t="shared" si="20"/>
        <v>0</v>
      </c>
    </row>
    <row r="50" spans="1:150">
      <c r="A50" s="2615" t="s">
        <v>83</v>
      </c>
      <c r="B50" s="2616"/>
      <c r="C50" s="2616"/>
      <c r="D50" s="2616"/>
      <c r="E50" s="2616"/>
      <c r="F50" s="2616"/>
      <c r="G50" s="2617"/>
      <c r="H50" s="2621" t="s">
        <v>302</v>
      </c>
      <c r="I50" s="2622"/>
      <c r="J50" s="2622"/>
      <c r="K50" s="2622"/>
      <c r="L50" s="2622"/>
      <c r="M50" s="2622"/>
      <c r="N50" s="2622"/>
      <c r="O50" s="2622"/>
      <c r="P50" s="2622"/>
      <c r="Q50" s="2622"/>
      <c r="R50" s="2622"/>
      <c r="S50" s="2622"/>
      <c r="T50" s="2622"/>
      <c r="U50" s="2622"/>
      <c r="V50" s="2622"/>
      <c r="W50" s="2622"/>
      <c r="X50" s="2622"/>
      <c r="Y50" s="2622"/>
      <c r="Z50" s="2622"/>
      <c r="AA50" s="2622"/>
      <c r="AB50" s="2622"/>
      <c r="AC50" s="2622"/>
      <c r="AD50" s="2622"/>
      <c r="AE50" s="2622"/>
      <c r="AF50" s="2622"/>
      <c r="AG50" s="2622"/>
      <c r="AH50" s="2622"/>
      <c r="AI50" s="2622"/>
      <c r="AJ50" s="2622"/>
      <c r="AK50" s="2622"/>
      <c r="AL50" s="2622"/>
      <c r="AM50" s="2622"/>
      <c r="AN50" s="2622"/>
      <c r="AO50" s="2622"/>
      <c r="AP50" s="2622"/>
      <c r="AQ50" s="2622"/>
      <c r="AR50" s="2622"/>
      <c r="AS50" s="2622"/>
      <c r="AT50" s="2622"/>
      <c r="AU50" s="2622"/>
      <c r="AV50" s="2622"/>
      <c r="AW50" s="2622"/>
      <c r="AX50" s="2622"/>
      <c r="AY50" s="2622"/>
      <c r="AZ50" s="2622"/>
      <c r="BA50" s="2622"/>
      <c r="BB50" s="2622"/>
      <c r="BC50" s="2622"/>
      <c r="BD50" s="2622"/>
      <c r="BE50" s="2622"/>
      <c r="BF50" s="2622"/>
      <c r="BG50" s="2622"/>
      <c r="BH50" s="2622"/>
      <c r="BI50" s="2622"/>
      <c r="BJ50" s="2622"/>
      <c r="BK50" s="2623"/>
      <c r="BL50" s="2612">
        <v>0</v>
      </c>
      <c r="BM50" s="2613"/>
      <c r="BN50" s="2613"/>
      <c r="BO50" s="2613"/>
      <c r="BP50" s="2613"/>
      <c r="BQ50" s="2613"/>
      <c r="BR50" s="2613"/>
      <c r="BS50" s="2613"/>
      <c r="BT50" s="2613"/>
      <c r="BU50" s="2613"/>
      <c r="BV50" s="2613"/>
      <c r="BW50" s="2613"/>
      <c r="BX50" s="2613"/>
      <c r="BY50" s="2614"/>
      <c r="BZ50" s="2612">
        <v>0</v>
      </c>
      <c r="CA50" s="2613"/>
      <c r="CB50" s="2613"/>
      <c r="CC50" s="2613"/>
      <c r="CD50" s="2613"/>
      <c r="CE50" s="2613"/>
      <c r="CF50" s="2613"/>
      <c r="CG50" s="2613"/>
      <c r="CH50" s="2613"/>
      <c r="CI50" s="2613"/>
      <c r="CJ50" s="2613"/>
      <c r="CK50" s="2613"/>
      <c r="CL50" s="2613"/>
      <c r="CM50" s="2614"/>
      <c r="CN50" s="2612">
        <v>0</v>
      </c>
      <c r="CO50" s="2613"/>
      <c r="CP50" s="2613"/>
      <c r="CQ50" s="2613"/>
      <c r="CR50" s="2613"/>
      <c r="CS50" s="2613"/>
      <c r="CT50" s="2613"/>
      <c r="CU50" s="2613"/>
      <c r="CV50" s="2613"/>
      <c r="CW50" s="2613"/>
      <c r="CX50" s="2613"/>
      <c r="CY50" s="2613"/>
      <c r="CZ50" s="2613"/>
      <c r="DA50" s="2614"/>
      <c r="DB50" s="2612">
        <v>0</v>
      </c>
      <c r="DC50" s="2613"/>
      <c r="DD50" s="2613"/>
      <c r="DE50" s="2613"/>
      <c r="DF50" s="2613"/>
      <c r="DG50" s="2613"/>
      <c r="DH50" s="2613"/>
      <c r="DI50" s="2613"/>
      <c r="DJ50" s="2613"/>
      <c r="DK50" s="2613"/>
      <c r="DL50" s="2613"/>
      <c r="DM50" s="2613"/>
      <c r="DN50" s="2613"/>
      <c r="DO50" s="2614"/>
      <c r="DP50" s="2612">
        <v>0</v>
      </c>
      <c r="DQ50" s="2613"/>
      <c r="DR50" s="2613"/>
      <c r="DS50" s="2613"/>
      <c r="DT50" s="2613"/>
      <c r="DU50" s="2613"/>
      <c r="DV50" s="2613"/>
      <c r="DW50" s="2613"/>
      <c r="DX50" s="2613"/>
      <c r="DY50" s="2613"/>
      <c r="DZ50" s="2613"/>
      <c r="EA50" s="2613"/>
      <c r="EB50" s="2613"/>
      <c r="EC50" s="2614"/>
      <c r="ED50" s="2612">
        <v>0</v>
      </c>
      <c r="EE50" s="2613"/>
      <c r="EF50" s="2613"/>
      <c r="EG50" s="2613"/>
      <c r="EH50" s="2613"/>
      <c r="EI50" s="2613"/>
      <c r="EJ50" s="2613"/>
      <c r="EK50" s="2613"/>
      <c r="EL50" s="2613"/>
      <c r="EM50" s="2613"/>
      <c r="EN50" s="2613"/>
      <c r="EO50" s="2613"/>
      <c r="EP50" s="2613"/>
      <c r="EQ50" s="2613"/>
      <c r="ER50" s="1973">
        <f t="shared" si="7"/>
        <v>0</v>
      </c>
      <c r="ET50" s="1968">
        <f t="shared" si="20"/>
        <v>0</v>
      </c>
    </row>
    <row r="51" spans="1:150">
      <c r="A51" s="2615" t="s">
        <v>85</v>
      </c>
      <c r="B51" s="2616"/>
      <c r="C51" s="2616"/>
      <c r="D51" s="2616"/>
      <c r="E51" s="2616"/>
      <c r="F51" s="2616"/>
      <c r="G51" s="2617"/>
      <c r="H51" s="2621" t="s">
        <v>303</v>
      </c>
      <c r="I51" s="2622"/>
      <c r="J51" s="2622"/>
      <c r="K51" s="2622"/>
      <c r="L51" s="2622"/>
      <c r="M51" s="2622"/>
      <c r="N51" s="2622"/>
      <c r="O51" s="2622"/>
      <c r="P51" s="2622"/>
      <c r="Q51" s="2622"/>
      <c r="R51" s="2622"/>
      <c r="S51" s="2622"/>
      <c r="T51" s="2622"/>
      <c r="U51" s="2622"/>
      <c r="V51" s="2622"/>
      <c r="W51" s="2622"/>
      <c r="X51" s="2622"/>
      <c r="Y51" s="2622"/>
      <c r="Z51" s="2622"/>
      <c r="AA51" s="2622"/>
      <c r="AB51" s="2622"/>
      <c r="AC51" s="2622"/>
      <c r="AD51" s="2622"/>
      <c r="AE51" s="2622"/>
      <c r="AF51" s="2622"/>
      <c r="AG51" s="2622"/>
      <c r="AH51" s="2622"/>
      <c r="AI51" s="2622"/>
      <c r="AJ51" s="2622"/>
      <c r="AK51" s="2622"/>
      <c r="AL51" s="2622"/>
      <c r="AM51" s="2622"/>
      <c r="AN51" s="2622"/>
      <c r="AO51" s="2622"/>
      <c r="AP51" s="2622"/>
      <c r="AQ51" s="2622"/>
      <c r="AR51" s="2622"/>
      <c r="AS51" s="2622"/>
      <c r="AT51" s="2622"/>
      <c r="AU51" s="2622"/>
      <c r="AV51" s="2622"/>
      <c r="AW51" s="2622"/>
      <c r="AX51" s="2622"/>
      <c r="AY51" s="2622"/>
      <c r="AZ51" s="2622"/>
      <c r="BA51" s="2622"/>
      <c r="BB51" s="2622"/>
      <c r="BC51" s="2622"/>
      <c r="BD51" s="2622"/>
      <c r="BE51" s="2622"/>
      <c r="BF51" s="2622"/>
      <c r="BG51" s="2622"/>
      <c r="BH51" s="2622"/>
      <c r="BI51" s="2622"/>
      <c r="BJ51" s="2622"/>
      <c r="BK51" s="2623"/>
      <c r="BL51" s="2612">
        <v>49.166529906657352</v>
      </c>
      <c r="BM51" s="2613"/>
      <c r="BN51" s="2613"/>
      <c r="BO51" s="2613"/>
      <c r="BP51" s="2613"/>
      <c r="BQ51" s="2613"/>
      <c r="BR51" s="2613"/>
      <c r="BS51" s="2613"/>
      <c r="BT51" s="2613"/>
      <c r="BU51" s="2613"/>
      <c r="BV51" s="2613"/>
      <c r="BW51" s="2613"/>
      <c r="BX51" s="2613"/>
      <c r="BY51" s="2614"/>
      <c r="BZ51" s="2612">
        <v>22.476761700817267</v>
      </c>
      <c r="CA51" s="2613"/>
      <c r="CB51" s="2613"/>
      <c r="CC51" s="2613"/>
      <c r="CD51" s="2613"/>
      <c r="CE51" s="2613"/>
      <c r="CF51" s="2613"/>
      <c r="CG51" s="2613"/>
      <c r="CH51" s="2613"/>
      <c r="CI51" s="2613"/>
      <c r="CJ51" s="2613"/>
      <c r="CK51" s="2613"/>
      <c r="CL51" s="2613"/>
      <c r="CM51" s="2614"/>
      <c r="CN51" s="2612">
        <v>36.491058839012503</v>
      </c>
      <c r="CO51" s="2613"/>
      <c r="CP51" s="2613"/>
      <c r="CQ51" s="2613"/>
      <c r="CR51" s="2613"/>
      <c r="CS51" s="2613"/>
      <c r="CT51" s="2613"/>
      <c r="CU51" s="2613"/>
      <c r="CV51" s="2613"/>
      <c r="CW51" s="2613"/>
      <c r="CX51" s="2613"/>
      <c r="CY51" s="2613"/>
      <c r="CZ51" s="2613"/>
      <c r="DA51" s="2614"/>
      <c r="DB51" s="2612">
        <v>43.411348974328142</v>
      </c>
      <c r="DC51" s="2613"/>
      <c r="DD51" s="2613"/>
      <c r="DE51" s="2613"/>
      <c r="DF51" s="2613"/>
      <c r="DG51" s="2613"/>
      <c r="DH51" s="2613"/>
      <c r="DI51" s="2613"/>
      <c r="DJ51" s="2613"/>
      <c r="DK51" s="2613"/>
      <c r="DL51" s="2613"/>
      <c r="DM51" s="2613"/>
      <c r="DN51" s="2613"/>
      <c r="DO51" s="2614"/>
      <c r="DP51" s="2612">
        <v>57.38345174280358</v>
      </c>
      <c r="DQ51" s="2613"/>
      <c r="DR51" s="2613"/>
      <c r="DS51" s="2613"/>
      <c r="DT51" s="2613"/>
      <c r="DU51" s="2613"/>
      <c r="DV51" s="2613"/>
      <c r="DW51" s="2613"/>
      <c r="DX51" s="2613"/>
      <c r="DY51" s="2613"/>
      <c r="DZ51" s="2613"/>
      <c r="EA51" s="2613"/>
      <c r="EB51" s="2613"/>
      <c r="EC51" s="2614"/>
      <c r="ED51" s="2612">
        <v>28.020572563861183</v>
      </c>
      <c r="EE51" s="2613"/>
      <c r="EF51" s="2613"/>
      <c r="EG51" s="2613"/>
      <c r="EH51" s="2613"/>
      <c r="EI51" s="2613"/>
      <c r="EJ51" s="2613"/>
      <c r="EK51" s="2613"/>
      <c r="EL51" s="2613"/>
      <c r="EM51" s="2613"/>
      <c r="EN51" s="2613"/>
      <c r="EO51" s="2613"/>
      <c r="EP51" s="2613"/>
      <c r="EQ51" s="2613"/>
      <c r="ER51" s="1973">
        <f t="shared" si="7"/>
        <v>236.94972372748003</v>
      </c>
      <c r="ET51" s="1968">
        <f t="shared" si="20"/>
        <v>49.166529906657352</v>
      </c>
    </row>
    <row r="52" spans="1:150" ht="13.5" thickBot="1">
      <c r="A52" s="2630" t="s">
        <v>862</v>
      </c>
      <c r="B52" s="2631"/>
      <c r="C52" s="2631"/>
      <c r="D52" s="2631"/>
      <c r="E52" s="2631"/>
      <c r="F52" s="2631"/>
      <c r="G52" s="2632"/>
      <c r="H52" s="2633" t="s">
        <v>304</v>
      </c>
      <c r="I52" s="2634"/>
      <c r="J52" s="2634"/>
      <c r="K52" s="2634"/>
      <c r="L52" s="2634"/>
      <c r="M52" s="2634"/>
      <c r="N52" s="2634"/>
      <c r="O52" s="2634"/>
      <c r="P52" s="2634"/>
      <c r="Q52" s="2634"/>
      <c r="R52" s="2634"/>
      <c r="S52" s="2634"/>
      <c r="T52" s="2634"/>
      <c r="U52" s="2634"/>
      <c r="V52" s="2634"/>
      <c r="W52" s="2634"/>
      <c r="X52" s="2634"/>
      <c r="Y52" s="2634"/>
      <c r="Z52" s="2634"/>
      <c r="AA52" s="2634"/>
      <c r="AB52" s="2634"/>
      <c r="AC52" s="2634"/>
      <c r="AD52" s="2634"/>
      <c r="AE52" s="2634"/>
      <c r="AF52" s="2634"/>
      <c r="AG52" s="2634"/>
      <c r="AH52" s="2634"/>
      <c r="AI52" s="2634"/>
      <c r="AJ52" s="2634"/>
      <c r="AK52" s="2634"/>
      <c r="AL52" s="2634"/>
      <c r="AM52" s="2634"/>
      <c r="AN52" s="2634"/>
      <c r="AO52" s="2634"/>
      <c r="AP52" s="2634"/>
      <c r="AQ52" s="2634"/>
      <c r="AR52" s="2634"/>
      <c r="AS52" s="2634"/>
      <c r="AT52" s="2634"/>
      <c r="AU52" s="2634"/>
      <c r="AV52" s="2634"/>
      <c r="AW52" s="2634"/>
      <c r="AX52" s="2634"/>
      <c r="AY52" s="2634"/>
      <c r="AZ52" s="2634"/>
      <c r="BA52" s="2634"/>
      <c r="BB52" s="2634"/>
      <c r="BC52" s="2634"/>
      <c r="BD52" s="2634"/>
      <c r="BE52" s="2634"/>
      <c r="BF52" s="2634"/>
      <c r="BG52" s="2634"/>
      <c r="BH52" s="2634"/>
      <c r="BI52" s="2634"/>
      <c r="BJ52" s="2634"/>
      <c r="BK52" s="2635"/>
      <c r="BL52" s="2627">
        <v>0</v>
      </c>
      <c r="BM52" s="2628"/>
      <c r="BN52" s="2628"/>
      <c r="BO52" s="2628"/>
      <c r="BP52" s="2628"/>
      <c r="BQ52" s="2628"/>
      <c r="BR52" s="2628"/>
      <c r="BS52" s="2628"/>
      <c r="BT52" s="2628"/>
      <c r="BU52" s="2628"/>
      <c r="BV52" s="2628"/>
      <c r="BW52" s="2628"/>
      <c r="BX52" s="2628"/>
      <c r="BY52" s="2629"/>
      <c r="BZ52" s="2627">
        <v>0</v>
      </c>
      <c r="CA52" s="2628"/>
      <c r="CB52" s="2628"/>
      <c r="CC52" s="2628"/>
      <c r="CD52" s="2628"/>
      <c r="CE52" s="2628"/>
      <c r="CF52" s="2628"/>
      <c r="CG52" s="2628"/>
      <c r="CH52" s="2628"/>
      <c r="CI52" s="2628"/>
      <c r="CJ52" s="2628"/>
      <c r="CK52" s="2628"/>
      <c r="CL52" s="2628"/>
      <c r="CM52" s="2629"/>
      <c r="CN52" s="2627">
        <v>0</v>
      </c>
      <c r="CO52" s="2628"/>
      <c r="CP52" s="2628"/>
      <c r="CQ52" s="2628"/>
      <c r="CR52" s="2628"/>
      <c r="CS52" s="2628"/>
      <c r="CT52" s="2628"/>
      <c r="CU52" s="2628"/>
      <c r="CV52" s="2628"/>
      <c r="CW52" s="2628"/>
      <c r="CX52" s="2628"/>
      <c r="CY52" s="2628"/>
      <c r="CZ52" s="2628"/>
      <c r="DA52" s="2629"/>
      <c r="DB52" s="2627">
        <v>0</v>
      </c>
      <c r="DC52" s="2628"/>
      <c r="DD52" s="2628"/>
      <c r="DE52" s="2628"/>
      <c r="DF52" s="2628"/>
      <c r="DG52" s="2628"/>
      <c r="DH52" s="2628"/>
      <c r="DI52" s="2628"/>
      <c r="DJ52" s="2628"/>
      <c r="DK52" s="2628"/>
      <c r="DL52" s="2628"/>
      <c r="DM52" s="2628"/>
      <c r="DN52" s="2628"/>
      <c r="DO52" s="2629"/>
      <c r="DP52" s="2627">
        <v>0</v>
      </c>
      <c r="DQ52" s="2628"/>
      <c r="DR52" s="2628"/>
      <c r="DS52" s="2628"/>
      <c r="DT52" s="2628"/>
      <c r="DU52" s="2628"/>
      <c r="DV52" s="2628"/>
      <c r="DW52" s="2628"/>
      <c r="DX52" s="2628"/>
      <c r="DY52" s="2628"/>
      <c r="DZ52" s="2628"/>
      <c r="EA52" s="2628"/>
      <c r="EB52" s="2628"/>
      <c r="EC52" s="2629"/>
      <c r="ED52" s="2627">
        <v>0</v>
      </c>
      <c r="EE52" s="2628"/>
      <c r="EF52" s="2628"/>
      <c r="EG52" s="2628"/>
      <c r="EH52" s="2628"/>
      <c r="EI52" s="2628"/>
      <c r="EJ52" s="2628"/>
      <c r="EK52" s="2628"/>
      <c r="EL52" s="2628"/>
      <c r="EM52" s="2628"/>
      <c r="EN52" s="2628"/>
      <c r="EO52" s="2628"/>
      <c r="EP52" s="2628"/>
      <c r="EQ52" s="2629"/>
      <c r="ER52" s="1973">
        <f t="shared" si="7"/>
        <v>0</v>
      </c>
      <c r="ET52" s="1968">
        <f t="shared" si="20"/>
        <v>0</v>
      </c>
    </row>
    <row r="53" spans="1:150">
      <c r="A53" s="2602" t="s">
        <v>1299</v>
      </c>
      <c r="B53" s="2603"/>
      <c r="C53" s="2603"/>
      <c r="D53" s="2603"/>
      <c r="E53" s="2603"/>
      <c r="F53" s="2603"/>
      <c r="G53" s="2604"/>
      <c r="H53" s="2605" t="s">
        <v>308</v>
      </c>
      <c r="I53" s="2606"/>
      <c r="J53" s="2606"/>
      <c r="K53" s="2606"/>
      <c r="L53" s="2606"/>
      <c r="M53" s="2606"/>
      <c r="N53" s="2606"/>
      <c r="O53" s="2606"/>
      <c r="P53" s="2606"/>
      <c r="Q53" s="2606"/>
      <c r="R53" s="2606"/>
      <c r="S53" s="2606"/>
      <c r="T53" s="2606"/>
      <c r="U53" s="2606"/>
      <c r="V53" s="2606"/>
      <c r="W53" s="2606"/>
      <c r="X53" s="2606"/>
      <c r="Y53" s="2606"/>
      <c r="Z53" s="2606"/>
      <c r="AA53" s="2606"/>
      <c r="AB53" s="2606"/>
      <c r="AC53" s="2606"/>
      <c r="AD53" s="2606"/>
      <c r="AE53" s="2606"/>
      <c r="AF53" s="2606"/>
      <c r="AG53" s="2606"/>
      <c r="AH53" s="2606"/>
      <c r="AI53" s="2606"/>
      <c r="AJ53" s="2606"/>
      <c r="AK53" s="2606"/>
      <c r="AL53" s="2606"/>
      <c r="AM53" s="2606"/>
      <c r="AN53" s="2606"/>
      <c r="AO53" s="2606"/>
      <c r="AP53" s="2606"/>
      <c r="AQ53" s="2606"/>
      <c r="AR53" s="2606"/>
      <c r="AS53" s="2606"/>
      <c r="AT53" s="2606"/>
      <c r="AU53" s="2606"/>
      <c r="AV53" s="2606"/>
      <c r="AW53" s="2606"/>
      <c r="AX53" s="2606"/>
      <c r="AY53" s="2606"/>
      <c r="AZ53" s="2606"/>
      <c r="BA53" s="2606"/>
      <c r="BB53" s="2606"/>
      <c r="BC53" s="2606"/>
      <c r="BD53" s="2606"/>
      <c r="BE53" s="2606"/>
      <c r="BF53" s="2606"/>
      <c r="BG53" s="2606"/>
      <c r="BH53" s="2606"/>
      <c r="BI53" s="2606"/>
      <c r="BJ53" s="2606"/>
      <c r="BK53" s="2607"/>
      <c r="BL53" s="2608">
        <f>BL54-BL55</f>
        <v>-29.332481255475432</v>
      </c>
      <c r="BM53" s="2609">
        <f t="shared" ref="BM53:DX53" si="21">BM54-BM55</f>
        <v>-56.204689580758455</v>
      </c>
      <c r="BN53" s="2609">
        <f t="shared" si="21"/>
        <v>-56.204689580758455</v>
      </c>
      <c r="BO53" s="2609">
        <f t="shared" si="21"/>
        <v>-56.204689580758455</v>
      </c>
      <c r="BP53" s="2609">
        <f t="shared" si="21"/>
        <v>-56.204689580758455</v>
      </c>
      <c r="BQ53" s="2609">
        <f t="shared" si="21"/>
        <v>-56.204689580758455</v>
      </c>
      <c r="BR53" s="2609">
        <f t="shared" si="21"/>
        <v>-56.204689580758455</v>
      </c>
      <c r="BS53" s="2609">
        <f t="shared" si="21"/>
        <v>-56.204689580758455</v>
      </c>
      <c r="BT53" s="2609">
        <f t="shared" si="21"/>
        <v>-56.204689580758455</v>
      </c>
      <c r="BU53" s="2609">
        <f t="shared" si="21"/>
        <v>-56.204689580758455</v>
      </c>
      <c r="BV53" s="2609">
        <f t="shared" si="21"/>
        <v>-56.204689580758455</v>
      </c>
      <c r="BW53" s="2609">
        <f t="shared" si="21"/>
        <v>-56.204689580758455</v>
      </c>
      <c r="BX53" s="2609">
        <f t="shared" si="21"/>
        <v>-56.204689580758455</v>
      </c>
      <c r="BY53" s="2610">
        <f t="shared" si="21"/>
        <v>-56.204689580758455</v>
      </c>
      <c r="BZ53" s="2608">
        <f t="shared" si="21"/>
        <v>-3.7071520766852193</v>
      </c>
      <c r="CA53" s="2609">
        <f t="shared" si="21"/>
        <v>-56.204689580758455</v>
      </c>
      <c r="CB53" s="2609">
        <f t="shared" si="21"/>
        <v>-56.204689580758455</v>
      </c>
      <c r="CC53" s="2609">
        <f t="shared" si="21"/>
        <v>-56.204689580758455</v>
      </c>
      <c r="CD53" s="2609">
        <f t="shared" si="21"/>
        <v>-56.204689580758455</v>
      </c>
      <c r="CE53" s="2609">
        <f t="shared" si="21"/>
        <v>-56.204689580758455</v>
      </c>
      <c r="CF53" s="2609">
        <f t="shared" si="21"/>
        <v>-56.204689580758455</v>
      </c>
      <c r="CG53" s="2609">
        <f t="shared" si="21"/>
        <v>-56.204689580758455</v>
      </c>
      <c r="CH53" s="2609">
        <f t="shared" si="21"/>
        <v>-56.204689580758455</v>
      </c>
      <c r="CI53" s="2609">
        <f t="shared" si="21"/>
        <v>-56.204689580758455</v>
      </c>
      <c r="CJ53" s="2609">
        <f t="shared" si="21"/>
        <v>-56.204689580758455</v>
      </c>
      <c r="CK53" s="2609">
        <f t="shared" si="21"/>
        <v>-56.204689580758455</v>
      </c>
      <c r="CL53" s="2609">
        <f t="shared" si="21"/>
        <v>-56.204689580758455</v>
      </c>
      <c r="CM53" s="2610">
        <f t="shared" si="21"/>
        <v>-56.204689580758455</v>
      </c>
      <c r="CN53" s="2608">
        <f t="shared" si="21"/>
        <v>0</v>
      </c>
      <c r="CO53" s="2609">
        <f t="shared" si="21"/>
        <v>56.204689580758455</v>
      </c>
      <c r="CP53" s="2609">
        <f t="shared" si="21"/>
        <v>56.204689580758455</v>
      </c>
      <c r="CQ53" s="2609">
        <f t="shared" si="21"/>
        <v>56.204689580758455</v>
      </c>
      <c r="CR53" s="2609">
        <f t="shared" si="21"/>
        <v>56.204689580758455</v>
      </c>
      <c r="CS53" s="2609">
        <f t="shared" si="21"/>
        <v>56.204689580758455</v>
      </c>
      <c r="CT53" s="2609">
        <f t="shared" si="21"/>
        <v>56.204689580758455</v>
      </c>
      <c r="CU53" s="2609">
        <f t="shared" si="21"/>
        <v>56.204689580758455</v>
      </c>
      <c r="CV53" s="2609">
        <f t="shared" si="21"/>
        <v>56.204689580758455</v>
      </c>
      <c r="CW53" s="2609">
        <f t="shared" si="21"/>
        <v>56.204689580758455</v>
      </c>
      <c r="CX53" s="2609">
        <f t="shared" si="21"/>
        <v>56.204689580758455</v>
      </c>
      <c r="CY53" s="2609">
        <f t="shared" si="21"/>
        <v>56.204689580758455</v>
      </c>
      <c r="CZ53" s="2609">
        <f t="shared" si="21"/>
        <v>56.204689580758455</v>
      </c>
      <c r="DA53" s="2610">
        <f t="shared" si="21"/>
        <v>56.204689580758455</v>
      </c>
      <c r="DB53" s="2608">
        <f t="shared" si="21"/>
        <v>0</v>
      </c>
      <c r="DC53" s="2609">
        <f t="shared" si="21"/>
        <v>56.204689580758455</v>
      </c>
      <c r="DD53" s="2609">
        <f t="shared" si="21"/>
        <v>56.204689580758455</v>
      </c>
      <c r="DE53" s="2609">
        <f t="shared" si="21"/>
        <v>56.204689580758455</v>
      </c>
      <c r="DF53" s="2609">
        <f t="shared" si="21"/>
        <v>56.204689580758455</v>
      </c>
      <c r="DG53" s="2609">
        <f t="shared" si="21"/>
        <v>56.204689580758455</v>
      </c>
      <c r="DH53" s="2609">
        <f t="shared" si="21"/>
        <v>56.204689580758455</v>
      </c>
      <c r="DI53" s="2609">
        <f t="shared" si="21"/>
        <v>56.204689580758455</v>
      </c>
      <c r="DJ53" s="2609">
        <f t="shared" si="21"/>
        <v>56.204689580758455</v>
      </c>
      <c r="DK53" s="2609">
        <f t="shared" si="21"/>
        <v>56.204689580758455</v>
      </c>
      <c r="DL53" s="2609">
        <f t="shared" si="21"/>
        <v>56.204689580758455</v>
      </c>
      <c r="DM53" s="2609">
        <f t="shared" si="21"/>
        <v>56.204689580758455</v>
      </c>
      <c r="DN53" s="2609">
        <f t="shared" si="21"/>
        <v>56.204689580758455</v>
      </c>
      <c r="DO53" s="2610">
        <f t="shared" si="21"/>
        <v>56.204689580758455</v>
      </c>
      <c r="DP53" s="2608">
        <f t="shared" si="21"/>
        <v>1.5207668498624116E-4</v>
      </c>
      <c r="DQ53" s="2609">
        <f t="shared" si="21"/>
        <v>56.204689580758455</v>
      </c>
      <c r="DR53" s="2609">
        <f t="shared" si="21"/>
        <v>56.204689580758455</v>
      </c>
      <c r="DS53" s="2609">
        <f t="shared" si="21"/>
        <v>56.204689580758455</v>
      </c>
      <c r="DT53" s="2609">
        <f t="shared" si="21"/>
        <v>56.204689580758455</v>
      </c>
      <c r="DU53" s="2609">
        <f t="shared" si="21"/>
        <v>56.204689580758455</v>
      </c>
      <c r="DV53" s="2609">
        <f t="shared" si="21"/>
        <v>56.204689580758455</v>
      </c>
      <c r="DW53" s="2609">
        <f t="shared" si="21"/>
        <v>56.204689580758455</v>
      </c>
      <c r="DX53" s="2609">
        <f t="shared" si="21"/>
        <v>56.204689580758455</v>
      </c>
      <c r="DY53" s="2609">
        <f t="shared" ref="DY53:EQ53" si="22">DY54-DY55</f>
        <v>56.204689580758455</v>
      </c>
      <c r="DZ53" s="2609">
        <f t="shared" si="22"/>
        <v>56.204689580758455</v>
      </c>
      <c r="EA53" s="2609">
        <f t="shared" si="22"/>
        <v>56.204689580758455</v>
      </c>
      <c r="EB53" s="2609">
        <f t="shared" si="22"/>
        <v>56.204689580758455</v>
      </c>
      <c r="EC53" s="2610">
        <f t="shared" si="22"/>
        <v>56.204689580758455</v>
      </c>
      <c r="ED53" s="2608">
        <f t="shared" si="22"/>
        <v>0.42100781999994069</v>
      </c>
      <c r="EE53" s="2609">
        <f t="shared" si="22"/>
        <v>56.204689580758455</v>
      </c>
      <c r="EF53" s="2609">
        <f t="shared" si="22"/>
        <v>56.204689580758455</v>
      </c>
      <c r="EG53" s="2609">
        <f t="shared" si="22"/>
        <v>56.204689580758455</v>
      </c>
      <c r="EH53" s="2609">
        <f t="shared" si="22"/>
        <v>56.204689580758455</v>
      </c>
      <c r="EI53" s="2609">
        <f t="shared" si="22"/>
        <v>56.204689580758455</v>
      </c>
      <c r="EJ53" s="2609">
        <f t="shared" si="22"/>
        <v>56.204689580758455</v>
      </c>
      <c r="EK53" s="2609">
        <f t="shared" si="22"/>
        <v>56.204689580758455</v>
      </c>
      <c r="EL53" s="2609">
        <f t="shared" si="22"/>
        <v>56.204689580758455</v>
      </c>
      <c r="EM53" s="2609">
        <f t="shared" si="22"/>
        <v>56.204689580758455</v>
      </c>
      <c r="EN53" s="2609">
        <f t="shared" si="22"/>
        <v>56.204689580758455</v>
      </c>
      <c r="EO53" s="2609">
        <f t="shared" si="22"/>
        <v>56.204689580758455</v>
      </c>
      <c r="EP53" s="2609">
        <f t="shared" si="22"/>
        <v>56.204689580758455</v>
      </c>
      <c r="EQ53" s="2609">
        <f t="shared" si="22"/>
        <v>56.204689580758455</v>
      </c>
      <c r="ER53" s="1967">
        <f t="shared" si="7"/>
        <v>-32.618473435475721</v>
      </c>
      <c r="ET53" s="1968">
        <f t="shared" si="20"/>
        <v>-29.332481255475432</v>
      </c>
    </row>
    <row r="54" spans="1:150">
      <c r="A54" s="2615" t="s">
        <v>81</v>
      </c>
      <c r="B54" s="2616"/>
      <c r="C54" s="2616"/>
      <c r="D54" s="2616"/>
      <c r="E54" s="2616"/>
      <c r="F54" s="2616"/>
      <c r="G54" s="2617"/>
      <c r="H54" s="2621" t="s">
        <v>286</v>
      </c>
      <c r="I54" s="2622"/>
      <c r="J54" s="2622"/>
      <c r="K54" s="2622"/>
      <c r="L54" s="2622"/>
      <c r="M54" s="2622"/>
      <c r="N54" s="2622"/>
      <c r="O54" s="2622"/>
      <c r="P54" s="2622"/>
      <c r="Q54" s="2622"/>
      <c r="R54" s="2622"/>
      <c r="S54" s="2622"/>
      <c r="T54" s="2622"/>
      <c r="U54" s="2622"/>
      <c r="V54" s="2622"/>
      <c r="W54" s="2622"/>
      <c r="X54" s="2622"/>
      <c r="Y54" s="2622"/>
      <c r="Z54" s="2622"/>
      <c r="AA54" s="2622"/>
      <c r="AB54" s="2622"/>
      <c r="AC54" s="2622"/>
      <c r="AD54" s="2622"/>
      <c r="AE54" s="2622"/>
      <c r="AF54" s="2622"/>
      <c r="AG54" s="2622"/>
      <c r="AH54" s="2622"/>
      <c r="AI54" s="2622"/>
      <c r="AJ54" s="2622"/>
      <c r="AK54" s="2622"/>
      <c r="AL54" s="2622"/>
      <c r="AM54" s="2622"/>
      <c r="AN54" s="2622"/>
      <c r="AO54" s="2622"/>
      <c r="AP54" s="2622"/>
      <c r="AQ54" s="2622"/>
      <c r="AR54" s="2622"/>
      <c r="AS54" s="2622"/>
      <c r="AT54" s="2622"/>
      <c r="AU54" s="2622"/>
      <c r="AV54" s="2622"/>
      <c r="AW54" s="2622"/>
      <c r="AX54" s="2622"/>
      <c r="AY54" s="2622"/>
      <c r="AZ54" s="2622"/>
      <c r="BA54" s="2622"/>
      <c r="BB54" s="2622"/>
      <c r="BC54" s="2622"/>
      <c r="BD54" s="2622"/>
      <c r="BE54" s="2622"/>
      <c r="BF54" s="2622"/>
      <c r="BG54" s="2622"/>
      <c r="BH54" s="2622"/>
      <c r="BI54" s="2622"/>
      <c r="BJ54" s="2622"/>
      <c r="BK54" s="2623"/>
      <c r="BL54" s="2612">
        <v>0</v>
      </c>
      <c r="BM54" s="2613"/>
      <c r="BN54" s="2613"/>
      <c r="BO54" s="2613"/>
      <c r="BP54" s="2613"/>
      <c r="BQ54" s="2613"/>
      <c r="BR54" s="2613"/>
      <c r="BS54" s="2613"/>
      <c r="BT54" s="2613"/>
      <c r="BU54" s="2613"/>
      <c r="BV54" s="2613"/>
      <c r="BW54" s="2613"/>
      <c r="BX54" s="2613"/>
      <c r="BY54" s="2614"/>
      <c r="BZ54" s="2612">
        <v>0</v>
      </c>
      <c r="CA54" s="2613"/>
      <c r="CB54" s="2613"/>
      <c r="CC54" s="2613"/>
      <c r="CD54" s="2613"/>
      <c r="CE54" s="2613"/>
      <c r="CF54" s="2613"/>
      <c r="CG54" s="2613"/>
      <c r="CH54" s="2613"/>
      <c r="CI54" s="2613"/>
      <c r="CJ54" s="2613"/>
      <c r="CK54" s="2613"/>
      <c r="CL54" s="2613"/>
      <c r="CM54" s="2614"/>
      <c r="CN54" s="2612">
        <v>0</v>
      </c>
      <c r="CO54" s="2613">
        <v>56.204689580758455</v>
      </c>
      <c r="CP54" s="2613">
        <v>56.204689580758455</v>
      </c>
      <c r="CQ54" s="2613">
        <v>56.204689580758455</v>
      </c>
      <c r="CR54" s="2613">
        <v>56.204689580758455</v>
      </c>
      <c r="CS54" s="2613">
        <v>56.204689580758455</v>
      </c>
      <c r="CT54" s="2613">
        <v>56.204689580758455</v>
      </c>
      <c r="CU54" s="2613">
        <v>56.204689580758455</v>
      </c>
      <c r="CV54" s="2613">
        <v>56.204689580758455</v>
      </c>
      <c r="CW54" s="2613">
        <v>56.204689580758455</v>
      </c>
      <c r="CX54" s="2613">
        <v>56.204689580758455</v>
      </c>
      <c r="CY54" s="2613">
        <v>56.204689580758455</v>
      </c>
      <c r="CZ54" s="2613">
        <v>56.204689580758455</v>
      </c>
      <c r="DA54" s="2614">
        <v>56.204689580758455</v>
      </c>
      <c r="DB54" s="2612">
        <v>0</v>
      </c>
      <c r="DC54" s="2613">
        <v>56.204689580758455</v>
      </c>
      <c r="DD54" s="2613">
        <v>56.204689580758455</v>
      </c>
      <c r="DE54" s="2613">
        <v>56.204689580758455</v>
      </c>
      <c r="DF54" s="2613">
        <v>56.204689580758455</v>
      </c>
      <c r="DG54" s="2613">
        <v>56.204689580758455</v>
      </c>
      <c r="DH54" s="2613">
        <v>56.204689580758455</v>
      </c>
      <c r="DI54" s="2613">
        <v>56.204689580758455</v>
      </c>
      <c r="DJ54" s="2613">
        <v>56.204689580758455</v>
      </c>
      <c r="DK54" s="2613">
        <v>56.204689580758455</v>
      </c>
      <c r="DL54" s="2613">
        <v>56.204689580758455</v>
      </c>
      <c r="DM54" s="2613">
        <v>56.204689580758455</v>
      </c>
      <c r="DN54" s="2613">
        <v>56.204689580758455</v>
      </c>
      <c r="DO54" s="2614">
        <v>56.204689580758455</v>
      </c>
      <c r="DP54" s="2612">
        <v>1.5207668498624116E-4</v>
      </c>
      <c r="DQ54" s="2613">
        <v>56.204689580758455</v>
      </c>
      <c r="DR54" s="2613">
        <v>56.204689580758455</v>
      </c>
      <c r="DS54" s="2613">
        <v>56.204689580758455</v>
      </c>
      <c r="DT54" s="2613">
        <v>56.204689580758455</v>
      </c>
      <c r="DU54" s="2613">
        <v>56.204689580758455</v>
      </c>
      <c r="DV54" s="2613">
        <v>56.204689580758455</v>
      </c>
      <c r="DW54" s="2613">
        <v>56.204689580758455</v>
      </c>
      <c r="DX54" s="2613">
        <v>56.204689580758455</v>
      </c>
      <c r="DY54" s="2613">
        <v>56.204689580758455</v>
      </c>
      <c r="DZ54" s="2613">
        <v>56.204689580758455</v>
      </c>
      <c r="EA54" s="2613">
        <v>56.204689580758455</v>
      </c>
      <c r="EB54" s="2613">
        <v>56.204689580758455</v>
      </c>
      <c r="EC54" s="2614">
        <v>56.204689580758455</v>
      </c>
      <c r="ED54" s="2612">
        <v>0.42100781999994069</v>
      </c>
      <c r="EE54" s="2613">
        <v>56.204689580758455</v>
      </c>
      <c r="EF54" s="2613">
        <v>56.204689580758455</v>
      </c>
      <c r="EG54" s="2613">
        <v>56.204689580758455</v>
      </c>
      <c r="EH54" s="2613">
        <v>56.204689580758455</v>
      </c>
      <c r="EI54" s="2613">
        <v>56.204689580758455</v>
      </c>
      <c r="EJ54" s="2613">
        <v>56.204689580758455</v>
      </c>
      <c r="EK54" s="2613">
        <v>56.204689580758455</v>
      </c>
      <c r="EL54" s="2613">
        <v>56.204689580758455</v>
      </c>
      <c r="EM54" s="2613">
        <v>56.204689580758455</v>
      </c>
      <c r="EN54" s="2613">
        <v>56.204689580758455</v>
      </c>
      <c r="EO54" s="2613">
        <v>56.204689580758455</v>
      </c>
      <c r="EP54" s="2613">
        <v>56.204689580758455</v>
      </c>
      <c r="EQ54" s="2613">
        <v>56.204689580758455</v>
      </c>
      <c r="ER54" s="1969">
        <f t="shared" si="7"/>
        <v>0.42115989668492693</v>
      </c>
      <c r="ET54" s="1968">
        <f t="shared" si="20"/>
        <v>0</v>
      </c>
    </row>
    <row r="55" spans="1:150">
      <c r="A55" s="2615" t="s">
        <v>83</v>
      </c>
      <c r="B55" s="2616"/>
      <c r="C55" s="2616"/>
      <c r="D55" s="2616"/>
      <c r="E55" s="2616"/>
      <c r="F55" s="2616"/>
      <c r="G55" s="2617"/>
      <c r="H55" s="2621" t="s">
        <v>287</v>
      </c>
      <c r="I55" s="2622"/>
      <c r="J55" s="2622"/>
      <c r="K55" s="2622"/>
      <c r="L55" s="2622"/>
      <c r="M55" s="2622"/>
      <c r="N55" s="2622"/>
      <c r="O55" s="2622"/>
      <c r="P55" s="2622"/>
      <c r="Q55" s="2622"/>
      <c r="R55" s="2622"/>
      <c r="S55" s="2622"/>
      <c r="T55" s="2622"/>
      <c r="U55" s="2622"/>
      <c r="V55" s="2622"/>
      <c r="W55" s="2622"/>
      <c r="X55" s="2622"/>
      <c r="Y55" s="2622"/>
      <c r="Z55" s="2622"/>
      <c r="AA55" s="2622"/>
      <c r="AB55" s="2622"/>
      <c r="AC55" s="2622"/>
      <c r="AD55" s="2622"/>
      <c r="AE55" s="2622"/>
      <c r="AF55" s="2622"/>
      <c r="AG55" s="2622"/>
      <c r="AH55" s="2622"/>
      <c r="AI55" s="2622"/>
      <c r="AJ55" s="2622"/>
      <c r="AK55" s="2622"/>
      <c r="AL55" s="2622"/>
      <c r="AM55" s="2622"/>
      <c r="AN55" s="2622"/>
      <c r="AO55" s="2622"/>
      <c r="AP55" s="2622"/>
      <c r="AQ55" s="2622"/>
      <c r="AR55" s="2622"/>
      <c r="AS55" s="2622"/>
      <c r="AT55" s="2622"/>
      <c r="AU55" s="2622"/>
      <c r="AV55" s="2622"/>
      <c r="AW55" s="2622"/>
      <c r="AX55" s="2622"/>
      <c r="AY55" s="2622"/>
      <c r="AZ55" s="2622"/>
      <c r="BA55" s="2622"/>
      <c r="BB55" s="2622"/>
      <c r="BC55" s="2622"/>
      <c r="BD55" s="2622"/>
      <c r="BE55" s="2622"/>
      <c r="BF55" s="2622"/>
      <c r="BG55" s="2622"/>
      <c r="BH55" s="2622"/>
      <c r="BI55" s="2622"/>
      <c r="BJ55" s="2622"/>
      <c r="BK55" s="2623"/>
      <c r="BL55" s="2612">
        <v>29.332481255475432</v>
      </c>
      <c r="BM55" s="2613">
        <v>56.204689580758455</v>
      </c>
      <c r="BN55" s="2613">
        <v>56.204689580758455</v>
      </c>
      <c r="BO55" s="2613">
        <v>56.204689580758455</v>
      </c>
      <c r="BP55" s="2613">
        <v>56.204689580758455</v>
      </c>
      <c r="BQ55" s="2613">
        <v>56.204689580758455</v>
      </c>
      <c r="BR55" s="2613">
        <v>56.204689580758455</v>
      </c>
      <c r="BS55" s="2613">
        <v>56.204689580758455</v>
      </c>
      <c r="BT55" s="2613">
        <v>56.204689580758455</v>
      </c>
      <c r="BU55" s="2613">
        <v>56.204689580758455</v>
      </c>
      <c r="BV55" s="2613">
        <v>56.204689580758455</v>
      </c>
      <c r="BW55" s="2613">
        <v>56.204689580758455</v>
      </c>
      <c r="BX55" s="2613">
        <v>56.204689580758455</v>
      </c>
      <c r="BY55" s="2614">
        <v>56.204689580758455</v>
      </c>
      <c r="BZ55" s="2612">
        <v>3.7071520766852193</v>
      </c>
      <c r="CA55" s="2613">
        <v>56.204689580758455</v>
      </c>
      <c r="CB55" s="2613">
        <v>56.204689580758455</v>
      </c>
      <c r="CC55" s="2613">
        <v>56.204689580758455</v>
      </c>
      <c r="CD55" s="2613">
        <v>56.204689580758455</v>
      </c>
      <c r="CE55" s="2613">
        <v>56.204689580758455</v>
      </c>
      <c r="CF55" s="2613">
        <v>56.204689580758455</v>
      </c>
      <c r="CG55" s="2613">
        <v>56.204689580758455</v>
      </c>
      <c r="CH55" s="2613">
        <v>56.204689580758455</v>
      </c>
      <c r="CI55" s="2613">
        <v>56.204689580758455</v>
      </c>
      <c r="CJ55" s="2613">
        <v>56.204689580758455</v>
      </c>
      <c r="CK55" s="2613">
        <v>56.204689580758455</v>
      </c>
      <c r="CL55" s="2613">
        <v>56.204689580758455</v>
      </c>
      <c r="CM55" s="2614">
        <v>56.204689580758455</v>
      </c>
      <c r="CN55" s="2612">
        <v>0</v>
      </c>
      <c r="CO55" s="2613"/>
      <c r="CP55" s="2613"/>
      <c r="CQ55" s="2613"/>
      <c r="CR55" s="2613"/>
      <c r="CS55" s="2613"/>
      <c r="CT55" s="2613"/>
      <c r="CU55" s="2613"/>
      <c r="CV55" s="2613"/>
      <c r="CW55" s="2613"/>
      <c r="CX55" s="2613"/>
      <c r="CY55" s="2613"/>
      <c r="CZ55" s="2613"/>
      <c r="DA55" s="2614"/>
      <c r="DB55" s="2612">
        <v>0</v>
      </c>
      <c r="DC55" s="2613"/>
      <c r="DD55" s="2613"/>
      <c r="DE55" s="2613"/>
      <c r="DF55" s="2613"/>
      <c r="DG55" s="2613"/>
      <c r="DH55" s="2613"/>
      <c r="DI55" s="2613"/>
      <c r="DJ55" s="2613"/>
      <c r="DK55" s="2613"/>
      <c r="DL55" s="2613"/>
      <c r="DM55" s="2613"/>
      <c r="DN55" s="2613"/>
      <c r="DO55" s="2614"/>
      <c r="DP55" s="2612">
        <v>0</v>
      </c>
      <c r="DQ55" s="2613"/>
      <c r="DR55" s="2613"/>
      <c r="DS55" s="2613"/>
      <c r="DT55" s="2613"/>
      <c r="DU55" s="2613"/>
      <c r="DV55" s="2613"/>
      <c r="DW55" s="2613"/>
      <c r="DX55" s="2613"/>
      <c r="DY55" s="2613"/>
      <c r="DZ55" s="2613"/>
      <c r="EA55" s="2613"/>
      <c r="EB55" s="2613"/>
      <c r="EC55" s="2614"/>
      <c r="ED55" s="2612">
        <v>0</v>
      </c>
      <c r="EE55" s="2613"/>
      <c r="EF55" s="2613"/>
      <c r="EG55" s="2613"/>
      <c r="EH55" s="2613"/>
      <c r="EI55" s="2613"/>
      <c r="EJ55" s="2613"/>
      <c r="EK55" s="2613"/>
      <c r="EL55" s="2613"/>
      <c r="EM55" s="2613"/>
      <c r="EN55" s="2613"/>
      <c r="EO55" s="2613"/>
      <c r="EP55" s="2613"/>
      <c r="EQ55" s="2613"/>
      <c r="ER55" s="1969">
        <f t="shared" si="7"/>
        <v>33.039633332160655</v>
      </c>
      <c r="ET55" s="1968">
        <f t="shared" si="20"/>
        <v>29.332481255475432</v>
      </c>
    </row>
    <row r="56" spans="1:150" ht="13.5" thickBot="1">
      <c r="A56" s="2630"/>
      <c r="B56" s="2631"/>
      <c r="C56" s="2631"/>
      <c r="D56" s="2631"/>
      <c r="E56" s="2631"/>
      <c r="F56" s="2631"/>
      <c r="G56" s="2632"/>
      <c r="H56" s="2633" t="s">
        <v>1300</v>
      </c>
      <c r="I56" s="2634"/>
      <c r="J56" s="2634"/>
      <c r="K56" s="2634"/>
      <c r="L56" s="2634"/>
      <c r="M56" s="2634"/>
      <c r="N56" s="2634"/>
      <c r="O56" s="2634"/>
      <c r="P56" s="2634"/>
      <c r="Q56" s="2634"/>
      <c r="R56" s="2634"/>
      <c r="S56" s="2634"/>
      <c r="T56" s="2634"/>
      <c r="U56" s="2634"/>
      <c r="V56" s="2634"/>
      <c r="W56" s="2634"/>
      <c r="X56" s="2634"/>
      <c r="Y56" s="2634"/>
      <c r="Z56" s="2634"/>
      <c r="AA56" s="2634"/>
      <c r="AB56" s="2634"/>
      <c r="AC56" s="2634"/>
      <c r="AD56" s="2634"/>
      <c r="AE56" s="2634"/>
      <c r="AF56" s="2634"/>
      <c r="AG56" s="2634"/>
      <c r="AH56" s="2634"/>
      <c r="AI56" s="2634"/>
      <c r="AJ56" s="2634"/>
      <c r="AK56" s="2634"/>
      <c r="AL56" s="2634"/>
      <c r="AM56" s="2634"/>
      <c r="AN56" s="2634"/>
      <c r="AO56" s="2634"/>
      <c r="AP56" s="2634"/>
      <c r="AQ56" s="2634"/>
      <c r="AR56" s="2634"/>
      <c r="AS56" s="2634"/>
      <c r="AT56" s="2634"/>
      <c r="AU56" s="2634"/>
      <c r="AV56" s="2634"/>
      <c r="AW56" s="2634"/>
      <c r="AX56" s="2634"/>
      <c r="AY56" s="2634"/>
      <c r="AZ56" s="2634"/>
      <c r="BA56" s="2634"/>
      <c r="BB56" s="2634"/>
      <c r="BC56" s="2634"/>
      <c r="BD56" s="2634"/>
      <c r="BE56" s="2634"/>
      <c r="BF56" s="2634"/>
      <c r="BG56" s="2634"/>
      <c r="BH56" s="2634"/>
      <c r="BI56" s="2634"/>
      <c r="BJ56" s="2634"/>
      <c r="BK56" s="2635"/>
      <c r="BL56" s="2627">
        <f t="shared" ref="BL56:DW56" si="23">BL54-BL55</f>
        <v>-29.332481255475432</v>
      </c>
      <c r="BM56" s="2628">
        <f t="shared" si="23"/>
        <v>-56.204689580758455</v>
      </c>
      <c r="BN56" s="2628">
        <f t="shared" si="23"/>
        <v>-56.204689580758455</v>
      </c>
      <c r="BO56" s="2628">
        <f t="shared" si="23"/>
        <v>-56.204689580758455</v>
      </c>
      <c r="BP56" s="2628">
        <f t="shared" si="23"/>
        <v>-56.204689580758455</v>
      </c>
      <c r="BQ56" s="2628">
        <f t="shared" si="23"/>
        <v>-56.204689580758455</v>
      </c>
      <c r="BR56" s="2628">
        <f t="shared" si="23"/>
        <v>-56.204689580758455</v>
      </c>
      <c r="BS56" s="2628">
        <f t="shared" si="23"/>
        <v>-56.204689580758455</v>
      </c>
      <c r="BT56" s="2628">
        <f t="shared" si="23"/>
        <v>-56.204689580758455</v>
      </c>
      <c r="BU56" s="2628">
        <f t="shared" si="23"/>
        <v>-56.204689580758455</v>
      </c>
      <c r="BV56" s="2628">
        <f t="shared" si="23"/>
        <v>-56.204689580758455</v>
      </c>
      <c r="BW56" s="2628">
        <f t="shared" si="23"/>
        <v>-56.204689580758455</v>
      </c>
      <c r="BX56" s="2628">
        <f t="shared" si="23"/>
        <v>-56.204689580758455</v>
      </c>
      <c r="BY56" s="2629">
        <f t="shared" si="23"/>
        <v>-56.204689580758455</v>
      </c>
      <c r="BZ56" s="2627">
        <f t="shared" si="23"/>
        <v>-3.7071520766852193</v>
      </c>
      <c r="CA56" s="2628">
        <f t="shared" si="23"/>
        <v>-56.204689580758455</v>
      </c>
      <c r="CB56" s="2628">
        <f t="shared" si="23"/>
        <v>-56.204689580758455</v>
      </c>
      <c r="CC56" s="2628">
        <f t="shared" si="23"/>
        <v>-56.204689580758455</v>
      </c>
      <c r="CD56" s="2628">
        <f t="shared" si="23"/>
        <v>-56.204689580758455</v>
      </c>
      <c r="CE56" s="2628">
        <f t="shared" si="23"/>
        <v>-56.204689580758455</v>
      </c>
      <c r="CF56" s="2628">
        <f t="shared" si="23"/>
        <v>-56.204689580758455</v>
      </c>
      <c r="CG56" s="2628">
        <f t="shared" si="23"/>
        <v>-56.204689580758455</v>
      </c>
      <c r="CH56" s="2628">
        <f t="shared" si="23"/>
        <v>-56.204689580758455</v>
      </c>
      <c r="CI56" s="2628">
        <f t="shared" si="23"/>
        <v>-56.204689580758455</v>
      </c>
      <c r="CJ56" s="2628">
        <f t="shared" si="23"/>
        <v>-56.204689580758455</v>
      </c>
      <c r="CK56" s="2628">
        <f t="shared" si="23"/>
        <v>-56.204689580758455</v>
      </c>
      <c r="CL56" s="2628">
        <f t="shared" si="23"/>
        <v>-56.204689580758455</v>
      </c>
      <c r="CM56" s="2629">
        <f t="shared" si="23"/>
        <v>-56.204689580758455</v>
      </c>
      <c r="CN56" s="2627">
        <f t="shared" si="23"/>
        <v>0</v>
      </c>
      <c r="CO56" s="2628">
        <f t="shared" si="23"/>
        <v>56.204689580758455</v>
      </c>
      <c r="CP56" s="2628">
        <f t="shared" si="23"/>
        <v>56.204689580758455</v>
      </c>
      <c r="CQ56" s="2628">
        <f t="shared" si="23"/>
        <v>56.204689580758455</v>
      </c>
      <c r="CR56" s="2628">
        <f t="shared" si="23"/>
        <v>56.204689580758455</v>
      </c>
      <c r="CS56" s="2628">
        <f t="shared" si="23"/>
        <v>56.204689580758455</v>
      </c>
      <c r="CT56" s="2628">
        <f t="shared" si="23"/>
        <v>56.204689580758455</v>
      </c>
      <c r="CU56" s="2628">
        <f t="shared" si="23"/>
        <v>56.204689580758455</v>
      </c>
      <c r="CV56" s="2628">
        <f t="shared" si="23"/>
        <v>56.204689580758455</v>
      </c>
      <c r="CW56" s="2628">
        <f t="shared" si="23"/>
        <v>56.204689580758455</v>
      </c>
      <c r="CX56" s="2628">
        <f t="shared" si="23"/>
        <v>56.204689580758455</v>
      </c>
      <c r="CY56" s="2628">
        <f t="shared" si="23"/>
        <v>56.204689580758455</v>
      </c>
      <c r="CZ56" s="2628">
        <f t="shared" si="23"/>
        <v>56.204689580758455</v>
      </c>
      <c r="DA56" s="2629">
        <f t="shared" si="23"/>
        <v>56.204689580758455</v>
      </c>
      <c r="DB56" s="2627">
        <f t="shared" si="23"/>
        <v>0</v>
      </c>
      <c r="DC56" s="2628">
        <f t="shared" si="23"/>
        <v>56.204689580758455</v>
      </c>
      <c r="DD56" s="2628">
        <f t="shared" si="23"/>
        <v>56.204689580758455</v>
      </c>
      <c r="DE56" s="2628">
        <f t="shared" si="23"/>
        <v>56.204689580758455</v>
      </c>
      <c r="DF56" s="2628">
        <f t="shared" si="23"/>
        <v>56.204689580758455</v>
      </c>
      <c r="DG56" s="2628">
        <f t="shared" si="23"/>
        <v>56.204689580758455</v>
      </c>
      <c r="DH56" s="2628">
        <f t="shared" si="23"/>
        <v>56.204689580758455</v>
      </c>
      <c r="DI56" s="2628">
        <f t="shared" si="23"/>
        <v>56.204689580758455</v>
      </c>
      <c r="DJ56" s="2628">
        <f t="shared" si="23"/>
        <v>56.204689580758455</v>
      </c>
      <c r="DK56" s="2628">
        <f t="shared" si="23"/>
        <v>56.204689580758455</v>
      </c>
      <c r="DL56" s="2628">
        <f t="shared" si="23"/>
        <v>56.204689580758455</v>
      </c>
      <c r="DM56" s="2628">
        <f t="shared" si="23"/>
        <v>56.204689580758455</v>
      </c>
      <c r="DN56" s="2628">
        <f t="shared" si="23"/>
        <v>56.204689580758455</v>
      </c>
      <c r="DO56" s="2629">
        <f t="shared" si="23"/>
        <v>56.204689580758455</v>
      </c>
      <c r="DP56" s="2627">
        <f t="shared" si="23"/>
        <v>1.5207668498624116E-4</v>
      </c>
      <c r="DQ56" s="2628">
        <f t="shared" si="23"/>
        <v>56.204689580758455</v>
      </c>
      <c r="DR56" s="2628">
        <f t="shared" si="23"/>
        <v>56.204689580758455</v>
      </c>
      <c r="DS56" s="2628">
        <f t="shared" si="23"/>
        <v>56.204689580758455</v>
      </c>
      <c r="DT56" s="2628">
        <f t="shared" si="23"/>
        <v>56.204689580758455</v>
      </c>
      <c r="DU56" s="2628">
        <f t="shared" si="23"/>
        <v>56.204689580758455</v>
      </c>
      <c r="DV56" s="2628">
        <f t="shared" si="23"/>
        <v>56.204689580758455</v>
      </c>
      <c r="DW56" s="2628">
        <f t="shared" si="23"/>
        <v>56.204689580758455</v>
      </c>
      <c r="DX56" s="2628">
        <f t="shared" ref="DX56:EQ56" si="24">DX54-DX55</f>
        <v>56.204689580758455</v>
      </c>
      <c r="DY56" s="2628">
        <f t="shared" si="24"/>
        <v>56.204689580758455</v>
      </c>
      <c r="DZ56" s="2628">
        <f t="shared" si="24"/>
        <v>56.204689580758455</v>
      </c>
      <c r="EA56" s="2628">
        <f t="shared" si="24"/>
        <v>56.204689580758455</v>
      </c>
      <c r="EB56" s="2628">
        <f t="shared" si="24"/>
        <v>56.204689580758455</v>
      </c>
      <c r="EC56" s="2629">
        <f t="shared" si="24"/>
        <v>56.204689580758455</v>
      </c>
      <c r="ED56" s="2627">
        <f>ED54-ED55</f>
        <v>0.42100781999994069</v>
      </c>
      <c r="EE56" s="2628">
        <f t="shared" si="24"/>
        <v>56.204689580758455</v>
      </c>
      <c r="EF56" s="2628">
        <f t="shared" si="24"/>
        <v>56.204689580758455</v>
      </c>
      <c r="EG56" s="2628">
        <f t="shared" si="24"/>
        <v>56.204689580758455</v>
      </c>
      <c r="EH56" s="2628">
        <f t="shared" si="24"/>
        <v>56.204689580758455</v>
      </c>
      <c r="EI56" s="2628">
        <f t="shared" si="24"/>
        <v>56.204689580758455</v>
      </c>
      <c r="EJ56" s="2628">
        <f t="shared" si="24"/>
        <v>56.204689580758455</v>
      </c>
      <c r="EK56" s="2628">
        <f t="shared" si="24"/>
        <v>56.204689580758455</v>
      </c>
      <c r="EL56" s="2628">
        <f t="shared" si="24"/>
        <v>56.204689580758455</v>
      </c>
      <c r="EM56" s="2628">
        <f t="shared" si="24"/>
        <v>56.204689580758455</v>
      </c>
      <c r="EN56" s="2628">
        <f t="shared" si="24"/>
        <v>56.204689580758455</v>
      </c>
      <c r="EO56" s="2628">
        <f t="shared" si="24"/>
        <v>56.204689580758455</v>
      </c>
      <c r="EP56" s="2628">
        <f t="shared" si="24"/>
        <v>56.204689580758455</v>
      </c>
      <c r="EQ56" s="2628">
        <f t="shared" si="24"/>
        <v>56.204689580758455</v>
      </c>
      <c r="ER56" s="1970">
        <f t="shared" si="7"/>
        <v>-32.618473435475721</v>
      </c>
      <c r="ET56" s="1968">
        <f t="shared" si="20"/>
        <v>-29.332481255475432</v>
      </c>
    </row>
    <row r="57" spans="1:150">
      <c r="A57" s="2602" t="s">
        <v>33</v>
      </c>
      <c r="B57" s="2603"/>
      <c r="C57" s="2603"/>
      <c r="D57" s="2603"/>
      <c r="E57" s="2603"/>
      <c r="F57" s="2603"/>
      <c r="G57" s="2604"/>
      <c r="H57" s="2605" t="s">
        <v>309</v>
      </c>
      <c r="I57" s="2606"/>
      <c r="J57" s="2606"/>
      <c r="K57" s="2606"/>
      <c r="L57" s="2606"/>
      <c r="M57" s="2606"/>
      <c r="N57" s="2606"/>
      <c r="O57" s="2606"/>
      <c r="P57" s="2606"/>
      <c r="Q57" s="2606"/>
      <c r="R57" s="2606"/>
      <c r="S57" s="2606"/>
      <c r="T57" s="2606"/>
      <c r="U57" s="2606"/>
      <c r="V57" s="2606"/>
      <c r="W57" s="2606"/>
      <c r="X57" s="2606"/>
      <c r="Y57" s="2606"/>
      <c r="Z57" s="2606"/>
      <c r="AA57" s="2606"/>
      <c r="AB57" s="2606"/>
      <c r="AC57" s="2606"/>
      <c r="AD57" s="2606"/>
      <c r="AE57" s="2606"/>
      <c r="AF57" s="2606"/>
      <c r="AG57" s="2606"/>
      <c r="AH57" s="2606"/>
      <c r="AI57" s="2606"/>
      <c r="AJ57" s="2606"/>
      <c r="AK57" s="2606"/>
      <c r="AL57" s="2606"/>
      <c r="AM57" s="2606"/>
      <c r="AN57" s="2606"/>
      <c r="AO57" s="2606"/>
      <c r="AP57" s="2606"/>
      <c r="AQ57" s="2606"/>
      <c r="AR57" s="2606"/>
      <c r="AS57" s="2606"/>
      <c r="AT57" s="2606"/>
      <c r="AU57" s="2606"/>
      <c r="AV57" s="2606"/>
      <c r="AW57" s="2606"/>
      <c r="AX57" s="2606"/>
      <c r="AY57" s="2606"/>
      <c r="AZ57" s="2606"/>
      <c r="BA57" s="2606"/>
      <c r="BB57" s="2606"/>
      <c r="BC57" s="2606"/>
      <c r="BD57" s="2606"/>
      <c r="BE57" s="2606"/>
      <c r="BF57" s="2606"/>
      <c r="BG57" s="2606"/>
      <c r="BH57" s="2606"/>
      <c r="BI57" s="2606"/>
      <c r="BJ57" s="2606"/>
      <c r="BK57" s="2607"/>
      <c r="BL57" s="2608">
        <f t="shared" ref="BL57:DW57" si="25">BL58-BL59</f>
        <v>-99.488248069638729</v>
      </c>
      <c r="BM57" s="2609">
        <f t="shared" si="25"/>
        <v>-172.42585242734302</v>
      </c>
      <c r="BN57" s="2609">
        <f t="shared" si="25"/>
        <v>-172.42585242734302</v>
      </c>
      <c r="BO57" s="2609">
        <f t="shared" si="25"/>
        <v>-172.42585242734302</v>
      </c>
      <c r="BP57" s="2609">
        <f t="shared" si="25"/>
        <v>-172.42585242734302</v>
      </c>
      <c r="BQ57" s="2609">
        <f t="shared" si="25"/>
        <v>-172.42585242734302</v>
      </c>
      <c r="BR57" s="2609">
        <f t="shared" si="25"/>
        <v>-172.42585242734302</v>
      </c>
      <c r="BS57" s="2609">
        <f t="shared" si="25"/>
        <v>-172.42585242734302</v>
      </c>
      <c r="BT57" s="2609">
        <f t="shared" si="25"/>
        <v>-172.42585242734302</v>
      </c>
      <c r="BU57" s="2609">
        <f t="shared" si="25"/>
        <v>-172.42585242734302</v>
      </c>
      <c r="BV57" s="2609">
        <f t="shared" si="25"/>
        <v>-172.42585242734302</v>
      </c>
      <c r="BW57" s="2609">
        <f t="shared" si="25"/>
        <v>-172.42585242734302</v>
      </c>
      <c r="BX57" s="2609">
        <f t="shared" si="25"/>
        <v>-172.42585242734302</v>
      </c>
      <c r="BY57" s="2610">
        <f t="shared" si="25"/>
        <v>-172.42585242734302</v>
      </c>
      <c r="BZ57" s="2608">
        <f t="shared" si="25"/>
        <v>-1.287195808832883</v>
      </c>
      <c r="CA57" s="2609">
        <f t="shared" si="25"/>
        <v>-172.42585242734302</v>
      </c>
      <c r="CB57" s="2609">
        <f t="shared" si="25"/>
        <v>-172.42585242734302</v>
      </c>
      <c r="CC57" s="2609">
        <f t="shared" si="25"/>
        <v>-172.42585242734302</v>
      </c>
      <c r="CD57" s="2609">
        <f t="shared" si="25"/>
        <v>-172.42585242734302</v>
      </c>
      <c r="CE57" s="2609">
        <f t="shared" si="25"/>
        <v>-172.42585242734302</v>
      </c>
      <c r="CF57" s="2609">
        <f t="shared" si="25"/>
        <v>-172.42585242734302</v>
      </c>
      <c r="CG57" s="2609">
        <f t="shared" si="25"/>
        <v>-172.42585242734302</v>
      </c>
      <c r="CH57" s="2609">
        <f t="shared" si="25"/>
        <v>-172.42585242734302</v>
      </c>
      <c r="CI57" s="2609">
        <f t="shared" si="25"/>
        <v>-172.42585242734302</v>
      </c>
      <c r="CJ57" s="2609">
        <f t="shared" si="25"/>
        <v>-172.42585242734302</v>
      </c>
      <c r="CK57" s="2609">
        <f t="shared" si="25"/>
        <v>-172.42585242734302</v>
      </c>
      <c r="CL57" s="2609">
        <f t="shared" si="25"/>
        <v>-172.42585242734302</v>
      </c>
      <c r="CM57" s="2610">
        <f t="shared" si="25"/>
        <v>-172.42585242734302</v>
      </c>
      <c r="CN57" s="2608">
        <f t="shared" si="25"/>
        <v>-5.2492433340364366</v>
      </c>
      <c r="CO57" s="2609">
        <f t="shared" si="25"/>
        <v>-172.42585242734302</v>
      </c>
      <c r="CP57" s="2609">
        <f t="shared" si="25"/>
        <v>-172.42585242734302</v>
      </c>
      <c r="CQ57" s="2609">
        <f t="shared" si="25"/>
        <v>-172.42585242734302</v>
      </c>
      <c r="CR57" s="2609">
        <f t="shared" si="25"/>
        <v>-172.42585242734302</v>
      </c>
      <c r="CS57" s="2609">
        <f t="shared" si="25"/>
        <v>-172.42585242734302</v>
      </c>
      <c r="CT57" s="2609">
        <f t="shared" si="25"/>
        <v>-172.42585242734302</v>
      </c>
      <c r="CU57" s="2609">
        <f t="shared" si="25"/>
        <v>-172.42585242734302</v>
      </c>
      <c r="CV57" s="2609">
        <f t="shared" si="25"/>
        <v>-172.42585242734302</v>
      </c>
      <c r="CW57" s="2609">
        <f t="shared" si="25"/>
        <v>-172.42585242734302</v>
      </c>
      <c r="CX57" s="2609">
        <f t="shared" si="25"/>
        <v>-172.42585242734302</v>
      </c>
      <c r="CY57" s="2609">
        <f t="shared" si="25"/>
        <v>-172.42585242734302</v>
      </c>
      <c r="CZ57" s="2609">
        <f t="shared" si="25"/>
        <v>-172.42585242734302</v>
      </c>
      <c r="DA57" s="2610">
        <f t="shared" si="25"/>
        <v>-172.42585242734302</v>
      </c>
      <c r="DB57" s="2608">
        <f t="shared" si="25"/>
        <v>-2.2693722454120873</v>
      </c>
      <c r="DC57" s="2609">
        <f t="shared" si="25"/>
        <v>-172.42585242734302</v>
      </c>
      <c r="DD57" s="2609">
        <f t="shared" si="25"/>
        <v>-172.42585242734302</v>
      </c>
      <c r="DE57" s="2609">
        <f t="shared" si="25"/>
        <v>-172.42585242734302</v>
      </c>
      <c r="DF57" s="2609">
        <f t="shared" si="25"/>
        <v>-172.42585242734302</v>
      </c>
      <c r="DG57" s="2609">
        <f t="shared" si="25"/>
        <v>-172.42585242734302</v>
      </c>
      <c r="DH57" s="2609">
        <f t="shared" si="25"/>
        <v>-172.42585242734302</v>
      </c>
      <c r="DI57" s="2609">
        <f t="shared" si="25"/>
        <v>-172.42585242734302</v>
      </c>
      <c r="DJ57" s="2609">
        <f t="shared" si="25"/>
        <v>-172.42585242734302</v>
      </c>
      <c r="DK57" s="2609">
        <f t="shared" si="25"/>
        <v>-172.42585242734302</v>
      </c>
      <c r="DL57" s="2609">
        <f t="shared" si="25"/>
        <v>-172.42585242734302</v>
      </c>
      <c r="DM57" s="2609">
        <f t="shared" si="25"/>
        <v>-172.42585242734302</v>
      </c>
      <c r="DN57" s="2609">
        <f t="shared" si="25"/>
        <v>-172.42585242734302</v>
      </c>
      <c r="DO57" s="2610">
        <f t="shared" si="25"/>
        <v>-172.42585242734302</v>
      </c>
      <c r="DP57" s="2608">
        <f t="shared" si="25"/>
        <v>-3.3133792019125541</v>
      </c>
      <c r="DQ57" s="2609">
        <f t="shared" si="25"/>
        <v>-172.42585242734302</v>
      </c>
      <c r="DR57" s="2609">
        <f t="shared" si="25"/>
        <v>-172.42585242734302</v>
      </c>
      <c r="DS57" s="2609">
        <f t="shared" si="25"/>
        <v>-172.42585242734302</v>
      </c>
      <c r="DT57" s="2609">
        <f t="shared" si="25"/>
        <v>-172.42585242734302</v>
      </c>
      <c r="DU57" s="2609">
        <f t="shared" si="25"/>
        <v>-172.42585242734302</v>
      </c>
      <c r="DV57" s="2609">
        <f t="shared" si="25"/>
        <v>-172.42585242734302</v>
      </c>
      <c r="DW57" s="2609">
        <f t="shared" si="25"/>
        <v>-172.42585242734302</v>
      </c>
      <c r="DX57" s="2609">
        <f t="shared" ref="DX57:EQ57" si="26">DX58-DX59</f>
        <v>-172.42585242734302</v>
      </c>
      <c r="DY57" s="2609">
        <f t="shared" si="26"/>
        <v>-172.42585242734302</v>
      </c>
      <c r="DZ57" s="2609">
        <f t="shared" si="26"/>
        <v>-172.42585242734302</v>
      </c>
      <c r="EA57" s="2609">
        <f t="shared" si="26"/>
        <v>-172.42585242734302</v>
      </c>
      <c r="EB57" s="2609">
        <f t="shared" si="26"/>
        <v>-172.42585242734302</v>
      </c>
      <c r="EC57" s="2610">
        <f t="shared" si="26"/>
        <v>-172.42585242734302</v>
      </c>
      <c r="ED57" s="2608">
        <f t="shared" si="26"/>
        <v>-1.2999999999999999E-2</v>
      </c>
      <c r="EE57" s="2609">
        <f t="shared" si="26"/>
        <v>-172.42585242734302</v>
      </c>
      <c r="EF57" s="2609">
        <f t="shared" si="26"/>
        <v>-172.42585242734302</v>
      </c>
      <c r="EG57" s="2609">
        <f t="shared" si="26"/>
        <v>-172.42585242734302</v>
      </c>
      <c r="EH57" s="2609">
        <f t="shared" si="26"/>
        <v>-172.42585242734302</v>
      </c>
      <c r="EI57" s="2609">
        <f t="shared" si="26"/>
        <v>-172.42585242734302</v>
      </c>
      <c r="EJ57" s="2609">
        <f t="shared" si="26"/>
        <v>-172.42585242734302</v>
      </c>
      <c r="EK57" s="2609">
        <f t="shared" si="26"/>
        <v>-172.42585242734302</v>
      </c>
      <c r="EL57" s="2609">
        <f t="shared" si="26"/>
        <v>-172.42585242734302</v>
      </c>
      <c r="EM57" s="2609">
        <f t="shared" si="26"/>
        <v>-172.42585242734302</v>
      </c>
      <c r="EN57" s="2609">
        <f t="shared" si="26"/>
        <v>-172.42585242734302</v>
      </c>
      <c r="EO57" s="2609">
        <f t="shared" si="26"/>
        <v>-172.42585242734302</v>
      </c>
      <c r="EP57" s="2609">
        <f t="shared" si="26"/>
        <v>-172.42585242734302</v>
      </c>
      <c r="EQ57" s="2609">
        <f t="shared" si="26"/>
        <v>-172.42585242734302</v>
      </c>
      <c r="ER57" s="1967">
        <f>+ED57+DP57+DB57+CN57+BZ57+BL57</f>
        <v>-111.62043865983269</v>
      </c>
      <c r="ET57" s="1968">
        <f t="shared" si="20"/>
        <v>-99.488248069638729</v>
      </c>
    </row>
    <row r="58" spans="1:150">
      <c r="A58" s="2615" t="s">
        <v>81</v>
      </c>
      <c r="B58" s="2616"/>
      <c r="C58" s="2616"/>
      <c r="D58" s="2616"/>
      <c r="E58" s="2616"/>
      <c r="F58" s="2616"/>
      <c r="G58" s="2617"/>
      <c r="H58" s="2621" t="s">
        <v>289</v>
      </c>
      <c r="I58" s="2622"/>
      <c r="J58" s="2622"/>
      <c r="K58" s="2622"/>
      <c r="L58" s="2622"/>
      <c r="M58" s="2622"/>
      <c r="N58" s="2622"/>
      <c r="O58" s="2622"/>
      <c r="P58" s="2622"/>
      <c r="Q58" s="2622"/>
      <c r="R58" s="2622"/>
      <c r="S58" s="2622"/>
      <c r="T58" s="2622"/>
      <c r="U58" s="2622"/>
      <c r="V58" s="2622"/>
      <c r="W58" s="2622"/>
      <c r="X58" s="2622"/>
      <c r="Y58" s="2622"/>
      <c r="Z58" s="2622"/>
      <c r="AA58" s="2622"/>
      <c r="AB58" s="2622"/>
      <c r="AC58" s="2622"/>
      <c r="AD58" s="2622"/>
      <c r="AE58" s="2622"/>
      <c r="AF58" s="2622"/>
      <c r="AG58" s="2622"/>
      <c r="AH58" s="2622"/>
      <c r="AI58" s="2622"/>
      <c r="AJ58" s="2622"/>
      <c r="AK58" s="2622"/>
      <c r="AL58" s="2622"/>
      <c r="AM58" s="2622"/>
      <c r="AN58" s="2622"/>
      <c r="AO58" s="2622"/>
      <c r="AP58" s="2622"/>
      <c r="AQ58" s="2622"/>
      <c r="AR58" s="2622"/>
      <c r="AS58" s="2622"/>
      <c r="AT58" s="2622"/>
      <c r="AU58" s="2622"/>
      <c r="AV58" s="2622"/>
      <c r="AW58" s="2622"/>
      <c r="AX58" s="2622"/>
      <c r="AY58" s="2622"/>
      <c r="AZ58" s="2622"/>
      <c r="BA58" s="2622"/>
      <c r="BB58" s="2622"/>
      <c r="BC58" s="2622"/>
      <c r="BD58" s="2622"/>
      <c r="BE58" s="2622"/>
      <c r="BF58" s="2622"/>
      <c r="BG58" s="2622"/>
      <c r="BH58" s="2622"/>
      <c r="BI58" s="2622"/>
      <c r="BJ58" s="2622"/>
      <c r="BK58" s="2623"/>
      <c r="BL58" s="2612">
        <v>0</v>
      </c>
      <c r="BM58" s="2613"/>
      <c r="BN58" s="2613"/>
      <c r="BO58" s="2613"/>
      <c r="BP58" s="2613"/>
      <c r="BQ58" s="2613"/>
      <c r="BR58" s="2613"/>
      <c r="BS58" s="2613"/>
      <c r="BT58" s="2613"/>
      <c r="BU58" s="2613"/>
      <c r="BV58" s="2613"/>
      <c r="BW58" s="2613"/>
      <c r="BX58" s="2613"/>
      <c r="BY58" s="2614"/>
      <c r="BZ58" s="2612">
        <v>0</v>
      </c>
      <c r="CA58" s="2613"/>
      <c r="CB58" s="2613"/>
      <c r="CC58" s="2613"/>
      <c r="CD58" s="2613"/>
      <c r="CE58" s="2613"/>
      <c r="CF58" s="2613"/>
      <c r="CG58" s="2613"/>
      <c r="CH58" s="2613"/>
      <c r="CI58" s="2613"/>
      <c r="CJ58" s="2613"/>
      <c r="CK58" s="2613"/>
      <c r="CL58" s="2613"/>
      <c r="CM58" s="2614"/>
      <c r="CN58" s="2612">
        <v>0</v>
      </c>
      <c r="CO58" s="2613"/>
      <c r="CP58" s="2613"/>
      <c r="CQ58" s="2613"/>
      <c r="CR58" s="2613"/>
      <c r="CS58" s="2613"/>
      <c r="CT58" s="2613"/>
      <c r="CU58" s="2613"/>
      <c r="CV58" s="2613"/>
      <c r="CW58" s="2613"/>
      <c r="CX58" s="2613"/>
      <c r="CY58" s="2613"/>
      <c r="CZ58" s="2613"/>
      <c r="DA58" s="2614"/>
      <c r="DB58" s="2612">
        <v>0</v>
      </c>
      <c r="DC58" s="2613"/>
      <c r="DD58" s="2613"/>
      <c r="DE58" s="2613"/>
      <c r="DF58" s="2613"/>
      <c r="DG58" s="2613"/>
      <c r="DH58" s="2613"/>
      <c r="DI58" s="2613"/>
      <c r="DJ58" s="2613"/>
      <c r="DK58" s="2613"/>
      <c r="DL58" s="2613"/>
      <c r="DM58" s="2613"/>
      <c r="DN58" s="2613"/>
      <c r="DO58" s="2614"/>
      <c r="DP58" s="2612">
        <v>0</v>
      </c>
      <c r="DQ58" s="2613"/>
      <c r="DR58" s="2613"/>
      <c r="DS58" s="2613"/>
      <c r="DT58" s="2613"/>
      <c r="DU58" s="2613"/>
      <c r="DV58" s="2613"/>
      <c r="DW58" s="2613"/>
      <c r="DX58" s="2613"/>
      <c r="DY58" s="2613"/>
      <c r="DZ58" s="2613"/>
      <c r="EA58" s="2613"/>
      <c r="EB58" s="2613"/>
      <c r="EC58" s="2614"/>
      <c r="ED58" s="2612">
        <v>0</v>
      </c>
      <c r="EE58" s="2613"/>
      <c r="EF58" s="2613"/>
      <c r="EG58" s="2613"/>
      <c r="EH58" s="2613"/>
      <c r="EI58" s="2613"/>
      <c r="EJ58" s="2613"/>
      <c r="EK58" s="2613"/>
      <c r="EL58" s="2613"/>
      <c r="EM58" s="2613"/>
      <c r="EN58" s="2613"/>
      <c r="EO58" s="2613"/>
      <c r="EP58" s="2613"/>
      <c r="EQ58" s="2613"/>
      <c r="ER58" s="1969">
        <f t="shared" si="7"/>
        <v>0</v>
      </c>
      <c r="ET58" s="1968">
        <f t="shared" si="20"/>
        <v>0</v>
      </c>
    </row>
    <row r="59" spans="1:150">
      <c r="A59" s="2615" t="s">
        <v>83</v>
      </c>
      <c r="B59" s="2616"/>
      <c r="C59" s="2616"/>
      <c r="D59" s="2616"/>
      <c r="E59" s="2616"/>
      <c r="F59" s="2616"/>
      <c r="G59" s="2617"/>
      <c r="H59" s="2621" t="s">
        <v>290</v>
      </c>
      <c r="I59" s="2622"/>
      <c r="J59" s="2622"/>
      <c r="K59" s="2622"/>
      <c r="L59" s="2622"/>
      <c r="M59" s="2622"/>
      <c r="N59" s="2622"/>
      <c r="O59" s="2622"/>
      <c r="P59" s="2622"/>
      <c r="Q59" s="2622"/>
      <c r="R59" s="2622"/>
      <c r="S59" s="2622"/>
      <c r="T59" s="2622"/>
      <c r="U59" s="2622"/>
      <c r="V59" s="2622"/>
      <c r="W59" s="2622"/>
      <c r="X59" s="2622"/>
      <c r="Y59" s="2622"/>
      <c r="Z59" s="2622"/>
      <c r="AA59" s="2622"/>
      <c r="AB59" s="2622"/>
      <c r="AC59" s="2622"/>
      <c r="AD59" s="2622"/>
      <c r="AE59" s="2622"/>
      <c r="AF59" s="2622"/>
      <c r="AG59" s="2622"/>
      <c r="AH59" s="2622"/>
      <c r="AI59" s="2622"/>
      <c r="AJ59" s="2622"/>
      <c r="AK59" s="2622"/>
      <c r="AL59" s="2622"/>
      <c r="AM59" s="2622"/>
      <c r="AN59" s="2622"/>
      <c r="AO59" s="2622"/>
      <c r="AP59" s="2622"/>
      <c r="AQ59" s="2622"/>
      <c r="AR59" s="2622"/>
      <c r="AS59" s="2622"/>
      <c r="AT59" s="2622"/>
      <c r="AU59" s="2622"/>
      <c r="AV59" s="2622"/>
      <c r="AW59" s="2622"/>
      <c r="AX59" s="2622"/>
      <c r="AY59" s="2622"/>
      <c r="AZ59" s="2622"/>
      <c r="BA59" s="2622"/>
      <c r="BB59" s="2622"/>
      <c r="BC59" s="2622"/>
      <c r="BD59" s="2622"/>
      <c r="BE59" s="2622"/>
      <c r="BF59" s="2622"/>
      <c r="BG59" s="2622"/>
      <c r="BH59" s="2622"/>
      <c r="BI59" s="2622"/>
      <c r="BJ59" s="2622"/>
      <c r="BK59" s="2623"/>
      <c r="BL59" s="2612">
        <v>99.488248069638729</v>
      </c>
      <c r="BM59" s="2613">
        <v>172.42585242734302</v>
      </c>
      <c r="BN59" s="2613">
        <v>172.42585242734302</v>
      </c>
      <c r="BO59" s="2613">
        <v>172.42585242734302</v>
      </c>
      <c r="BP59" s="2613">
        <v>172.42585242734302</v>
      </c>
      <c r="BQ59" s="2613">
        <v>172.42585242734302</v>
      </c>
      <c r="BR59" s="2613">
        <v>172.42585242734302</v>
      </c>
      <c r="BS59" s="2613">
        <v>172.42585242734302</v>
      </c>
      <c r="BT59" s="2613">
        <v>172.42585242734302</v>
      </c>
      <c r="BU59" s="2613">
        <v>172.42585242734302</v>
      </c>
      <c r="BV59" s="2613">
        <v>172.42585242734302</v>
      </c>
      <c r="BW59" s="2613">
        <v>172.42585242734302</v>
      </c>
      <c r="BX59" s="2613">
        <v>172.42585242734302</v>
      </c>
      <c r="BY59" s="2614">
        <v>172.42585242734302</v>
      </c>
      <c r="BZ59" s="2612">
        <v>1.287195808832883</v>
      </c>
      <c r="CA59" s="2613">
        <v>172.42585242734302</v>
      </c>
      <c r="CB59" s="2613">
        <v>172.42585242734302</v>
      </c>
      <c r="CC59" s="2613">
        <v>172.42585242734302</v>
      </c>
      <c r="CD59" s="2613">
        <v>172.42585242734302</v>
      </c>
      <c r="CE59" s="2613">
        <v>172.42585242734302</v>
      </c>
      <c r="CF59" s="2613">
        <v>172.42585242734302</v>
      </c>
      <c r="CG59" s="2613">
        <v>172.42585242734302</v>
      </c>
      <c r="CH59" s="2613">
        <v>172.42585242734302</v>
      </c>
      <c r="CI59" s="2613">
        <v>172.42585242734302</v>
      </c>
      <c r="CJ59" s="2613">
        <v>172.42585242734302</v>
      </c>
      <c r="CK59" s="2613">
        <v>172.42585242734302</v>
      </c>
      <c r="CL59" s="2613">
        <v>172.42585242734302</v>
      </c>
      <c r="CM59" s="2614">
        <v>172.42585242734302</v>
      </c>
      <c r="CN59" s="2612">
        <v>5.2492433340364366</v>
      </c>
      <c r="CO59" s="2613">
        <v>172.42585242734302</v>
      </c>
      <c r="CP59" s="2613">
        <v>172.42585242734302</v>
      </c>
      <c r="CQ59" s="2613">
        <v>172.42585242734302</v>
      </c>
      <c r="CR59" s="2613">
        <v>172.42585242734302</v>
      </c>
      <c r="CS59" s="2613">
        <v>172.42585242734302</v>
      </c>
      <c r="CT59" s="2613">
        <v>172.42585242734302</v>
      </c>
      <c r="CU59" s="2613">
        <v>172.42585242734302</v>
      </c>
      <c r="CV59" s="2613">
        <v>172.42585242734302</v>
      </c>
      <c r="CW59" s="2613">
        <v>172.42585242734302</v>
      </c>
      <c r="CX59" s="2613">
        <v>172.42585242734302</v>
      </c>
      <c r="CY59" s="2613">
        <v>172.42585242734302</v>
      </c>
      <c r="CZ59" s="2613">
        <v>172.42585242734302</v>
      </c>
      <c r="DA59" s="2614">
        <v>172.42585242734302</v>
      </c>
      <c r="DB59" s="2612">
        <v>2.2693722454120873</v>
      </c>
      <c r="DC59" s="2613">
        <v>172.42585242734302</v>
      </c>
      <c r="DD59" s="2613">
        <v>172.42585242734302</v>
      </c>
      <c r="DE59" s="2613">
        <v>172.42585242734302</v>
      </c>
      <c r="DF59" s="2613">
        <v>172.42585242734302</v>
      </c>
      <c r="DG59" s="2613">
        <v>172.42585242734302</v>
      </c>
      <c r="DH59" s="2613">
        <v>172.42585242734302</v>
      </c>
      <c r="DI59" s="2613">
        <v>172.42585242734302</v>
      </c>
      <c r="DJ59" s="2613">
        <v>172.42585242734302</v>
      </c>
      <c r="DK59" s="2613">
        <v>172.42585242734302</v>
      </c>
      <c r="DL59" s="2613">
        <v>172.42585242734302</v>
      </c>
      <c r="DM59" s="2613">
        <v>172.42585242734302</v>
      </c>
      <c r="DN59" s="2613">
        <v>172.42585242734302</v>
      </c>
      <c r="DO59" s="2614">
        <v>172.42585242734302</v>
      </c>
      <c r="DP59" s="2612">
        <v>3.3133792019125541</v>
      </c>
      <c r="DQ59" s="2613">
        <v>172.42585242734302</v>
      </c>
      <c r="DR59" s="2613">
        <v>172.42585242734302</v>
      </c>
      <c r="DS59" s="2613">
        <v>172.42585242734302</v>
      </c>
      <c r="DT59" s="2613">
        <v>172.42585242734302</v>
      </c>
      <c r="DU59" s="2613">
        <v>172.42585242734302</v>
      </c>
      <c r="DV59" s="2613">
        <v>172.42585242734302</v>
      </c>
      <c r="DW59" s="2613">
        <v>172.42585242734302</v>
      </c>
      <c r="DX59" s="2613">
        <v>172.42585242734302</v>
      </c>
      <c r="DY59" s="2613">
        <v>172.42585242734302</v>
      </c>
      <c r="DZ59" s="2613">
        <v>172.42585242734302</v>
      </c>
      <c r="EA59" s="2613">
        <v>172.42585242734302</v>
      </c>
      <c r="EB59" s="2613">
        <v>172.42585242734302</v>
      </c>
      <c r="EC59" s="2614">
        <v>172.42585242734302</v>
      </c>
      <c r="ED59" s="2612">
        <v>1.2999999999999999E-2</v>
      </c>
      <c r="EE59" s="2613">
        <v>172.42585242734302</v>
      </c>
      <c r="EF59" s="2613">
        <v>172.42585242734302</v>
      </c>
      <c r="EG59" s="2613">
        <v>172.42585242734302</v>
      </c>
      <c r="EH59" s="2613">
        <v>172.42585242734302</v>
      </c>
      <c r="EI59" s="2613">
        <v>172.42585242734302</v>
      </c>
      <c r="EJ59" s="2613">
        <v>172.42585242734302</v>
      </c>
      <c r="EK59" s="2613">
        <v>172.42585242734302</v>
      </c>
      <c r="EL59" s="2613">
        <v>172.42585242734302</v>
      </c>
      <c r="EM59" s="2613">
        <v>172.42585242734302</v>
      </c>
      <c r="EN59" s="2613">
        <v>172.42585242734302</v>
      </c>
      <c r="EO59" s="2613">
        <v>172.42585242734302</v>
      </c>
      <c r="EP59" s="2613">
        <v>172.42585242734302</v>
      </c>
      <c r="EQ59" s="2613">
        <v>172.42585242734302</v>
      </c>
      <c r="ER59" s="1969">
        <f t="shared" si="7"/>
        <v>111.62043865983269</v>
      </c>
      <c r="ET59" s="1968">
        <f t="shared" si="20"/>
        <v>99.488248069638729</v>
      </c>
    </row>
    <row r="60" spans="1:150" ht="13.5" thickBot="1">
      <c r="A60" s="2630"/>
      <c r="B60" s="2631"/>
      <c r="C60" s="2631"/>
      <c r="D60" s="2631"/>
      <c r="E60" s="2631"/>
      <c r="F60" s="2631"/>
      <c r="G60" s="2632"/>
      <c r="H60" s="2633" t="s">
        <v>1300</v>
      </c>
      <c r="I60" s="2634"/>
      <c r="J60" s="2634"/>
      <c r="K60" s="2634"/>
      <c r="L60" s="2634"/>
      <c r="M60" s="2634"/>
      <c r="N60" s="2634"/>
      <c r="O60" s="2634"/>
      <c r="P60" s="2634"/>
      <c r="Q60" s="2634"/>
      <c r="R60" s="2634"/>
      <c r="S60" s="2634"/>
      <c r="T60" s="2634"/>
      <c r="U60" s="2634"/>
      <c r="V60" s="2634"/>
      <c r="W60" s="2634"/>
      <c r="X60" s="2634"/>
      <c r="Y60" s="2634"/>
      <c r="Z60" s="2634"/>
      <c r="AA60" s="2634"/>
      <c r="AB60" s="2634"/>
      <c r="AC60" s="2634"/>
      <c r="AD60" s="2634"/>
      <c r="AE60" s="2634"/>
      <c r="AF60" s="2634"/>
      <c r="AG60" s="2634"/>
      <c r="AH60" s="2634"/>
      <c r="AI60" s="2634"/>
      <c r="AJ60" s="2634"/>
      <c r="AK60" s="2634"/>
      <c r="AL60" s="2634"/>
      <c r="AM60" s="2634"/>
      <c r="AN60" s="2634"/>
      <c r="AO60" s="2634"/>
      <c r="AP60" s="2634"/>
      <c r="AQ60" s="2634"/>
      <c r="AR60" s="2634"/>
      <c r="AS60" s="2634"/>
      <c r="AT60" s="2634"/>
      <c r="AU60" s="2634"/>
      <c r="AV60" s="2634"/>
      <c r="AW60" s="2634"/>
      <c r="AX60" s="2634"/>
      <c r="AY60" s="2634"/>
      <c r="AZ60" s="2634"/>
      <c r="BA60" s="2634"/>
      <c r="BB60" s="2634"/>
      <c r="BC60" s="2634"/>
      <c r="BD60" s="2634"/>
      <c r="BE60" s="2634"/>
      <c r="BF60" s="2634"/>
      <c r="BG60" s="2634"/>
      <c r="BH60" s="2634"/>
      <c r="BI60" s="2634"/>
      <c r="BJ60" s="2634"/>
      <c r="BK60" s="2635"/>
      <c r="BL60" s="2627">
        <f t="shared" ref="BL60:DW60" si="27">BL58-BL59</f>
        <v>-99.488248069638729</v>
      </c>
      <c r="BM60" s="2628">
        <f t="shared" si="27"/>
        <v>-172.42585242734302</v>
      </c>
      <c r="BN60" s="2628">
        <f t="shared" si="27"/>
        <v>-172.42585242734302</v>
      </c>
      <c r="BO60" s="2628">
        <f t="shared" si="27"/>
        <v>-172.42585242734302</v>
      </c>
      <c r="BP60" s="2628">
        <f t="shared" si="27"/>
        <v>-172.42585242734302</v>
      </c>
      <c r="BQ60" s="2628">
        <f t="shared" si="27"/>
        <v>-172.42585242734302</v>
      </c>
      <c r="BR60" s="2628">
        <f t="shared" si="27"/>
        <v>-172.42585242734302</v>
      </c>
      <c r="BS60" s="2628">
        <f t="shared" si="27"/>
        <v>-172.42585242734302</v>
      </c>
      <c r="BT60" s="2628">
        <f t="shared" si="27"/>
        <v>-172.42585242734302</v>
      </c>
      <c r="BU60" s="2628">
        <f t="shared" si="27"/>
        <v>-172.42585242734302</v>
      </c>
      <c r="BV60" s="2628">
        <f t="shared" si="27"/>
        <v>-172.42585242734302</v>
      </c>
      <c r="BW60" s="2628">
        <f t="shared" si="27"/>
        <v>-172.42585242734302</v>
      </c>
      <c r="BX60" s="2628">
        <f t="shared" si="27"/>
        <v>-172.42585242734302</v>
      </c>
      <c r="BY60" s="2629">
        <f t="shared" si="27"/>
        <v>-172.42585242734302</v>
      </c>
      <c r="BZ60" s="2627">
        <f t="shared" si="27"/>
        <v>-1.287195808832883</v>
      </c>
      <c r="CA60" s="2628">
        <f t="shared" si="27"/>
        <v>-172.42585242734302</v>
      </c>
      <c r="CB60" s="2628">
        <f t="shared" si="27"/>
        <v>-172.42585242734302</v>
      </c>
      <c r="CC60" s="2628">
        <f t="shared" si="27"/>
        <v>-172.42585242734302</v>
      </c>
      <c r="CD60" s="2628">
        <f t="shared" si="27"/>
        <v>-172.42585242734302</v>
      </c>
      <c r="CE60" s="2628">
        <f t="shared" si="27"/>
        <v>-172.42585242734302</v>
      </c>
      <c r="CF60" s="2628">
        <f t="shared" si="27"/>
        <v>-172.42585242734302</v>
      </c>
      <c r="CG60" s="2628">
        <f t="shared" si="27"/>
        <v>-172.42585242734302</v>
      </c>
      <c r="CH60" s="2628">
        <f t="shared" si="27"/>
        <v>-172.42585242734302</v>
      </c>
      <c r="CI60" s="2628">
        <f t="shared" si="27"/>
        <v>-172.42585242734302</v>
      </c>
      <c r="CJ60" s="2628">
        <f t="shared" si="27"/>
        <v>-172.42585242734302</v>
      </c>
      <c r="CK60" s="2628">
        <f t="shared" si="27"/>
        <v>-172.42585242734302</v>
      </c>
      <c r="CL60" s="2628">
        <f t="shared" si="27"/>
        <v>-172.42585242734302</v>
      </c>
      <c r="CM60" s="2629">
        <f t="shared" si="27"/>
        <v>-172.42585242734302</v>
      </c>
      <c r="CN60" s="2627">
        <f t="shared" si="27"/>
        <v>-5.2492433340364366</v>
      </c>
      <c r="CO60" s="2628">
        <f t="shared" si="27"/>
        <v>-172.42585242734302</v>
      </c>
      <c r="CP60" s="2628">
        <f t="shared" si="27"/>
        <v>-172.42585242734302</v>
      </c>
      <c r="CQ60" s="2628">
        <f t="shared" si="27"/>
        <v>-172.42585242734302</v>
      </c>
      <c r="CR60" s="2628">
        <f t="shared" si="27"/>
        <v>-172.42585242734302</v>
      </c>
      <c r="CS60" s="2628">
        <f t="shared" si="27"/>
        <v>-172.42585242734302</v>
      </c>
      <c r="CT60" s="2628">
        <f t="shared" si="27"/>
        <v>-172.42585242734302</v>
      </c>
      <c r="CU60" s="2628">
        <f t="shared" si="27"/>
        <v>-172.42585242734302</v>
      </c>
      <c r="CV60" s="2628">
        <f t="shared" si="27"/>
        <v>-172.42585242734302</v>
      </c>
      <c r="CW60" s="2628">
        <f t="shared" si="27"/>
        <v>-172.42585242734302</v>
      </c>
      <c r="CX60" s="2628">
        <f t="shared" si="27"/>
        <v>-172.42585242734302</v>
      </c>
      <c r="CY60" s="2628">
        <f t="shared" si="27"/>
        <v>-172.42585242734302</v>
      </c>
      <c r="CZ60" s="2628">
        <f t="shared" si="27"/>
        <v>-172.42585242734302</v>
      </c>
      <c r="DA60" s="2629">
        <f t="shared" si="27"/>
        <v>-172.42585242734302</v>
      </c>
      <c r="DB60" s="2627">
        <f t="shared" si="27"/>
        <v>-2.2693722454120873</v>
      </c>
      <c r="DC60" s="2628">
        <f t="shared" si="27"/>
        <v>-172.42585242734302</v>
      </c>
      <c r="DD60" s="2628">
        <f t="shared" si="27"/>
        <v>-172.42585242734302</v>
      </c>
      <c r="DE60" s="2628">
        <f t="shared" si="27"/>
        <v>-172.42585242734302</v>
      </c>
      <c r="DF60" s="2628">
        <f t="shared" si="27"/>
        <v>-172.42585242734302</v>
      </c>
      <c r="DG60" s="2628">
        <f t="shared" si="27"/>
        <v>-172.42585242734302</v>
      </c>
      <c r="DH60" s="2628">
        <f t="shared" si="27"/>
        <v>-172.42585242734302</v>
      </c>
      <c r="DI60" s="2628">
        <f t="shared" si="27"/>
        <v>-172.42585242734302</v>
      </c>
      <c r="DJ60" s="2628">
        <f t="shared" si="27"/>
        <v>-172.42585242734302</v>
      </c>
      <c r="DK60" s="2628">
        <f t="shared" si="27"/>
        <v>-172.42585242734302</v>
      </c>
      <c r="DL60" s="2628">
        <f t="shared" si="27"/>
        <v>-172.42585242734302</v>
      </c>
      <c r="DM60" s="2628">
        <f t="shared" si="27"/>
        <v>-172.42585242734302</v>
      </c>
      <c r="DN60" s="2628">
        <f t="shared" si="27"/>
        <v>-172.42585242734302</v>
      </c>
      <c r="DO60" s="2629">
        <f t="shared" si="27"/>
        <v>-172.42585242734302</v>
      </c>
      <c r="DP60" s="2627">
        <f t="shared" si="27"/>
        <v>-3.3133792019125541</v>
      </c>
      <c r="DQ60" s="2628">
        <f t="shared" si="27"/>
        <v>-172.42585242734302</v>
      </c>
      <c r="DR60" s="2628">
        <f t="shared" si="27"/>
        <v>-172.42585242734302</v>
      </c>
      <c r="DS60" s="2628">
        <f t="shared" si="27"/>
        <v>-172.42585242734302</v>
      </c>
      <c r="DT60" s="2628">
        <f t="shared" si="27"/>
        <v>-172.42585242734302</v>
      </c>
      <c r="DU60" s="2628">
        <f t="shared" si="27"/>
        <v>-172.42585242734302</v>
      </c>
      <c r="DV60" s="2628">
        <f t="shared" si="27"/>
        <v>-172.42585242734302</v>
      </c>
      <c r="DW60" s="2628">
        <f t="shared" si="27"/>
        <v>-172.42585242734302</v>
      </c>
      <c r="DX60" s="2628">
        <f t="shared" ref="DX60:EQ60" si="28">DX58-DX59</f>
        <v>-172.42585242734302</v>
      </c>
      <c r="DY60" s="2628">
        <f t="shared" si="28"/>
        <v>-172.42585242734302</v>
      </c>
      <c r="DZ60" s="2628">
        <f t="shared" si="28"/>
        <v>-172.42585242734302</v>
      </c>
      <c r="EA60" s="2628">
        <f t="shared" si="28"/>
        <v>-172.42585242734302</v>
      </c>
      <c r="EB60" s="2628">
        <f t="shared" si="28"/>
        <v>-172.42585242734302</v>
      </c>
      <c r="EC60" s="2629">
        <f t="shared" si="28"/>
        <v>-172.42585242734302</v>
      </c>
      <c r="ED60" s="2627">
        <f t="shared" si="28"/>
        <v>-1.2999999999999999E-2</v>
      </c>
      <c r="EE60" s="2628">
        <f t="shared" si="28"/>
        <v>-172.42585242734302</v>
      </c>
      <c r="EF60" s="2628">
        <f t="shared" si="28"/>
        <v>-172.42585242734302</v>
      </c>
      <c r="EG60" s="2628">
        <f t="shared" si="28"/>
        <v>-172.42585242734302</v>
      </c>
      <c r="EH60" s="2628">
        <f t="shared" si="28"/>
        <v>-172.42585242734302</v>
      </c>
      <c r="EI60" s="2628">
        <f t="shared" si="28"/>
        <v>-172.42585242734302</v>
      </c>
      <c r="EJ60" s="2628">
        <f t="shared" si="28"/>
        <v>-172.42585242734302</v>
      </c>
      <c r="EK60" s="2628">
        <f t="shared" si="28"/>
        <v>-172.42585242734302</v>
      </c>
      <c r="EL60" s="2628">
        <f t="shared" si="28"/>
        <v>-172.42585242734302</v>
      </c>
      <c r="EM60" s="2628">
        <f t="shared" si="28"/>
        <v>-172.42585242734302</v>
      </c>
      <c r="EN60" s="2628">
        <f t="shared" si="28"/>
        <v>-172.42585242734302</v>
      </c>
      <c r="EO60" s="2628">
        <f t="shared" si="28"/>
        <v>-172.42585242734302</v>
      </c>
      <c r="EP60" s="2628">
        <f t="shared" si="28"/>
        <v>-172.42585242734302</v>
      </c>
      <c r="EQ60" s="2628">
        <f t="shared" si="28"/>
        <v>-172.42585242734302</v>
      </c>
      <c r="ER60" s="1970">
        <f t="shared" si="7"/>
        <v>-111.62043865983269</v>
      </c>
      <c r="ET60" s="1968">
        <f t="shared" si="20"/>
        <v>-99.488248069638729</v>
      </c>
    </row>
    <row r="61" spans="1:150">
      <c r="A61" s="2602" t="s">
        <v>1301</v>
      </c>
      <c r="B61" s="2603"/>
      <c r="C61" s="2603"/>
      <c r="D61" s="2603"/>
      <c r="E61" s="2603"/>
      <c r="F61" s="2603"/>
      <c r="G61" s="2604"/>
      <c r="H61" s="2605" t="s">
        <v>204</v>
      </c>
      <c r="I61" s="2606"/>
      <c r="J61" s="2606"/>
      <c r="K61" s="2606"/>
      <c r="L61" s="2606"/>
      <c r="M61" s="2606"/>
      <c r="N61" s="2606"/>
      <c r="O61" s="2606"/>
      <c r="P61" s="2606"/>
      <c r="Q61" s="2606"/>
      <c r="R61" s="2606"/>
      <c r="S61" s="2606"/>
      <c r="T61" s="2606"/>
      <c r="U61" s="2606"/>
      <c r="V61" s="2606"/>
      <c r="W61" s="2606"/>
      <c r="X61" s="2606"/>
      <c r="Y61" s="2606"/>
      <c r="Z61" s="2606"/>
      <c r="AA61" s="2606"/>
      <c r="AB61" s="2606"/>
      <c r="AC61" s="2606"/>
      <c r="AD61" s="2606"/>
      <c r="AE61" s="2606"/>
      <c r="AF61" s="2606"/>
      <c r="AG61" s="2606"/>
      <c r="AH61" s="2606"/>
      <c r="AI61" s="2606"/>
      <c r="AJ61" s="2606"/>
      <c r="AK61" s="2606"/>
      <c r="AL61" s="2606"/>
      <c r="AM61" s="2606"/>
      <c r="AN61" s="2606"/>
      <c r="AO61" s="2606"/>
      <c r="AP61" s="2606"/>
      <c r="AQ61" s="2606"/>
      <c r="AR61" s="2606"/>
      <c r="AS61" s="2606"/>
      <c r="AT61" s="2606"/>
      <c r="AU61" s="2606"/>
      <c r="AV61" s="2606"/>
      <c r="AW61" s="2606"/>
      <c r="AX61" s="2606"/>
      <c r="AY61" s="2606"/>
      <c r="AZ61" s="2606"/>
      <c r="BA61" s="2606"/>
      <c r="BB61" s="2606"/>
      <c r="BC61" s="2606"/>
      <c r="BD61" s="2606"/>
      <c r="BE61" s="2606"/>
      <c r="BF61" s="2606"/>
      <c r="BG61" s="2606"/>
      <c r="BH61" s="2606"/>
      <c r="BI61" s="2606"/>
      <c r="BJ61" s="2606"/>
      <c r="BK61" s="2607"/>
      <c r="BL61" s="2608">
        <f t="shared" ref="BL61:DW61" si="29">SUM(BL63,BL65)</f>
        <v>0</v>
      </c>
      <c r="BM61" s="2609">
        <f t="shared" si="29"/>
        <v>0</v>
      </c>
      <c r="BN61" s="2609">
        <f t="shared" si="29"/>
        <v>0</v>
      </c>
      <c r="BO61" s="2609">
        <f t="shared" si="29"/>
        <v>0</v>
      </c>
      <c r="BP61" s="2609">
        <f t="shared" si="29"/>
        <v>0</v>
      </c>
      <c r="BQ61" s="2609">
        <f t="shared" si="29"/>
        <v>0</v>
      </c>
      <c r="BR61" s="2609">
        <f t="shared" si="29"/>
        <v>0</v>
      </c>
      <c r="BS61" s="2609">
        <f t="shared" si="29"/>
        <v>0</v>
      </c>
      <c r="BT61" s="2609">
        <f t="shared" si="29"/>
        <v>0</v>
      </c>
      <c r="BU61" s="2609">
        <f t="shared" si="29"/>
        <v>0</v>
      </c>
      <c r="BV61" s="2609">
        <f t="shared" si="29"/>
        <v>0</v>
      </c>
      <c r="BW61" s="2609">
        <f t="shared" si="29"/>
        <v>0</v>
      </c>
      <c r="BX61" s="2609">
        <f t="shared" si="29"/>
        <v>0</v>
      </c>
      <c r="BY61" s="2610">
        <f t="shared" si="29"/>
        <v>0</v>
      </c>
      <c r="BZ61" s="2608">
        <f t="shared" si="29"/>
        <v>0</v>
      </c>
      <c r="CA61" s="2609">
        <f t="shared" si="29"/>
        <v>0</v>
      </c>
      <c r="CB61" s="2609">
        <f t="shared" si="29"/>
        <v>0</v>
      </c>
      <c r="CC61" s="2609">
        <f t="shared" si="29"/>
        <v>0</v>
      </c>
      <c r="CD61" s="2609">
        <f t="shared" si="29"/>
        <v>0</v>
      </c>
      <c r="CE61" s="2609">
        <f t="shared" si="29"/>
        <v>0</v>
      </c>
      <c r="CF61" s="2609">
        <f t="shared" si="29"/>
        <v>0</v>
      </c>
      <c r="CG61" s="2609">
        <f t="shared" si="29"/>
        <v>0</v>
      </c>
      <c r="CH61" s="2609">
        <f t="shared" si="29"/>
        <v>0</v>
      </c>
      <c r="CI61" s="2609">
        <f t="shared" si="29"/>
        <v>0</v>
      </c>
      <c r="CJ61" s="2609">
        <f t="shared" si="29"/>
        <v>0</v>
      </c>
      <c r="CK61" s="2609">
        <f t="shared" si="29"/>
        <v>0</v>
      </c>
      <c r="CL61" s="2609">
        <f t="shared" si="29"/>
        <v>0</v>
      </c>
      <c r="CM61" s="2610">
        <f t="shared" si="29"/>
        <v>0</v>
      </c>
      <c r="CN61" s="2608">
        <f t="shared" si="29"/>
        <v>0</v>
      </c>
      <c r="CO61" s="2609">
        <f t="shared" si="29"/>
        <v>0</v>
      </c>
      <c r="CP61" s="2609">
        <f t="shared" si="29"/>
        <v>0</v>
      </c>
      <c r="CQ61" s="2609">
        <f t="shared" si="29"/>
        <v>0</v>
      </c>
      <c r="CR61" s="2609">
        <f t="shared" si="29"/>
        <v>0</v>
      </c>
      <c r="CS61" s="2609">
        <f t="shared" si="29"/>
        <v>0</v>
      </c>
      <c r="CT61" s="2609">
        <f t="shared" si="29"/>
        <v>0</v>
      </c>
      <c r="CU61" s="2609">
        <f t="shared" si="29"/>
        <v>0</v>
      </c>
      <c r="CV61" s="2609">
        <f t="shared" si="29"/>
        <v>0</v>
      </c>
      <c r="CW61" s="2609">
        <f t="shared" si="29"/>
        <v>0</v>
      </c>
      <c r="CX61" s="2609">
        <f t="shared" si="29"/>
        <v>0</v>
      </c>
      <c r="CY61" s="2609">
        <f t="shared" si="29"/>
        <v>0</v>
      </c>
      <c r="CZ61" s="2609">
        <f t="shared" si="29"/>
        <v>0</v>
      </c>
      <c r="DA61" s="2610">
        <f t="shared" si="29"/>
        <v>0</v>
      </c>
      <c r="DB61" s="2608">
        <f t="shared" si="29"/>
        <v>0</v>
      </c>
      <c r="DC61" s="2609">
        <f t="shared" si="29"/>
        <v>0</v>
      </c>
      <c r="DD61" s="2609">
        <f t="shared" si="29"/>
        <v>0</v>
      </c>
      <c r="DE61" s="2609">
        <f t="shared" si="29"/>
        <v>0</v>
      </c>
      <c r="DF61" s="2609">
        <f t="shared" si="29"/>
        <v>0</v>
      </c>
      <c r="DG61" s="2609">
        <f t="shared" si="29"/>
        <v>0</v>
      </c>
      <c r="DH61" s="2609">
        <f t="shared" si="29"/>
        <v>0</v>
      </c>
      <c r="DI61" s="2609">
        <f t="shared" si="29"/>
        <v>0</v>
      </c>
      <c r="DJ61" s="2609">
        <f t="shared" si="29"/>
        <v>0</v>
      </c>
      <c r="DK61" s="2609">
        <f t="shared" si="29"/>
        <v>0</v>
      </c>
      <c r="DL61" s="2609">
        <f t="shared" si="29"/>
        <v>0</v>
      </c>
      <c r="DM61" s="2609">
        <f t="shared" si="29"/>
        <v>0</v>
      </c>
      <c r="DN61" s="2609">
        <f t="shared" si="29"/>
        <v>0</v>
      </c>
      <c r="DO61" s="2610">
        <f t="shared" si="29"/>
        <v>0</v>
      </c>
      <c r="DP61" s="2608">
        <f t="shared" si="29"/>
        <v>0</v>
      </c>
      <c r="DQ61" s="2609">
        <f t="shared" si="29"/>
        <v>0</v>
      </c>
      <c r="DR61" s="2609">
        <f t="shared" si="29"/>
        <v>0</v>
      </c>
      <c r="DS61" s="2609">
        <f t="shared" si="29"/>
        <v>0</v>
      </c>
      <c r="DT61" s="2609">
        <f t="shared" si="29"/>
        <v>0</v>
      </c>
      <c r="DU61" s="2609">
        <f t="shared" si="29"/>
        <v>0</v>
      </c>
      <c r="DV61" s="2609">
        <f t="shared" si="29"/>
        <v>0</v>
      </c>
      <c r="DW61" s="2609">
        <f t="shared" si="29"/>
        <v>0</v>
      </c>
      <c r="DX61" s="2609">
        <f t="shared" ref="DX61:EQ61" si="30">SUM(DX63,DX65)</f>
        <v>0</v>
      </c>
      <c r="DY61" s="2609">
        <f t="shared" si="30"/>
        <v>0</v>
      </c>
      <c r="DZ61" s="2609">
        <f t="shared" si="30"/>
        <v>0</v>
      </c>
      <c r="EA61" s="2609">
        <f t="shared" si="30"/>
        <v>0</v>
      </c>
      <c r="EB61" s="2609">
        <f t="shared" si="30"/>
        <v>0</v>
      </c>
      <c r="EC61" s="2610">
        <f t="shared" si="30"/>
        <v>0</v>
      </c>
      <c r="ED61" s="2608">
        <f t="shared" si="30"/>
        <v>0</v>
      </c>
      <c r="EE61" s="2609">
        <f t="shared" si="30"/>
        <v>0</v>
      </c>
      <c r="EF61" s="2609">
        <f t="shared" si="30"/>
        <v>0</v>
      </c>
      <c r="EG61" s="2609">
        <f t="shared" si="30"/>
        <v>0</v>
      </c>
      <c r="EH61" s="2609">
        <f t="shared" si="30"/>
        <v>0</v>
      </c>
      <c r="EI61" s="2609">
        <f t="shared" si="30"/>
        <v>0</v>
      </c>
      <c r="EJ61" s="2609">
        <f t="shared" si="30"/>
        <v>0</v>
      </c>
      <c r="EK61" s="2609">
        <f t="shared" si="30"/>
        <v>0</v>
      </c>
      <c r="EL61" s="2609">
        <f t="shared" si="30"/>
        <v>0</v>
      </c>
      <c r="EM61" s="2609">
        <f t="shared" si="30"/>
        <v>0</v>
      </c>
      <c r="EN61" s="2609">
        <f t="shared" si="30"/>
        <v>0</v>
      </c>
      <c r="EO61" s="2609">
        <f t="shared" si="30"/>
        <v>0</v>
      </c>
      <c r="EP61" s="2609">
        <f t="shared" si="30"/>
        <v>0</v>
      </c>
      <c r="EQ61" s="2609">
        <f t="shared" si="30"/>
        <v>0</v>
      </c>
      <c r="ER61" s="1967">
        <f t="shared" si="7"/>
        <v>0</v>
      </c>
      <c r="ET61" s="1968">
        <f t="shared" si="20"/>
        <v>0</v>
      </c>
    </row>
    <row r="62" spans="1:150">
      <c r="A62" s="2615"/>
      <c r="B62" s="2616"/>
      <c r="C62" s="2616"/>
      <c r="D62" s="2616"/>
      <c r="E62" s="2616"/>
      <c r="F62" s="2616"/>
      <c r="G62" s="2617"/>
      <c r="H62" s="2621" t="s">
        <v>205</v>
      </c>
      <c r="I62" s="2622"/>
      <c r="J62" s="2622"/>
      <c r="K62" s="2622"/>
      <c r="L62" s="2622"/>
      <c r="M62" s="2622"/>
      <c r="N62" s="2622"/>
      <c r="O62" s="2622"/>
      <c r="P62" s="2622"/>
      <c r="Q62" s="2622"/>
      <c r="R62" s="2622"/>
      <c r="S62" s="2622"/>
      <c r="T62" s="2622"/>
      <c r="U62" s="2622"/>
      <c r="V62" s="2622"/>
      <c r="W62" s="2622"/>
      <c r="X62" s="2622"/>
      <c r="Y62" s="2622"/>
      <c r="Z62" s="2622"/>
      <c r="AA62" s="2622"/>
      <c r="AB62" s="2622"/>
      <c r="AC62" s="2622"/>
      <c r="AD62" s="2622"/>
      <c r="AE62" s="2622"/>
      <c r="AF62" s="2622"/>
      <c r="AG62" s="2622"/>
      <c r="AH62" s="2622"/>
      <c r="AI62" s="2622"/>
      <c r="AJ62" s="2622"/>
      <c r="AK62" s="2622"/>
      <c r="AL62" s="2622"/>
      <c r="AM62" s="2622"/>
      <c r="AN62" s="2622"/>
      <c r="AO62" s="2622"/>
      <c r="AP62" s="2622"/>
      <c r="AQ62" s="2622"/>
      <c r="AR62" s="2622"/>
      <c r="AS62" s="2622"/>
      <c r="AT62" s="2622"/>
      <c r="AU62" s="2622"/>
      <c r="AV62" s="2622"/>
      <c r="AW62" s="2622"/>
      <c r="AX62" s="2622"/>
      <c r="AY62" s="2622"/>
      <c r="AZ62" s="2622"/>
      <c r="BA62" s="2622"/>
      <c r="BB62" s="2622"/>
      <c r="BC62" s="2622"/>
      <c r="BD62" s="2622"/>
      <c r="BE62" s="2622"/>
      <c r="BF62" s="2622"/>
      <c r="BG62" s="2622"/>
      <c r="BH62" s="2622"/>
      <c r="BI62" s="2622"/>
      <c r="BJ62" s="2622"/>
      <c r="BK62" s="2623"/>
      <c r="BL62" s="2612"/>
      <c r="BM62" s="2613"/>
      <c r="BN62" s="2613"/>
      <c r="BO62" s="2613"/>
      <c r="BP62" s="2613"/>
      <c r="BQ62" s="2613"/>
      <c r="BR62" s="2613"/>
      <c r="BS62" s="2613"/>
      <c r="BT62" s="2613"/>
      <c r="BU62" s="2613"/>
      <c r="BV62" s="2613"/>
      <c r="BW62" s="2613"/>
      <c r="BX62" s="2613"/>
      <c r="BY62" s="2614"/>
      <c r="BZ62" s="2612"/>
      <c r="CA62" s="2613"/>
      <c r="CB62" s="2613"/>
      <c r="CC62" s="2613"/>
      <c r="CD62" s="2613"/>
      <c r="CE62" s="2613"/>
      <c r="CF62" s="2613"/>
      <c r="CG62" s="2613"/>
      <c r="CH62" s="2613"/>
      <c r="CI62" s="2613"/>
      <c r="CJ62" s="2613"/>
      <c r="CK62" s="2613"/>
      <c r="CL62" s="2613"/>
      <c r="CM62" s="2614"/>
      <c r="CN62" s="2612"/>
      <c r="CO62" s="2613"/>
      <c r="CP62" s="2613"/>
      <c r="CQ62" s="2613"/>
      <c r="CR62" s="2613"/>
      <c r="CS62" s="2613"/>
      <c r="CT62" s="2613"/>
      <c r="CU62" s="2613"/>
      <c r="CV62" s="2613"/>
      <c r="CW62" s="2613"/>
      <c r="CX62" s="2613"/>
      <c r="CY62" s="2613"/>
      <c r="CZ62" s="2613"/>
      <c r="DA62" s="2614"/>
      <c r="DB62" s="2612"/>
      <c r="DC62" s="2613"/>
      <c r="DD62" s="2613"/>
      <c r="DE62" s="2613"/>
      <c r="DF62" s="2613"/>
      <c r="DG62" s="2613"/>
      <c r="DH62" s="2613"/>
      <c r="DI62" s="2613"/>
      <c r="DJ62" s="2613"/>
      <c r="DK62" s="2613"/>
      <c r="DL62" s="2613"/>
      <c r="DM62" s="2613"/>
      <c r="DN62" s="2613"/>
      <c r="DO62" s="2614"/>
      <c r="DP62" s="2612"/>
      <c r="DQ62" s="2613"/>
      <c r="DR62" s="2613"/>
      <c r="DS62" s="2613"/>
      <c r="DT62" s="2613"/>
      <c r="DU62" s="2613"/>
      <c r="DV62" s="2613"/>
      <c r="DW62" s="2613"/>
      <c r="DX62" s="2613"/>
      <c r="DY62" s="2613"/>
      <c r="DZ62" s="2613"/>
      <c r="EA62" s="2613"/>
      <c r="EB62" s="2613"/>
      <c r="EC62" s="2614"/>
      <c r="ED62" s="2612"/>
      <c r="EE62" s="2613"/>
      <c r="EF62" s="2613"/>
      <c r="EG62" s="2613"/>
      <c r="EH62" s="2613"/>
      <c r="EI62" s="2613"/>
      <c r="EJ62" s="2613"/>
      <c r="EK62" s="2613"/>
      <c r="EL62" s="2613"/>
      <c r="EM62" s="2613"/>
      <c r="EN62" s="2613"/>
      <c r="EO62" s="2613"/>
      <c r="EP62" s="2613"/>
      <c r="EQ62" s="2613"/>
      <c r="ER62" s="1969">
        <f t="shared" si="7"/>
        <v>0</v>
      </c>
      <c r="ET62" s="1968">
        <f t="shared" si="20"/>
        <v>0</v>
      </c>
    </row>
    <row r="63" spans="1:150">
      <c r="A63" s="2615" t="s">
        <v>81</v>
      </c>
      <c r="B63" s="2616"/>
      <c r="C63" s="2616"/>
      <c r="D63" s="2616"/>
      <c r="E63" s="2616"/>
      <c r="F63" s="2616"/>
      <c r="G63" s="2617"/>
      <c r="H63" s="2621" t="s">
        <v>305</v>
      </c>
      <c r="I63" s="2622"/>
      <c r="J63" s="2622"/>
      <c r="K63" s="2622"/>
      <c r="L63" s="2622"/>
      <c r="M63" s="2622"/>
      <c r="N63" s="2622"/>
      <c r="O63" s="2622"/>
      <c r="P63" s="2622"/>
      <c r="Q63" s="2622"/>
      <c r="R63" s="2622"/>
      <c r="S63" s="2622"/>
      <c r="T63" s="2622"/>
      <c r="U63" s="2622"/>
      <c r="V63" s="2622"/>
      <c r="W63" s="2622"/>
      <c r="X63" s="2622"/>
      <c r="Y63" s="2622"/>
      <c r="Z63" s="2622"/>
      <c r="AA63" s="2622"/>
      <c r="AB63" s="2622"/>
      <c r="AC63" s="2622"/>
      <c r="AD63" s="2622"/>
      <c r="AE63" s="2622"/>
      <c r="AF63" s="2622"/>
      <c r="AG63" s="2622"/>
      <c r="AH63" s="2622"/>
      <c r="AI63" s="2622"/>
      <c r="AJ63" s="2622"/>
      <c r="AK63" s="2622"/>
      <c r="AL63" s="2622"/>
      <c r="AM63" s="2622"/>
      <c r="AN63" s="2622"/>
      <c r="AO63" s="2622"/>
      <c r="AP63" s="2622"/>
      <c r="AQ63" s="2622"/>
      <c r="AR63" s="2622"/>
      <c r="AS63" s="2622"/>
      <c r="AT63" s="2622"/>
      <c r="AU63" s="2622"/>
      <c r="AV63" s="2622"/>
      <c r="AW63" s="2622"/>
      <c r="AX63" s="2622"/>
      <c r="AY63" s="2622"/>
      <c r="AZ63" s="2622"/>
      <c r="BA63" s="2622"/>
      <c r="BB63" s="2622"/>
      <c r="BC63" s="2622"/>
      <c r="BD63" s="2622"/>
      <c r="BE63" s="2622"/>
      <c r="BF63" s="2622"/>
      <c r="BG63" s="2622"/>
      <c r="BH63" s="2622"/>
      <c r="BI63" s="2622"/>
      <c r="BJ63" s="2622"/>
      <c r="BK63" s="2623"/>
      <c r="BL63" s="2612">
        <v>0</v>
      </c>
      <c r="BM63" s="2613">
        <v>0</v>
      </c>
      <c r="BN63" s="2613">
        <v>0</v>
      </c>
      <c r="BO63" s="2613">
        <v>0</v>
      </c>
      <c r="BP63" s="2613">
        <v>0</v>
      </c>
      <c r="BQ63" s="2613">
        <v>0</v>
      </c>
      <c r="BR63" s="2613">
        <v>0</v>
      </c>
      <c r="BS63" s="2613">
        <v>0</v>
      </c>
      <c r="BT63" s="2613">
        <v>0</v>
      </c>
      <c r="BU63" s="2613">
        <v>0</v>
      </c>
      <c r="BV63" s="2613">
        <v>0</v>
      </c>
      <c r="BW63" s="2613">
        <v>0</v>
      </c>
      <c r="BX63" s="2613">
        <v>0</v>
      </c>
      <c r="BY63" s="2614">
        <v>0</v>
      </c>
      <c r="BZ63" s="2612">
        <v>0</v>
      </c>
      <c r="CA63" s="2613">
        <v>0</v>
      </c>
      <c r="CB63" s="2613">
        <v>0</v>
      </c>
      <c r="CC63" s="2613">
        <v>0</v>
      </c>
      <c r="CD63" s="2613">
        <v>0</v>
      </c>
      <c r="CE63" s="2613">
        <v>0</v>
      </c>
      <c r="CF63" s="2613">
        <v>0</v>
      </c>
      <c r="CG63" s="2613">
        <v>0</v>
      </c>
      <c r="CH63" s="2613">
        <v>0</v>
      </c>
      <c r="CI63" s="2613">
        <v>0</v>
      </c>
      <c r="CJ63" s="2613">
        <v>0</v>
      </c>
      <c r="CK63" s="2613">
        <v>0</v>
      </c>
      <c r="CL63" s="2613">
        <v>0</v>
      </c>
      <c r="CM63" s="2614">
        <v>0</v>
      </c>
      <c r="CN63" s="2612">
        <v>0</v>
      </c>
      <c r="CO63" s="2613">
        <v>0</v>
      </c>
      <c r="CP63" s="2613">
        <v>0</v>
      </c>
      <c r="CQ63" s="2613">
        <v>0</v>
      </c>
      <c r="CR63" s="2613">
        <v>0</v>
      </c>
      <c r="CS63" s="2613">
        <v>0</v>
      </c>
      <c r="CT63" s="2613">
        <v>0</v>
      </c>
      <c r="CU63" s="2613">
        <v>0</v>
      </c>
      <c r="CV63" s="2613">
        <v>0</v>
      </c>
      <c r="CW63" s="2613">
        <v>0</v>
      </c>
      <c r="CX63" s="2613">
        <v>0</v>
      </c>
      <c r="CY63" s="2613">
        <v>0</v>
      </c>
      <c r="CZ63" s="2613">
        <v>0</v>
      </c>
      <c r="DA63" s="2614">
        <v>0</v>
      </c>
      <c r="DB63" s="2612">
        <v>0</v>
      </c>
      <c r="DC63" s="2613">
        <v>0</v>
      </c>
      <c r="DD63" s="2613">
        <v>0</v>
      </c>
      <c r="DE63" s="2613">
        <v>0</v>
      </c>
      <c r="DF63" s="2613">
        <v>0</v>
      </c>
      <c r="DG63" s="2613">
        <v>0</v>
      </c>
      <c r="DH63" s="2613">
        <v>0</v>
      </c>
      <c r="DI63" s="2613">
        <v>0</v>
      </c>
      <c r="DJ63" s="2613">
        <v>0</v>
      </c>
      <c r="DK63" s="2613">
        <v>0</v>
      </c>
      <c r="DL63" s="2613">
        <v>0</v>
      </c>
      <c r="DM63" s="2613">
        <v>0</v>
      </c>
      <c r="DN63" s="2613">
        <v>0</v>
      </c>
      <c r="DO63" s="2614">
        <v>0</v>
      </c>
      <c r="DP63" s="2612">
        <v>0</v>
      </c>
      <c r="DQ63" s="2613">
        <v>0</v>
      </c>
      <c r="DR63" s="2613">
        <v>0</v>
      </c>
      <c r="DS63" s="2613">
        <v>0</v>
      </c>
      <c r="DT63" s="2613">
        <v>0</v>
      </c>
      <c r="DU63" s="2613">
        <v>0</v>
      </c>
      <c r="DV63" s="2613">
        <v>0</v>
      </c>
      <c r="DW63" s="2613">
        <v>0</v>
      </c>
      <c r="DX63" s="2613">
        <v>0</v>
      </c>
      <c r="DY63" s="2613">
        <v>0</v>
      </c>
      <c r="DZ63" s="2613">
        <v>0</v>
      </c>
      <c r="EA63" s="2613">
        <v>0</v>
      </c>
      <c r="EB63" s="2613">
        <v>0</v>
      </c>
      <c r="EC63" s="2614">
        <v>0</v>
      </c>
      <c r="ED63" s="2612">
        <v>0</v>
      </c>
      <c r="EE63" s="2613">
        <v>0</v>
      </c>
      <c r="EF63" s="2613">
        <v>0</v>
      </c>
      <c r="EG63" s="2613">
        <v>0</v>
      </c>
      <c r="EH63" s="2613">
        <v>0</v>
      </c>
      <c r="EI63" s="2613">
        <v>0</v>
      </c>
      <c r="EJ63" s="2613">
        <v>0</v>
      </c>
      <c r="EK63" s="2613">
        <v>0</v>
      </c>
      <c r="EL63" s="2613">
        <v>0</v>
      </c>
      <c r="EM63" s="2613">
        <v>0</v>
      </c>
      <c r="EN63" s="2613">
        <v>0</v>
      </c>
      <c r="EO63" s="2613">
        <v>0</v>
      </c>
      <c r="EP63" s="2613">
        <v>0</v>
      </c>
      <c r="EQ63" s="2613">
        <v>0</v>
      </c>
      <c r="ER63" s="1969">
        <f t="shared" si="7"/>
        <v>0</v>
      </c>
      <c r="ET63" s="1968">
        <f t="shared" si="20"/>
        <v>0</v>
      </c>
    </row>
    <row r="64" spans="1:150">
      <c r="A64" s="2615" t="s">
        <v>1282</v>
      </c>
      <c r="B64" s="2616"/>
      <c r="C64" s="2616"/>
      <c r="D64" s="2616"/>
      <c r="E64" s="2616"/>
      <c r="F64" s="2616"/>
      <c r="G64" s="2617"/>
      <c r="H64" s="2621" t="s">
        <v>1302</v>
      </c>
      <c r="I64" s="2622"/>
      <c r="J64" s="2622"/>
      <c r="K64" s="2622"/>
      <c r="L64" s="2622"/>
      <c r="M64" s="2622"/>
      <c r="N64" s="2622"/>
      <c r="O64" s="2622"/>
      <c r="P64" s="2622"/>
      <c r="Q64" s="2622"/>
      <c r="R64" s="2622"/>
      <c r="S64" s="2622"/>
      <c r="T64" s="2622"/>
      <c r="U64" s="2622"/>
      <c r="V64" s="2622"/>
      <c r="W64" s="2622"/>
      <c r="X64" s="2622"/>
      <c r="Y64" s="2622"/>
      <c r="Z64" s="2622"/>
      <c r="AA64" s="2622"/>
      <c r="AB64" s="2622"/>
      <c r="AC64" s="2622"/>
      <c r="AD64" s="2622"/>
      <c r="AE64" s="2622"/>
      <c r="AF64" s="2622"/>
      <c r="AG64" s="2622"/>
      <c r="AH64" s="2622"/>
      <c r="AI64" s="2622"/>
      <c r="AJ64" s="2622"/>
      <c r="AK64" s="2622"/>
      <c r="AL64" s="2622"/>
      <c r="AM64" s="2622"/>
      <c r="AN64" s="2622"/>
      <c r="AO64" s="2622"/>
      <c r="AP64" s="2622"/>
      <c r="AQ64" s="2622"/>
      <c r="AR64" s="2622"/>
      <c r="AS64" s="2622"/>
      <c r="AT64" s="2622"/>
      <c r="AU64" s="2622"/>
      <c r="AV64" s="2622"/>
      <c r="AW64" s="2622"/>
      <c r="AX64" s="2622"/>
      <c r="AY64" s="2622"/>
      <c r="AZ64" s="2622"/>
      <c r="BA64" s="2622"/>
      <c r="BB64" s="2622"/>
      <c r="BC64" s="2622"/>
      <c r="BD64" s="2622"/>
      <c r="BE64" s="2622"/>
      <c r="BF64" s="2622"/>
      <c r="BG64" s="2622"/>
      <c r="BH64" s="2622"/>
      <c r="BI64" s="2622"/>
      <c r="BJ64" s="2622"/>
      <c r="BK64" s="2623"/>
      <c r="BL64" s="2612">
        <v>0</v>
      </c>
      <c r="BM64" s="2613"/>
      <c r="BN64" s="2613"/>
      <c r="BO64" s="2613"/>
      <c r="BP64" s="2613"/>
      <c r="BQ64" s="2613"/>
      <c r="BR64" s="2613"/>
      <c r="BS64" s="2613"/>
      <c r="BT64" s="2613"/>
      <c r="BU64" s="2613"/>
      <c r="BV64" s="2613"/>
      <c r="BW64" s="2613"/>
      <c r="BX64" s="2613"/>
      <c r="BY64" s="2614"/>
      <c r="BZ64" s="2612">
        <v>0</v>
      </c>
      <c r="CA64" s="2613"/>
      <c r="CB64" s="2613"/>
      <c r="CC64" s="2613"/>
      <c r="CD64" s="2613"/>
      <c r="CE64" s="2613"/>
      <c r="CF64" s="2613"/>
      <c r="CG64" s="2613"/>
      <c r="CH64" s="2613"/>
      <c r="CI64" s="2613"/>
      <c r="CJ64" s="2613"/>
      <c r="CK64" s="2613"/>
      <c r="CL64" s="2613"/>
      <c r="CM64" s="2614"/>
      <c r="CN64" s="2612">
        <v>0</v>
      </c>
      <c r="CO64" s="2613"/>
      <c r="CP64" s="2613"/>
      <c r="CQ64" s="2613"/>
      <c r="CR64" s="2613"/>
      <c r="CS64" s="2613"/>
      <c r="CT64" s="2613"/>
      <c r="CU64" s="2613"/>
      <c r="CV64" s="2613"/>
      <c r="CW64" s="2613"/>
      <c r="CX64" s="2613"/>
      <c r="CY64" s="2613"/>
      <c r="CZ64" s="2613"/>
      <c r="DA64" s="2614"/>
      <c r="DB64" s="2612">
        <v>0</v>
      </c>
      <c r="DC64" s="2613"/>
      <c r="DD64" s="2613"/>
      <c r="DE64" s="2613"/>
      <c r="DF64" s="2613"/>
      <c r="DG64" s="2613"/>
      <c r="DH64" s="2613"/>
      <c r="DI64" s="2613"/>
      <c r="DJ64" s="2613"/>
      <c r="DK64" s="2613"/>
      <c r="DL64" s="2613"/>
      <c r="DM64" s="2613"/>
      <c r="DN64" s="2613"/>
      <c r="DO64" s="2614"/>
      <c r="DP64" s="2612">
        <v>0</v>
      </c>
      <c r="DQ64" s="2613"/>
      <c r="DR64" s="2613"/>
      <c r="DS64" s="2613"/>
      <c r="DT64" s="2613"/>
      <c r="DU64" s="2613"/>
      <c r="DV64" s="2613"/>
      <c r="DW64" s="2613"/>
      <c r="DX64" s="2613"/>
      <c r="DY64" s="2613"/>
      <c r="DZ64" s="2613"/>
      <c r="EA64" s="2613"/>
      <c r="EB64" s="2613"/>
      <c r="EC64" s="2614"/>
      <c r="ED64" s="2612">
        <v>0</v>
      </c>
      <c r="EE64" s="2613"/>
      <c r="EF64" s="2613"/>
      <c r="EG64" s="2613"/>
      <c r="EH64" s="2613"/>
      <c r="EI64" s="2613"/>
      <c r="EJ64" s="2613"/>
      <c r="EK64" s="2613"/>
      <c r="EL64" s="2613"/>
      <c r="EM64" s="2613"/>
      <c r="EN64" s="2613"/>
      <c r="EO64" s="2613"/>
      <c r="EP64" s="2613"/>
      <c r="EQ64" s="2613"/>
      <c r="ER64" s="1969">
        <f>+ED64+DP64+DB64+CN64+BZ64+BL64</f>
        <v>0</v>
      </c>
      <c r="ET64" s="1968">
        <f t="shared" si="20"/>
        <v>0</v>
      </c>
    </row>
    <row r="65" spans="1:151" ht="13.5" thickBot="1">
      <c r="A65" s="2630" t="s">
        <v>83</v>
      </c>
      <c r="B65" s="2631"/>
      <c r="C65" s="2631"/>
      <c r="D65" s="2631"/>
      <c r="E65" s="2631"/>
      <c r="F65" s="2631"/>
      <c r="G65" s="2632"/>
      <c r="H65" s="2633" t="s">
        <v>306</v>
      </c>
      <c r="I65" s="2634"/>
      <c r="J65" s="2634"/>
      <c r="K65" s="2634"/>
      <c r="L65" s="2634"/>
      <c r="M65" s="2634"/>
      <c r="N65" s="2634"/>
      <c r="O65" s="2634"/>
      <c r="P65" s="2634"/>
      <c r="Q65" s="2634"/>
      <c r="R65" s="2634"/>
      <c r="S65" s="2634"/>
      <c r="T65" s="2634"/>
      <c r="U65" s="2634"/>
      <c r="V65" s="2634"/>
      <c r="W65" s="2634"/>
      <c r="X65" s="2634"/>
      <c r="Y65" s="2634"/>
      <c r="Z65" s="2634"/>
      <c r="AA65" s="2634"/>
      <c r="AB65" s="2634"/>
      <c r="AC65" s="2634"/>
      <c r="AD65" s="2634"/>
      <c r="AE65" s="2634"/>
      <c r="AF65" s="2634"/>
      <c r="AG65" s="2634"/>
      <c r="AH65" s="2634"/>
      <c r="AI65" s="2634"/>
      <c r="AJ65" s="2634"/>
      <c r="AK65" s="2634"/>
      <c r="AL65" s="2634"/>
      <c r="AM65" s="2634"/>
      <c r="AN65" s="2634"/>
      <c r="AO65" s="2634"/>
      <c r="AP65" s="2634"/>
      <c r="AQ65" s="2634"/>
      <c r="AR65" s="2634"/>
      <c r="AS65" s="2634"/>
      <c r="AT65" s="2634"/>
      <c r="AU65" s="2634"/>
      <c r="AV65" s="2634"/>
      <c r="AW65" s="2634"/>
      <c r="AX65" s="2634"/>
      <c r="AY65" s="2634"/>
      <c r="AZ65" s="2634"/>
      <c r="BA65" s="2634"/>
      <c r="BB65" s="2634"/>
      <c r="BC65" s="2634"/>
      <c r="BD65" s="2634"/>
      <c r="BE65" s="2634"/>
      <c r="BF65" s="2634"/>
      <c r="BG65" s="2634"/>
      <c r="BH65" s="2634"/>
      <c r="BI65" s="2634"/>
      <c r="BJ65" s="2634"/>
      <c r="BK65" s="2635"/>
      <c r="BL65" s="2627">
        <f t="shared" ref="BL65:DW65" si="31">BL66</f>
        <v>0</v>
      </c>
      <c r="BM65" s="2628">
        <f t="shared" si="31"/>
        <v>0</v>
      </c>
      <c r="BN65" s="2628">
        <f t="shared" si="31"/>
        <v>0</v>
      </c>
      <c r="BO65" s="2628">
        <f t="shared" si="31"/>
        <v>0</v>
      </c>
      <c r="BP65" s="2628">
        <f t="shared" si="31"/>
        <v>0</v>
      </c>
      <c r="BQ65" s="2628">
        <f t="shared" si="31"/>
        <v>0</v>
      </c>
      <c r="BR65" s="2628">
        <f t="shared" si="31"/>
        <v>0</v>
      </c>
      <c r="BS65" s="2628">
        <f t="shared" si="31"/>
        <v>0</v>
      </c>
      <c r="BT65" s="2628">
        <f t="shared" si="31"/>
        <v>0</v>
      </c>
      <c r="BU65" s="2628">
        <f t="shared" si="31"/>
        <v>0</v>
      </c>
      <c r="BV65" s="2628">
        <f t="shared" si="31"/>
        <v>0</v>
      </c>
      <c r="BW65" s="2628">
        <f t="shared" si="31"/>
        <v>0</v>
      </c>
      <c r="BX65" s="2628">
        <f t="shared" si="31"/>
        <v>0</v>
      </c>
      <c r="BY65" s="2629">
        <f t="shared" si="31"/>
        <v>0</v>
      </c>
      <c r="BZ65" s="2627">
        <f t="shared" si="31"/>
        <v>0</v>
      </c>
      <c r="CA65" s="2628">
        <f t="shared" si="31"/>
        <v>0</v>
      </c>
      <c r="CB65" s="2628">
        <f t="shared" si="31"/>
        <v>0</v>
      </c>
      <c r="CC65" s="2628">
        <f t="shared" si="31"/>
        <v>0</v>
      </c>
      <c r="CD65" s="2628">
        <f t="shared" si="31"/>
        <v>0</v>
      </c>
      <c r="CE65" s="2628">
        <f t="shared" si="31"/>
        <v>0</v>
      </c>
      <c r="CF65" s="2628">
        <f t="shared" si="31"/>
        <v>0</v>
      </c>
      <c r="CG65" s="2628">
        <f t="shared" si="31"/>
        <v>0</v>
      </c>
      <c r="CH65" s="2628">
        <f t="shared" si="31"/>
        <v>0</v>
      </c>
      <c r="CI65" s="2628">
        <f t="shared" si="31"/>
        <v>0</v>
      </c>
      <c r="CJ65" s="2628">
        <f t="shared" si="31"/>
        <v>0</v>
      </c>
      <c r="CK65" s="2628">
        <f t="shared" si="31"/>
        <v>0</v>
      </c>
      <c r="CL65" s="2628">
        <f t="shared" si="31"/>
        <v>0</v>
      </c>
      <c r="CM65" s="2629">
        <f t="shared" si="31"/>
        <v>0</v>
      </c>
      <c r="CN65" s="2627">
        <f t="shared" si="31"/>
        <v>0</v>
      </c>
      <c r="CO65" s="2628">
        <f t="shared" si="31"/>
        <v>0</v>
      </c>
      <c r="CP65" s="2628">
        <f t="shared" si="31"/>
        <v>0</v>
      </c>
      <c r="CQ65" s="2628">
        <f t="shared" si="31"/>
        <v>0</v>
      </c>
      <c r="CR65" s="2628">
        <f t="shared" si="31"/>
        <v>0</v>
      </c>
      <c r="CS65" s="2628">
        <f t="shared" si="31"/>
        <v>0</v>
      </c>
      <c r="CT65" s="2628">
        <f t="shared" si="31"/>
        <v>0</v>
      </c>
      <c r="CU65" s="2628">
        <f t="shared" si="31"/>
        <v>0</v>
      </c>
      <c r="CV65" s="2628">
        <f t="shared" si="31"/>
        <v>0</v>
      </c>
      <c r="CW65" s="2628">
        <f t="shared" si="31"/>
        <v>0</v>
      </c>
      <c r="CX65" s="2628">
        <f t="shared" si="31"/>
        <v>0</v>
      </c>
      <c r="CY65" s="2628">
        <f t="shared" si="31"/>
        <v>0</v>
      </c>
      <c r="CZ65" s="2628">
        <f t="shared" si="31"/>
        <v>0</v>
      </c>
      <c r="DA65" s="2629">
        <f t="shared" si="31"/>
        <v>0</v>
      </c>
      <c r="DB65" s="2627">
        <f t="shared" si="31"/>
        <v>0</v>
      </c>
      <c r="DC65" s="2628">
        <f t="shared" si="31"/>
        <v>0</v>
      </c>
      <c r="DD65" s="2628">
        <f t="shared" si="31"/>
        <v>0</v>
      </c>
      <c r="DE65" s="2628">
        <f t="shared" si="31"/>
        <v>0</v>
      </c>
      <c r="DF65" s="2628">
        <f t="shared" si="31"/>
        <v>0</v>
      </c>
      <c r="DG65" s="2628">
        <f t="shared" si="31"/>
        <v>0</v>
      </c>
      <c r="DH65" s="2628">
        <f t="shared" si="31"/>
        <v>0</v>
      </c>
      <c r="DI65" s="2628">
        <f t="shared" si="31"/>
        <v>0</v>
      </c>
      <c r="DJ65" s="2628">
        <f t="shared" si="31"/>
        <v>0</v>
      </c>
      <c r="DK65" s="2628">
        <f t="shared" si="31"/>
        <v>0</v>
      </c>
      <c r="DL65" s="2628">
        <f t="shared" si="31"/>
        <v>0</v>
      </c>
      <c r="DM65" s="2628">
        <f t="shared" si="31"/>
        <v>0</v>
      </c>
      <c r="DN65" s="2628">
        <f t="shared" si="31"/>
        <v>0</v>
      </c>
      <c r="DO65" s="2629">
        <f t="shared" si="31"/>
        <v>0</v>
      </c>
      <c r="DP65" s="2627">
        <f t="shared" si="31"/>
        <v>0</v>
      </c>
      <c r="DQ65" s="2628">
        <f t="shared" si="31"/>
        <v>0</v>
      </c>
      <c r="DR65" s="2628">
        <f t="shared" si="31"/>
        <v>0</v>
      </c>
      <c r="DS65" s="2628">
        <f t="shared" si="31"/>
        <v>0</v>
      </c>
      <c r="DT65" s="2628">
        <f t="shared" si="31"/>
        <v>0</v>
      </c>
      <c r="DU65" s="2628">
        <f t="shared" si="31"/>
        <v>0</v>
      </c>
      <c r="DV65" s="2628">
        <f t="shared" si="31"/>
        <v>0</v>
      </c>
      <c r="DW65" s="2628">
        <f t="shared" si="31"/>
        <v>0</v>
      </c>
      <c r="DX65" s="2628">
        <f t="shared" ref="DX65:EQ65" si="32">DX66</f>
        <v>0</v>
      </c>
      <c r="DY65" s="2628">
        <f t="shared" si="32"/>
        <v>0</v>
      </c>
      <c r="DZ65" s="2628">
        <f t="shared" si="32"/>
        <v>0</v>
      </c>
      <c r="EA65" s="2628">
        <f t="shared" si="32"/>
        <v>0</v>
      </c>
      <c r="EB65" s="2628">
        <f t="shared" si="32"/>
        <v>0</v>
      </c>
      <c r="EC65" s="2629">
        <f t="shared" si="32"/>
        <v>0</v>
      </c>
      <c r="ED65" s="2627">
        <f t="shared" si="32"/>
        <v>0</v>
      </c>
      <c r="EE65" s="2628">
        <f t="shared" si="32"/>
        <v>0</v>
      </c>
      <c r="EF65" s="2628">
        <f t="shared" si="32"/>
        <v>0</v>
      </c>
      <c r="EG65" s="2628">
        <f t="shared" si="32"/>
        <v>0</v>
      </c>
      <c r="EH65" s="2628">
        <f t="shared" si="32"/>
        <v>0</v>
      </c>
      <c r="EI65" s="2628">
        <f t="shared" si="32"/>
        <v>0</v>
      </c>
      <c r="EJ65" s="2628">
        <f t="shared" si="32"/>
        <v>0</v>
      </c>
      <c r="EK65" s="2628">
        <f t="shared" si="32"/>
        <v>0</v>
      </c>
      <c r="EL65" s="2628">
        <f t="shared" si="32"/>
        <v>0</v>
      </c>
      <c r="EM65" s="2628">
        <f t="shared" si="32"/>
        <v>0</v>
      </c>
      <c r="EN65" s="2628">
        <f t="shared" si="32"/>
        <v>0</v>
      </c>
      <c r="EO65" s="2628">
        <f t="shared" si="32"/>
        <v>0</v>
      </c>
      <c r="EP65" s="2628">
        <f t="shared" si="32"/>
        <v>0</v>
      </c>
      <c r="EQ65" s="2628">
        <f t="shared" si="32"/>
        <v>0</v>
      </c>
      <c r="ER65" s="1970">
        <f t="shared" si="7"/>
        <v>0</v>
      </c>
      <c r="ET65" s="1968">
        <f t="shared" si="20"/>
        <v>0</v>
      </c>
    </row>
    <row r="66" spans="1:151">
      <c r="A66" s="2602" t="s">
        <v>1303</v>
      </c>
      <c r="B66" s="2603"/>
      <c r="C66" s="2603"/>
      <c r="D66" s="2603"/>
      <c r="E66" s="2603"/>
      <c r="F66" s="2603"/>
      <c r="G66" s="2604"/>
      <c r="H66" s="2605" t="s">
        <v>1304</v>
      </c>
      <c r="I66" s="2606"/>
      <c r="J66" s="2606"/>
      <c r="K66" s="2606"/>
      <c r="L66" s="2606"/>
      <c r="M66" s="2606"/>
      <c r="N66" s="2606"/>
      <c r="O66" s="2606"/>
      <c r="P66" s="2606"/>
      <c r="Q66" s="2606"/>
      <c r="R66" s="2606"/>
      <c r="S66" s="2606"/>
      <c r="T66" s="2606"/>
      <c r="U66" s="2606"/>
      <c r="V66" s="2606"/>
      <c r="W66" s="2606"/>
      <c r="X66" s="2606"/>
      <c r="Y66" s="2606"/>
      <c r="Z66" s="2606"/>
      <c r="AA66" s="2606"/>
      <c r="AB66" s="2606"/>
      <c r="AC66" s="2606"/>
      <c r="AD66" s="2606"/>
      <c r="AE66" s="2606"/>
      <c r="AF66" s="2606"/>
      <c r="AG66" s="2606"/>
      <c r="AH66" s="2606"/>
      <c r="AI66" s="2606"/>
      <c r="AJ66" s="2606"/>
      <c r="AK66" s="2606"/>
      <c r="AL66" s="2606"/>
      <c r="AM66" s="2606"/>
      <c r="AN66" s="2606"/>
      <c r="AO66" s="2606"/>
      <c r="AP66" s="2606"/>
      <c r="AQ66" s="2606"/>
      <c r="AR66" s="2606"/>
      <c r="AS66" s="2606"/>
      <c r="AT66" s="2606"/>
      <c r="AU66" s="2606"/>
      <c r="AV66" s="2606"/>
      <c r="AW66" s="2606"/>
      <c r="AX66" s="2606"/>
      <c r="AY66" s="2606"/>
      <c r="AZ66" s="2606"/>
      <c r="BA66" s="2606"/>
      <c r="BB66" s="2606"/>
      <c r="BC66" s="2606"/>
      <c r="BD66" s="2606"/>
      <c r="BE66" s="2606"/>
      <c r="BF66" s="2606"/>
      <c r="BG66" s="2606"/>
      <c r="BH66" s="2606"/>
      <c r="BI66" s="2606"/>
      <c r="BJ66" s="2606"/>
      <c r="BK66" s="2607"/>
      <c r="BL66" s="2608">
        <f t="shared" ref="BL66:DW66" si="33">BL70+BL68</f>
        <v>0</v>
      </c>
      <c r="BM66" s="2609">
        <f t="shared" si="33"/>
        <v>0</v>
      </c>
      <c r="BN66" s="2609">
        <f t="shared" si="33"/>
        <v>0</v>
      </c>
      <c r="BO66" s="2609">
        <f t="shared" si="33"/>
        <v>0</v>
      </c>
      <c r="BP66" s="2609">
        <f t="shared" si="33"/>
        <v>0</v>
      </c>
      <c r="BQ66" s="2609">
        <f t="shared" si="33"/>
        <v>0</v>
      </c>
      <c r="BR66" s="2609">
        <f t="shared" si="33"/>
        <v>0</v>
      </c>
      <c r="BS66" s="2609">
        <f t="shared" si="33"/>
        <v>0</v>
      </c>
      <c r="BT66" s="2609">
        <f t="shared" si="33"/>
        <v>0</v>
      </c>
      <c r="BU66" s="2609">
        <f t="shared" si="33"/>
        <v>0</v>
      </c>
      <c r="BV66" s="2609">
        <f t="shared" si="33"/>
        <v>0</v>
      </c>
      <c r="BW66" s="2609">
        <f t="shared" si="33"/>
        <v>0</v>
      </c>
      <c r="BX66" s="2609">
        <f t="shared" si="33"/>
        <v>0</v>
      </c>
      <c r="BY66" s="2610">
        <f t="shared" si="33"/>
        <v>0</v>
      </c>
      <c r="BZ66" s="2608">
        <f t="shared" si="33"/>
        <v>0</v>
      </c>
      <c r="CA66" s="2609">
        <f t="shared" si="33"/>
        <v>0</v>
      </c>
      <c r="CB66" s="2609">
        <f t="shared" si="33"/>
        <v>0</v>
      </c>
      <c r="CC66" s="2609">
        <f t="shared" si="33"/>
        <v>0</v>
      </c>
      <c r="CD66" s="2609">
        <f t="shared" si="33"/>
        <v>0</v>
      </c>
      <c r="CE66" s="2609">
        <f t="shared" si="33"/>
        <v>0</v>
      </c>
      <c r="CF66" s="2609">
        <f t="shared" si="33"/>
        <v>0</v>
      </c>
      <c r="CG66" s="2609">
        <f t="shared" si="33"/>
        <v>0</v>
      </c>
      <c r="CH66" s="2609">
        <f t="shared" si="33"/>
        <v>0</v>
      </c>
      <c r="CI66" s="2609">
        <f t="shared" si="33"/>
        <v>0</v>
      </c>
      <c r="CJ66" s="2609">
        <f t="shared" si="33"/>
        <v>0</v>
      </c>
      <c r="CK66" s="2609">
        <f t="shared" si="33"/>
        <v>0</v>
      </c>
      <c r="CL66" s="2609">
        <f t="shared" si="33"/>
        <v>0</v>
      </c>
      <c r="CM66" s="2610">
        <f t="shared" si="33"/>
        <v>0</v>
      </c>
      <c r="CN66" s="2608">
        <f t="shared" si="33"/>
        <v>0</v>
      </c>
      <c r="CO66" s="2609">
        <f t="shared" si="33"/>
        <v>0</v>
      </c>
      <c r="CP66" s="2609">
        <f t="shared" si="33"/>
        <v>0</v>
      </c>
      <c r="CQ66" s="2609">
        <f t="shared" si="33"/>
        <v>0</v>
      </c>
      <c r="CR66" s="2609">
        <f t="shared" si="33"/>
        <v>0</v>
      </c>
      <c r="CS66" s="2609">
        <f t="shared" si="33"/>
        <v>0</v>
      </c>
      <c r="CT66" s="2609">
        <f t="shared" si="33"/>
        <v>0</v>
      </c>
      <c r="CU66" s="2609">
        <f t="shared" si="33"/>
        <v>0</v>
      </c>
      <c r="CV66" s="2609">
        <f t="shared" si="33"/>
        <v>0</v>
      </c>
      <c r="CW66" s="2609">
        <f t="shared" si="33"/>
        <v>0</v>
      </c>
      <c r="CX66" s="2609">
        <f t="shared" si="33"/>
        <v>0</v>
      </c>
      <c r="CY66" s="2609">
        <f t="shared" si="33"/>
        <v>0</v>
      </c>
      <c r="CZ66" s="2609">
        <f t="shared" si="33"/>
        <v>0</v>
      </c>
      <c r="DA66" s="2610">
        <f t="shared" si="33"/>
        <v>0</v>
      </c>
      <c r="DB66" s="2608">
        <f t="shared" si="33"/>
        <v>0</v>
      </c>
      <c r="DC66" s="2609">
        <f t="shared" si="33"/>
        <v>0</v>
      </c>
      <c r="DD66" s="2609">
        <f t="shared" si="33"/>
        <v>0</v>
      </c>
      <c r="DE66" s="2609">
        <f t="shared" si="33"/>
        <v>0</v>
      </c>
      <c r="DF66" s="2609">
        <f t="shared" si="33"/>
        <v>0</v>
      </c>
      <c r="DG66" s="2609">
        <f t="shared" si="33"/>
        <v>0</v>
      </c>
      <c r="DH66" s="2609">
        <f t="shared" si="33"/>
        <v>0</v>
      </c>
      <c r="DI66" s="2609">
        <f t="shared" si="33"/>
        <v>0</v>
      </c>
      <c r="DJ66" s="2609">
        <f t="shared" si="33"/>
        <v>0</v>
      </c>
      <c r="DK66" s="2609">
        <f t="shared" si="33"/>
        <v>0</v>
      </c>
      <c r="DL66" s="2609">
        <f t="shared" si="33"/>
        <v>0</v>
      </c>
      <c r="DM66" s="2609">
        <f t="shared" si="33"/>
        <v>0</v>
      </c>
      <c r="DN66" s="2609">
        <f t="shared" si="33"/>
        <v>0</v>
      </c>
      <c r="DO66" s="2610">
        <f t="shared" si="33"/>
        <v>0</v>
      </c>
      <c r="DP66" s="2608">
        <f t="shared" si="33"/>
        <v>0</v>
      </c>
      <c r="DQ66" s="2609">
        <f t="shared" si="33"/>
        <v>0</v>
      </c>
      <c r="DR66" s="2609">
        <f t="shared" si="33"/>
        <v>0</v>
      </c>
      <c r="DS66" s="2609">
        <f t="shared" si="33"/>
        <v>0</v>
      </c>
      <c r="DT66" s="2609">
        <f t="shared" si="33"/>
        <v>0</v>
      </c>
      <c r="DU66" s="2609">
        <f t="shared" si="33"/>
        <v>0</v>
      </c>
      <c r="DV66" s="2609">
        <f t="shared" si="33"/>
        <v>0</v>
      </c>
      <c r="DW66" s="2609">
        <f t="shared" si="33"/>
        <v>0</v>
      </c>
      <c r="DX66" s="2609">
        <f t="shared" ref="DX66:EQ66" si="34">DX70+DX68</f>
        <v>0</v>
      </c>
      <c r="DY66" s="2609">
        <f t="shared" si="34"/>
        <v>0</v>
      </c>
      <c r="DZ66" s="2609">
        <f t="shared" si="34"/>
        <v>0</v>
      </c>
      <c r="EA66" s="2609">
        <f t="shared" si="34"/>
        <v>0</v>
      </c>
      <c r="EB66" s="2609">
        <f t="shared" si="34"/>
        <v>0</v>
      </c>
      <c r="EC66" s="2610">
        <f t="shared" si="34"/>
        <v>0</v>
      </c>
      <c r="ED66" s="2608">
        <f t="shared" si="34"/>
        <v>0</v>
      </c>
      <c r="EE66" s="2609">
        <f t="shared" si="34"/>
        <v>0</v>
      </c>
      <c r="EF66" s="2609">
        <f t="shared" si="34"/>
        <v>0</v>
      </c>
      <c r="EG66" s="2609">
        <f t="shared" si="34"/>
        <v>0</v>
      </c>
      <c r="EH66" s="2609">
        <f t="shared" si="34"/>
        <v>0</v>
      </c>
      <c r="EI66" s="2609">
        <f t="shared" si="34"/>
        <v>0</v>
      </c>
      <c r="EJ66" s="2609">
        <f t="shared" si="34"/>
        <v>0</v>
      </c>
      <c r="EK66" s="2609">
        <f t="shared" si="34"/>
        <v>0</v>
      </c>
      <c r="EL66" s="2609">
        <f t="shared" si="34"/>
        <v>0</v>
      </c>
      <c r="EM66" s="2609">
        <f t="shared" si="34"/>
        <v>0</v>
      </c>
      <c r="EN66" s="2609">
        <f t="shared" si="34"/>
        <v>0</v>
      </c>
      <c r="EO66" s="2609">
        <f t="shared" si="34"/>
        <v>0</v>
      </c>
      <c r="EP66" s="2609">
        <f t="shared" si="34"/>
        <v>0</v>
      </c>
      <c r="EQ66" s="2609">
        <f t="shared" si="34"/>
        <v>0</v>
      </c>
      <c r="ER66" s="1967">
        <f t="shared" si="7"/>
        <v>0</v>
      </c>
      <c r="ET66" s="1968">
        <f t="shared" si="20"/>
        <v>0</v>
      </c>
    </row>
    <row r="67" spans="1:151">
      <c r="A67" s="2615"/>
      <c r="B67" s="2616"/>
      <c r="C67" s="2616"/>
      <c r="D67" s="2616"/>
      <c r="E67" s="2616"/>
      <c r="F67" s="2616"/>
      <c r="G67" s="2617"/>
      <c r="H67" s="2621" t="s">
        <v>242</v>
      </c>
      <c r="I67" s="2622"/>
      <c r="J67" s="2622"/>
      <c r="K67" s="2622"/>
      <c r="L67" s="2622"/>
      <c r="M67" s="2622"/>
      <c r="N67" s="2622"/>
      <c r="O67" s="2622"/>
      <c r="P67" s="2622"/>
      <c r="Q67" s="2622"/>
      <c r="R67" s="2622"/>
      <c r="S67" s="2622"/>
      <c r="T67" s="2622"/>
      <c r="U67" s="2622"/>
      <c r="V67" s="2622"/>
      <c r="W67" s="2622"/>
      <c r="X67" s="2622"/>
      <c r="Y67" s="2622"/>
      <c r="Z67" s="2622"/>
      <c r="AA67" s="2622"/>
      <c r="AB67" s="2622"/>
      <c r="AC67" s="2622"/>
      <c r="AD67" s="2622"/>
      <c r="AE67" s="2622"/>
      <c r="AF67" s="2622"/>
      <c r="AG67" s="2622"/>
      <c r="AH67" s="2622"/>
      <c r="AI67" s="2622"/>
      <c r="AJ67" s="2622"/>
      <c r="AK67" s="2622"/>
      <c r="AL67" s="2622"/>
      <c r="AM67" s="2622"/>
      <c r="AN67" s="2622"/>
      <c r="AO67" s="2622"/>
      <c r="AP67" s="2622"/>
      <c r="AQ67" s="2622"/>
      <c r="AR67" s="2622"/>
      <c r="AS67" s="2622"/>
      <c r="AT67" s="2622"/>
      <c r="AU67" s="2622"/>
      <c r="AV67" s="2622"/>
      <c r="AW67" s="2622"/>
      <c r="AX67" s="2622"/>
      <c r="AY67" s="2622"/>
      <c r="AZ67" s="2622"/>
      <c r="BA67" s="2622"/>
      <c r="BB67" s="2622"/>
      <c r="BC67" s="2622"/>
      <c r="BD67" s="2622"/>
      <c r="BE67" s="2622"/>
      <c r="BF67" s="2622"/>
      <c r="BG67" s="2622"/>
      <c r="BH67" s="2622"/>
      <c r="BI67" s="2622"/>
      <c r="BJ67" s="2622"/>
      <c r="BK67" s="2623"/>
      <c r="BL67" s="2612">
        <v>0</v>
      </c>
      <c r="BM67" s="2613"/>
      <c r="BN67" s="2613"/>
      <c r="BO67" s="2613"/>
      <c r="BP67" s="2613"/>
      <c r="BQ67" s="2613"/>
      <c r="BR67" s="2613"/>
      <c r="BS67" s="2613"/>
      <c r="BT67" s="2613"/>
      <c r="BU67" s="2613"/>
      <c r="BV67" s="2613"/>
      <c r="BW67" s="2613"/>
      <c r="BX67" s="2613"/>
      <c r="BY67" s="2614"/>
      <c r="BZ67" s="2612">
        <v>0</v>
      </c>
      <c r="CA67" s="2613"/>
      <c r="CB67" s="2613"/>
      <c r="CC67" s="2613"/>
      <c r="CD67" s="2613"/>
      <c r="CE67" s="2613"/>
      <c r="CF67" s="2613"/>
      <c r="CG67" s="2613"/>
      <c r="CH67" s="2613"/>
      <c r="CI67" s="2613"/>
      <c r="CJ67" s="2613"/>
      <c r="CK67" s="2613"/>
      <c r="CL67" s="2613"/>
      <c r="CM67" s="2614"/>
      <c r="CN67" s="2612">
        <v>0</v>
      </c>
      <c r="CO67" s="2613"/>
      <c r="CP67" s="2613"/>
      <c r="CQ67" s="2613"/>
      <c r="CR67" s="2613"/>
      <c r="CS67" s="2613"/>
      <c r="CT67" s="2613"/>
      <c r="CU67" s="2613"/>
      <c r="CV67" s="2613"/>
      <c r="CW67" s="2613"/>
      <c r="CX67" s="2613"/>
      <c r="CY67" s="2613"/>
      <c r="CZ67" s="2613"/>
      <c r="DA67" s="2614"/>
      <c r="DB67" s="2612">
        <v>0</v>
      </c>
      <c r="DC67" s="2613"/>
      <c r="DD67" s="2613"/>
      <c r="DE67" s="2613"/>
      <c r="DF67" s="2613"/>
      <c r="DG67" s="2613"/>
      <c r="DH67" s="2613"/>
      <c r="DI67" s="2613"/>
      <c r="DJ67" s="2613"/>
      <c r="DK67" s="2613"/>
      <c r="DL67" s="2613"/>
      <c r="DM67" s="2613"/>
      <c r="DN67" s="2613"/>
      <c r="DO67" s="2614"/>
      <c r="DP67" s="2612">
        <v>0</v>
      </c>
      <c r="DQ67" s="2613"/>
      <c r="DR67" s="2613"/>
      <c r="DS67" s="2613"/>
      <c r="DT67" s="2613"/>
      <c r="DU67" s="2613"/>
      <c r="DV67" s="2613"/>
      <c r="DW67" s="2613"/>
      <c r="DX67" s="2613"/>
      <c r="DY67" s="2613"/>
      <c r="DZ67" s="2613"/>
      <c r="EA67" s="2613"/>
      <c r="EB67" s="2613"/>
      <c r="EC67" s="2614"/>
      <c r="ED67" s="2612">
        <v>0</v>
      </c>
      <c r="EE67" s="2613"/>
      <c r="EF67" s="2613"/>
      <c r="EG67" s="2613"/>
      <c r="EH67" s="2613"/>
      <c r="EI67" s="2613"/>
      <c r="EJ67" s="2613"/>
      <c r="EK67" s="2613"/>
      <c r="EL67" s="2613"/>
      <c r="EM67" s="2613"/>
      <c r="EN67" s="2613"/>
      <c r="EO67" s="2613"/>
      <c r="EP67" s="2613"/>
      <c r="EQ67" s="2613"/>
      <c r="ER67" s="1969">
        <f>+ED67+DP67+DB67+CN67+BZ67+BL67</f>
        <v>0</v>
      </c>
      <c r="ET67" s="1968">
        <f t="shared" si="20"/>
        <v>0</v>
      </c>
    </row>
    <row r="68" spans="1:151">
      <c r="A68" s="2615" t="s">
        <v>81</v>
      </c>
      <c r="B68" s="2616"/>
      <c r="C68" s="2616"/>
      <c r="D68" s="2616"/>
      <c r="E68" s="2616"/>
      <c r="F68" s="2616"/>
      <c r="G68" s="2617"/>
      <c r="H68" s="2621" t="s">
        <v>307</v>
      </c>
      <c r="I68" s="2622"/>
      <c r="J68" s="2622"/>
      <c r="K68" s="2622"/>
      <c r="L68" s="2622"/>
      <c r="M68" s="2622"/>
      <c r="N68" s="2622"/>
      <c r="O68" s="2622"/>
      <c r="P68" s="2622"/>
      <c r="Q68" s="2622"/>
      <c r="R68" s="2622"/>
      <c r="S68" s="2622"/>
      <c r="T68" s="2622"/>
      <c r="U68" s="2622"/>
      <c r="V68" s="2622"/>
      <c r="W68" s="2622"/>
      <c r="X68" s="2622"/>
      <c r="Y68" s="2622"/>
      <c r="Z68" s="2622"/>
      <c r="AA68" s="2622"/>
      <c r="AB68" s="2622"/>
      <c r="AC68" s="2622"/>
      <c r="AD68" s="2622"/>
      <c r="AE68" s="2622"/>
      <c r="AF68" s="2622"/>
      <c r="AG68" s="2622"/>
      <c r="AH68" s="2622"/>
      <c r="AI68" s="2622"/>
      <c r="AJ68" s="2622"/>
      <c r="AK68" s="2622"/>
      <c r="AL68" s="2622"/>
      <c r="AM68" s="2622"/>
      <c r="AN68" s="2622"/>
      <c r="AO68" s="2622"/>
      <c r="AP68" s="2622"/>
      <c r="AQ68" s="2622"/>
      <c r="AR68" s="2622"/>
      <c r="AS68" s="2622"/>
      <c r="AT68" s="2622"/>
      <c r="AU68" s="2622"/>
      <c r="AV68" s="2622"/>
      <c r="AW68" s="2622"/>
      <c r="AX68" s="2622"/>
      <c r="AY68" s="2622"/>
      <c r="AZ68" s="2622"/>
      <c r="BA68" s="2622"/>
      <c r="BB68" s="2622"/>
      <c r="BC68" s="2622"/>
      <c r="BD68" s="2622"/>
      <c r="BE68" s="2622"/>
      <c r="BF68" s="2622"/>
      <c r="BG68" s="2622"/>
      <c r="BH68" s="2622"/>
      <c r="BI68" s="2622"/>
      <c r="BJ68" s="2622"/>
      <c r="BK68" s="2623"/>
      <c r="BL68" s="2612">
        <v>0</v>
      </c>
      <c r="BM68" s="2613">
        <v>0</v>
      </c>
      <c r="BN68" s="2613">
        <v>0</v>
      </c>
      <c r="BO68" s="2613">
        <v>0</v>
      </c>
      <c r="BP68" s="2613">
        <v>0</v>
      </c>
      <c r="BQ68" s="2613">
        <v>0</v>
      </c>
      <c r="BR68" s="2613">
        <v>0</v>
      </c>
      <c r="BS68" s="2613">
        <v>0</v>
      </c>
      <c r="BT68" s="2613">
        <v>0</v>
      </c>
      <c r="BU68" s="2613">
        <v>0</v>
      </c>
      <c r="BV68" s="2613">
        <v>0</v>
      </c>
      <c r="BW68" s="2613">
        <v>0</v>
      </c>
      <c r="BX68" s="2613">
        <v>0</v>
      </c>
      <c r="BY68" s="2614">
        <v>0</v>
      </c>
      <c r="BZ68" s="2612">
        <v>0</v>
      </c>
      <c r="CA68" s="2613">
        <v>0</v>
      </c>
      <c r="CB68" s="2613">
        <v>0</v>
      </c>
      <c r="CC68" s="2613">
        <v>0</v>
      </c>
      <c r="CD68" s="2613">
        <v>0</v>
      </c>
      <c r="CE68" s="2613">
        <v>0</v>
      </c>
      <c r="CF68" s="2613">
        <v>0</v>
      </c>
      <c r="CG68" s="2613">
        <v>0</v>
      </c>
      <c r="CH68" s="2613">
        <v>0</v>
      </c>
      <c r="CI68" s="2613">
        <v>0</v>
      </c>
      <c r="CJ68" s="2613">
        <v>0</v>
      </c>
      <c r="CK68" s="2613">
        <v>0</v>
      </c>
      <c r="CL68" s="2613">
        <v>0</v>
      </c>
      <c r="CM68" s="2614">
        <v>0</v>
      </c>
      <c r="CN68" s="2612">
        <v>0</v>
      </c>
      <c r="CO68" s="2613">
        <v>0</v>
      </c>
      <c r="CP68" s="2613">
        <v>0</v>
      </c>
      <c r="CQ68" s="2613">
        <v>0</v>
      </c>
      <c r="CR68" s="2613">
        <v>0</v>
      </c>
      <c r="CS68" s="2613">
        <v>0</v>
      </c>
      <c r="CT68" s="2613">
        <v>0</v>
      </c>
      <c r="CU68" s="2613">
        <v>0</v>
      </c>
      <c r="CV68" s="2613">
        <v>0</v>
      </c>
      <c r="CW68" s="2613">
        <v>0</v>
      </c>
      <c r="CX68" s="2613">
        <v>0</v>
      </c>
      <c r="CY68" s="2613">
        <v>0</v>
      </c>
      <c r="CZ68" s="2613">
        <v>0</v>
      </c>
      <c r="DA68" s="2614">
        <v>0</v>
      </c>
      <c r="DB68" s="2612">
        <v>0</v>
      </c>
      <c r="DC68" s="2613">
        <v>0</v>
      </c>
      <c r="DD68" s="2613">
        <v>0</v>
      </c>
      <c r="DE68" s="2613">
        <v>0</v>
      </c>
      <c r="DF68" s="2613">
        <v>0</v>
      </c>
      <c r="DG68" s="2613">
        <v>0</v>
      </c>
      <c r="DH68" s="2613">
        <v>0</v>
      </c>
      <c r="DI68" s="2613">
        <v>0</v>
      </c>
      <c r="DJ68" s="2613">
        <v>0</v>
      </c>
      <c r="DK68" s="2613">
        <v>0</v>
      </c>
      <c r="DL68" s="2613">
        <v>0</v>
      </c>
      <c r="DM68" s="2613">
        <v>0</v>
      </c>
      <c r="DN68" s="2613">
        <v>0</v>
      </c>
      <c r="DO68" s="2614">
        <v>0</v>
      </c>
      <c r="DP68" s="2612">
        <v>0</v>
      </c>
      <c r="DQ68" s="2613">
        <v>0</v>
      </c>
      <c r="DR68" s="2613">
        <v>0</v>
      </c>
      <c r="DS68" s="2613">
        <v>0</v>
      </c>
      <c r="DT68" s="2613">
        <v>0</v>
      </c>
      <c r="DU68" s="2613">
        <v>0</v>
      </c>
      <c r="DV68" s="2613">
        <v>0</v>
      </c>
      <c r="DW68" s="2613">
        <v>0</v>
      </c>
      <c r="DX68" s="2613">
        <v>0</v>
      </c>
      <c r="DY68" s="2613">
        <v>0</v>
      </c>
      <c r="DZ68" s="2613">
        <v>0</v>
      </c>
      <c r="EA68" s="2613">
        <v>0</v>
      </c>
      <c r="EB68" s="2613">
        <v>0</v>
      </c>
      <c r="EC68" s="2614">
        <v>0</v>
      </c>
      <c r="ED68" s="2612">
        <v>0</v>
      </c>
      <c r="EE68" s="2613">
        <v>0</v>
      </c>
      <c r="EF68" s="2613">
        <v>0</v>
      </c>
      <c r="EG68" s="2613">
        <v>0</v>
      </c>
      <c r="EH68" s="2613">
        <v>0</v>
      </c>
      <c r="EI68" s="2613">
        <v>0</v>
      </c>
      <c r="EJ68" s="2613">
        <v>0</v>
      </c>
      <c r="EK68" s="2613">
        <v>0</v>
      </c>
      <c r="EL68" s="2613">
        <v>0</v>
      </c>
      <c r="EM68" s="2613">
        <v>0</v>
      </c>
      <c r="EN68" s="2613">
        <v>0</v>
      </c>
      <c r="EO68" s="2613">
        <v>0</v>
      </c>
      <c r="EP68" s="2613">
        <v>0</v>
      </c>
      <c r="EQ68" s="2613">
        <v>0</v>
      </c>
      <c r="ER68" s="1969">
        <f t="shared" si="7"/>
        <v>0</v>
      </c>
      <c r="ET68" s="1968">
        <f t="shared" si="20"/>
        <v>0</v>
      </c>
    </row>
    <row r="69" spans="1:151">
      <c r="A69" s="2615" t="s">
        <v>1282</v>
      </c>
      <c r="B69" s="2616"/>
      <c r="C69" s="2616"/>
      <c r="D69" s="2616"/>
      <c r="E69" s="2616"/>
      <c r="F69" s="2616"/>
      <c r="G69" s="2617"/>
      <c r="H69" s="2621" t="s">
        <v>1302</v>
      </c>
      <c r="I69" s="2622"/>
      <c r="J69" s="2622"/>
      <c r="K69" s="2622"/>
      <c r="L69" s="2622"/>
      <c r="M69" s="2622"/>
      <c r="N69" s="2622"/>
      <c r="O69" s="2622"/>
      <c r="P69" s="2622"/>
      <c r="Q69" s="2622"/>
      <c r="R69" s="2622"/>
      <c r="S69" s="2622"/>
      <c r="T69" s="2622"/>
      <c r="U69" s="2622"/>
      <c r="V69" s="2622"/>
      <c r="W69" s="2622"/>
      <c r="X69" s="2622"/>
      <c r="Y69" s="2622"/>
      <c r="Z69" s="2622"/>
      <c r="AA69" s="2622"/>
      <c r="AB69" s="2622"/>
      <c r="AC69" s="2622"/>
      <c r="AD69" s="2622"/>
      <c r="AE69" s="2622"/>
      <c r="AF69" s="2622"/>
      <c r="AG69" s="2622"/>
      <c r="AH69" s="2622"/>
      <c r="AI69" s="2622"/>
      <c r="AJ69" s="2622"/>
      <c r="AK69" s="2622"/>
      <c r="AL69" s="2622"/>
      <c r="AM69" s="2622"/>
      <c r="AN69" s="2622"/>
      <c r="AO69" s="2622"/>
      <c r="AP69" s="2622"/>
      <c r="AQ69" s="2622"/>
      <c r="AR69" s="2622"/>
      <c r="AS69" s="2622"/>
      <c r="AT69" s="2622"/>
      <c r="AU69" s="2622"/>
      <c r="AV69" s="2622"/>
      <c r="AW69" s="2622"/>
      <c r="AX69" s="2622"/>
      <c r="AY69" s="2622"/>
      <c r="AZ69" s="2622"/>
      <c r="BA69" s="2622"/>
      <c r="BB69" s="2622"/>
      <c r="BC69" s="2622"/>
      <c r="BD69" s="2622"/>
      <c r="BE69" s="2622"/>
      <c r="BF69" s="2622"/>
      <c r="BG69" s="2622"/>
      <c r="BH69" s="2622"/>
      <c r="BI69" s="2622"/>
      <c r="BJ69" s="2622"/>
      <c r="BK69" s="2623"/>
      <c r="BL69" s="2612">
        <v>0</v>
      </c>
      <c r="BM69" s="2613"/>
      <c r="BN69" s="2613"/>
      <c r="BO69" s="2613"/>
      <c r="BP69" s="2613"/>
      <c r="BQ69" s="2613"/>
      <c r="BR69" s="2613"/>
      <c r="BS69" s="2613"/>
      <c r="BT69" s="2613"/>
      <c r="BU69" s="2613"/>
      <c r="BV69" s="2613"/>
      <c r="BW69" s="2613"/>
      <c r="BX69" s="2613"/>
      <c r="BY69" s="2614"/>
      <c r="BZ69" s="2612">
        <v>0</v>
      </c>
      <c r="CA69" s="2613"/>
      <c r="CB69" s="2613"/>
      <c r="CC69" s="2613"/>
      <c r="CD69" s="2613"/>
      <c r="CE69" s="2613"/>
      <c r="CF69" s="2613"/>
      <c r="CG69" s="2613"/>
      <c r="CH69" s="2613"/>
      <c r="CI69" s="2613"/>
      <c r="CJ69" s="2613"/>
      <c r="CK69" s="2613"/>
      <c r="CL69" s="2613"/>
      <c r="CM69" s="2614"/>
      <c r="CN69" s="2612">
        <v>0</v>
      </c>
      <c r="CO69" s="2613"/>
      <c r="CP69" s="2613"/>
      <c r="CQ69" s="2613"/>
      <c r="CR69" s="2613"/>
      <c r="CS69" s="2613"/>
      <c r="CT69" s="2613"/>
      <c r="CU69" s="2613"/>
      <c r="CV69" s="2613"/>
      <c r="CW69" s="2613"/>
      <c r="CX69" s="2613"/>
      <c r="CY69" s="2613"/>
      <c r="CZ69" s="2613"/>
      <c r="DA69" s="2614"/>
      <c r="DB69" s="2612">
        <v>0</v>
      </c>
      <c r="DC69" s="2613"/>
      <c r="DD69" s="2613"/>
      <c r="DE69" s="2613"/>
      <c r="DF69" s="2613"/>
      <c r="DG69" s="2613"/>
      <c r="DH69" s="2613"/>
      <c r="DI69" s="2613"/>
      <c r="DJ69" s="2613"/>
      <c r="DK69" s="2613"/>
      <c r="DL69" s="2613"/>
      <c r="DM69" s="2613"/>
      <c r="DN69" s="2613"/>
      <c r="DO69" s="2614"/>
      <c r="DP69" s="2612">
        <v>0</v>
      </c>
      <c r="DQ69" s="2613"/>
      <c r="DR69" s="2613"/>
      <c r="DS69" s="2613"/>
      <c r="DT69" s="2613"/>
      <c r="DU69" s="2613"/>
      <c r="DV69" s="2613"/>
      <c r="DW69" s="2613"/>
      <c r="DX69" s="2613"/>
      <c r="DY69" s="2613"/>
      <c r="DZ69" s="2613"/>
      <c r="EA69" s="2613"/>
      <c r="EB69" s="2613"/>
      <c r="EC69" s="2614"/>
      <c r="ED69" s="2612">
        <v>0</v>
      </c>
      <c r="EE69" s="2613"/>
      <c r="EF69" s="2613"/>
      <c r="EG69" s="2613"/>
      <c r="EH69" s="2613"/>
      <c r="EI69" s="2613"/>
      <c r="EJ69" s="2613"/>
      <c r="EK69" s="2613"/>
      <c r="EL69" s="2613"/>
      <c r="EM69" s="2613"/>
      <c r="EN69" s="2613"/>
      <c r="EO69" s="2613"/>
      <c r="EP69" s="2613"/>
      <c r="EQ69" s="2613"/>
      <c r="ER69" s="1969">
        <f>+ED69+DP69+DB69+CN69+BZ69+BL69</f>
        <v>0</v>
      </c>
      <c r="ET69" s="1968">
        <f t="shared" si="20"/>
        <v>0</v>
      </c>
    </row>
    <row r="70" spans="1:151" ht="13.5" thickBot="1">
      <c r="A70" s="2630" t="s">
        <v>83</v>
      </c>
      <c r="B70" s="2631"/>
      <c r="C70" s="2631"/>
      <c r="D70" s="2631"/>
      <c r="E70" s="2631"/>
      <c r="F70" s="2631"/>
      <c r="G70" s="2632"/>
      <c r="H70" s="2633" t="s">
        <v>306</v>
      </c>
      <c r="I70" s="2634"/>
      <c r="J70" s="2634"/>
      <c r="K70" s="2634"/>
      <c r="L70" s="2634"/>
      <c r="M70" s="2634"/>
      <c r="N70" s="2634"/>
      <c r="O70" s="2634"/>
      <c r="P70" s="2634"/>
      <c r="Q70" s="2634"/>
      <c r="R70" s="2634"/>
      <c r="S70" s="2634"/>
      <c r="T70" s="2634"/>
      <c r="U70" s="2634"/>
      <c r="V70" s="2634"/>
      <c r="W70" s="2634"/>
      <c r="X70" s="2634"/>
      <c r="Y70" s="2634"/>
      <c r="Z70" s="2634"/>
      <c r="AA70" s="2634"/>
      <c r="AB70" s="2634"/>
      <c r="AC70" s="2634"/>
      <c r="AD70" s="2634"/>
      <c r="AE70" s="2634"/>
      <c r="AF70" s="2634"/>
      <c r="AG70" s="2634"/>
      <c r="AH70" s="2634"/>
      <c r="AI70" s="2634"/>
      <c r="AJ70" s="2634"/>
      <c r="AK70" s="2634"/>
      <c r="AL70" s="2634"/>
      <c r="AM70" s="2634"/>
      <c r="AN70" s="2634"/>
      <c r="AO70" s="2634"/>
      <c r="AP70" s="2634"/>
      <c r="AQ70" s="2634"/>
      <c r="AR70" s="2634"/>
      <c r="AS70" s="2634"/>
      <c r="AT70" s="2634"/>
      <c r="AU70" s="2634"/>
      <c r="AV70" s="2634"/>
      <c r="AW70" s="2634"/>
      <c r="AX70" s="2634"/>
      <c r="AY70" s="2634"/>
      <c r="AZ70" s="2634"/>
      <c r="BA70" s="2634"/>
      <c r="BB70" s="2634"/>
      <c r="BC70" s="2634"/>
      <c r="BD70" s="2634"/>
      <c r="BE70" s="2634"/>
      <c r="BF70" s="2634"/>
      <c r="BG70" s="2634"/>
      <c r="BH70" s="2634"/>
      <c r="BI70" s="2634"/>
      <c r="BJ70" s="2634"/>
      <c r="BK70" s="2635"/>
      <c r="BL70" s="2627">
        <f t="shared" ref="BL70:DW70" si="35">BL71</f>
        <v>0</v>
      </c>
      <c r="BM70" s="2628">
        <f t="shared" si="35"/>
        <v>0</v>
      </c>
      <c r="BN70" s="2628">
        <f t="shared" si="35"/>
        <v>0</v>
      </c>
      <c r="BO70" s="2628">
        <f t="shared" si="35"/>
        <v>0</v>
      </c>
      <c r="BP70" s="2628">
        <f t="shared" si="35"/>
        <v>0</v>
      </c>
      <c r="BQ70" s="2628">
        <f t="shared" si="35"/>
        <v>0</v>
      </c>
      <c r="BR70" s="2628">
        <f t="shared" si="35"/>
        <v>0</v>
      </c>
      <c r="BS70" s="2628">
        <f t="shared" si="35"/>
        <v>0</v>
      </c>
      <c r="BT70" s="2628">
        <f t="shared" si="35"/>
        <v>0</v>
      </c>
      <c r="BU70" s="2628">
        <f t="shared" si="35"/>
        <v>0</v>
      </c>
      <c r="BV70" s="2628">
        <f t="shared" si="35"/>
        <v>0</v>
      </c>
      <c r="BW70" s="2628">
        <f t="shared" si="35"/>
        <v>0</v>
      </c>
      <c r="BX70" s="2628">
        <f t="shared" si="35"/>
        <v>0</v>
      </c>
      <c r="BY70" s="2629">
        <f t="shared" si="35"/>
        <v>0</v>
      </c>
      <c r="BZ70" s="2627">
        <f t="shared" si="35"/>
        <v>0</v>
      </c>
      <c r="CA70" s="2628">
        <f t="shared" si="35"/>
        <v>0</v>
      </c>
      <c r="CB70" s="2628">
        <f t="shared" si="35"/>
        <v>0</v>
      </c>
      <c r="CC70" s="2628">
        <f t="shared" si="35"/>
        <v>0</v>
      </c>
      <c r="CD70" s="2628">
        <f t="shared" si="35"/>
        <v>0</v>
      </c>
      <c r="CE70" s="2628">
        <f t="shared" si="35"/>
        <v>0</v>
      </c>
      <c r="CF70" s="2628">
        <f t="shared" si="35"/>
        <v>0</v>
      </c>
      <c r="CG70" s="2628">
        <f t="shared" si="35"/>
        <v>0</v>
      </c>
      <c r="CH70" s="2628">
        <f t="shared" si="35"/>
        <v>0</v>
      </c>
      <c r="CI70" s="2628">
        <f t="shared" si="35"/>
        <v>0</v>
      </c>
      <c r="CJ70" s="2628">
        <f t="shared" si="35"/>
        <v>0</v>
      </c>
      <c r="CK70" s="2628">
        <f t="shared" si="35"/>
        <v>0</v>
      </c>
      <c r="CL70" s="2628">
        <f t="shared" si="35"/>
        <v>0</v>
      </c>
      <c r="CM70" s="2629">
        <f t="shared" si="35"/>
        <v>0</v>
      </c>
      <c r="CN70" s="2627">
        <f t="shared" si="35"/>
        <v>0</v>
      </c>
      <c r="CO70" s="2628">
        <f t="shared" si="35"/>
        <v>0</v>
      </c>
      <c r="CP70" s="2628">
        <f t="shared" si="35"/>
        <v>0</v>
      </c>
      <c r="CQ70" s="2628">
        <f t="shared" si="35"/>
        <v>0</v>
      </c>
      <c r="CR70" s="2628">
        <f t="shared" si="35"/>
        <v>0</v>
      </c>
      <c r="CS70" s="2628">
        <f t="shared" si="35"/>
        <v>0</v>
      </c>
      <c r="CT70" s="2628">
        <f t="shared" si="35"/>
        <v>0</v>
      </c>
      <c r="CU70" s="2628">
        <f t="shared" si="35"/>
        <v>0</v>
      </c>
      <c r="CV70" s="2628">
        <f t="shared" si="35"/>
        <v>0</v>
      </c>
      <c r="CW70" s="2628">
        <f t="shared" si="35"/>
        <v>0</v>
      </c>
      <c r="CX70" s="2628">
        <f t="shared" si="35"/>
        <v>0</v>
      </c>
      <c r="CY70" s="2628">
        <f t="shared" si="35"/>
        <v>0</v>
      </c>
      <c r="CZ70" s="2628">
        <f t="shared" si="35"/>
        <v>0</v>
      </c>
      <c r="DA70" s="2629">
        <f t="shared" si="35"/>
        <v>0</v>
      </c>
      <c r="DB70" s="2627">
        <f t="shared" si="35"/>
        <v>0</v>
      </c>
      <c r="DC70" s="2628">
        <f t="shared" si="35"/>
        <v>0</v>
      </c>
      <c r="DD70" s="2628">
        <f t="shared" si="35"/>
        <v>0</v>
      </c>
      <c r="DE70" s="2628">
        <f t="shared" si="35"/>
        <v>0</v>
      </c>
      <c r="DF70" s="2628">
        <f t="shared" si="35"/>
        <v>0</v>
      </c>
      <c r="DG70" s="2628">
        <f t="shared" si="35"/>
        <v>0</v>
      </c>
      <c r="DH70" s="2628">
        <f t="shared" si="35"/>
        <v>0</v>
      </c>
      <c r="DI70" s="2628">
        <f t="shared" si="35"/>
        <v>0</v>
      </c>
      <c r="DJ70" s="2628">
        <f t="shared" si="35"/>
        <v>0</v>
      </c>
      <c r="DK70" s="2628">
        <f t="shared" si="35"/>
        <v>0</v>
      </c>
      <c r="DL70" s="2628">
        <f t="shared" si="35"/>
        <v>0</v>
      </c>
      <c r="DM70" s="2628">
        <f t="shared" si="35"/>
        <v>0</v>
      </c>
      <c r="DN70" s="2628">
        <f t="shared" si="35"/>
        <v>0</v>
      </c>
      <c r="DO70" s="2629">
        <f t="shared" si="35"/>
        <v>0</v>
      </c>
      <c r="DP70" s="2627">
        <f t="shared" si="35"/>
        <v>0</v>
      </c>
      <c r="DQ70" s="2628">
        <f t="shared" si="35"/>
        <v>0</v>
      </c>
      <c r="DR70" s="2628">
        <f t="shared" si="35"/>
        <v>0</v>
      </c>
      <c r="DS70" s="2628">
        <f t="shared" si="35"/>
        <v>0</v>
      </c>
      <c r="DT70" s="2628">
        <f t="shared" si="35"/>
        <v>0</v>
      </c>
      <c r="DU70" s="2628">
        <f t="shared" si="35"/>
        <v>0</v>
      </c>
      <c r="DV70" s="2628">
        <f t="shared" si="35"/>
        <v>0</v>
      </c>
      <c r="DW70" s="2628">
        <f t="shared" si="35"/>
        <v>0</v>
      </c>
      <c r="DX70" s="2628">
        <f t="shared" ref="DX70:EQ70" si="36">DX71</f>
        <v>0</v>
      </c>
      <c r="DY70" s="2628">
        <f t="shared" si="36"/>
        <v>0</v>
      </c>
      <c r="DZ70" s="2628">
        <f t="shared" si="36"/>
        <v>0</v>
      </c>
      <c r="EA70" s="2628">
        <f t="shared" si="36"/>
        <v>0</v>
      </c>
      <c r="EB70" s="2628">
        <f t="shared" si="36"/>
        <v>0</v>
      </c>
      <c r="EC70" s="2629">
        <f t="shared" si="36"/>
        <v>0</v>
      </c>
      <c r="ED70" s="2627">
        <f t="shared" si="36"/>
        <v>0</v>
      </c>
      <c r="EE70" s="2628">
        <f t="shared" si="36"/>
        <v>0</v>
      </c>
      <c r="EF70" s="2628">
        <f t="shared" si="36"/>
        <v>0</v>
      </c>
      <c r="EG70" s="2628">
        <f t="shared" si="36"/>
        <v>0</v>
      </c>
      <c r="EH70" s="2628">
        <f t="shared" si="36"/>
        <v>0</v>
      </c>
      <c r="EI70" s="2628">
        <f t="shared" si="36"/>
        <v>0</v>
      </c>
      <c r="EJ70" s="2628">
        <f t="shared" si="36"/>
        <v>0</v>
      </c>
      <c r="EK70" s="2628">
        <f t="shared" si="36"/>
        <v>0</v>
      </c>
      <c r="EL70" s="2628">
        <f t="shared" si="36"/>
        <v>0</v>
      </c>
      <c r="EM70" s="2628">
        <f t="shared" si="36"/>
        <v>0</v>
      </c>
      <c r="EN70" s="2628">
        <f t="shared" si="36"/>
        <v>0</v>
      </c>
      <c r="EO70" s="2628">
        <f t="shared" si="36"/>
        <v>0</v>
      </c>
      <c r="EP70" s="2628">
        <f t="shared" si="36"/>
        <v>0</v>
      </c>
      <c r="EQ70" s="2628">
        <f t="shared" si="36"/>
        <v>0</v>
      </c>
      <c r="ER70" s="1970">
        <f t="shared" si="7"/>
        <v>0</v>
      </c>
      <c r="ET70" s="1968">
        <f t="shared" si="20"/>
        <v>0</v>
      </c>
    </row>
    <row r="71" spans="1:151" ht="13.5" thickBot="1">
      <c r="A71" s="2648" t="s">
        <v>1305</v>
      </c>
      <c r="B71" s="2649"/>
      <c r="C71" s="2649"/>
      <c r="D71" s="2649"/>
      <c r="E71" s="2649"/>
      <c r="F71" s="2649"/>
      <c r="G71" s="2650"/>
      <c r="H71" s="2651" t="s">
        <v>1306</v>
      </c>
      <c r="I71" s="2652"/>
      <c r="J71" s="2652"/>
      <c r="K71" s="2652"/>
      <c r="L71" s="2652"/>
      <c r="M71" s="2652"/>
      <c r="N71" s="2652"/>
      <c r="O71" s="2652"/>
      <c r="P71" s="2652"/>
      <c r="Q71" s="2652"/>
      <c r="R71" s="2652"/>
      <c r="S71" s="2652"/>
      <c r="T71" s="2652"/>
      <c r="U71" s="2652"/>
      <c r="V71" s="2652"/>
      <c r="W71" s="2652"/>
      <c r="X71" s="2652"/>
      <c r="Y71" s="2652"/>
      <c r="Z71" s="2652"/>
      <c r="AA71" s="2652"/>
      <c r="AB71" s="2652"/>
      <c r="AC71" s="2652"/>
      <c r="AD71" s="2652"/>
      <c r="AE71" s="2652"/>
      <c r="AF71" s="2652"/>
      <c r="AG71" s="2652"/>
      <c r="AH71" s="2652"/>
      <c r="AI71" s="2652"/>
      <c r="AJ71" s="2652"/>
      <c r="AK71" s="2652"/>
      <c r="AL71" s="2652"/>
      <c r="AM71" s="2652"/>
      <c r="AN71" s="2652"/>
      <c r="AO71" s="2652"/>
      <c r="AP71" s="2652"/>
      <c r="AQ71" s="2652"/>
      <c r="AR71" s="2652"/>
      <c r="AS71" s="2652"/>
      <c r="AT71" s="2652"/>
      <c r="AU71" s="2652"/>
      <c r="AV71" s="2652"/>
      <c r="AW71" s="2652"/>
      <c r="AX71" s="2652"/>
      <c r="AY71" s="2652"/>
      <c r="AZ71" s="2652"/>
      <c r="BA71" s="2652"/>
      <c r="BB71" s="2652"/>
      <c r="BC71" s="2652"/>
      <c r="BD71" s="2652"/>
      <c r="BE71" s="2652"/>
      <c r="BF71" s="2652"/>
      <c r="BG71" s="2652"/>
      <c r="BH71" s="2652"/>
      <c r="BI71" s="2652"/>
      <c r="BJ71" s="2652"/>
      <c r="BK71" s="2653"/>
      <c r="BL71" s="2654"/>
      <c r="BM71" s="2655"/>
      <c r="BN71" s="2655"/>
      <c r="BO71" s="2655"/>
      <c r="BP71" s="2655"/>
      <c r="BQ71" s="2655"/>
      <c r="BR71" s="2655"/>
      <c r="BS71" s="2655"/>
      <c r="BT71" s="2655"/>
      <c r="BU71" s="2655"/>
      <c r="BV71" s="2655"/>
      <c r="BW71" s="2655"/>
      <c r="BX71" s="2655"/>
      <c r="BY71" s="2656"/>
      <c r="BZ71" s="2654"/>
      <c r="CA71" s="2655"/>
      <c r="CB71" s="2655"/>
      <c r="CC71" s="2655"/>
      <c r="CD71" s="2655"/>
      <c r="CE71" s="2655"/>
      <c r="CF71" s="2655"/>
      <c r="CG71" s="2655"/>
      <c r="CH71" s="2655"/>
      <c r="CI71" s="2655"/>
      <c r="CJ71" s="2655"/>
      <c r="CK71" s="2655"/>
      <c r="CL71" s="2655"/>
      <c r="CM71" s="2656"/>
      <c r="CN71" s="2654"/>
      <c r="CO71" s="2655"/>
      <c r="CP71" s="2655"/>
      <c r="CQ71" s="2655"/>
      <c r="CR71" s="2655"/>
      <c r="CS71" s="2655"/>
      <c r="CT71" s="2655"/>
      <c r="CU71" s="2655"/>
      <c r="CV71" s="2655"/>
      <c r="CW71" s="2655"/>
      <c r="CX71" s="2655"/>
      <c r="CY71" s="2655"/>
      <c r="CZ71" s="2655"/>
      <c r="DA71" s="2656"/>
      <c r="DB71" s="2654"/>
      <c r="DC71" s="2655"/>
      <c r="DD71" s="2655"/>
      <c r="DE71" s="2655"/>
      <c r="DF71" s="2655"/>
      <c r="DG71" s="2655"/>
      <c r="DH71" s="2655"/>
      <c r="DI71" s="2655"/>
      <c r="DJ71" s="2655"/>
      <c r="DK71" s="2655"/>
      <c r="DL71" s="2655"/>
      <c r="DM71" s="2655"/>
      <c r="DN71" s="2655"/>
      <c r="DO71" s="2656"/>
      <c r="DP71" s="2654"/>
      <c r="DQ71" s="2655"/>
      <c r="DR71" s="2655"/>
      <c r="DS71" s="2655"/>
      <c r="DT71" s="2655"/>
      <c r="DU71" s="2655"/>
      <c r="DV71" s="2655"/>
      <c r="DW71" s="2655"/>
      <c r="DX71" s="2655"/>
      <c r="DY71" s="2655"/>
      <c r="DZ71" s="2655"/>
      <c r="EA71" s="2655"/>
      <c r="EB71" s="2655"/>
      <c r="EC71" s="2656"/>
      <c r="ED71" s="2654"/>
      <c r="EE71" s="2655"/>
      <c r="EF71" s="2655"/>
      <c r="EG71" s="2655"/>
      <c r="EH71" s="2655"/>
      <c r="EI71" s="2655"/>
      <c r="EJ71" s="2655"/>
      <c r="EK71" s="2655"/>
      <c r="EL71" s="2655"/>
      <c r="EM71" s="2655"/>
      <c r="EN71" s="2655"/>
      <c r="EO71" s="2655"/>
      <c r="EP71" s="2655"/>
      <c r="EQ71" s="2655"/>
      <c r="ER71" s="1974"/>
      <c r="ET71" s="1968">
        <f t="shared" si="20"/>
        <v>0</v>
      </c>
    </row>
    <row r="72" spans="1:151">
      <c r="A72" s="2602" t="s">
        <v>1307</v>
      </c>
      <c r="B72" s="2603"/>
      <c r="C72" s="2603"/>
      <c r="D72" s="2603"/>
      <c r="E72" s="2603"/>
      <c r="F72" s="2603"/>
      <c r="G72" s="2604"/>
      <c r="H72" s="2605" t="s">
        <v>316</v>
      </c>
      <c r="I72" s="2606"/>
      <c r="J72" s="2606"/>
      <c r="K72" s="2606"/>
      <c r="L72" s="2606"/>
      <c r="M72" s="2606"/>
      <c r="N72" s="2606"/>
      <c r="O72" s="2606"/>
      <c r="P72" s="2606"/>
      <c r="Q72" s="2606"/>
      <c r="R72" s="2606"/>
      <c r="S72" s="2606"/>
      <c r="T72" s="2606"/>
      <c r="U72" s="2606"/>
      <c r="V72" s="2606"/>
      <c r="W72" s="2606"/>
      <c r="X72" s="2606"/>
      <c r="Y72" s="2606"/>
      <c r="Z72" s="2606"/>
      <c r="AA72" s="2606"/>
      <c r="AB72" s="2606"/>
      <c r="AC72" s="2606"/>
      <c r="AD72" s="2606"/>
      <c r="AE72" s="2606"/>
      <c r="AF72" s="2606"/>
      <c r="AG72" s="2606"/>
      <c r="AH72" s="2606"/>
      <c r="AI72" s="2606"/>
      <c r="AJ72" s="2606"/>
      <c r="AK72" s="2606"/>
      <c r="AL72" s="2606"/>
      <c r="AM72" s="2606"/>
      <c r="AN72" s="2606"/>
      <c r="AO72" s="2606"/>
      <c r="AP72" s="2606"/>
      <c r="AQ72" s="2606"/>
      <c r="AR72" s="2606"/>
      <c r="AS72" s="2606"/>
      <c r="AT72" s="2606"/>
      <c r="AU72" s="2606"/>
      <c r="AV72" s="2606"/>
      <c r="AW72" s="2606"/>
      <c r="AX72" s="2606"/>
      <c r="AY72" s="2606"/>
      <c r="AZ72" s="2606"/>
      <c r="BA72" s="2606"/>
      <c r="BB72" s="2606"/>
      <c r="BC72" s="2606"/>
      <c r="BD72" s="2606"/>
      <c r="BE72" s="2606"/>
      <c r="BF72" s="2606"/>
      <c r="BG72" s="2606"/>
      <c r="BH72" s="2606"/>
      <c r="BI72" s="2606"/>
      <c r="BJ72" s="2606"/>
      <c r="BK72" s="2607"/>
      <c r="BL72" s="2608">
        <f>BL74-BL73</f>
        <v>0</v>
      </c>
      <c r="BM72" s="2609">
        <f t="shared" ref="BM72:DX72" si="37">BM74-BM73</f>
        <v>0</v>
      </c>
      <c r="BN72" s="2609">
        <f t="shared" si="37"/>
        <v>0</v>
      </c>
      <c r="BO72" s="2609">
        <f t="shared" si="37"/>
        <v>0</v>
      </c>
      <c r="BP72" s="2609">
        <f t="shared" si="37"/>
        <v>0</v>
      </c>
      <c r="BQ72" s="2609">
        <f t="shared" si="37"/>
        <v>0</v>
      </c>
      <c r="BR72" s="2609">
        <f t="shared" si="37"/>
        <v>0</v>
      </c>
      <c r="BS72" s="2609">
        <f t="shared" si="37"/>
        <v>0</v>
      </c>
      <c r="BT72" s="2609">
        <f t="shared" si="37"/>
        <v>0</v>
      </c>
      <c r="BU72" s="2609">
        <f t="shared" si="37"/>
        <v>0</v>
      </c>
      <c r="BV72" s="2609">
        <f t="shared" si="37"/>
        <v>0</v>
      </c>
      <c r="BW72" s="2609">
        <f t="shared" si="37"/>
        <v>0</v>
      </c>
      <c r="BX72" s="2609">
        <f t="shared" si="37"/>
        <v>0</v>
      </c>
      <c r="BY72" s="2610">
        <f t="shared" si="37"/>
        <v>0</v>
      </c>
      <c r="BZ72" s="2608">
        <f t="shared" si="37"/>
        <v>0</v>
      </c>
      <c r="CA72" s="2609">
        <f t="shared" si="37"/>
        <v>0</v>
      </c>
      <c r="CB72" s="2609">
        <f t="shared" si="37"/>
        <v>0</v>
      </c>
      <c r="CC72" s="2609">
        <f t="shared" si="37"/>
        <v>0</v>
      </c>
      <c r="CD72" s="2609">
        <f t="shared" si="37"/>
        <v>0</v>
      </c>
      <c r="CE72" s="2609">
        <f t="shared" si="37"/>
        <v>0</v>
      </c>
      <c r="CF72" s="2609">
        <f t="shared" si="37"/>
        <v>0</v>
      </c>
      <c r="CG72" s="2609">
        <f t="shared" si="37"/>
        <v>0</v>
      </c>
      <c r="CH72" s="2609">
        <f t="shared" si="37"/>
        <v>0</v>
      </c>
      <c r="CI72" s="2609">
        <f t="shared" si="37"/>
        <v>0</v>
      </c>
      <c r="CJ72" s="2609">
        <f t="shared" si="37"/>
        <v>0</v>
      </c>
      <c r="CK72" s="2609">
        <f t="shared" si="37"/>
        <v>0</v>
      </c>
      <c r="CL72" s="2609">
        <f t="shared" si="37"/>
        <v>0</v>
      </c>
      <c r="CM72" s="2610">
        <f t="shared" si="37"/>
        <v>0</v>
      </c>
      <c r="CN72" s="2608">
        <f t="shared" si="37"/>
        <v>0</v>
      </c>
      <c r="CO72" s="2609">
        <f t="shared" si="37"/>
        <v>0</v>
      </c>
      <c r="CP72" s="2609">
        <f t="shared" si="37"/>
        <v>0</v>
      </c>
      <c r="CQ72" s="2609">
        <f t="shared" si="37"/>
        <v>0</v>
      </c>
      <c r="CR72" s="2609">
        <f t="shared" si="37"/>
        <v>0</v>
      </c>
      <c r="CS72" s="2609">
        <f t="shared" si="37"/>
        <v>0</v>
      </c>
      <c r="CT72" s="2609">
        <f t="shared" si="37"/>
        <v>0</v>
      </c>
      <c r="CU72" s="2609">
        <f t="shared" si="37"/>
        <v>0</v>
      </c>
      <c r="CV72" s="2609">
        <f t="shared" si="37"/>
        <v>0</v>
      </c>
      <c r="CW72" s="2609">
        <f t="shared" si="37"/>
        <v>0</v>
      </c>
      <c r="CX72" s="2609">
        <f t="shared" si="37"/>
        <v>0</v>
      </c>
      <c r="CY72" s="2609">
        <f t="shared" si="37"/>
        <v>0</v>
      </c>
      <c r="CZ72" s="2609">
        <f t="shared" si="37"/>
        <v>0</v>
      </c>
      <c r="DA72" s="2610">
        <f t="shared" si="37"/>
        <v>0</v>
      </c>
      <c r="DB72" s="2608">
        <f t="shared" si="37"/>
        <v>0</v>
      </c>
      <c r="DC72" s="2609">
        <f t="shared" si="37"/>
        <v>0</v>
      </c>
      <c r="DD72" s="2609">
        <f t="shared" si="37"/>
        <v>0</v>
      </c>
      <c r="DE72" s="2609">
        <f t="shared" si="37"/>
        <v>0</v>
      </c>
      <c r="DF72" s="2609">
        <f t="shared" si="37"/>
        <v>0</v>
      </c>
      <c r="DG72" s="2609">
        <f t="shared" si="37"/>
        <v>0</v>
      </c>
      <c r="DH72" s="2609">
        <f t="shared" si="37"/>
        <v>0</v>
      </c>
      <c r="DI72" s="2609">
        <f t="shared" si="37"/>
        <v>0</v>
      </c>
      <c r="DJ72" s="2609">
        <f t="shared" si="37"/>
        <v>0</v>
      </c>
      <c r="DK72" s="2609">
        <f t="shared" si="37"/>
        <v>0</v>
      </c>
      <c r="DL72" s="2609">
        <f t="shared" si="37"/>
        <v>0</v>
      </c>
      <c r="DM72" s="2609">
        <f t="shared" si="37"/>
        <v>0</v>
      </c>
      <c r="DN72" s="2609">
        <f t="shared" si="37"/>
        <v>0</v>
      </c>
      <c r="DO72" s="2610">
        <f t="shared" si="37"/>
        <v>0</v>
      </c>
      <c r="DP72" s="2608">
        <f t="shared" si="37"/>
        <v>0</v>
      </c>
      <c r="DQ72" s="2609">
        <f t="shared" si="37"/>
        <v>0</v>
      </c>
      <c r="DR72" s="2609">
        <f t="shared" si="37"/>
        <v>0</v>
      </c>
      <c r="DS72" s="2609">
        <f t="shared" si="37"/>
        <v>0</v>
      </c>
      <c r="DT72" s="2609">
        <f t="shared" si="37"/>
        <v>0</v>
      </c>
      <c r="DU72" s="2609">
        <f t="shared" si="37"/>
        <v>0</v>
      </c>
      <c r="DV72" s="2609">
        <f t="shared" si="37"/>
        <v>0</v>
      </c>
      <c r="DW72" s="2609">
        <f t="shared" si="37"/>
        <v>0</v>
      </c>
      <c r="DX72" s="2609">
        <f t="shared" si="37"/>
        <v>0</v>
      </c>
      <c r="DY72" s="2609">
        <f t="shared" ref="DY72:EL72" si="38">DY74-DY73</f>
        <v>0</v>
      </c>
      <c r="DZ72" s="2609">
        <f t="shared" si="38"/>
        <v>0</v>
      </c>
      <c r="EA72" s="2609">
        <f t="shared" si="38"/>
        <v>0</v>
      </c>
      <c r="EB72" s="2609">
        <f t="shared" si="38"/>
        <v>0</v>
      </c>
      <c r="EC72" s="2610">
        <f t="shared" si="38"/>
        <v>0</v>
      </c>
      <c r="ED72" s="2608">
        <f t="shared" si="38"/>
        <v>0</v>
      </c>
      <c r="EE72" s="2609">
        <f t="shared" si="38"/>
        <v>0</v>
      </c>
      <c r="EF72" s="2609">
        <f t="shared" si="38"/>
        <v>0</v>
      </c>
      <c r="EG72" s="2609">
        <f t="shared" si="38"/>
        <v>0</v>
      </c>
      <c r="EH72" s="2609">
        <f t="shared" si="38"/>
        <v>0</v>
      </c>
      <c r="EI72" s="2609">
        <f t="shared" si="38"/>
        <v>0</v>
      </c>
      <c r="EJ72" s="2609">
        <f t="shared" si="38"/>
        <v>0</v>
      </c>
      <c r="EK72" s="2609">
        <f t="shared" si="38"/>
        <v>0</v>
      </c>
      <c r="EL72" s="2609">
        <f t="shared" si="38"/>
        <v>0</v>
      </c>
      <c r="EM72" s="2609">
        <f>EM74-EM73</f>
        <v>0</v>
      </c>
      <c r="EN72" s="2609">
        <f>EN74-EN73</f>
        <v>0</v>
      </c>
      <c r="EO72" s="2609">
        <f>EO74-EO73</f>
        <v>0</v>
      </c>
      <c r="EP72" s="2609">
        <f>EP74-EP73</f>
        <v>0</v>
      </c>
      <c r="EQ72" s="2609">
        <f>EQ74-EQ73</f>
        <v>0</v>
      </c>
      <c r="ER72" s="1967">
        <f t="shared" si="7"/>
        <v>0</v>
      </c>
      <c r="ET72" s="1968">
        <f t="shared" si="20"/>
        <v>0</v>
      </c>
    </row>
    <row r="73" spans="1:151">
      <c r="A73" s="2615" t="s">
        <v>81</v>
      </c>
      <c r="B73" s="2616"/>
      <c r="C73" s="2616"/>
      <c r="D73" s="2616"/>
      <c r="E73" s="2616"/>
      <c r="F73" s="2616"/>
      <c r="G73" s="2617"/>
      <c r="H73" s="2621" t="s">
        <v>317</v>
      </c>
      <c r="I73" s="2622"/>
      <c r="J73" s="2622"/>
      <c r="K73" s="2622"/>
      <c r="L73" s="2622"/>
      <c r="M73" s="2622"/>
      <c r="N73" s="2622"/>
      <c r="O73" s="2622"/>
      <c r="P73" s="2622"/>
      <c r="Q73" s="2622"/>
      <c r="R73" s="2622"/>
      <c r="S73" s="2622"/>
      <c r="T73" s="2622"/>
      <c r="U73" s="2622"/>
      <c r="V73" s="2622"/>
      <c r="W73" s="2622"/>
      <c r="X73" s="2622"/>
      <c r="Y73" s="2622"/>
      <c r="Z73" s="2622"/>
      <c r="AA73" s="2622"/>
      <c r="AB73" s="2622"/>
      <c r="AC73" s="2622"/>
      <c r="AD73" s="2622"/>
      <c r="AE73" s="2622"/>
      <c r="AF73" s="2622"/>
      <c r="AG73" s="2622"/>
      <c r="AH73" s="2622"/>
      <c r="AI73" s="2622"/>
      <c r="AJ73" s="2622"/>
      <c r="AK73" s="2622"/>
      <c r="AL73" s="2622"/>
      <c r="AM73" s="2622"/>
      <c r="AN73" s="2622"/>
      <c r="AO73" s="2622"/>
      <c r="AP73" s="2622"/>
      <c r="AQ73" s="2622"/>
      <c r="AR73" s="2622"/>
      <c r="AS73" s="2622"/>
      <c r="AT73" s="2622"/>
      <c r="AU73" s="2622"/>
      <c r="AV73" s="2622"/>
      <c r="AW73" s="2622"/>
      <c r="AX73" s="2622"/>
      <c r="AY73" s="2622"/>
      <c r="AZ73" s="2622"/>
      <c r="BA73" s="2622"/>
      <c r="BB73" s="2622"/>
      <c r="BC73" s="2622"/>
      <c r="BD73" s="2622"/>
      <c r="BE73" s="2622"/>
      <c r="BF73" s="2622"/>
      <c r="BG73" s="2622"/>
      <c r="BH73" s="2622"/>
      <c r="BI73" s="2622"/>
      <c r="BJ73" s="2622"/>
      <c r="BK73" s="2623"/>
      <c r="BL73" s="2612">
        <v>0</v>
      </c>
      <c r="BM73" s="2613"/>
      <c r="BN73" s="2613"/>
      <c r="BO73" s="2613"/>
      <c r="BP73" s="2613"/>
      <c r="BQ73" s="2613"/>
      <c r="BR73" s="2613"/>
      <c r="BS73" s="2613"/>
      <c r="BT73" s="2613"/>
      <c r="BU73" s="2613"/>
      <c r="BV73" s="2613"/>
      <c r="BW73" s="2613"/>
      <c r="BX73" s="2613"/>
      <c r="BY73" s="2614"/>
      <c r="BZ73" s="2612">
        <v>0</v>
      </c>
      <c r="CA73" s="2613"/>
      <c r="CB73" s="2613"/>
      <c r="CC73" s="2613"/>
      <c r="CD73" s="2613"/>
      <c r="CE73" s="2613"/>
      <c r="CF73" s="2613"/>
      <c r="CG73" s="2613"/>
      <c r="CH73" s="2613"/>
      <c r="CI73" s="2613"/>
      <c r="CJ73" s="2613"/>
      <c r="CK73" s="2613"/>
      <c r="CL73" s="2613"/>
      <c r="CM73" s="2614"/>
      <c r="CN73" s="2612">
        <v>0</v>
      </c>
      <c r="CO73" s="2613"/>
      <c r="CP73" s="2613"/>
      <c r="CQ73" s="2613"/>
      <c r="CR73" s="2613"/>
      <c r="CS73" s="2613"/>
      <c r="CT73" s="2613"/>
      <c r="CU73" s="2613"/>
      <c r="CV73" s="2613"/>
      <c r="CW73" s="2613"/>
      <c r="CX73" s="2613"/>
      <c r="CY73" s="2613"/>
      <c r="CZ73" s="2613"/>
      <c r="DA73" s="2614"/>
      <c r="DB73" s="2612">
        <v>0</v>
      </c>
      <c r="DC73" s="2613"/>
      <c r="DD73" s="2613"/>
      <c r="DE73" s="2613"/>
      <c r="DF73" s="2613"/>
      <c r="DG73" s="2613"/>
      <c r="DH73" s="2613"/>
      <c r="DI73" s="2613"/>
      <c r="DJ73" s="2613"/>
      <c r="DK73" s="2613"/>
      <c r="DL73" s="2613"/>
      <c r="DM73" s="2613"/>
      <c r="DN73" s="2613"/>
      <c r="DO73" s="2614"/>
      <c r="DP73" s="2612">
        <v>0</v>
      </c>
      <c r="DQ73" s="2613"/>
      <c r="DR73" s="2613"/>
      <c r="DS73" s="2613"/>
      <c r="DT73" s="2613"/>
      <c r="DU73" s="2613"/>
      <c r="DV73" s="2613"/>
      <c r="DW73" s="2613"/>
      <c r="DX73" s="2613"/>
      <c r="DY73" s="2613"/>
      <c r="DZ73" s="2613"/>
      <c r="EA73" s="2613"/>
      <c r="EB73" s="2613"/>
      <c r="EC73" s="2614"/>
      <c r="ED73" s="2612">
        <v>0</v>
      </c>
      <c r="EE73" s="2613"/>
      <c r="EF73" s="2613"/>
      <c r="EG73" s="2613"/>
      <c r="EH73" s="2613"/>
      <c r="EI73" s="2613"/>
      <c r="EJ73" s="2613"/>
      <c r="EK73" s="2613"/>
      <c r="EL73" s="2613"/>
      <c r="EM73" s="2613"/>
      <c r="EN73" s="2613"/>
      <c r="EO73" s="2613"/>
      <c r="EP73" s="2613"/>
      <c r="EQ73" s="2613"/>
      <c r="ER73" s="1969">
        <f>+ED73+DP73+DB73+CN73+BZ73+BL73</f>
        <v>0</v>
      </c>
      <c r="ET73" s="1968">
        <f t="shared" si="20"/>
        <v>0</v>
      </c>
    </row>
    <row r="74" spans="1:151" ht="13.5" thickBot="1">
      <c r="A74" s="2630" t="s">
        <v>83</v>
      </c>
      <c r="B74" s="2631"/>
      <c r="C74" s="2631"/>
      <c r="D74" s="2631"/>
      <c r="E74" s="2631"/>
      <c r="F74" s="2631"/>
      <c r="G74" s="2632"/>
      <c r="H74" s="2633" t="s">
        <v>318</v>
      </c>
      <c r="I74" s="2634"/>
      <c r="J74" s="2634"/>
      <c r="K74" s="2634"/>
      <c r="L74" s="2634"/>
      <c r="M74" s="2634"/>
      <c r="N74" s="2634"/>
      <c r="O74" s="2634"/>
      <c r="P74" s="2634"/>
      <c r="Q74" s="2634"/>
      <c r="R74" s="2634"/>
      <c r="S74" s="2634"/>
      <c r="T74" s="2634"/>
      <c r="U74" s="2634"/>
      <c r="V74" s="2634"/>
      <c r="W74" s="2634"/>
      <c r="X74" s="2634"/>
      <c r="Y74" s="2634"/>
      <c r="Z74" s="2634"/>
      <c r="AA74" s="2634"/>
      <c r="AB74" s="2634"/>
      <c r="AC74" s="2634"/>
      <c r="AD74" s="2634"/>
      <c r="AE74" s="2634"/>
      <c r="AF74" s="2634"/>
      <c r="AG74" s="2634"/>
      <c r="AH74" s="2634"/>
      <c r="AI74" s="2634"/>
      <c r="AJ74" s="2634"/>
      <c r="AK74" s="2634"/>
      <c r="AL74" s="2634"/>
      <c r="AM74" s="2634"/>
      <c r="AN74" s="2634"/>
      <c r="AO74" s="2634"/>
      <c r="AP74" s="2634"/>
      <c r="AQ74" s="2634"/>
      <c r="AR74" s="2634"/>
      <c r="AS74" s="2634"/>
      <c r="AT74" s="2634"/>
      <c r="AU74" s="2634"/>
      <c r="AV74" s="2634"/>
      <c r="AW74" s="2634"/>
      <c r="AX74" s="2634"/>
      <c r="AY74" s="2634"/>
      <c r="AZ74" s="2634"/>
      <c r="BA74" s="2634"/>
      <c r="BB74" s="2634"/>
      <c r="BC74" s="2634"/>
      <c r="BD74" s="2634"/>
      <c r="BE74" s="2634"/>
      <c r="BF74" s="2634"/>
      <c r="BG74" s="2634"/>
      <c r="BH74" s="2634"/>
      <c r="BI74" s="2634"/>
      <c r="BJ74" s="2634"/>
      <c r="BK74" s="2635"/>
      <c r="BL74" s="2612">
        <v>0</v>
      </c>
      <c r="BM74" s="2613"/>
      <c r="BN74" s="2613"/>
      <c r="BO74" s="2613"/>
      <c r="BP74" s="2613"/>
      <c r="BQ74" s="2613"/>
      <c r="BR74" s="2613"/>
      <c r="BS74" s="2613"/>
      <c r="BT74" s="2613"/>
      <c r="BU74" s="2613"/>
      <c r="BV74" s="2613"/>
      <c r="BW74" s="2613"/>
      <c r="BX74" s="2613"/>
      <c r="BY74" s="2614"/>
      <c r="BZ74" s="2612">
        <v>0</v>
      </c>
      <c r="CA74" s="2613"/>
      <c r="CB74" s="2613"/>
      <c r="CC74" s="2613"/>
      <c r="CD74" s="2613"/>
      <c r="CE74" s="2613"/>
      <c r="CF74" s="2613"/>
      <c r="CG74" s="2613"/>
      <c r="CH74" s="2613"/>
      <c r="CI74" s="2613"/>
      <c r="CJ74" s="2613"/>
      <c r="CK74" s="2613"/>
      <c r="CL74" s="2613"/>
      <c r="CM74" s="2614"/>
      <c r="CN74" s="2612">
        <v>0</v>
      </c>
      <c r="CO74" s="2613"/>
      <c r="CP74" s="2613"/>
      <c r="CQ74" s="2613"/>
      <c r="CR74" s="2613"/>
      <c r="CS74" s="2613"/>
      <c r="CT74" s="2613"/>
      <c r="CU74" s="2613"/>
      <c r="CV74" s="2613"/>
      <c r="CW74" s="2613"/>
      <c r="CX74" s="2613"/>
      <c r="CY74" s="2613"/>
      <c r="CZ74" s="2613"/>
      <c r="DA74" s="2614"/>
      <c r="DB74" s="2612">
        <v>0</v>
      </c>
      <c r="DC74" s="2613"/>
      <c r="DD74" s="2613"/>
      <c r="DE74" s="2613"/>
      <c r="DF74" s="2613"/>
      <c r="DG74" s="2613"/>
      <c r="DH74" s="2613"/>
      <c r="DI74" s="2613"/>
      <c r="DJ74" s="2613"/>
      <c r="DK74" s="2613"/>
      <c r="DL74" s="2613"/>
      <c r="DM74" s="2613"/>
      <c r="DN74" s="2613"/>
      <c r="DO74" s="2614"/>
      <c r="DP74" s="2612">
        <v>0</v>
      </c>
      <c r="DQ74" s="2613"/>
      <c r="DR74" s="2613"/>
      <c r="DS74" s="2613"/>
      <c r="DT74" s="2613"/>
      <c r="DU74" s="2613"/>
      <c r="DV74" s="2613"/>
      <c r="DW74" s="2613"/>
      <c r="DX74" s="2613"/>
      <c r="DY74" s="2613"/>
      <c r="DZ74" s="2613"/>
      <c r="EA74" s="2613"/>
      <c r="EB74" s="2613"/>
      <c r="EC74" s="2614"/>
      <c r="ED74" s="2612">
        <v>0</v>
      </c>
      <c r="EE74" s="2613"/>
      <c r="EF74" s="2613"/>
      <c r="EG74" s="2613"/>
      <c r="EH74" s="2613"/>
      <c r="EI74" s="2613"/>
      <c r="EJ74" s="2613"/>
      <c r="EK74" s="2613"/>
      <c r="EL74" s="2613"/>
      <c r="EM74" s="2613"/>
      <c r="EN74" s="2613"/>
      <c r="EO74" s="2613"/>
      <c r="EP74" s="2613"/>
      <c r="EQ74" s="2613"/>
      <c r="ER74" s="1971">
        <f>+ED74+DP74+DB74+CN74+BZ74+BL74</f>
        <v>0</v>
      </c>
      <c r="ET74" s="1968">
        <f t="shared" si="20"/>
        <v>0</v>
      </c>
    </row>
    <row r="75" spans="1:151" ht="13.5" thickBot="1">
      <c r="A75" s="2648" t="s">
        <v>1308</v>
      </c>
      <c r="B75" s="2649"/>
      <c r="C75" s="2649"/>
      <c r="D75" s="2649"/>
      <c r="E75" s="2649"/>
      <c r="F75" s="2649"/>
      <c r="G75" s="2650"/>
      <c r="H75" s="2651" t="s">
        <v>319</v>
      </c>
      <c r="I75" s="2652"/>
      <c r="J75" s="2652"/>
      <c r="K75" s="2652"/>
      <c r="L75" s="2652"/>
      <c r="M75" s="2652"/>
      <c r="N75" s="2652"/>
      <c r="O75" s="2652"/>
      <c r="P75" s="2652"/>
      <c r="Q75" s="2652"/>
      <c r="R75" s="2652"/>
      <c r="S75" s="2652"/>
      <c r="T75" s="2652"/>
      <c r="U75" s="2652"/>
      <c r="V75" s="2652"/>
      <c r="W75" s="2652"/>
      <c r="X75" s="2652"/>
      <c r="Y75" s="2652"/>
      <c r="Z75" s="2652"/>
      <c r="AA75" s="2652"/>
      <c r="AB75" s="2652"/>
      <c r="AC75" s="2652"/>
      <c r="AD75" s="2652"/>
      <c r="AE75" s="2652"/>
      <c r="AF75" s="2652"/>
      <c r="AG75" s="2652"/>
      <c r="AH75" s="2652"/>
      <c r="AI75" s="2652"/>
      <c r="AJ75" s="2652"/>
      <c r="AK75" s="2652"/>
      <c r="AL75" s="2652"/>
      <c r="AM75" s="2652"/>
      <c r="AN75" s="2652"/>
      <c r="AO75" s="2652"/>
      <c r="AP75" s="2652"/>
      <c r="AQ75" s="2652"/>
      <c r="AR75" s="2652"/>
      <c r="AS75" s="2652"/>
      <c r="AT75" s="2652"/>
      <c r="AU75" s="2652"/>
      <c r="AV75" s="2652"/>
      <c r="AW75" s="2652"/>
      <c r="AX75" s="2652"/>
      <c r="AY75" s="2652"/>
      <c r="AZ75" s="2652"/>
      <c r="BA75" s="2652"/>
      <c r="BB75" s="2652"/>
      <c r="BC75" s="2652"/>
      <c r="BD75" s="2652"/>
      <c r="BE75" s="2652"/>
      <c r="BF75" s="2652"/>
      <c r="BG75" s="2652"/>
      <c r="BH75" s="2652"/>
      <c r="BI75" s="2652"/>
      <c r="BJ75" s="2652"/>
      <c r="BK75" s="2653"/>
      <c r="BL75" s="2654">
        <v>0</v>
      </c>
      <c r="BM75" s="2655"/>
      <c r="BN75" s="2655"/>
      <c r="BO75" s="2655"/>
      <c r="BP75" s="2655"/>
      <c r="BQ75" s="2655"/>
      <c r="BR75" s="2655"/>
      <c r="BS75" s="2655"/>
      <c r="BT75" s="2655"/>
      <c r="BU75" s="2655"/>
      <c r="BV75" s="2655"/>
      <c r="BW75" s="2655"/>
      <c r="BX75" s="2655"/>
      <c r="BY75" s="2656"/>
      <c r="BZ75" s="2654">
        <v>0</v>
      </c>
      <c r="CA75" s="2655"/>
      <c r="CB75" s="2655"/>
      <c r="CC75" s="2655"/>
      <c r="CD75" s="2655"/>
      <c r="CE75" s="2655"/>
      <c r="CF75" s="2655"/>
      <c r="CG75" s="2655"/>
      <c r="CH75" s="2655"/>
      <c r="CI75" s="2655"/>
      <c r="CJ75" s="2655"/>
      <c r="CK75" s="2655"/>
      <c r="CL75" s="2655"/>
      <c r="CM75" s="2656"/>
      <c r="CN75" s="2654">
        <v>0</v>
      </c>
      <c r="CO75" s="2655"/>
      <c r="CP75" s="2655"/>
      <c r="CQ75" s="2655"/>
      <c r="CR75" s="2655"/>
      <c r="CS75" s="2655"/>
      <c r="CT75" s="2655"/>
      <c r="CU75" s="2655"/>
      <c r="CV75" s="2655"/>
      <c r="CW75" s="2655"/>
      <c r="CX75" s="2655"/>
      <c r="CY75" s="2655"/>
      <c r="CZ75" s="2655"/>
      <c r="DA75" s="2656"/>
      <c r="DB75" s="2654">
        <v>0</v>
      </c>
      <c r="DC75" s="2655"/>
      <c r="DD75" s="2655"/>
      <c r="DE75" s="2655"/>
      <c r="DF75" s="2655"/>
      <c r="DG75" s="2655"/>
      <c r="DH75" s="2655"/>
      <c r="DI75" s="2655"/>
      <c r="DJ75" s="2655"/>
      <c r="DK75" s="2655"/>
      <c r="DL75" s="2655"/>
      <c r="DM75" s="2655"/>
      <c r="DN75" s="2655"/>
      <c r="DO75" s="2656"/>
      <c r="DP75" s="2654">
        <v>0</v>
      </c>
      <c r="DQ75" s="2655"/>
      <c r="DR75" s="2655"/>
      <c r="DS75" s="2655"/>
      <c r="DT75" s="2655"/>
      <c r="DU75" s="2655"/>
      <c r="DV75" s="2655"/>
      <c r="DW75" s="2655"/>
      <c r="DX75" s="2655"/>
      <c r="DY75" s="2655"/>
      <c r="DZ75" s="2655"/>
      <c r="EA75" s="2655"/>
      <c r="EB75" s="2655"/>
      <c r="EC75" s="2656"/>
      <c r="ED75" s="2654">
        <v>0</v>
      </c>
      <c r="EE75" s="2655"/>
      <c r="EF75" s="2655"/>
      <c r="EG75" s="2655"/>
      <c r="EH75" s="2655"/>
      <c r="EI75" s="2655"/>
      <c r="EJ75" s="2655"/>
      <c r="EK75" s="2655"/>
      <c r="EL75" s="2655"/>
      <c r="EM75" s="2655"/>
      <c r="EN75" s="2655"/>
      <c r="EO75" s="2655"/>
      <c r="EP75" s="2655"/>
      <c r="EQ75" s="2656"/>
      <c r="ER75" s="1975">
        <f>+ED75+DP75+DB75+CN75+BZ75+BL75</f>
        <v>0</v>
      </c>
      <c r="ET75" s="1968">
        <f t="shared" si="20"/>
        <v>0</v>
      </c>
    </row>
    <row r="76" spans="1:151">
      <c r="A76" s="2602" t="s">
        <v>1309</v>
      </c>
      <c r="B76" s="2603"/>
      <c r="C76" s="2603"/>
      <c r="D76" s="2603"/>
      <c r="E76" s="2603"/>
      <c r="F76" s="2603"/>
      <c r="G76" s="2604"/>
      <c r="H76" s="2605" t="s">
        <v>240</v>
      </c>
      <c r="I76" s="2606"/>
      <c r="J76" s="2606"/>
      <c r="K76" s="2606"/>
      <c r="L76" s="2606"/>
      <c r="M76" s="2606"/>
      <c r="N76" s="2606"/>
      <c r="O76" s="2606"/>
      <c r="P76" s="2606"/>
      <c r="Q76" s="2606"/>
      <c r="R76" s="2606"/>
      <c r="S76" s="2606"/>
      <c r="T76" s="2606"/>
      <c r="U76" s="2606"/>
      <c r="V76" s="2606"/>
      <c r="W76" s="2606"/>
      <c r="X76" s="2606"/>
      <c r="Y76" s="2606"/>
      <c r="Z76" s="2606"/>
      <c r="AA76" s="2606"/>
      <c r="AB76" s="2606"/>
      <c r="AC76" s="2606"/>
      <c r="AD76" s="2606"/>
      <c r="AE76" s="2606"/>
      <c r="AF76" s="2606"/>
      <c r="AG76" s="2606"/>
      <c r="AH76" s="2606"/>
      <c r="AI76" s="2606"/>
      <c r="AJ76" s="2606"/>
      <c r="AK76" s="2606"/>
      <c r="AL76" s="2606"/>
      <c r="AM76" s="2606"/>
      <c r="AN76" s="2606"/>
      <c r="AO76" s="2606"/>
      <c r="AP76" s="2606"/>
      <c r="AQ76" s="2606"/>
      <c r="AR76" s="2606"/>
      <c r="AS76" s="2606"/>
      <c r="AT76" s="2606"/>
      <c r="AU76" s="2606"/>
      <c r="AV76" s="2606"/>
      <c r="AW76" s="2606"/>
      <c r="AX76" s="2606"/>
      <c r="AY76" s="2606"/>
      <c r="AZ76" s="2606"/>
      <c r="BA76" s="2606"/>
      <c r="BB76" s="2606"/>
      <c r="BC76" s="2606"/>
      <c r="BD76" s="2606"/>
      <c r="BE76" s="2606"/>
      <c r="BF76" s="2606"/>
      <c r="BG76" s="2606"/>
      <c r="BH76" s="2606"/>
      <c r="BI76" s="2606"/>
      <c r="BJ76" s="2606"/>
      <c r="BK76" s="2607"/>
      <c r="BL76" s="2657">
        <f>+'4.2'!BJ36</f>
        <v>650.3299007489635</v>
      </c>
      <c r="BM76" s="2658"/>
      <c r="BN76" s="2658"/>
      <c r="BO76" s="2658"/>
      <c r="BP76" s="2658"/>
      <c r="BQ76" s="2658"/>
      <c r="BR76" s="2658"/>
      <c r="BS76" s="2658"/>
      <c r="BT76" s="2658"/>
      <c r="BU76" s="2658"/>
      <c r="BV76" s="2658"/>
      <c r="BW76" s="2658"/>
      <c r="BX76" s="2658"/>
      <c r="BY76" s="2659"/>
      <c r="BZ76" s="2657">
        <f>+'4.2'!BU36</f>
        <v>658.31139999999994</v>
      </c>
      <c r="CA76" s="2658"/>
      <c r="CB76" s="2658"/>
      <c r="CC76" s="2658"/>
      <c r="CD76" s="2658"/>
      <c r="CE76" s="2658"/>
      <c r="CF76" s="2658"/>
      <c r="CG76" s="2658"/>
      <c r="CH76" s="2658"/>
      <c r="CI76" s="2658"/>
      <c r="CJ76" s="2658"/>
      <c r="CK76" s="2658"/>
      <c r="CL76" s="2658"/>
      <c r="CM76" s="2659"/>
      <c r="CN76" s="2657">
        <f>+'4.2'!CF36</f>
        <v>658.00970000000007</v>
      </c>
      <c r="CO76" s="2658"/>
      <c r="CP76" s="2658"/>
      <c r="CQ76" s="2658"/>
      <c r="CR76" s="2658"/>
      <c r="CS76" s="2658"/>
      <c r="CT76" s="2658"/>
      <c r="CU76" s="2658"/>
      <c r="CV76" s="2658"/>
      <c r="CW76" s="2658"/>
      <c r="CX76" s="2658"/>
      <c r="CY76" s="2658"/>
      <c r="CZ76" s="2658"/>
      <c r="DA76" s="2659"/>
      <c r="DB76" s="2657">
        <f>+'4.2'!CQ36</f>
        <v>720.66090000000042</v>
      </c>
      <c r="DC76" s="2658"/>
      <c r="DD76" s="2658"/>
      <c r="DE76" s="2658"/>
      <c r="DF76" s="2658"/>
      <c r="DG76" s="2658"/>
      <c r="DH76" s="2658"/>
      <c r="DI76" s="2658"/>
      <c r="DJ76" s="2658"/>
      <c r="DK76" s="2658"/>
      <c r="DL76" s="2658"/>
      <c r="DM76" s="2658"/>
      <c r="DN76" s="2658"/>
      <c r="DO76" s="2659"/>
      <c r="DP76" s="2657">
        <f>+'4.2'!DB36</f>
        <v>754.60800000000029</v>
      </c>
      <c r="DQ76" s="2658"/>
      <c r="DR76" s="2658"/>
      <c r="DS76" s="2658"/>
      <c r="DT76" s="2658"/>
      <c r="DU76" s="2658"/>
      <c r="DV76" s="2658"/>
      <c r="DW76" s="2658"/>
      <c r="DX76" s="2658"/>
      <c r="DY76" s="2658"/>
      <c r="DZ76" s="2658"/>
      <c r="EA76" s="2658"/>
      <c r="EB76" s="2658"/>
      <c r="EC76" s="2659"/>
      <c r="ED76" s="2657">
        <f>+'4.2'!DM36</f>
        <v>754.60800000000029</v>
      </c>
      <c r="EE76" s="2658"/>
      <c r="EF76" s="2658"/>
      <c r="EG76" s="2658"/>
      <c r="EH76" s="2658"/>
      <c r="EI76" s="2658"/>
      <c r="EJ76" s="2658"/>
      <c r="EK76" s="2658"/>
      <c r="EL76" s="2658"/>
      <c r="EM76" s="2658"/>
      <c r="EN76" s="2658"/>
      <c r="EO76" s="2658"/>
      <c r="EP76" s="2658"/>
      <c r="EQ76" s="2659"/>
      <c r="ER76" s="1976">
        <f t="shared" si="7"/>
        <v>4196.5279007489644</v>
      </c>
      <c r="ET76" s="1968">
        <f t="shared" si="20"/>
        <v>650.3299007489635</v>
      </c>
    </row>
    <row r="77" spans="1:151" ht="13.5" thickBot="1">
      <c r="A77" s="2630"/>
      <c r="B77" s="2631"/>
      <c r="C77" s="2631"/>
      <c r="D77" s="2631"/>
      <c r="E77" s="2631"/>
      <c r="F77" s="2631"/>
      <c r="G77" s="2632"/>
      <c r="H77" s="2633" t="s">
        <v>1302</v>
      </c>
      <c r="I77" s="2634"/>
      <c r="J77" s="2634"/>
      <c r="K77" s="2634"/>
      <c r="L77" s="2634"/>
      <c r="M77" s="2634"/>
      <c r="N77" s="2634"/>
      <c r="O77" s="2634"/>
      <c r="P77" s="2634"/>
      <c r="Q77" s="2634"/>
      <c r="R77" s="2634"/>
      <c r="S77" s="2634"/>
      <c r="T77" s="2634"/>
      <c r="U77" s="2634"/>
      <c r="V77" s="2634"/>
      <c r="W77" s="2634"/>
      <c r="X77" s="2634"/>
      <c r="Y77" s="2634"/>
      <c r="Z77" s="2634"/>
      <c r="AA77" s="2634"/>
      <c r="AB77" s="2634"/>
      <c r="AC77" s="2634"/>
      <c r="AD77" s="2634"/>
      <c r="AE77" s="2634"/>
      <c r="AF77" s="2634"/>
      <c r="AG77" s="2634"/>
      <c r="AH77" s="2634"/>
      <c r="AI77" s="2634"/>
      <c r="AJ77" s="2634"/>
      <c r="AK77" s="2634"/>
      <c r="AL77" s="2634"/>
      <c r="AM77" s="2634"/>
      <c r="AN77" s="2634"/>
      <c r="AO77" s="2634"/>
      <c r="AP77" s="2634"/>
      <c r="AQ77" s="2634"/>
      <c r="AR77" s="2634"/>
      <c r="AS77" s="2634"/>
      <c r="AT77" s="2634"/>
      <c r="AU77" s="2634"/>
      <c r="AV77" s="2634"/>
      <c r="AW77" s="2634"/>
      <c r="AX77" s="2634"/>
      <c r="AY77" s="2634"/>
      <c r="AZ77" s="2634"/>
      <c r="BA77" s="2634"/>
      <c r="BB77" s="2634"/>
      <c r="BC77" s="2634"/>
      <c r="BD77" s="2634"/>
      <c r="BE77" s="2634"/>
      <c r="BF77" s="2634"/>
      <c r="BG77" s="2634"/>
      <c r="BH77" s="2634"/>
      <c r="BI77" s="2634"/>
      <c r="BJ77" s="2634"/>
      <c r="BK77" s="2635"/>
      <c r="BL77" s="2627">
        <v>0</v>
      </c>
      <c r="BM77" s="2628"/>
      <c r="BN77" s="2628"/>
      <c r="BO77" s="2628"/>
      <c r="BP77" s="2628"/>
      <c r="BQ77" s="2628"/>
      <c r="BR77" s="2628"/>
      <c r="BS77" s="2628"/>
      <c r="BT77" s="2628"/>
      <c r="BU77" s="2628"/>
      <c r="BV77" s="2628"/>
      <c r="BW77" s="2628"/>
      <c r="BX77" s="2628"/>
      <c r="BY77" s="2629"/>
      <c r="BZ77" s="2627">
        <v>0</v>
      </c>
      <c r="CA77" s="2628"/>
      <c r="CB77" s="2628"/>
      <c r="CC77" s="2628"/>
      <c r="CD77" s="2628"/>
      <c r="CE77" s="2628"/>
      <c r="CF77" s="2628"/>
      <c r="CG77" s="2628"/>
      <c r="CH77" s="2628"/>
      <c r="CI77" s="2628"/>
      <c r="CJ77" s="2628"/>
      <c r="CK77" s="2628"/>
      <c r="CL77" s="2628"/>
      <c r="CM77" s="2629"/>
      <c r="CN77" s="2627">
        <v>0</v>
      </c>
      <c r="CO77" s="2628"/>
      <c r="CP77" s="2628"/>
      <c r="CQ77" s="2628"/>
      <c r="CR77" s="2628"/>
      <c r="CS77" s="2628"/>
      <c r="CT77" s="2628"/>
      <c r="CU77" s="2628"/>
      <c r="CV77" s="2628"/>
      <c r="CW77" s="2628"/>
      <c r="CX77" s="2628"/>
      <c r="CY77" s="2628"/>
      <c r="CZ77" s="2628"/>
      <c r="DA77" s="2629"/>
      <c r="DB77" s="2627">
        <v>0</v>
      </c>
      <c r="DC77" s="2628"/>
      <c r="DD77" s="2628"/>
      <c r="DE77" s="2628"/>
      <c r="DF77" s="2628"/>
      <c r="DG77" s="2628"/>
      <c r="DH77" s="2628"/>
      <c r="DI77" s="2628"/>
      <c r="DJ77" s="2628"/>
      <c r="DK77" s="2628"/>
      <c r="DL77" s="2628"/>
      <c r="DM77" s="2628"/>
      <c r="DN77" s="2628"/>
      <c r="DO77" s="2629"/>
      <c r="DP77" s="2627">
        <v>0</v>
      </c>
      <c r="DQ77" s="2628"/>
      <c r="DR77" s="2628"/>
      <c r="DS77" s="2628"/>
      <c r="DT77" s="2628"/>
      <c r="DU77" s="2628"/>
      <c r="DV77" s="2628"/>
      <c r="DW77" s="2628"/>
      <c r="DX77" s="2628"/>
      <c r="DY77" s="2628"/>
      <c r="DZ77" s="2628"/>
      <c r="EA77" s="2628"/>
      <c r="EB77" s="2628"/>
      <c r="EC77" s="2629"/>
      <c r="ED77" s="2627">
        <v>0</v>
      </c>
      <c r="EE77" s="2628"/>
      <c r="EF77" s="2628"/>
      <c r="EG77" s="2628"/>
      <c r="EH77" s="2628"/>
      <c r="EI77" s="2628"/>
      <c r="EJ77" s="2628"/>
      <c r="EK77" s="2628"/>
      <c r="EL77" s="2628"/>
      <c r="EM77" s="2628"/>
      <c r="EN77" s="2628"/>
      <c r="EO77" s="2628"/>
      <c r="EP77" s="2628"/>
      <c r="EQ77" s="2628"/>
      <c r="ER77" s="1977">
        <f t="shared" si="7"/>
        <v>0</v>
      </c>
      <c r="ET77" s="1968">
        <f t="shared" si="20"/>
        <v>0</v>
      </c>
    </row>
    <row r="78" spans="1:151" ht="38.25" customHeight="1" thickBot="1">
      <c r="A78" s="2648" t="s">
        <v>1309</v>
      </c>
      <c r="B78" s="2649"/>
      <c r="C78" s="2649"/>
      <c r="D78" s="2649"/>
      <c r="E78" s="2649"/>
      <c r="F78" s="2649"/>
      <c r="G78" s="2650"/>
      <c r="H78" s="2665" t="s">
        <v>1310</v>
      </c>
      <c r="I78" s="2666"/>
      <c r="J78" s="2666"/>
      <c r="K78" s="2666"/>
      <c r="L78" s="2666"/>
      <c r="M78" s="2666"/>
      <c r="N78" s="2666"/>
      <c r="O78" s="2666"/>
      <c r="P78" s="2666"/>
      <c r="Q78" s="2666"/>
      <c r="R78" s="2666"/>
      <c r="S78" s="2666"/>
      <c r="T78" s="2666"/>
      <c r="U78" s="2666"/>
      <c r="V78" s="2666"/>
      <c r="W78" s="2666"/>
      <c r="X78" s="2666"/>
      <c r="Y78" s="2666"/>
      <c r="Z78" s="2666"/>
      <c r="AA78" s="2666"/>
      <c r="AB78" s="2666"/>
      <c r="AC78" s="2666"/>
      <c r="AD78" s="2666"/>
      <c r="AE78" s="2666"/>
      <c r="AF78" s="2666"/>
      <c r="AG78" s="2666"/>
      <c r="AH78" s="2666"/>
      <c r="AI78" s="2666"/>
      <c r="AJ78" s="2666"/>
      <c r="AK78" s="2666"/>
      <c r="AL78" s="2666"/>
      <c r="AM78" s="2666"/>
      <c r="AN78" s="2666"/>
      <c r="AO78" s="2666"/>
      <c r="AP78" s="2666"/>
      <c r="AQ78" s="2666"/>
      <c r="AR78" s="2666"/>
      <c r="AS78" s="2666"/>
      <c r="AT78" s="2666"/>
      <c r="AU78" s="2666"/>
      <c r="AV78" s="2666"/>
      <c r="AW78" s="2666"/>
      <c r="AX78" s="2666"/>
      <c r="AY78" s="2666"/>
      <c r="AZ78" s="2666"/>
      <c r="BA78" s="2666"/>
      <c r="BB78" s="2666"/>
      <c r="BC78" s="2666"/>
      <c r="BD78" s="2666"/>
      <c r="BE78" s="2666"/>
      <c r="BF78" s="2666"/>
      <c r="BG78" s="2666"/>
      <c r="BH78" s="2666"/>
      <c r="BI78" s="2666"/>
      <c r="BJ78" s="2666"/>
      <c r="BK78" s="2667"/>
      <c r="BL78" s="2654">
        <f>BL15+BL37+BL55+BL58+BL61+BL71+BL74</f>
        <v>6294.3869679938243</v>
      </c>
      <c r="BM78" s="2655"/>
      <c r="BN78" s="2655"/>
      <c r="BO78" s="2655"/>
      <c r="BP78" s="2655"/>
      <c r="BQ78" s="2655"/>
      <c r="BR78" s="2655"/>
      <c r="BS78" s="2655"/>
      <c r="BT78" s="2655"/>
      <c r="BU78" s="2655"/>
      <c r="BV78" s="2655"/>
      <c r="BW78" s="2655"/>
      <c r="BX78" s="2655"/>
      <c r="BY78" s="2656"/>
      <c r="BZ78" s="2654">
        <f>BZ15+BZ37+BZ55+BZ58+BZ61+BZ71+BZ74</f>
        <v>6134.4220114001491</v>
      </c>
      <c r="CA78" s="2655"/>
      <c r="CB78" s="2655"/>
      <c r="CC78" s="2655"/>
      <c r="CD78" s="2655"/>
      <c r="CE78" s="2655"/>
      <c r="CF78" s="2655"/>
      <c r="CG78" s="2655"/>
      <c r="CH78" s="2655"/>
      <c r="CI78" s="2655"/>
      <c r="CJ78" s="2655"/>
      <c r="CK78" s="2655"/>
      <c r="CL78" s="2655"/>
      <c r="CM78" s="2656"/>
      <c r="CN78" s="2654">
        <f>CN15+CN37+CN55+CN58+CN61+CN71+CN74</f>
        <v>6099.5408531857638</v>
      </c>
      <c r="CO78" s="2655"/>
      <c r="CP78" s="2655"/>
      <c r="CQ78" s="2655"/>
      <c r="CR78" s="2655"/>
      <c r="CS78" s="2655"/>
      <c r="CT78" s="2655"/>
      <c r="CU78" s="2655"/>
      <c r="CV78" s="2655"/>
      <c r="CW78" s="2655"/>
      <c r="CX78" s="2655"/>
      <c r="CY78" s="2655"/>
      <c r="CZ78" s="2655"/>
      <c r="DA78" s="2656"/>
      <c r="DB78" s="2654">
        <f>DB15+DB37+DB55+DB58+DB61+DB71+DB74</f>
        <v>6489.3524064514313</v>
      </c>
      <c r="DC78" s="2655"/>
      <c r="DD78" s="2655"/>
      <c r="DE78" s="2655"/>
      <c r="DF78" s="2655"/>
      <c r="DG78" s="2655"/>
      <c r="DH78" s="2655"/>
      <c r="DI78" s="2655"/>
      <c r="DJ78" s="2655"/>
      <c r="DK78" s="2655"/>
      <c r="DL78" s="2655"/>
      <c r="DM78" s="2655"/>
      <c r="DN78" s="2655"/>
      <c r="DO78" s="2656"/>
      <c r="DP78" s="2654">
        <f>DP15+DP37+DP55+DP58+DP61+DP71+DP74</f>
        <v>6890.3846075308638</v>
      </c>
      <c r="DQ78" s="2655"/>
      <c r="DR78" s="2655"/>
      <c r="DS78" s="2655"/>
      <c r="DT78" s="2655"/>
      <c r="DU78" s="2655"/>
      <c r="DV78" s="2655"/>
      <c r="DW78" s="2655"/>
      <c r="DX78" s="2655"/>
      <c r="DY78" s="2655"/>
      <c r="DZ78" s="2655"/>
      <c r="EA78" s="2655"/>
      <c r="EB78" s="2655"/>
      <c r="EC78" s="2656"/>
      <c r="ED78" s="2654">
        <f>ED15+ED37+ED55+ED58+ED61+ED71+ED74</f>
        <v>7099.5743748135628</v>
      </c>
      <c r="EE78" s="2655"/>
      <c r="EF78" s="2655"/>
      <c r="EG78" s="2655"/>
      <c r="EH78" s="2655"/>
      <c r="EI78" s="2655"/>
      <c r="EJ78" s="2655"/>
      <c r="EK78" s="2655"/>
      <c r="EL78" s="2655"/>
      <c r="EM78" s="2655"/>
      <c r="EN78" s="2655"/>
      <c r="EO78" s="2655"/>
      <c r="EP78" s="2655"/>
      <c r="EQ78" s="2655"/>
      <c r="ER78" s="1971">
        <f t="shared" si="7"/>
        <v>39007.661221375594</v>
      </c>
      <c r="ET78" s="1968">
        <f t="shared" si="20"/>
        <v>6294.3869679938243</v>
      </c>
    </row>
    <row r="79" spans="1:151" ht="38.25" customHeight="1">
      <c r="A79" s="2602" t="s">
        <v>1311</v>
      </c>
      <c r="B79" s="2603"/>
      <c r="C79" s="2603"/>
      <c r="D79" s="2603"/>
      <c r="E79" s="2603"/>
      <c r="F79" s="2603"/>
      <c r="G79" s="2604"/>
      <c r="H79" s="2662" t="s">
        <v>1312</v>
      </c>
      <c r="I79" s="2663"/>
      <c r="J79" s="2663"/>
      <c r="K79" s="2663"/>
      <c r="L79" s="2663"/>
      <c r="M79" s="2663"/>
      <c r="N79" s="2663"/>
      <c r="O79" s="2663"/>
      <c r="P79" s="2663"/>
      <c r="Q79" s="2663"/>
      <c r="R79" s="2663"/>
      <c r="S79" s="2663"/>
      <c r="T79" s="2663"/>
      <c r="U79" s="2663"/>
      <c r="V79" s="2663"/>
      <c r="W79" s="2663"/>
      <c r="X79" s="2663"/>
      <c r="Y79" s="2663"/>
      <c r="Z79" s="2663"/>
      <c r="AA79" s="2663"/>
      <c r="AB79" s="2663"/>
      <c r="AC79" s="2663"/>
      <c r="AD79" s="2663"/>
      <c r="AE79" s="2663"/>
      <c r="AF79" s="2663"/>
      <c r="AG79" s="2663"/>
      <c r="AH79" s="2663"/>
      <c r="AI79" s="2663"/>
      <c r="AJ79" s="2663"/>
      <c r="AK79" s="2663"/>
      <c r="AL79" s="2663"/>
      <c r="AM79" s="2663"/>
      <c r="AN79" s="2663"/>
      <c r="AO79" s="2663"/>
      <c r="AP79" s="2663"/>
      <c r="AQ79" s="2663"/>
      <c r="AR79" s="2663"/>
      <c r="AS79" s="2663"/>
      <c r="AT79" s="2663"/>
      <c r="AU79" s="2663"/>
      <c r="AV79" s="2663"/>
      <c r="AW79" s="2663"/>
      <c r="AX79" s="2663"/>
      <c r="AY79" s="2663"/>
      <c r="AZ79" s="2663"/>
      <c r="BA79" s="2663"/>
      <c r="BB79" s="2663"/>
      <c r="BC79" s="2663"/>
      <c r="BD79" s="2663"/>
      <c r="BE79" s="2663"/>
      <c r="BF79" s="2663"/>
      <c r="BG79" s="2663"/>
      <c r="BH79" s="2663"/>
      <c r="BI79" s="2663"/>
      <c r="BJ79" s="2663"/>
      <c r="BK79" s="2664"/>
      <c r="BL79" s="2608">
        <f>BL21-BL28+BL54+BL59+BL45+BL47+BL66+BL73+BL76+BL41</f>
        <v>6428.2910458369788</v>
      </c>
      <c r="BM79" s="2609"/>
      <c r="BN79" s="2609"/>
      <c r="BO79" s="2609"/>
      <c r="BP79" s="2609"/>
      <c r="BQ79" s="2609"/>
      <c r="BR79" s="2609"/>
      <c r="BS79" s="2609"/>
      <c r="BT79" s="2609"/>
      <c r="BU79" s="2609"/>
      <c r="BV79" s="2609"/>
      <c r="BW79" s="2609"/>
      <c r="BX79" s="2609"/>
      <c r="BY79" s="2610"/>
      <c r="BZ79" s="2608">
        <f>BZ21-BZ28+BZ54+BZ59+BZ45+BZ47+BZ66+BZ73+BZ76+BZ41</f>
        <v>6235.5021700298448</v>
      </c>
      <c r="CA79" s="2609"/>
      <c r="CB79" s="2609"/>
      <c r="CC79" s="2609"/>
      <c r="CD79" s="2609"/>
      <c r="CE79" s="2609"/>
      <c r="CF79" s="2609"/>
      <c r="CG79" s="2609"/>
      <c r="CH79" s="2609"/>
      <c r="CI79" s="2609"/>
      <c r="CJ79" s="2609"/>
      <c r="CK79" s="2609"/>
      <c r="CL79" s="2609"/>
      <c r="CM79" s="2610"/>
      <c r="CN79" s="2608">
        <f>CN21-CN28+CN54+CN59+CN45+CN47+CN66+CN73+CN76+CN41</f>
        <v>6093.326620002762</v>
      </c>
      <c r="CO79" s="2609"/>
      <c r="CP79" s="2609"/>
      <c r="CQ79" s="2609"/>
      <c r="CR79" s="2609"/>
      <c r="CS79" s="2609"/>
      <c r="CT79" s="2609"/>
      <c r="CU79" s="2609"/>
      <c r="CV79" s="2609"/>
      <c r="CW79" s="2609"/>
      <c r="CX79" s="2609"/>
      <c r="CY79" s="2609"/>
      <c r="CZ79" s="2609"/>
      <c r="DA79" s="2610"/>
      <c r="DB79" s="2608">
        <f>DB21-DB28+DB54+DB59+DB45+DB47+DB66+DB73+DB76+DB41</f>
        <v>6466.0486317738605</v>
      </c>
      <c r="DC79" s="2609"/>
      <c r="DD79" s="2609"/>
      <c r="DE79" s="2609"/>
      <c r="DF79" s="2609"/>
      <c r="DG79" s="2609"/>
      <c r="DH79" s="2609"/>
      <c r="DI79" s="2609"/>
      <c r="DJ79" s="2609"/>
      <c r="DK79" s="2609"/>
      <c r="DL79" s="2609"/>
      <c r="DM79" s="2609"/>
      <c r="DN79" s="2609"/>
      <c r="DO79" s="2610"/>
      <c r="DP79" s="2608">
        <f>DP21-DP28+DP54+DP59+DP45+DP47+DP66+DP73+DP76+DP41</f>
        <v>6831.2037835810506</v>
      </c>
      <c r="DQ79" s="2609"/>
      <c r="DR79" s="2609"/>
      <c r="DS79" s="2609"/>
      <c r="DT79" s="2609"/>
      <c r="DU79" s="2609"/>
      <c r="DV79" s="2609"/>
      <c r="DW79" s="2609"/>
      <c r="DX79" s="2609"/>
      <c r="DY79" s="2609"/>
      <c r="DZ79" s="2609"/>
      <c r="EA79" s="2609"/>
      <c r="EB79" s="2609"/>
      <c r="EC79" s="2610"/>
      <c r="ED79" s="2608">
        <f>ED21-ED28+ED54+ED59+ED45+ED47+ED66+ED73+ED76+ED41</f>
        <v>7125.60266494198</v>
      </c>
      <c r="EE79" s="2609"/>
      <c r="EF79" s="2609"/>
      <c r="EG79" s="2609"/>
      <c r="EH79" s="2609"/>
      <c r="EI79" s="2609"/>
      <c r="EJ79" s="2609"/>
      <c r="EK79" s="2609"/>
      <c r="EL79" s="2609"/>
      <c r="EM79" s="2609"/>
      <c r="EN79" s="2609"/>
      <c r="EO79" s="2609"/>
      <c r="EP79" s="2609"/>
      <c r="EQ79" s="2610"/>
      <c r="ER79" s="1967">
        <f t="shared" si="7"/>
        <v>39179.97491616648</v>
      </c>
      <c r="ET79" s="1968">
        <f t="shared" si="20"/>
        <v>6428.2910458369788</v>
      </c>
    </row>
    <row r="80" spans="1:151" ht="25.5" customHeight="1" thickBot="1">
      <c r="A80" s="2678"/>
      <c r="B80" s="2679"/>
      <c r="C80" s="2679"/>
      <c r="D80" s="2679"/>
      <c r="E80" s="2679"/>
      <c r="F80" s="2679"/>
      <c r="G80" s="2680"/>
      <c r="H80" s="2681" t="s">
        <v>1313</v>
      </c>
      <c r="I80" s="2682"/>
      <c r="J80" s="2682"/>
      <c r="K80" s="2682"/>
      <c r="L80" s="2682"/>
      <c r="M80" s="2682"/>
      <c r="N80" s="2682"/>
      <c r="O80" s="2682"/>
      <c r="P80" s="2682"/>
      <c r="Q80" s="2682"/>
      <c r="R80" s="2682"/>
      <c r="S80" s="2682"/>
      <c r="T80" s="2682"/>
      <c r="U80" s="2682"/>
      <c r="V80" s="2682"/>
      <c r="W80" s="2682"/>
      <c r="X80" s="2682"/>
      <c r="Y80" s="2682"/>
      <c r="Z80" s="2682"/>
      <c r="AA80" s="2682"/>
      <c r="AB80" s="2682"/>
      <c r="AC80" s="2682"/>
      <c r="AD80" s="2682"/>
      <c r="AE80" s="2682"/>
      <c r="AF80" s="2682"/>
      <c r="AG80" s="2682"/>
      <c r="AH80" s="2682"/>
      <c r="AI80" s="2682"/>
      <c r="AJ80" s="2682"/>
      <c r="AK80" s="2682"/>
      <c r="AL80" s="2682"/>
      <c r="AM80" s="2682"/>
      <c r="AN80" s="2682"/>
      <c r="AO80" s="2682"/>
      <c r="AP80" s="2682"/>
      <c r="AQ80" s="2682"/>
      <c r="AR80" s="2682"/>
      <c r="AS80" s="2682"/>
      <c r="AT80" s="2682"/>
      <c r="AU80" s="2682"/>
      <c r="AV80" s="2682"/>
      <c r="AW80" s="2682"/>
      <c r="AX80" s="2682"/>
      <c r="AY80" s="2682"/>
      <c r="AZ80" s="2682"/>
      <c r="BA80" s="2682"/>
      <c r="BB80" s="2682"/>
      <c r="BC80" s="2682"/>
      <c r="BD80" s="2682"/>
      <c r="BE80" s="2682"/>
      <c r="BF80" s="2682"/>
      <c r="BG80" s="2682"/>
      <c r="BH80" s="2682"/>
      <c r="BI80" s="2682"/>
      <c r="BJ80" s="2682"/>
      <c r="BK80" s="2683"/>
      <c r="BL80" s="2671">
        <f>BL78-BL79+BL86</f>
        <v>-224.68173624329904</v>
      </c>
      <c r="BM80" s="2672"/>
      <c r="BN80" s="2672"/>
      <c r="BO80" s="2672"/>
      <c r="BP80" s="2672"/>
      <c r="BQ80" s="2672"/>
      <c r="BR80" s="2672"/>
      <c r="BS80" s="2672"/>
      <c r="BT80" s="2672"/>
      <c r="BU80" s="2672"/>
      <c r="BV80" s="2672"/>
      <c r="BW80" s="2672"/>
      <c r="BX80" s="2672"/>
      <c r="BY80" s="2673"/>
      <c r="BZ80" s="2671">
        <f>BZ78-BZ79+BZ86</f>
        <v>-70.760615309252472</v>
      </c>
      <c r="CA80" s="2672"/>
      <c r="CB80" s="2672"/>
      <c r="CC80" s="2672"/>
      <c r="CD80" s="2672"/>
      <c r="CE80" s="2672"/>
      <c r="CF80" s="2672"/>
      <c r="CG80" s="2672"/>
      <c r="CH80" s="2672"/>
      <c r="CI80" s="2672"/>
      <c r="CJ80" s="2672"/>
      <c r="CK80" s="2672"/>
      <c r="CL80" s="2672"/>
      <c r="CM80" s="2673"/>
      <c r="CN80" s="2671">
        <f>CN78-CN79+CN86</f>
        <v>128.38250944170491</v>
      </c>
      <c r="CO80" s="2672"/>
      <c r="CP80" s="2672"/>
      <c r="CQ80" s="2672"/>
      <c r="CR80" s="2672"/>
      <c r="CS80" s="2672"/>
      <c r="CT80" s="2672"/>
      <c r="CU80" s="2672"/>
      <c r="CV80" s="2672"/>
      <c r="CW80" s="2672"/>
      <c r="CX80" s="2672"/>
      <c r="CY80" s="2672"/>
      <c r="CZ80" s="2672"/>
      <c r="DA80" s="2673"/>
      <c r="DB80" s="2671">
        <f>DB78-DB79+DB86</f>
        <v>116.49370385461668</v>
      </c>
      <c r="DC80" s="2672"/>
      <c r="DD80" s="2672"/>
      <c r="DE80" s="2672"/>
      <c r="DF80" s="2672"/>
      <c r="DG80" s="2672"/>
      <c r="DH80" s="2672"/>
      <c r="DI80" s="2672"/>
      <c r="DJ80" s="2672"/>
      <c r="DK80" s="2672"/>
      <c r="DL80" s="2672"/>
      <c r="DM80" s="2672"/>
      <c r="DN80" s="2672"/>
      <c r="DO80" s="2673"/>
      <c r="DP80" s="2671">
        <f>DP78-DP79+DP86</f>
        <v>166.84095277670079</v>
      </c>
      <c r="DQ80" s="2672"/>
      <c r="DR80" s="2672"/>
      <c r="DS80" s="2672"/>
      <c r="DT80" s="2672"/>
      <c r="DU80" s="2672"/>
      <c r="DV80" s="2672"/>
      <c r="DW80" s="2672"/>
      <c r="DX80" s="2672"/>
      <c r="DY80" s="2672"/>
      <c r="DZ80" s="2672"/>
      <c r="EA80" s="2672"/>
      <c r="EB80" s="2672"/>
      <c r="EC80" s="2673"/>
      <c r="ED80" s="2671">
        <f>ED78-ED79+ED86</f>
        <v>32.117720709063242</v>
      </c>
      <c r="EE80" s="2672"/>
      <c r="EF80" s="2672"/>
      <c r="EG80" s="2672"/>
      <c r="EH80" s="2672"/>
      <c r="EI80" s="2672"/>
      <c r="EJ80" s="2672"/>
      <c r="EK80" s="2672"/>
      <c r="EL80" s="2672"/>
      <c r="EM80" s="2672"/>
      <c r="EN80" s="2672"/>
      <c r="EO80" s="2672"/>
      <c r="EP80" s="2672"/>
      <c r="EQ80" s="2672"/>
      <c r="ER80" s="1977">
        <f t="shared" si="7"/>
        <v>148.39253522953413</v>
      </c>
      <c r="ET80" s="1968">
        <f t="shared" si="20"/>
        <v>-224.68173624329904</v>
      </c>
      <c r="EU80" s="1978"/>
    </row>
    <row r="81" spans="1:150" ht="15" customHeight="1" thickBot="1">
      <c r="A81" s="2674"/>
      <c r="B81" s="2675"/>
      <c r="C81" s="2675"/>
      <c r="D81" s="2675"/>
      <c r="E81" s="2675"/>
      <c r="F81" s="2675"/>
      <c r="G81" s="2675"/>
      <c r="H81" s="2675"/>
      <c r="I81" s="2675"/>
      <c r="J81" s="2675"/>
      <c r="K81" s="2675"/>
      <c r="L81" s="2675"/>
      <c r="M81" s="2675"/>
      <c r="N81" s="2675"/>
      <c r="O81" s="2675"/>
      <c r="P81" s="2675"/>
      <c r="Q81" s="2675"/>
      <c r="R81" s="2675"/>
      <c r="S81" s="2675"/>
      <c r="T81" s="2675"/>
      <c r="U81" s="2675"/>
      <c r="V81" s="2675"/>
      <c r="W81" s="2675"/>
      <c r="X81" s="2675"/>
      <c r="Y81" s="2675"/>
      <c r="Z81" s="2675"/>
      <c r="AA81" s="2675"/>
      <c r="AB81" s="2675"/>
      <c r="AC81" s="2675"/>
      <c r="AD81" s="2675"/>
      <c r="AE81" s="2675"/>
      <c r="AF81" s="2675"/>
      <c r="AG81" s="2675"/>
      <c r="AH81" s="2675"/>
      <c r="AI81" s="2675"/>
      <c r="AJ81" s="2675"/>
      <c r="AK81" s="2675"/>
      <c r="AL81" s="2675"/>
      <c r="AM81" s="2675"/>
      <c r="AN81" s="2675"/>
      <c r="AO81" s="2675"/>
      <c r="AP81" s="2675"/>
      <c r="AQ81" s="2675"/>
      <c r="AR81" s="2675"/>
      <c r="AS81" s="2675"/>
      <c r="AT81" s="2675"/>
      <c r="AU81" s="2675"/>
      <c r="AV81" s="2675"/>
      <c r="AW81" s="2675"/>
      <c r="AX81" s="2675"/>
      <c r="AY81" s="2675"/>
      <c r="AZ81" s="2675"/>
      <c r="BA81" s="2675"/>
      <c r="BB81" s="2675"/>
      <c r="BC81" s="2675"/>
      <c r="BD81" s="2675"/>
      <c r="BE81" s="2675"/>
      <c r="BF81" s="2675"/>
      <c r="BG81" s="2675"/>
      <c r="BH81" s="2675"/>
      <c r="BI81" s="2675"/>
      <c r="BJ81" s="2675"/>
      <c r="BK81" s="2675"/>
      <c r="BL81" s="2675"/>
      <c r="BM81" s="2675"/>
      <c r="BN81" s="2675"/>
      <c r="BO81" s="2675"/>
      <c r="BP81" s="2675"/>
      <c r="BQ81" s="2675"/>
      <c r="BR81" s="2675"/>
      <c r="BS81" s="2675"/>
      <c r="BT81" s="2675"/>
      <c r="BU81" s="2675"/>
      <c r="BV81" s="2675"/>
      <c r="BW81" s="2675"/>
      <c r="BX81" s="2675"/>
      <c r="BY81" s="2675"/>
      <c r="BZ81" s="2675"/>
      <c r="CA81" s="2675"/>
      <c r="CB81" s="2675"/>
      <c r="CC81" s="2675"/>
      <c r="CD81" s="2675"/>
      <c r="CE81" s="2675"/>
      <c r="CF81" s="2675"/>
      <c r="CG81" s="2675"/>
      <c r="CH81" s="2675"/>
      <c r="CI81" s="2675"/>
      <c r="CJ81" s="2675"/>
      <c r="CK81" s="2675"/>
      <c r="CL81" s="2675"/>
      <c r="CM81" s="2675"/>
      <c r="CN81" s="2675"/>
      <c r="CO81" s="2675"/>
      <c r="CP81" s="2675"/>
      <c r="CQ81" s="2675"/>
      <c r="CR81" s="2675"/>
      <c r="CS81" s="2675"/>
      <c r="CT81" s="2675"/>
      <c r="CU81" s="2675"/>
      <c r="CV81" s="2675"/>
      <c r="CW81" s="2675"/>
      <c r="CX81" s="2675"/>
      <c r="CY81" s="2675"/>
      <c r="CZ81" s="2675"/>
      <c r="DA81" s="2675"/>
      <c r="DB81" s="2675"/>
      <c r="DC81" s="2675"/>
      <c r="DD81" s="2675"/>
      <c r="DE81" s="2675"/>
      <c r="DF81" s="2675"/>
      <c r="DG81" s="2675"/>
      <c r="DH81" s="2675"/>
      <c r="DI81" s="2675"/>
      <c r="DJ81" s="2675"/>
      <c r="DK81" s="2675"/>
      <c r="DL81" s="2675"/>
      <c r="DM81" s="2675"/>
      <c r="DN81" s="2675"/>
      <c r="DO81" s="2675"/>
      <c r="DP81" s="2675"/>
      <c r="DQ81" s="2675"/>
      <c r="DR81" s="2675"/>
      <c r="DS81" s="2675"/>
      <c r="DT81" s="2675"/>
      <c r="DU81" s="2675"/>
      <c r="DV81" s="2675"/>
      <c r="DW81" s="2675"/>
      <c r="DX81" s="2675"/>
      <c r="DY81" s="2675"/>
      <c r="DZ81" s="2675"/>
      <c r="EA81" s="2675"/>
      <c r="EB81" s="2675"/>
      <c r="EC81" s="2675"/>
      <c r="ED81" s="2675"/>
      <c r="EE81" s="2675"/>
      <c r="EF81" s="2675"/>
      <c r="EG81" s="2675"/>
      <c r="EH81" s="2675"/>
      <c r="EI81" s="2675"/>
      <c r="EJ81" s="2675"/>
      <c r="EK81" s="2675"/>
      <c r="EL81" s="2675"/>
      <c r="EM81" s="2675"/>
      <c r="EN81" s="2675"/>
      <c r="EO81" s="2675"/>
      <c r="EP81" s="2675"/>
      <c r="EQ81" s="2676"/>
      <c r="ER81" s="1979"/>
      <c r="ET81" s="1968">
        <f t="shared" si="20"/>
        <v>0</v>
      </c>
    </row>
    <row r="82" spans="1:150">
      <c r="A82" s="2602"/>
      <c r="B82" s="2603"/>
      <c r="C82" s="2603"/>
      <c r="D82" s="2603"/>
      <c r="E82" s="2603"/>
      <c r="F82" s="2603"/>
      <c r="G82" s="2604"/>
      <c r="H82" s="2605" t="s">
        <v>211</v>
      </c>
      <c r="I82" s="2606"/>
      <c r="J82" s="2606"/>
      <c r="K82" s="2606"/>
      <c r="L82" s="2606"/>
      <c r="M82" s="2606"/>
      <c r="N82" s="2606"/>
      <c r="O82" s="2606"/>
      <c r="P82" s="2606"/>
      <c r="Q82" s="2606"/>
      <c r="R82" s="2606"/>
      <c r="S82" s="2606"/>
      <c r="T82" s="2606"/>
      <c r="U82" s="2606"/>
      <c r="V82" s="2606"/>
      <c r="W82" s="2606"/>
      <c r="X82" s="2606"/>
      <c r="Y82" s="2606"/>
      <c r="Z82" s="2606"/>
      <c r="AA82" s="2606"/>
      <c r="AB82" s="2606"/>
      <c r="AC82" s="2606"/>
      <c r="AD82" s="2606"/>
      <c r="AE82" s="2606"/>
      <c r="AF82" s="2606"/>
      <c r="AG82" s="2606"/>
      <c r="AH82" s="2606"/>
      <c r="AI82" s="2606"/>
      <c r="AJ82" s="2606"/>
      <c r="AK82" s="2606"/>
      <c r="AL82" s="2606"/>
      <c r="AM82" s="2606"/>
      <c r="AN82" s="2606"/>
      <c r="AO82" s="2606"/>
      <c r="AP82" s="2606"/>
      <c r="AQ82" s="2606"/>
      <c r="AR82" s="2606"/>
      <c r="AS82" s="2606"/>
      <c r="AT82" s="2606"/>
      <c r="AU82" s="2606"/>
      <c r="AV82" s="2606"/>
      <c r="AW82" s="2606"/>
      <c r="AX82" s="2606"/>
      <c r="AY82" s="2606"/>
      <c r="AZ82" s="2606"/>
      <c r="BA82" s="2606"/>
      <c r="BB82" s="2606"/>
      <c r="BC82" s="2606"/>
      <c r="BD82" s="2606"/>
      <c r="BE82" s="2606"/>
      <c r="BF82" s="2606"/>
      <c r="BG82" s="2606"/>
      <c r="BH82" s="2606"/>
      <c r="BI82" s="2606"/>
      <c r="BJ82" s="2606"/>
      <c r="BK82" s="2606"/>
      <c r="BL82" s="2677">
        <f>+'4.3'!AT67</f>
        <v>-223.26909598084296</v>
      </c>
      <c r="BM82" s="2661"/>
      <c r="BN82" s="2661"/>
      <c r="BO82" s="2661"/>
      <c r="BP82" s="2661"/>
      <c r="BQ82" s="2661"/>
      <c r="BR82" s="2661"/>
      <c r="BS82" s="2661"/>
      <c r="BT82" s="2661"/>
      <c r="BU82" s="2661"/>
      <c r="BV82" s="2661"/>
      <c r="BW82" s="2661"/>
      <c r="BX82" s="2661"/>
      <c r="BY82" s="2661"/>
      <c r="BZ82" s="2660">
        <f>+'4.3'!BD67</f>
        <v>-70.760615309252472</v>
      </c>
      <c r="CA82" s="2661"/>
      <c r="CB82" s="2661"/>
      <c r="CC82" s="2661"/>
      <c r="CD82" s="2661"/>
      <c r="CE82" s="2661"/>
      <c r="CF82" s="2661"/>
      <c r="CG82" s="2661"/>
      <c r="CH82" s="2661"/>
      <c r="CI82" s="2661"/>
      <c r="CJ82" s="2661"/>
      <c r="CK82" s="2661"/>
      <c r="CL82" s="2661"/>
      <c r="CM82" s="2661"/>
      <c r="CN82" s="2660">
        <f>+'4.3'!BN67</f>
        <v>128.38250944170491</v>
      </c>
      <c r="CO82" s="2661"/>
      <c r="CP82" s="2661"/>
      <c r="CQ82" s="2661"/>
      <c r="CR82" s="2661"/>
      <c r="CS82" s="2661"/>
      <c r="CT82" s="2661"/>
      <c r="CU82" s="2661"/>
      <c r="CV82" s="2661"/>
      <c r="CW82" s="2661"/>
      <c r="CX82" s="2661"/>
      <c r="CY82" s="2661"/>
      <c r="CZ82" s="2661"/>
      <c r="DA82" s="2661"/>
      <c r="DB82" s="2660">
        <f>+'4.3'!BX67</f>
        <v>116.49370385461668</v>
      </c>
      <c r="DC82" s="2661"/>
      <c r="DD82" s="2661"/>
      <c r="DE82" s="2661"/>
      <c r="DF82" s="2661"/>
      <c r="DG82" s="2661"/>
      <c r="DH82" s="2661"/>
      <c r="DI82" s="2661"/>
      <c r="DJ82" s="2661"/>
      <c r="DK82" s="2661"/>
      <c r="DL82" s="2661"/>
      <c r="DM82" s="2661"/>
      <c r="DN82" s="2661"/>
      <c r="DO82" s="2661"/>
      <c r="DP82" s="2660">
        <f>+'4.3'!CH67</f>
        <v>166.84095277670079</v>
      </c>
      <c r="DQ82" s="2661"/>
      <c r="DR82" s="2661"/>
      <c r="DS82" s="2661"/>
      <c r="DT82" s="2661"/>
      <c r="DU82" s="2661"/>
      <c r="DV82" s="2661"/>
      <c r="DW82" s="2661"/>
      <c r="DX82" s="2661"/>
      <c r="DY82" s="2661"/>
      <c r="DZ82" s="2661"/>
      <c r="EA82" s="2661"/>
      <c r="EB82" s="2661"/>
      <c r="EC82" s="2661"/>
      <c r="ED82" s="2660">
        <f>+'4.3'!CR67</f>
        <v>32.117720709063242</v>
      </c>
      <c r="EE82" s="2661"/>
      <c r="EF82" s="2661"/>
      <c r="EG82" s="2661"/>
      <c r="EH82" s="2661"/>
      <c r="EI82" s="2661"/>
      <c r="EJ82" s="2661"/>
      <c r="EK82" s="2661"/>
      <c r="EL82" s="2661"/>
      <c r="EM82" s="2661"/>
      <c r="EN82" s="2661"/>
      <c r="EO82" s="2661"/>
      <c r="EP82" s="2661"/>
      <c r="EQ82" s="2596"/>
      <c r="ER82" s="1967">
        <f>+ED82+DP82+DB82+CN82+BZ82+BL82</f>
        <v>149.80517549199021</v>
      </c>
      <c r="ET82" s="1968">
        <f t="shared" si="20"/>
        <v>-223.26909598084296</v>
      </c>
    </row>
    <row r="83" spans="1:150">
      <c r="A83" s="2615" t="s">
        <v>81</v>
      </c>
      <c r="B83" s="2616"/>
      <c r="C83" s="2616"/>
      <c r="D83" s="2616"/>
      <c r="E83" s="2616"/>
      <c r="F83" s="2616"/>
      <c r="G83" s="2617"/>
      <c r="H83" s="2621" t="s">
        <v>212</v>
      </c>
      <c r="I83" s="2622"/>
      <c r="J83" s="2622"/>
      <c r="K83" s="2622"/>
      <c r="L83" s="2622"/>
      <c r="M83" s="2622"/>
      <c r="N83" s="2622"/>
      <c r="O83" s="2622"/>
      <c r="P83" s="2622"/>
      <c r="Q83" s="2622"/>
      <c r="R83" s="2622"/>
      <c r="S83" s="2622"/>
      <c r="T83" s="2622"/>
      <c r="U83" s="2622"/>
      <c r="V83" s="2622"/>
      <c r="W83" s="2622"/>
      <c r="X83" s="2622"/>
      <c r="Y83" s="2622"/>
      <c r="Z83" s="2622"/>
      <c r="AA83" s="2622"/>
      <c r="AB83" s="2622"/>
      <c r="AC83" s="2622"/>
      <c r="AD83" s="2622"/>
      <c r="AE83" s="2622"/>
      <c r="AF83" s="2622"/>
      <c r="AG83" s="2622"/>
      <c r="AH83" s="2622"/>
      <c r="AI83" s="2622"/>
      <c r="AJ83" s="2622"/>
      <c r="AK83" s="2622"/>
      <c r="AL83" s="2622"/>
      <c r="AM83" s="2622"/>
      <c r="AN83" s="2622"/>
      <c r="AO83" s="2622"/>
      <c r="AP83" s="2622"/>
      <c r="AQ83" s="2622"/>
      <c r="AR83" s="2622"/>
      <c r="AS83" s="2622"/>
      <c r="AT83" s="2622"/>
      <c r="AU83" s="2622"/>
      <c r="AV83" s="2622"/>
      <c r="AW83" s="2622"/>
      <c r="AX83" s="2622"/>
      <c r="AY83" s="2622"/>
      <c r="AZ83" s="2622"/>
      <c r="BA83" s="2622"/>
      <c r="BB83" s="2622"/>
      <c r="BC83" s="2622"/>
      <c r="BD83" s="2622"/>
      <c r="BE83" s="2622"/>
      <c r="BF83" s="2622"/>
      <c r="BG83" s="2622"/>
      <c r="BH83" s="2622"/>
      <c r="BI83" s="2622"/>
      <c r="BJ83" s="2622"/>
      <c r="BK83" s="2622"/>
      <c r="BL83" s="2669">
        <f>BL28+BL45+BL46+BL43</f>
        <v>715.19761073026848</v>
      </c>
      <c r="BM83" s="2670"/>
      <c r="BN83" s="2670"/>
      <c r="BO83" s="2670"/>
      <c r="BP83" s="2670"/>
      <c r="BQ83" s="2670"/>
      <c r="BR83" s="2670"/>
      <c r="BS83" s="2670"/>
      <c r="BT83" s="2670"/>
      <c r="BU83" s="2670"/>
      <c r="BV83" s="2670"/>
      <c r="BW83" s="2670"/>
      <c r="BX83" s="2670"/>
      <c r="BY83" s="2670"/>
      <c r="BZ83" s="2670">
        <f>BZ28+BZ45+BZ46+BZ43</f>
        <v>633.84359030454652</v>
      </c>
      <c r="CA83" s="2670"/>
      <c r="CB83" s="2670"/>
      <c r="CC83" s="2670"/>
      <c r="CD83" s="2670"/>
      <c r="CE83" s="2670"/>
      <c r="CF83" s="2670"/>
      <c r="CG83" s="2670"/>
      <c r="CH83" s="2670"/>
      <c r="CI83" s="2670"/>
      <c r="CJ83" s="2670"/>
      <c r="CK83" s="2670"/>
      <c r="CL83" s="2670"/>
      <c r="CM83" s="2670"/>
      <c r="CN83" s="2670">
        <f>CN28+CN45+CN46+CN43</f>
        <v>776.02127333706221</v>
      </c>
      <c r="CO83" s="2670"/>
      <c r="CP83" s="2670"/>
      <c r="CQ83" s="2670"/>
      <c r="CR83" s="2670"/>
      <c r="CS83" s="2670"/>
      <c r="CT83" s="2670"/>
      <c r="CU83" s="2670"/>
      <c r="CV83" s="2670"/>
      <c r="CW83" s="2670"/>
      <c r="CX83" s="2670"/>
      <c r="CY83" s="2670"/>
      <c r="CZ83" s="2670"/>
      <c r="DA83" s="2670"/>
      <c r="DB83" s="2670">
        <f>DB28+DB45+DB46+DB43</f>
        <v>867.15543729672913</v>
      </c>
      <c r="DC83" s="2670"/>
      <c r="DD83" s="2670"/>
      <c r="DE83" s="2670"/>
      <c r="DF83" s="2670"/>
      <c r="DG83" s="2670"/>
      <c r="DH83" s="2670"/>
      <c r="DI83" s="2670"/>
      <c r="DJ83" s="2670"/>
      <c r="DK83" s="2670"/>
      <c r="DL83" s="2670"/>
      <c r="DM83" s="2670"/>
      <c r="DN83" s="2670"/>
      <c r="DO83" s="2670"/>
      <c r="DP83" s="2670">
        <f>DP28+DP45+DP46+DP43</f>
        <v>966.69277728435145</v>
      </c>
      <c r="DQ83" s="2670"/>
      <c r="DR83" s="2670"/>
      <c r="DS83" s="2670"/>
      <c r="DT83" s="2670"/>
      <c r="DU83" s="2670"/>
      <c r="DV83" s="2670"/>
      <c r="DW83" s="2670"/>
      <c r="DX83" s="2670"/>
      <c r="DY83" s="2670"/>
      <c r="DZ83" s="2670"/>
      <c r="EA83" s="2670"/>
      <c r="EB83" s="2670"/>
      <c r="EC83" s="2670"/>
      <c r="ED83" s="2670">
        <f>ED28+ED45+ED46+ED43</f>
        <v>805.66726435419673</v>
      </c>
      <c r="EE83" s="2670"/>
      <c r="EF83" s="2670"/>
      <c r="EG83" s="2670"/>
      <c r="EH83" s="2670"/>
      <c r="EI83" s="2670"/>
      <c r="EJ83" s="2670"/>
      <c r="EK83" s="2670"/>
      <c r="EL83" s="2670"/>
      <c r="EM83" s="2670"/>
      <c r="EN83" s="2670"/>
      <c r="EO83" s="2670"/>
      <c r="EP83" s="2670"/>
      <c r="EQ83" s="2612"/>
      <c r="ER83" s="1980">
        <f>+ED83+DP83+DB83+CN83+BZ83+BL83</f>
        <v>4764.5779533071545</v>
      </c>
      <c r="ET83" s="1968">
        <f t="shared" si="20"/>
        <v>715.19761073026848</v>
      </c>
    </row>
    <row r="84" spans="1:150">
      <c r="A84" s="2615" t="s">
        <v>83</v>
      </c>
      <c r="B84" s="2616"/>
      <c r="C84" s="2616"/>
      <c r="D84" s="2616"/>
      <c r="E84" s="2616"/>
      <c r="F84" s="2616"/>
      <c r="G84" s="2617"/>
      <c r="H84" s="2621" t="s">
        <v>213</v>
      </c>
      <c r="I84" s="2622"/>
      <c r="J84" s="2622"/>
      <c r="K84" s="2622"/>
      <c r="L84" s="2622"/>
      <c r="M84" s="2622"/>
      <c r="N84" s="2622"/>
      <c r="O84" s="2622"/>
      <c r="P84" s="2622"/>
      <c r="Q84" s="2622"/>
      <c r="R84" s="2622"/>
      <c r="S84" s="2622"/>
      <c r="T84" s="2622"/>
      <c r="U84" s="2622"/>
      <c r="V84" s="2622"/>
      <c r="W84" s="2622"/>
      <c r="X84" s="2622"/>
      <c r="Y84" s="2622"/>
      <c r="Z84" s="2622"/>
      <c r="AA84" s="2622"/>
      <c r="AB84" s="2622"/>
      <c r="AC84" s="2622"/>
      <c r="AD84" s="2622"/>
      <c r="AE84" s="2622"/>
      <c r="AF84" s="2622"/>
      <c r="AG84" s="2622"/>
      <c r="AH84" s="2622"/>
      <c r="AI84" s="2622"/>
      <c r="AJ84" s="2622"/>
      <c r="AK84" s="2622"/>
      <c r="AL84" s="2622"/>
      <c r="AM84" s="2622"/>
      <c r="AN84" s="2622"/>
      <c r="AO84" s="2622"/>
      <c r="AP84" s="2622"/>
      <c r="AQ84" s="2622"/>
      <c r="AR84" s="2622"/>
      <c r="AS84" s="2622"/>
      <c r="AT84" s="2622"/>
      <c r="AU84" s="2622"/>
      <c r="AV84" s="2622"/>
      <c r="AW84" s="2622"/>
      <c r="AX84" s="2622"/>
      <c r="AY84" s="2622"/>
      <c r="AZ84" s="2622"/>
      <c r="BA84" s="2622"/>
      <c r="BB84" s="2622"/>
      <c r="BC84" s="2622"/>
      <c r="BD84" s="2622"/>
      <c r="BE84" s="2622"/>
      <c r="BF84" s="2622"/>
      <c r="BG84" s="2622"/>
      <c r="BH84" s="2622"/>
      <c r="BI84" s="2622"/>
      <c r="BJ84" s="2622"/>
      <c r="BK84" s="2622"/>
      <c r="BL84" s="2669">
        <f>BL61-BL66</f>
        <v>0</v>
      </c>
      <c r="BM84" s="2670"/>
      <c r="BN84" s="2670"/>
      <c r="BO84" s="2670"/>
      <c r="BP84" s="2670"/>
      <c r="BQ84" s="2670"/>
      <c r="BR84" s="2670"/>
      <c r="BS84" s="2670"/>
      <c r="BT84" s="2670"/>
      <c r="BU84" s="2670"/>
      <c r="BV84" s="2670"/>
      <c r="BW84" s="2670"/>
      <c r="BX84" s="2670"/>
      <c r="BY84" s="2670"/>
      <c r="BZ84" s="2670">
        <f>BZ61-BZ66</f>
        <v>0</v>
      </c>
      <c r="CA84" s="2670"/>
      <c r="CB84" s="2670"/>
      <c r="CC84" s="2670"/>
      <c r="CD84" s="2670"/>
      <c r="CE84" s="2670"/>
      <c r="CF84" s="2670"/>
      <c r="CG84" s="2670"/>
      <c r="CH84" s="2670"/>
      <c r="CI84" s="2670"/>
      <c r="CJ84" s="2670"/>
      <c r="CK84" s="2670"/>
      <c r="CL84" s="2670"/>
      <c r="CM84" s="2670"/>
      <c r="CN84" s="2670">
        <f>CN61-CN66</f>
        <v>0</v>
      </c>
      <c r="CO84" s="2670"/>
      <c r="CP84" s="2670"/>
      <c r="CQ84" s="2670"/>
      <c r="CR84" s="2670"/>
      <c r="CS84" s="2670"/>
      <c r="CT84" s="2670"/>
      <c r="CU84" s="2670"/>
      <c r="CV84" s="2670"/>
      <c r="CW84" s="2670"/>
      <c r="CX84" s="2670"/>
      <c r="CY84" s="2670"/>
      <c r="CZ84" s="2670"/>
      <c r="DA84" s="2670"/>
      <c r="DB84" s="2670">
        <f>DB61-DB66</f>
        <v>0</v>
      </c>
      <c r="DC84" s="2670"/>
      <c r="DD84" s="2670"/>
      <c r="DE84" s="2670"/>
      <c r="DF84" s="2670"/>
      <c r="DG84" s="2670"/>
      <c r="DH84" s="2670"/>
      <c r="DI84" s="2670"/>
      <c r="DJ84" s="2670"/>
      <c r="DK84" s="2670"/>
      <c r="DL84" s="2670"/>
      <c r="DM84" s="2670"/>
      <c r="DN84" s="2670"/>
      <c r="DO84" s="2670"/>
      <c r="DP84" s="2670">
        <f>DP61-DP66</f>
        <v>0</v>
      </c>
      <c r="DQ84" s="2670"/>
      <c r="DR84" s="2670"/>
      <c r="DS84" s="2670"/>
      <c r="DT84" s="2670"/>
      <c r="DU84" s="2670"/>
      <c r="DV84" s="2670"/>
      <c r="DW84" s="2670"/>
      <c r="DX84" s="2670"/>
      <c r="DY84" s="2670"/>
      <c r="DZ84" s="2670"/>
      <c r="EA84" s="2670"/>
      <c r="EB84" s="2670"/>
      <c r="EC84" s="2670"/>
      <c r="ED84" s="2670">
        <f>ED61-ED66</f>
        <v>0</v>
      </c>
      <c r="EE84" s="2670"/>
      <c r="EF84" s="2670"/>
      <c r="EG84" s="2670"/>
      <c r="EH84" s="2670"/>
      <c r="EI84" s="2670"/>
      <c r="EJ84" s="2670"/>
      <c r="EK84" s="2670"/>
      <c r="EL84" s="2670"/>
      <c r="EM84" s="2670"/>
      <c r="EN84" s="2670"/>
      <c r="EO84" s="2670"/>
      <c r="EP84" s="2670"/>
      <c r="EQ84" s="2612"/>
      <c r="ER84" s="1980">
        <f>+ED84+DP84+DB84+CN84+BZ84+BL84</f>
        <v>0</v>
      </c>
      <c r="ET84" s="1968">
        <f t="shared" si="20"/>
        <v>0</v>
      </c>
    </row>
    <row r="85" spans="1:150" ht="13.5" thickBot="1">
      <c r="A85" s="2630" t="s">
        <v>85</v>
      </c>
      <c r="B85" s="2631"/>
      <c r="C85" s="2631"/>
      <c r="D85" s="2631"/>
      <c r="E85" s="2631"/>
      <c r="F85" s="2631"/>
      <c r="G85" s="2632"/>
      <c r="H85" s="2633" t="s">
        <v>372</v>
      </c>
      <c r="I85" s="2634"/>
      <c r="J85" s="2634"/>
      <c r="K85" s="2634"/>
      <c r="L85" s="2634"/>
      <c r="M85" s="2634"/>
      <c r="N85" s="2634"/>
      <c r="O85" s="2634"/>
      <c r="P85" s="2634"/>
      <c r="Q85" s="2634"/>
      <c r="R85" s="2634"/>
      <c r="S85" s="2634"/>
      <c r="T85" s="2634"/>
      <c r="U85" s="2634"/>
      <c r="V85" s="2634"/>
      <c r="W85" s="2634"/>
      <c r="X85" s="2634"/>
      <c r="Y85" s="2634"/>
      <c r="Z85" s="2634"/>
      <c r="AA85" s="2634"/>
      <c r="AB85" s="2634"/>
      <c r="AC85" s="2634"/>
      <c r="AD85" s="2634"/>
      <c r="AE85" s="2634"/>
      <c r="AF85" s="2634"/>
      <c r="AG85" s="2634"/>
      <c r="AH85" s="2634"/>
      <c r="AI85" s="2634"/>
      <c r="AJ85" s="2634"/>
      <c r="AK85" s="2634"/>
      <c r="AL85" s="2634"/>
      <c r="AM85" s="2634"/>
      <c r="AN85" s="2634"/>
      <c r="AO85" s="2634"/>
      <c r="AP85" s="2634"/>
      <c r="AQ85" s="2634"/>
      <c r="AR85" s="2634"/>
      <c r="AS85" s="2634"/>
      <c r="AT85" s="2634"/>
      <c r="AU85" s="2634"/>
      <c r="AV85" s="2634"/>
      <c r="AW85" s="2634"/>
      <c r="AX85" s="2634"/>
      <c r="AY85" s="2634"/>
      <c r="AZ85" s="2634"/>
      <c r="BA85" s="2634"/>
      <c r="BB85" s="2634"/>
      <c r="BC85" s="2634"/>
      <c r="BD85" s="2634"/>
      <c r="BE85" s="2634"/>
      <c r="BF85" s="2634"/>
      <c r="BG85" s="2634"/>
      <c r="BH85" s="2634"/>
      <c r="BI85" s="2634"/>
      <c r="BJ85" s="2634"/>
      <c r="BK85" s="2634"/>
      <c r="BL85" s="2689">
        <v>1225.1144534271173</v>
      </c>
      <c r="BM85" s="2668"/>
      <c r="BN85" s="2668"/>
      <c r="BO85" s="2668"/>
      <c r="BP85" s="2668"/>
      <c r="BQ85" s="2668"/>
      <c r="BR85" s="2668"/>
      <c r="BS85" s="2668"/>
      <c r="BT85" s="2668"/>
      <c r="BU85" s="2668"/>
      <c r="BV85" s="2668"/>
      <c r="BW85" s="2668"/>
      <c r="BX85" s="2668"/>
      <c r="BY85" s="2668"/>
      <c r="BZ85" s="2668">
        <v>1299.2158735944013</v>
      </c>
      <c r="CA85" s="2668"/>
      <c r="CB85" s="2668"/>
      <c r="CC85" s="2668"/>
      <c r="CD85" s="2668"/>
      <c r="CE85" s="2668"/>
      <c r="CF85" s="2668"/>
      <c r="CG85" s="2668"/>
      <c r="CH85" s="2668"/>
      <c r="CI85" s="2668"/>
      <c r="CJ85" s="2668"/>
      <c r="CK85" s="2668"/>
      <c r="CL85" s="2668"/>
      <c r="CM85" s="2668"/>
      <c r="CN85" s="2668">
        <v>1408.3199208094163</v>
      </c>
      <c r="CO85" s="2668"/>
      <c r="CP85" s="2668"/>
      <c r="CQ85" s="2668"/>
      <c r="CR85" s="2668"/>
      <c r="CS85" s="2668"/>
      <c r="CT85" s="2668"/>
      <c r="CU85" s="2668"/>
      <c r="CV85" s="2668"/>
      <c r="CW85" s="2668"/>
      <c r="CX85" s="2668"/>
      <c r="CY85" s="2668"/>
      <c r="CZ85" s="2668"/>
      <c r="DA85" s="2668"/>
      <c r="DB85" s="2668">
        <v>1494.6260567278841</v>
      </c>
      <c r="DC85" s="2668"/>
      <c r="DD85" s="2668"/>
      <c r="DE85" s="2668"/>
      <c r="DF85" s="2668"/>
      <c r="DG85" s="2668"/>
      <c r="DH85" s="2668"/>
      <c r="DI85" s="2668"/>
      <c r="DJ85" s="2668"/>
      <c r="DK85" s="2668"/>
      <c r="DL85" s="2668"/>
      <c r="DM85" s="2668"/>
      <c r="DN85" s="2668"/>
      <c r="DO85" s="2668"/>
      <c r="DP85" s="2668">
        <v>1586.06710093379</v>
      </c>
      <c r="DQ85" s="2668"/>
      <c r="DR85" s="2668"/>
      <c r="DS85" s="2668"/>
      <c r="DT85" s="2668"/>
      <c r="DU85" s="2668"/>
      <c r="DV85" s="2668"/>
      <c r="DW85" s="2668"/>
      <c r="DX85" s="2668"/>
      <c r="DY85" s="2668"/>
      <c r="DZ85" s="2668"/>
      <c r="EA85" s="2668"/>
      <c r="EB85" s="2668"/>
      <c r="EC85" s="2668"/>
      <c r="ED85" s="2668">
        <v>1632.3347143049368</v>
      </c>
      <c r="EE85" s="2668"/>
      <c r="EF85" s="2668"/>
      <c r="EG85" s="2668"/>
      <c r="EH85" s="2668"/>
      <c r="EI85" s="2668"/>
      <c r="EJ85" s="2668"/>
      <c r="EK85" s="2668"/>
      <c r="EL85" s="2668"/>
      <c r="EM85" s="2668"/>
      <c r="EN85" s="2668"/>
      <c r="EO85" s="2668"/>
      <c r="EP85" s="2668"/>
      <c r="EQ85" s="2627"/>
      <c r="ER85" s="1981" t="s">
        <v>1150</v>
      </c>
      <c r="ET85" s="1968">
        <f t="shared" si="20"/>
        <v>1225.1144534271173</v>
      </c>
    </row>
    <row r="86" spans="1:150" ht="28.5" customHeight="1" thickBot="1">
      <c r="A86" s="2630" t="s">
        <v>862</v>
      </c>
      <c r="B86" s="2631"/>
      <c r="C86" s="2631"/>
      <c r="D86" s="2631"/>
      <c r="E86" s="2631"/>
      <c r="F86" s="2631"/>
      <c r="G86" s="2632" t="s">
        <v>1314</v>
      </c>
      <c r="H86" s="2687" t="s">
        <v>1383</v>
      </c>
      <c r="I86" s="2688"/>
      <c r="J86" s="2688"/>
      <c r="K86" s="2688"/>
      <c r="L86" s="2688"/>
      <c r="M86" s="2688"/>
      <c r="N86" s="2688"/>
      <c r="O86" s="2688"/>
      <c r="P86" s="2688"/>
      <c r="Q86" s="2688"/>
      <c r="R86" s="2688"/>
      <c r="S86" s="2688"/>
      <c r="T86" s="2688"/>
      <c r="U86" s="2688"/>
      <c r="V86" s="2688"/>
      <c r="W86" s="2688"/>
      <c r="X86" s="2688"/>
      <c r="Y86" s="2688"/>
      <c r="Z86" s="2688"/>
      <c r="AA86" s="2688"/>
      <c r="AB86" s="2688"/>
      <c r="AC86" s="2688"/>
      <c r="AD86" s="2688"/>
      <c r="AE86" s="2688"/>
      <c r="AF86" s="2688"/>
      <c r="AG86" s="2688"/>
      <c r="AH86" s="2688"/>
      <c r="AI86" s="2688"/>
      <c r="AJ86" s="2688"/>
      <c r="AK86" s="2688"/>
      <c r="AL86" s="2688"/>
      <c r="AM86" s="2688"/>
      <c r="AN86" s="2688"/>
      <c r="AO86" s="2688"/>
      <c r="AP86" s="2688"/>
      <c r="AQ86" s="2688"/>
      <c r="AR86" s="2688"/>
      <c r="AS86" s="2688"/>
      <c r="AT86" s="2688"/>
      <c r="AU86" s="2688"/>
      <c r="AV86" s="2688"/>
      <c r="AW86" s="2688"/>
      <c r="AX86" s="2688"/>
      <c r="AY86" s="2688"/>
      <c r="AZ86" s="2688"/>
      <c r="BA86" s="2688"/>
      <c r="BB86" s="2688"/>
      <c r="BC86" s="2688"/>
      <c r="BD86" s="2688"/>
      <c r="BE86" s="2688"/>
      <c r="BF86" s="2688"/>
      <c r="BG86" s="2688"/>
      <c r="BH86" s="2688"/>
      <c r="BI86" s="2688"/>
      <c r="BJ86" s="2688"/>
      <c r="BK86" s="2688"/>
      <c r="BL86" s="2684">
        <v>-90.77765840014456</v>
      </c>
      <c r="BM86" s="2685"/>
      <c r="BN86" s="2685"/>
      <c r="BO86" s="2685"/>
      <c r="BP86" s="2685"/>
      <c r="BQ86" s="2685"/>
      <c r="BR86" s="2685"/>
      <c r="BS86" s="2685"/>
      <c r="BT86" s="2685"/>
      <c r="BU86" s="2685"/>
      <c r="BV86" s="2685"/>
      <c r="BW86" s="2685"/>
      <c r="BX86" s="2685"/>
      <c r="BY86" s="2686"/>
      <c r="BZ86" s="2684">
        <v>30.319543320443216</v>
      </c>
      <c r="CA86" s="2685"/>
      <c r="CB86" s="2685"/>
      <c r="CC86" s="2685"/>
      <c r="CD86" s="2685"/>
      <c r="CE86" s="2685"/>
      <c r="CF86" s="2685"/>
      <c r="CG86" s="2685"/>
      <c r="CH86" s="2685"/>
      <c r="CI86" s="2685"/>
      <c r="CJ86" s="2685"/>
      <c r="CK86" s="2685"/>
      <c r="CL86" s="2685"/>
      <c r="CM86" s="2686"/>
      <c r="CN86" s="2684">
        <v>122.16827625870306</v>
      </c>
      <c r="CO86" s="2685"/>
      <c r="CP86" s="2685"/>
      <c r="CQ86" s="2685"/>
      <c r="CR86" s="2685"/>
      <c r="CS86" s="2685"/>
      <c r="CT86" s="2685"/>
      <c r="CU86" s="2685"/>
      <c r="CV86" s="2685"/>
      <c r="CW86" s="2685"/>
      <c r="CX86" s="2685"/>
      <c r="CY86" s="2685"/>
      <c r="CZ86" s="2685"/>
      <c r="DA86" s="2686"/>
      <c r="DB86" s="2684">
        <v>93.189929177045883</v>
      </c>
      <c r="DC86" s="2685"/>
      <c r="DD86" s="2685"/>
      <c r="DE86" s="2685"/>
      <c r="DF86" s="2685"/>
      <c r="DG86" s="2685"/>
      <c r="DH86" s="2685"/>
      <c r="DI86" s="2685"/>
      <c r="DJ86" s="2685"/>
      <c r="DK86" s="2685"/>
      <c r="DL86" s="2685"/>
      <c r="DM86" s="2685"/>
      <c r="DN86" s="2685"/>
      <c r="DO86" s="2686"/>
      <c r="DP86" s="2684">
        <v>107.66012882688759</v>
      </c>
      <c r="DQ86" s="2685"/>
      <c r="DR86" s="2685"/>
      <c r="DS86" s="2685"/>
      <c r="DT86" s="2685"/>
      <c r="DU86" s="2685"/>
      <c r="DV86" s="2685"/>
      <c r="DW86" s="2685"/>
      <c r="DX86" s="2685"/>
      <c r="DY86" s="2685"/>
      <c r="DZ86" s="2685"/>
      <c r="EA86" s="2685"/>
      <c r="EB86" s="2685"/>
      <c r="EC86" s="2686"/>
      <c r="ED86" s="2684">
        <v>58.146010837480453</v>
      </c>
      <c r="EE86" s="2685"/>
      <c r="EF86" s="2685"/>
      <c r="EG86" s="2685"/>
      <c r="EH86" s="2685"/>
      <c r="EI86" s="2685"/>
      <c r="EJ86" s="2685"/>
      <c r="EK86" s="2685"/>
      <c r="EL86" s="2685"/>
      <c r="EM86" s="2685"/>
      <c r="EN86" s="2685"/>
      <c r="EO86" s="2685"/>
      <c r="EP86" s="2685"/>
      <c r="EQ86" s="2686"/>
      <c r="ER86" s="1977">
        <f>+ED86+DP86+DB86+CN86+BZ86+BL86</f>
        <v>320.70623002041566</v>
      </c>
      <c r="ET86" s="1968"/>
    </row>
    <row r="87" spans="1:150" ht="7.5" customHeight="1"/>
    <row r="88" spans="1:150" ht="3.75" customHeight="1"/>
    <row r="89" spans="1:150">
      <c r="H89" s="1638" t="s">
        <v>935</v>
      </c>
      <c r="DQ89" s="1638" t="s">
        <v>1315</v>
      </c>
    </row>
  </sheetData>
  <mergeCells count="594">
    <mergeCell ref="A83:G83"/>
    <mergeCell ref="H83:BK83"/>
    <mergeCell ref="BL83:BY83"/>
    <mergeCell ref="BZ83:CM83"/>
    <mergeCell ref="CN83:DA83"/>
    <mergeCell ref="DB83:DO83"/>
    <mergeCell ref="DP83:EC83"/>
    <mergeCell ref="ED83:EQ83"/>
    <mergeCell ref="DP86:EC86"/>
    <mergeCell ref="ED86:EQ86"/>
    <mergeCell ref="A86:G86"/>
    <mergeCell ref="H86:BK86"/>
    <mergeCell ref="BL86:BY86"/>
    <mergeCell ref="BZ86:CM86"/>
    <mergeCell ref="CN86:DA86"/>
    <mergeCell ref="DB86:DO86"/>
    <mergeCell ref="DP84:EC84"/>
    <mergeCell ref="ED84:EQ84"/>
    <mergeCell ref="A85:G85"/>
    <mergeCell ref="H85:BK85"/>
    <mergeCell ref="BL85:BY85"/>
    <mergeCell ref="BZ85:CM85"/>
    <mergeCell ref="CN85:DA85"/>
    <mergeCell ref="DB85:DO85"/>
    <mergeCell ref="DP85:EC85"/>
    <mergeCell ref="ED85:EQ85"/>
    <mergeCell ref="A84:G84"/>
    <mergeCell ref="H84:BK84"/>
    <mergeCell ref="BL84:BY84"/>
    <mergeCell ref="BZ84:CM84"/>
    <mergeCell ref="CN84:DA84"/>
    <mergeCell ref="DB84:DO84"/>
    <mergeCell ref="DP80:EC80"/>
    <mergeCell ref="ED80:EQ80"/>
    <mergeCell ref="A81:EQ81"/>
    <mergeCell ref="A82:G82"/>
    <mergeCell ref="H82:BK82"/>
    <mergeCell ref="BL82:BY82"/>
    <mergeCell ref="BZ82:CM82"/>
    <mergeCell ref="CN82:DA82"/>
    <mergeCell ref="DB82:DO82"/>
    <mergeCell ref="DP82:EC82"/>
    <mergeCell ref="A80:G80"/>
    <mergeCell ref="H80:BK80"/>
    <mergeCell ref="BL80:BY80"/>
    <mergeCell ref="BZ80:CM80"/>
    <mergeCell ref="CN80:DA80"/>
    <mergeCell ref="DB80:DO80"/>
    <mergeCell ref="ED82:EQ82"/>
    <mergeCell ref="DP78:EC78"/>
    <mergeCell ref="ED78:EQ78"/>
    <mergeCell ref="A79:G79"/>
    <mergeCell ref="H79:BK79"/>
    <mergeCell ref="BL79:BY79"/>
    <mergeCell ref="BZ79:CM79"/>
    <mergeCell ref="CN79:DA79"/>
    <mergeCell ref="DB79:DO79"/>
    <mergeCell ref="DP79:EC79"/>
    <mergeCell ref="ED79:EQ79"/>
    <mergeCell ref="A78:G78"/>
    <mergeCell ref="H78:BK78"/>
    <mergeCell ref="BL78:BY78"/>
    <mergeCell ref="BZ78:CM78"/>
    <mergeCell ref="CN78:DA78"/>
    <mergeCell ref="DB78:DO78"/>
    <mergeCell ref="DP76:EC76"/>
    <mergeCell ref="ED76:EQ76"/>
    <mergeCell ref="A77:G77"/>
    <mergeCell ref="H77:BK77"/>
    <mergeCell ref="BL77:BY77"/>
    <mergeCell ref="BZ77:CM77"/>
    <mergeCell ref="CN77:DA77"/>
    <mergeCell ref="DB77:DO77"/>
    <mergeCell ref="DP77:EC77"/>
    <mergeCell ref="ED77:EQ77"/>
    <mergeCell ref="A76:G76"/>
    <mergeCell ref="H76:BK76"/>
    <mergeCell ref="BL76:BY76"/>
    <mergeCell ref="BZ76:CM76"/>
    <mergeCell ref="CN76:DA76"/>
    <mergeCell ref="DB76:DO76"/>
    <mergeCell ref="DP74:EC74"/>
    <mergeCell ref="ED74:EQ74"/>
    <mergeCell ref="A75:G75"/>
    <mergeCell ref="H75:BK75"/>
    <mergeCell ref="BL75:BY75"/>
    <mergeCell ref="BZ75:CM75"/>
    <mergeCell ref="CN75:DA75"/>
    <mergeCell ref="DB75:DO75"/>
    <mergeCell ref="DP75:EC75"/>
    <mergeCell ref="ED75:EQ75"/>
    <mergeCell ref="A74:G74"/>
    <mergeCell ref="H74:BK74"/>
    <mergeCell ref="BL74:BY74"/>
    <mergeCell ref="BZ74:CM74"/>
    <mergeCell ref="CN74:DA74"/>
    <mergeCell ref="DB74:DO74"/>
    <mergeCell ref="DP72:EC72"/>
    <mergeCell ref="ED72:EQ72"/>
    <mergeCell ref="A73:G73"/>
    <mergeCell ref="H73:BK73"/>
    <mergeCell ref="BL73:BY73"/>
    <mergeCell ref="BZ73:CM73"/>
    <mergeCell ref="CN73:DA73"/>
    <mergeCell ref="DB73:DO73"/>
    <mergeCell ref="DP73:EC73"/>
    <mergeCell ref="ED73:EQ73"/>
    <mergeCell ref="A72:G72"/>
    <mergeCell ref="H72:BK72"/>
    <mergeCell ref="BL72:BY72"/>
    <mergeCell ref="BZ72:CM72"/>
    <mergeCell ref="CN72:DA72"/>
    <mergeCell ref="DB72:DO72"/>
    <mergeCell ref="DP70:EC70"/>
    <mergeCell ref="ED70:EQ70"/>
    <mergeCell ref="A71:G71"/>
    <mergeCell ref="H71:BK71"/>
    <mergeCell ref="BL71:BY71"/>
    <mergeCell ref="BZ71:CM71"/>
    <mergeCell ref="CN71:DA71"/>
    <mergeCell ref="DB71:DO71"/>
    <mergeCell ref="DP71:EC71"/>
    <mergeCell ref="ED71:EQ71"/>
    <mergeCell ref="A70:G70"/>
    <mergeCell ref="H70:BK70"/>
    <mergeCell ref="BL70:BY70"/>
    <mergeCell ref="BZ70:CM70"/>
    <mergeCell ref="CN70:DA70"/>
    <mergeCell ref="DB70:DO70"/>
    <mergeCell ref="DP68:EC68"/>
    <mergeCell ref="ED68:EQ68"/>
    <mergeCell ref="A69:G69"/>
    <mergeCell ref="H69:BK69"/>
    <mergeCell ref="BL69:BY69"/>
    <mergeCell ref="BZ69:CM69"/>
    <mergeCell ref="CN69:DA69"/>
    <mergeCell ref="DB69:DO69"/>
    <mergeCell ref="DP69:EC69"/>
    <mergeCell ref="ED69:EQ69"/>
    <mergeCell ref="A68:G68"/>
    <mergeCell ref="H68:BK68"/>
    <mergeCell ref="BL68:BY68"/>
    <mergeCell ref="BZ68:CM68"/>
    <mergeCell ref="CN68:DA68"/>
    <mergeCell ref="DB68:DO68"/>
    <mergeCell ref="DP66:EC66"/>
    <mergeCell ref="ED66:EQ66"/>
    <mergeCell ref="A67:G67"/>
    <mergeCell ref="H67:BK67"/>
    <mergeCell ref="BL67:BY67"/>
    <mergeCell ref="BZ67:CM67"/>
    <mergeCell ref="CN67:DA67"/>
    <mergeCell ref="DB67:DO67"/>
    <mergeCell ref="DP67:EC67"/>
    <mergeCell ref="ED67:EQ67"/>
    <mergeCell ref="A66:G66"/>
    <mergeCell ref="H66:BK66"/>
    <mergeCell ref="BL66:BY66"/>
    <mergeCell ref="BZ66:CM66"/>
    <mergeCell ref="CN66:DA66"/>
    <mergeCell ref="DB66:DO66"/>
    <mergeCell ref="DP64:EC64"/>
    <mergeCell ref="ED64:EQ64"/>
    <mergeCell ref="A65:G65"/>
    <mergeCell ref="H65:BK65"/>
    <mergeCell ref="BL65:BY65"/>
    <mergeCell ref="BZ65:CM65"/>
    <mergeCell ref="CN65:DA65"/>
    <mergeCell ref="DB65:DO65"/>
    <mergeCell ref="DP65:EC65"/>
    <mergeCell ref="ED65:EQ65"/>
    <mergeCell ref="A64:G64"/>
    <mergeCell ref="H64:BK64"/>
    <mergeCell ref="BL64:BY64"/>
    <mergeCell ref="BZ64:CM64"/>
    <mergeCell ref="CN64:DA64"/>
    <mergeCell ref="DB64:DO64"/>
    <mergeCell ref="DP62:EC62"/>
    <mergeCell ref="ED62:EQ62"/>
    <mergeCell ref="A63:G63"/>
    <mergeCell ref="H63:BK63"/>
    <mergeCell ref="BL63:BY63"/>
    <mergeCell ref="BZ63:CM63"/>
    <mergeCell ref="CN63:DA63"/>
    <mergeCell ref="DB63:DO63"/>
    <mergeCell ref="DP63:EC63"/>
    <mergeCell ref="ED63:EQ63"/>
    <mergeCell ref="A62:G62"/>
    <mergeCell ref="H62:BK62"/>
    <mergeCell ref="BL62:BY62"/>
    <mergeCell ref="BZ62:CM62"/>
    <mergeCell ref="CN62:DA62"/>
    <mergeCell ref="DB62:DO62"/>
    <mergeCell ref="DP60:EC60"/>
    <mergeCell ref="ED60:EQ60"/>
    <mergeCell ref="A61:G61"/>
    <mergeCell ref="H61:BK61"/>
    <mergeCell ref="BL61:BY61"/>
    <mergeCell ref="BZ61:CM61"/>
    <mergeCell ref="CN61:DA61"/>
    <mergeCell ref="DB61:DO61"/>
    <mergeCell ref="DP61:EC61"/>
    <mergeCell ref="ED61:EQ61"/>
    <mergeCell ref="A60:G60"/>
    <mergeCell ref="H60:BK60"/>
    <mergeCell ref="BL60:BY60"/>
    <mergeCell ref="BZ60:CM60"/>
    <mergeCell ref="CN60:DA60"/>
    <mergeCell ref="DB60:DO60"/>
    <mergeCell ref="DP58:EC58"/>
    <mergeCell ref="ED58:EQ58"/>
    <mergeCell ref="A59:G59"/>
    <mergeCell ref="H59:BK59"/>
    <mergeCell ref="BL59:BY59"/>
    <mergeCell ref="BZ59:CM59"/>
    <mergeCell ref="CN59:DA59"/>
    <mergeCell ref="DB59:DO59"/>
    <mergeCell ref="DP59:EC59"/>
    <mergeCell ref="ED59:EQ59"/>
    <mergeCell ref="A58:G58"/>
    <mergeCell ref="H58:BK58"/>
    <mergeCell ref="BL58:BY58"/>
    <mergeCell ref="BZ58:CM58"/>
    <mergeCell ref="CN58:DA58"/>
    <mergeCell ref="DB58:DO58"/>
    <mergeCell ref="DP56:EC56"/>
    <mergeCell ref="ED56:EQ56"/>
    <mergeCell ref="A57:G57"/>
    <mergeCell ref="H57:BK57"/>
    <mergeCell ref="BL57:BY57"/>
    <mergeCell ref="BZ57:CM57"/>
    <mergeCell ref="CN57:DA57"/>
    <mergeCell ref="DB57:DO57"/>
    <mergeCell ref="DP57:EC57"/>
    <mergeCell ref="ED57:EQ57"/>
    <mergeCell ref="A56:G56"/>
    <mergeCell ref="H56:BK56"/>
    <mergeCell ref="BL56:BY56"/>
    <mergeCell ref="BZ56:CM56"/>
    <mergeCell ref="CN56:DA56"/>
    <mergeCell ref="DB56:DO56"/>
    <mergeCell ref="DP54:EC54"/>
    <mergeCell ref="ED54:EQ54"/>
    <mergeCell ref="A55:G55"/>
    <mergeCell ref="H55:BK55"/>
    <mergeCell ref="BL55:BY55"/>
    <mergeCell ref="BZ55:CM55"/>
    <mergeCell ref="CN55:DA55"/>
    <mergeCell ref="DB55:DO55"/>
    <mergeCell ref="DP55:EC55"/>
    <mergeCell ref="ED55:EQ55"/>
    <mergeCell ref="A54:G54"/>
    <mergeCell ref="H54:BK54"/>
    <mergeCell ref="BL54:BY54"/>
    <mergeCell ref="BZ54:CM54"/>
    <mergeCell ref="CN54:DA54"/>
    <mergeCell ref="DB54:DO54"/>
    <mergeCell ref="DP52:EC52"/>
    <mergeCell ref="ED52:EQ52"/>
    <mergeCell ref="A53:G53"/>
    <mergeCell ref="H53:BK53"/>
    <mergeCell ref="BL53:BY53"/>
    <mergeCell ref="BZ53:CM53"/>
    <mergeCell ref="CN53:DA53"/>
    <mergeCell ref="DB53:DO53"/>
    <mergeCell ref="DP53:EC53"/>
    <mergeCell ref="ED53:EQ53"/>
    <mergeCell ref="A52:G52"/>
    <mergeCell ref="H52:BK52"/>
    <mergeCell ref="BL52:BY52"/>
    <mergeCell ref="BZ52:CM52"/>
    <mergeCell ref="CN52:DA52"/>
    <mergeCell ref="DB52:DO52"/>
    <mergeCell ref="DP50:EC50"/>
    <mergeCell ref="ED50:EQ50"/>
    <mergeCell ref="A51:G51"/>
    <mergeCell ref="H51:BK51"/>
    <mergeCell ref="BL51:BY51"/>
    <mergeCell ref="BZ51:CM51"/>
    <mergeCell ref="CN51:DA51"/>
    <mergeCell ref="DB51:DO51"/>
    <mergeCell ref="DP51:EC51"/>
    <mergeCell ref="ED51:EQ51"/>
    <mergeCell ref="A50:G50"/>
    <mergeCell ref="H50:BK50"/>
    <mergeCell ref="BL50:BY50"/>
    <mergeCell ref="BZ50:CM50"/>
    <mergeCell ref="CN50:DA50"/>
    <mergeCell ref="DB50:DO50"/>
    <mergeCell ref="DP48:EC48"/>
    <mergeCell ref="ED48:EQ48"/>
    <mergeCell ref="A49:G49"/>
    <mergeCell ref="H49:BK49"/>
    <mergeCell ref="BL49:BY49"/>
    <mergeCell ref="BZ49:CM49"/>
    <mergeCell ref="CN49:DA49"/>
    <mergeCell ref="DB49:DO49"/>
    <mergeCell ref="DP49:EC49"/>
    <mergeCell ref="ED49:EQ49"/>
    <mergeCell ref="A48:G48"/>
    <mergeCell ref="H48:BK48"/>
    <mergeCell ref="BL48:BY48"/>
    <mergeCell ref="BZ48:CM48"/>
    <mergeCell ref="CN48:DA48"/>
    <mergeCell ref="DB48:DO48"/>
    <mergeCell ref="DP46:EC46"/>
    <mergeCell ref="ED46:EQ46"/>
    <mergeCell ref="A47:G47"/>
    <mergeCell ref="H47:BK47"/>
    <mergeCell ref="BL47:BY47"/>
    <mergeCell ref="BZ47:CM47"/>
    <mergeCell ref="CN47:DA47"/>
    <mergeCell ref="DB47:DO47"/>
    <mergeCell ref="DP47:EC47"/>
    <mergeCell ref="ED47:EQ47"/>
    <mergeCell ref="A46:G46"/>
    <mergeCell ref="H46:BK46"/>
    <mergeCell ref="BL46:BY46"/>
    <mergeCell ref="BZ46:CM46"/>
    <mergeCell ref="CN46:DA46"/>
    <mergeCell ref="DB46:DO46"/>
    <mergeCell ref="DP44:EC44"/>
    <mergeCell ref="ED44:EQ44"/>
    <mergeCell ref="A45:G45"/>
    <mergeCell ref="H45:BK45"/>
    <mergeCell ref="BL45:BY45"/>
    <mergeCell ref="BZ45:CM45"/>
    <mergeCell ref="CN45:DA45"/>
    <mergeCell ref="DB45:DO45"/>
    <mergeCell ref="DP45:EC45"/>
    <mergeCell ref="ED45:EQ45"/>
    <mergeCell ref="A44:G44"/>
    <mergeCell ref="H44:BK44"/>
    <mergeCell ref="BL44:BY44"/>
    <mergeCell ref="BZ44:CM44"/>
    <mergeCell ref="CN44:DA44"/>
    <mergeCell ref="DB44:DO44"/>
    <mergeCell ref="DP42:EC42"/>
    <mergeCell ref="ED42:EQ42"/>
    <mergeCell ref="A43:G43"/>
    <mergeCell ref="H43:BK43"/>
    <mergeCell ref="BL43:BY43"/>
    <mergeCell ref="BZ43:CM43"/>
    <mergeCell ref="CN43:DA43"/>
    <mergeCell ref="DB43:DO43"/>
    <mergeCell ref="DP43:EC43"/>
    <mergeCell ref="ED43:EQ43"/>
    <mergeCell ref="A42:G42"/>
    <mergeCell ref="H42:BK42"/>
    <mergeCell ref="BL42:BY42"/>
    <mergeCell ref="BZ42:CM42"/>
    <mergeCell ref="CN42:DA42"/>
    <mergeCell ref="DB42:DO42"/>
    <mergeCell ref="DP40:EC40"/>
    <mergeCell ref="ED40:EQ40"/>
    <mergeCell ref="A41:G41"/>
    <mergeCell ref="H41:BK41"/>
    <mergeCell ref="BL41:BY41"/>
    <mergeCell ref="BZ41:CM41"/>
    <mergeCell ref="CN41:DA41"/>
    <mergeCell ref="DB41:DO41"/>
    <mergeCell ref="DP41:EC41"/>
    <mergeCell ref="ED41:EQ41"/>
    <mergeCell ref="A40:G40"/>
    <mergeCell ref="H40:BK40"/>
    <mergeCell ref="BL40:BY40"/>
    <mergeCell ref="BZ40:CM40"/>
    <mergeCell ref="CN40:DA40"/>
    <mergeCell ref="DB40:DO40"/>
    <mergeCell ref="DP38:EC38"/>
    <mergeCell ref="ED38:EQ38"/>
    <mergeCell ref="A39:G39"/>
    <mergeCell ref="H39:BK39"/>
    <mergeCell ref="BL39:BY39"/>
    <mergeCell ref="BZ39:CM39"/>
    <mergeCell ref="CN39:DA39"/>
    <mergeCell ref="DB39:DO39"/>
    <mergeCell ref="DP39:EC39"/>
    <mergeCell ref="ED39:EQ39"/>
    <mergeCell ref="A38:G38"/>
    <mergeCell ref="H38:BK38"/>
    <mergeCell ref="BL38:BY38"/>
    <mergeCell ref="BZ38:CM38"/>
    <mergeCell ref="CN38:DA38"/>
    <mergeCell ref="DB38:DO38"/>
    <mergeCell ref="DP36:EC36"/>
    <mergeCell ref="ED36:EQ36"/>
    <mergeCell ref="A37:G37"/>
    <mergeCell ref="H37:BK37"/>
    <mergeCell ref="BL37:BY37"/>
    <mergeCell ref="BZ37:CM37"/>
    <mergeCell ref="CN37:DA37"/>
    <mergeCell ref="DB37:DO37"/>
    <mergeCell ref="DP37:EC37"/>
    <mergeCell ref="ED37:EQ37"/>
    <mergeCell ref="A36:G36"/>
    <mergeCell ref="H36:BK36"/>
    <mergeCell ref="BL36:BY36"/>
    <mergeCell ref="BZ36:CM36"/>
    <mergeCell ref="CN36:DA36"/>
    <mergeCell ref="DB36:DO36"/>
    <mergeCell ref="DP34:EC34"/>
    <mergeCell ref="ED34:EQ34"/>
    <mergeCell ref="A35:G35"/>
    <mergeCell ref="H35:BK35"/>
    <mergeCell ref="BL35:BY35"/>
    <mergeCell ref="BZ35:CM35"/>
    <mergeCell ref="CN35:DA35"/>
    <mergeCell ref="DB35:DO35"/>
    <mergeCell ref="DP35:EC35"/>
    <mergeCell ref="ED35:EQ35"/>
    <mergeCell ref="A34:G34"/>
    <mergeCell ref="H34:BK34"/>
    <mergeCell ref="BL34:BY34"/>
    <mergeCell ref="BZ34:CM34"/>
    <mergeCell ref="CN34:DA34"/>
    <mergeCell ref="DB34:DO34"/>
    <mergeCell ref="DP32:EC32"/>
    <mergeCell ref="ED32:EQ32"/>
    <mergeCell ref="A33:G33"/>
    <mergeCell ref="H33:BK33"/>
    <mergeCell ref="BL33:BY33"/>
    <mergeCell ref="BZ33:CM33"/>
    <mergeCell ref="CN33:DA33"/>
    <mergeCell ref="DB33:DO33"/>
    <mergeCell ref="DP33:EC33"/>
    <mergeCell ref="ED33:EQ33"/>
    <mergeCell ref="A32:G32"/>
    <mergeCell ref="H32:BK32"/>
    <mergeCell ref="BL32:BY32"/>
    <mergeCell ref="BZ32:CM32"/>
    <mergeCell ref="CN32:DA32"/>
    <mergeCell ref="DB32:DO32"/>
    <mergeCell ref="DP30:EC30"/>
    <mergeCell ref="ED30:EQ30"/>
    <mergeCell ref="A31:G31"/>
    <mergeCell ref="H31:BK31"/>
    <mergeCell ref="BL31:BY31"/>
    <mergeCell ref="BZ31:CM31"/>
    <mergeCell ref="CN31:DA31"/>
    <mergeCell ref="DB31:DO31"/>
    <mergeCell ref="DP31:EC31"/>
    <mergeCell ref="ED31:EQ31"/>
    <mergeCell ref="A30:G30"/>
    <mergeCell ref="H30:BK30"/>
    <mergeCell ref="BL30:BY30"/>
    <mergeCell ref="BZ30:CM30"/>
    <mergeCell ref="CN30:DA30"/>
    <mergeCell ref="DB30:DO30"/>
    <mergeCell ref="DP28:EC28"/>
    <mergeCell ref="ED28:EQ28"/>
    <mergeCell ref="A29:G29"/>
    <mergeCell ref="H29:BK29"/>
    <mergeCell ref="BL29:BY29"/>
    <mergeCell ref="BZ29:CM29"/>
    <mergeCell ref="CN29:DA29"/>
    <mergeCell ref="DB29:DO29"/>
    <mergeCell ref="DP29:EC29"/>
    <mergeCell ref="ED29:EQ29"/>
    <mergeCell ref="A28:G28"/>
    <mergeCell ref="H28:BK28"/>
    <mergeCell ref="BL28:BY28"/>
    <mergeCell ref="BZ28:CM28"/>
    <mergeCell ref="CN28:DA28"/>
    <mergeCell ref="DB28:DO28"/>
    <mergeCell ref="DP26:EC26"/>
    <mergeCell ref="ED26:EQ26"/>
    <mergeCell ref="A27:G27"/>
    <mergeCell ref="H27:BK27"/>
    <mergeCell ref="BL27:BY27"/>
    <mergeCell ref="BZ27:CM27"/>
    <mergeCell ref="CN27:DA27"/>
    <mergeCell ref="DB27:DO27"/>
    <mergeCell ref="DP27:EC27"/>
    <mergeCell ref="ED27:EQ27"/>
    <mergeCell ref="A26:G26"/>
    <mergeCell ref="H26:BK26"/>
    <mergeCell ref="BL26:BY26"/>
    <mergeCell ref="BZ26:CM26"/>
    <mergeCell ref="CN26:DA26"/>
    <mergeCell ref="DB26:DO26"/>
    <mergeCell ref="DP24:EC24"/>
    <mergeCell ref="ED24:EQ24"/>
    <mergeCell ref="A25:G25"/>
    <mergeCell ref="H25:BK25"/>
    <mergeCell ref="BL25:BY25"/>
    <mergeCell ref="BZ25:CM25"/>
    <mergeCell ref="CN25:DA25"/>
    <mergeCell ref="DB25:DO25"/>
    <mergeCell ref="DP25:EC25"/>
    <mergeCell ref="ED25:EQ25"/>
    <mergeCell ref="A24:G24"/>
    <mergeCell ref="H24:BK24"/>
    <mergeCell ref="BL24:BY24"/>
    <mergeCell ref="BZ24:CM24"/>
    <mergeCell ref="CN24:DA24"/>
    <mergeCell ref="DB24:DO24"/>
    <mergeCell ref="DP22:EC22"/>
    <mergeCell ref="ED22:EQ22"/>
    <mergeCell ref="A23:G23"/>
    <mergeCell ref="H23:BK23"/>
    <mergeCell ref="BL23:BY23"/>
    <mergeCell ref="BZ23:CM23"/>
    <mergeCell ref="CN23:DA23"/>
    <mergeCell ref="DB23:DO23"/>
    <mergeCell ref="DP23:EC23"/>
    <mergeCell ref="ED23:EQ23"/>
    <mergeCell ref="A22:G22"/>
    <mergeCell ref="H22:BK22"/>
    <mergeCell ref="BL22:BY22"/>
    <mergeCell ref="BZ22:CM22"/>
    <mergeCell ref="CN22:DA22"/>
    <mergeCell ref="DB22:DO22"/>
    <mergeCell ref="DP20:EC20"/>
    <mergeCell ref="ED20:EQ20"/>
    <mergeCell ref="A21:G21"/>
    <mergeCell ref="H21:BK21"/>
    <mergeCell ref="BL21:BY21"/>
    <mergeCell ref="BZ21:CM21"/>
    <mergeCell ref="CN21:DA21"/>
    <mergeCell ref="DB21:DO21"/>
    <mergeCell ref="DP21:EC21"/>
    <mergeCell ref="ED21:EQ21"/>
    <mergeCell ref="A20:G20"/>
    <mergeCell ref="H20:BK20"/>
    <mergeCell ref="BL20:BY20"/>
    <mergeCell ref="BZ20:CM20"/>
    <mergeCell ref="CN20:DA20"/>
    <mergeCell ref="DB20:DO20"/>
    <mergeCell ref="DP18:EC18"/>
    <mergeCell ref="ED18:EQ18"/>
    <mergeCell ref="A19:G19"/>
    <mergeCell ref="H19:BK19"/>
    <mergeCell ref="BL19:BY19"/>
    <mergeCell ref="BZ19:CM19"/>
    <mergeCell ref="CN19:DA19"/>
    <mergeCell ref="DB19:DO19"/>
    <mergeCell ref="DP19:EC19"/>
    <mergeCell ref="ED19:EQ19"/>
    <mergeCell ref="A18:G18"/>
    <mergeCell ref="H18:BK18"/>
    <mergeCell ref="BL18:BY18"/>
    <mergeCell ref="BZ18:CM18"/>
    <mergeCell ref="CN18:DA18"/>
    <mergeCell ref="DB18:DO18"/>
    <mergeCell ref="DP16:EC16"/>
    <mergeCell ref="ED16:EQ16"/>
    <mergeCell ref="A17:G17"/>
    <mergeCell ref="H17:BK17"/>
    <mergeCell ref="BL17:BY17"/>
    <mergeCell ref="BZ17:CM17"/>
    <mergeCell ref="CN17:DA17"/>
    <mergeCell ref="DB17:DO17"/>
    <mergeCell ref="DP17:EC17"/>
    <mergeCell ref="ED17:EQ17"/>
    <mergeCell ref="A16:G16"/>
    <mergeCell ref="H16:BK16"/>
    <mergeCell ref="BL16:BY16"/>
    <mergeCell ref="BZ16:CM16"/>
    <mergeCell ref="CN16:DA16"/>
    <mergeCell ref="DB16:DO16"/>
    <mergeCell ref="DP14:EC14"/>
    <mergeCell ref="ED14:EQ14"/>
    <mergeCell ref="A15:G15"/>
    <mergeCell ref="H15:BK15"/>
    <mergeCell ref="BL15:BY15"/>
    <mergeCell ref="BZ15:CM15"/>
    <mergeCell ref="CN15:DA15"/>
    <mergeCell ref="DB15:DO15"/>
    <mergeCell ref="DP15:EC15"/>
    <mergeCell ref="ED15:EQ15"/>
    <mergeCell ref="A14:G14"/>
    <mergeCell ref="H14:BK14"/>
    <mergeCell ref="BL14:BY14"/>
    <mergeCell ref="BZ14:CM14"/>
    <mergeCell ref="CN14:DA14"/>
    <mergeCell ref="DB14:DO14"/>
    <mergeCell ref="DS1:EQ1"/>
    <mergeCell ref="A3:EQ3"/>
    <mergeCell ref="ER12:ER13"/>
    <mergeCell ref="BL13:BY13"/>
    <mergeCell ref="BZ13:CM13"/>
    <mergeCell ref="CN13:DA13"/>
    <mergeCell ref="DB13:DO13"/>
    <mergeCell ref="DP13:EC13"/>
    <mergeCell ref="ED13:EQ13"/>
    <mergeCell ref="A12:G13"/>
    <mergeCell ref="H12:BK13"/>
    <mergeCell ref="BL12:BY12"/>
    <mergeCell ref="BZ12:CM12"/>
    <mergeCell ref="CN12:DA12"/>
    <mergeCell ref="DB12:DO12"/>
    <mergeCell ref="DP12:EC12"/>
    <mergeCell ref="ED12:EQ12"/>
  </mergeCells>
  <pageMargins left="0.78740157480314965" right="0.51181102362204722" top="0.59055118110236227" bottom="0.39370078740157483" header="0.19685039370078741" footer="0.19685039370078741"/>
  <pageSetup paperSize="9" scale="62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colBreaks count="1" manualBreakCount="1">
    <brk id="148" max="88" man="1"/>
  </colBreaks>
</worksheet>
</file>

<file path=xl/worksheets/sheet33.xml><?xml version="1.0" encoding="utf-8"?>
<worksheet xmlns="http://schemas.openxmlformats.org/spreadsheetml/2006/main" xmlns:r="http://schemas.openxmlformats.org/officeDocument/2006/relationships">
  <dimension ref="A1:EH43"/>
  <sheetViews>
    <sheetView topLeftCell="A7" zoomScale="120" zoomScaleNormal="120" zoomScaleSheetLayoutView="110" workbookViewId="0">
      <selection activeCell="ER3" sqref="ER3:ER9"/>
    </sheetView>
  </sheetViews>
  <sheetFormatPr defaultColWidth="0.75" defaultRowHeight="12.75"/>
  <cols>
    <col min="1" max="60" width="0.75" style="1638"/>
    <col min="61" max="61" width="3.25" style="1638" customWidth="1"/>
    <col min="62" max="71" width="0.75" style="1638"/>
    <col min="72" max="72" width="2" style="1638" customWidth="1"/>
    <col min="73" max="128" width="0.75" style="1638"/>
    <col min="129" max="129" width="2.875" style="1638" customWidth="1"/>
    <col min="130" max="316" width="0.75" style="1638"/>
    <col min="317" max="317" width="3.25" style="1638" customWidth="1"/>
    <col min="318" max="327" width="0.75" style="1638"/>
    <col min="328" max="328" width="2" style="1638" customWidth="1"/>
    <col min="329" max="384" width="0.75" style="1638"/>
    <col min="385" max="385" width="2.875" style="1638" customWidth="1"/>
    <col min="386" max="572" width="0.75" style="1638"/>
    <col min="573" max="573" width="3.25" style="1638" customWidth="1"/>
    <col min="574" max="583" width="0.75" style="1638"/>
    <col min="584" max="584" width="2" style="1638" customWidth="1"/>
    <col min="585" max="640" width="0.75" style="1638"/>
    <col min="641" max="641" width="2.875" style="1638" customWidth="1"/>
    <col min="642" max="828" width="0.75" style="1638"/>
    <col min="829" max="829" width="3.25" style="1638" customWidth="1"/>
    <col min="830" max="839" width="0.75" style="1638"/>
    <col min="840" max="840" width="2" style="1638" customWidth="1"/>
    <col min="841" max="896" width="0.75" style="1638"/>
    <col min="897" max="897" width="2.875" style="1638" customWidth="1"/>
    <col min="898" max="1084" width="0.75" style="1638"/>
    <col min="1085" max="1085" width="3.25" style="1638" customWidth="1"/>
    <col min="1086" max="1095" width="0.75" style="1638"/>
    <col min="1096" max="1096" width="2" style="1638" customWidth="1"/>
    <col min="1097" max="1152" width="0.75" style="1638"/>
    <col min="1153" max="1153" width="2.875" style="1638" customWidth="1"/>
    <col min="1154" max="1340" width="0.75" style="1638"/>
    <col min="1341" max="1341" width="3.25" style="1638" customWidth="1"/>
    <col min="1342" max="1351" width="0.75" style="1638"/>
    <col min="1352" max="1352" width="2" style="1638" customWidth="1"/>
    <col min="1353" max="1408" width="0.75" style="1638"/>
    <col min="1409" max="1409" width="2.875" style="1638" customWidth="1"/>
    <col min="1410" max="1596" width="0.75" style="1638"/>
    <col min="1597" max="1597" width="3.25" style="1638" customWidth="1"/>
    <col min="1598" max="1607" width="0.75" style="1638"/>
    <col min="1608" max="1608" width="2" style="1638" customWidth="1"/>
    <col min="1609" max="1664" width="0.75" style="1638"/>
    <col min="1665" max="1665" width="2.875" style="1638" customWidth="1"/>
    <col min="1666" max="1852" width="0.75" style="1638"/>
    <col min="1853" max="1853" width="3.25" style="1638" customWidth="1"/>
    <col min="1854" max="1863" width="0.75" style="1638"/>
    <col min="1864" max="1864" width="2" style="1638" customWidth="1"/>
    <col min="1865" max="1920" width="0.75" style="1638"/>
    <col min="1921" max="1921" width="2.875" style="1638" customWidth="1"/>
    <col min="1922" max="2108" width="0.75" style="1638"/>
    <col min="2109" max="2109" width="3.25" style="1638" customWidth="1"/>
    <col min="2110" max="2119" width="0.75" style="1638"/>
    <col min="2120" max="2120" width="2" style="1638" customWidth="1"/>
    <col min="2121" max="2176" width="0.75" style="1638"/>
    <col min="2177" max="2177" width="2.875" style="1638" customWidth="1"/>
    <col min="2178" max="2364" width="0.75" style="1638"/>
    <col min="2365" max="2365" width="3.25" style="1638" customWidth="1"/>
    <col min="2366" max="2375" width="0.75" style="1638"/>
    <col min="2376" max="2376" width="2" style="1638" customWidth="1"/>
    <col min="2377" max="2432" width="0.75" style="1638"/>
    <col min="2433" max="2433" width="2.875" style="1638" customWidth="1"/>
    <col min="2434" max="2620" width="0.75" style="1638"/>
    <col min="2621" max="2621" width="3.25" style="1638" customWidth="1"/>
    <col min="2622" max="2631" width="0.75" style="1638"/>
    <col min="2632" max="2632" width="2" style="1638" customWidth="1"/>
    <col min="2633" max="2688" width="0.75" style="1638"/>
    <col min="2689" max="2689" width="2.875" style="1638" customWidth="1"/>
    <col min="2690" max="2876" width="0.75" style="1638"/>
    <col min="2877" max="2877" width="3.25" style="1638" customWidth="1"/>
    <col min="2878" max="2887" width="0.75" style="1638"/>
    <col min="2888" max="2888" width="2" style="1638" customWidth="1"/>
    <col min="2889" max="2944" width="0.75" style="1638"/>
    <col min="2945" max="2945" width="2.875" style="1638" customWidth="1"/>
    <col min="2946" max="3132" width="0.75" style="1638"/>
    <col min="3133" max="3133" width="3.25" style="1638" customWidth="1"/>
    <col min="3134" max="3143" width="0.75" style="1638"/>
    <col min="3144" max="3144" width="2" style="1638" customWidth="1"/>
    <col min="3145" max="3200" width="0.75" style="1638"/>
    <col min="3201" max="3201" width="2.875" style="1638" customWidth="1"/>
    <col min="3202" max="3388" width="0.75" style="1638"/>
    <col min="3389" max="3389" width="3.25" style="1638" customWidth="1"/>
    <col min="3390" max="3399" width="0.75" style="1638"/>
    <col min="3400" max="3400" width="2" style="1638" customWidth="1"/>
    <col min="3401" max="3456" width="0.75" style="1638"/>
    <col min="3457" max="3457" width="2.875" style="1638" customWidth="1"/>
    <col min="3458" max="3644" width="0.75" style="1638"/>
    <col min="3645" max="3645" width="3.25" style="1638" customWidth="1"/>
    <col min="3646" max="3655" width="0.75" style="1638"/>
    <col min="3656" max="3656" width="2" style="1638" customWidth="1"/>
    <col min="3657" max="3712" width="0.75" style="1638"/>
    <col min="3713" max="3713" width="2.875" style="1638" customWidth="1"/>
    <col min="3714" max="3900" width="0.75" style="1638"/>
    <col min="3901" max="3901" width="3.25" style="1638" customWidth="1"/>
    <col min="3902" max="3911" width="0.75" style="1638"/>
    <col min="3912" max="3912" width="2" style="1638" customWidth="1"/>
    <col min="3913" max="3968" width="0.75" style="1638"/>
    <col min="3969" max="3969" width="2.875" style="1638" customWidth="1"/>
    <col min="3970" max="4156" width="0.75" style="1638"/>
    <col min="4157" max="4157" width="3.25" style="1638" customWidth="1"/>
    <col min="4158" max="4167" width="0.75" style="1638"/>
    <col min="4168" max="4168" width="2" style="1638" customWidth="1"/>
    <col min="4169" max="4224" width="0.75" style="1638"/>
    <col min="4225" max="4225" width="2.875" style="1638" customWidth="1"/>
    <col min="4226" max="4412" width="0.75" style="1638"/>
    <col min="4413" max="4413" width="3.25" style="1638" customWidth="1"/>
    <col min="4414" max="4423" width="0.75" style="1638"/>
    <col min="4424" max="4424" width="2" style="1638" customWidth="1"/>
    <col min="4425" max="4480" width="0.75" style="1638"/>
    <col min="4481" max="4481" width="2.875" style="1638" customWidth="1"/>
    <col min="4482" max="4668" width="0.75" style="1638"/>
    <col min="4669" max="4669" width="3.25" style="1638" customWidth="1"/>
    <col min="4670" max="4679" width="0.75" style="1638"/>
    <col min="4680" max="4680" width="2" style="1638" customWidth="1"/>
    <col min="4681" max="4736" width="0.75" style="1638"/>
    <col min="4737" max="4737" width="2.875" style="1638" customWidth="1"/>
    <col min="4738" max="4924" width="0.75" style="1638"/>
    <col min="4925" max="4925" width="3.25" style="1638" customWidth="1"/>
    <col min="4926" max="4935" width="0.75" style="1638"/>
    <col min="4936" max="4936" width="2" style="1638" customWidth="1"/>
    <col min="4937" max="4992" width="0.75" style="1638"/>
    <col min="4993" max="4993" width="2.875" style="1638" customWidth="1"/>
    <col min="4994" max="5180" width="0.75" style="1638"/>
    <col min="5181" max="5181" width="3.25" style="1638" customWidth="1"/>
    <col min="5182" max="5191" width="0.75" style="1638"/>
    <col min="5192" max="5192" width="2" style="1638" customWidth="1"/>
    <col min="5193" max="5248" width="0.75" style="1638"/>
    <col min="5249" max="5249" width="2.875" style="1638" customWidth="1"/>
    <col min="5250" max="5436" width="0.75" style="1638"/>
    <col min="5437" max="5437" width="3.25" style="1638" customWidth="1"/>
    <col min="5438" max="5447" width="0.75" style="1638"/>
    <col min="5448" max="5448" width="2" style="1638" customWidth="1"/>
    <col min="5449" max="5504" width="0.75" style="1638"/>
    <col min="5505" max="5505" width="2.875" style="1638" customWidth="1"/>
    <col min="5506" max="5692" width="0.75" style="1638"/>
    <col min="5693" max="5693" width="3.25" style="1638" customWidth="1"/>
    <col min="5694" max="5703" width="0.75" style="1638"/>
    <col min="5704" max="5704" width="2" style="1638" customWidth="1"/>
    <col min="5705" max="5760" width="0.75" style="1638"/>
    <col min="5761" max="5761" width="2.875" style="1638" customWidth="1"/>
    <col min="5762" max="5948" width="0.75" style="1638"/>
    <col min="5949" max="5949" width="3.25" style="1638" customWidth="1"/>
    <col min="5950" max="5959" width="0.75" style="1638"/>
    <col min="5960" max="5960" width="2" style="1638" customWidth="1"/>
    <col min="5961" max="6016" width="0.75" style="1638"/>
    <col min="6017" max="6017" width="2.875" style="1638" customWidth="1"/>
    <col min="6018" max="6204" width="0.75" style="1638"/>
    <col min="6205" max="6205" width="3.25" style="1638" customWidth="1"/>
    <col min="6206" max="6215" width="0.75" style="1638"/>
    <col min="6216" max="6216" width="2" style="1638" customWidth="1"/>
    <col min="6217" max="6272" width="0.75" style="1638"/>
    <col min="6273" max="6273" width="2.875" style="1638" customWidth="1"/>
    <col min="6274" max="6460" width="0.75" style="1638"/>
    <col min="6461" max="6461" width="3.25" style="1638" customWidth="1"/>
    <col min="6462" max="6471" width="0.75" style="1638"/>
    <col min="6472" max="6472" width="2" style="1638" customWidth="1"/>
    <col min="6473" max="6528" width="0.75" style="1638"/>
    <col min="6529" max="6529" width="2.875" style="1638" customWidth="1"/>
    <col min="6530" max="6716" width="0.75" style="1638"/>
    <col min="6717" max="6717" width="3.25" style="1638" customWidth="1"/>
    <col min="6718" max="6727" width="0.75" style="1638"/>
    <col min="6728" max="6728" width="2" style="1638" customWidth="1"/>
    <col min="6729" max="6784" width="0.75" style="1638"/>
    <col min="6785" max="6785" width="2.875" style="1638" customWidth="1"/>
    <col min="6786" max="6972" width="0.75" style="1638"/>
    <col min="6973" max="6973" width="3.25" style="1638" customWidth="1"/>
    <col min="6974" max="6983" width="0.75" style="1638"/>
    <col min="6984" max="6984" width="2" style="1638" customWidth="1"/>
    <col min="6985" max="7040" width="0.75" style="1638"/>
    <col min="7041" max="7041" width="2.875" style="1638" customWidth="1"/>
    <col min="7042" max="7228" width="0.75" style="1638"/>
    <col min="7229" max="7229" width="3.25" style="1638" customWidth="1"/>
    <col min="7230" max="7239" width="0.75" style="1638"/>
    <col min="7240" max="7240" width="2" style="1638" customWidth="1"/>
    <col min="7241" max="7296" width="0.75" style="1638"/>
    <col min="7297" max="7297" width="2.875" style="1638" customWidth="1"/>
    <col min="7298" max="7484" width="0.75" style="1638"/>
    <col min="7485" max="7485" width="3.25" style="1638" customWidth="1"/>
    <col min="7486" max="7495" width="0.75" style="1638"/>
    <col min="7496" max="7496" width="2" style="1638" customWidth="1"/>
    <col min="7497" max="7552" width="0.75" style="1638"/>
    <col min="7553" max="7553" width="2.875" style="1638" customWidth="1"/>
    <col min="7554" max="7740" width="0.75" style="1638"/>
    <col min="7741" max="7741" width="3.25" style="1638" customWidth="1"/>
    <col min="7742" max="7751" width="0.75" style="1638"/>
    <col min="7752" max="7752" width="2" style="1638" customWidth="1"/>
    <col min="7753" max="7808" width="0.75" style="1638"/>
    <col min="7809" max="7809" width="2.875" style="1638" customWidth="1"/>
    <col min="7810" max="7996" width="0.75" style="1638"/>
    <col min="7997" max="7997" width="3.25" style="1638" customWidth="1"/>
    <col min="7998" max="8007" width="0.75" style="1638"/>
    <col min="8008" max="8008" width="2" style="1638" customWidth="1"/>
    <col min="8009" max="8064" width="0.75" style="1638"/>
    <col min="8065" max="8065" width="2.875" style="1638" customWidth="1"/>
    <col min="8066" max="8252" width="0.75" style="1638"/>
    <col min="8253" max="8253" width="3.25" style="1638" customWidth="1"/>
    <col min="8254" max="8263" width="0.75" style="1638"/>
    <col min="8264" max="8264" width="2" style="1638" customWidth="1"/>
    <col min="8265" max="8320" width="0.75" style="1638"/>
    <col min="8321" max="8321" width="2.875" style="1638" customWidth="1"/>
    <col min="8322" max="8508" width="0.75" style="1638"/>
    <col min="8509" max="8509" width="3.25" style="1638" customWidth="1"/>
    <col min="8510" max="8519" width="0.75" style="1638"/>
    <col min="8520" max="8520" width="2" style="1638" customWidth="1"/>
    <col min="8521" max="8576" width="0.75" style="1638"/>
    <col min="8577" max="8577" width="2.875" style="1638" customWidth="1"/>
    <col min="8578" max="8764" width="0.75" style="1638"/>
    <col min="8765" max="8765" width="3.25" style="1638" customWidth="1"/>
    <col min="8766" max="8775" width="0.75" style="1638"/>
    <col min="8776" max="8776" width="2" style="1638" customWidth="1"/>
    <col min="8777" max="8832" width="0.75" style="1638"/>
    <col min="8833" max="8833" width="2.875" style="1638" customWidth="1"/>
    <col min="8834" max="9020" width="0.75" style="1638"/>
    <col min="9021" max="9021" width="3.25" style="1638" customWidth="1"/>
    <col min="9022" max="9031" width="0.75" style="1638"/>
    <col min="9032" max="9032" width="2" style="1638" customWidth="1"/>
    <col min="9033" max="9088" width="0.75" style="1638"/>
    <col min="9089" max="9089" width="2.875" style="1638" customWidth="1"/>
    <col min="9090" max="9276" width="0.75" style="1638"/>
    <col min="9277" max="9277" width="3.25" style="1638" customWidth="1"/>
    <col min="9278" max="9287" width="0.75" style="1638"/>
    <col min="9288" max="9288" width="2" style="1638" customWidth="1"/>
    <col min="9289" max="9344" width="0.75" style="1638"/>
    <col min="9345" max="9345" width="2.875" style="1638" customWidth="1"/>
    <col min="9346" max="9532" width="0.75" style="1638"/>
    <col min="9533" max="9533" width="3.25" style="1638" customWidth="1"/>
    <col min="9534" max="9543" width="0.75" style="1638"/>
    <col min="9544" max="9544" width="2" style="1638" customWidth="1"/>
    <col min="9545" max="9600" width="0.75" style="1638"/>
    <col min="9601" max="9601" width="2.875" style="1638" customWidth="1"/>
    <col min="9602" max="9788" width="0.75" style="1638"/>
    <col min="9789" max="9789" width="3.25" style="1638" customWidth="1"/>
    <col min="9790" max="9799" width="0.75" style="1638"/>
    <col min="9800" max="9800" width="2" style="1638" customWidth="1"/>
    <col min="9801" max="9856" width="0.75" style="1638"/>
    <col min="9857" max="9857" width="2.875" style="1638" customWidth="1"/>
    <col min="9858" max="10044" width="0.75" style="1638"/>
    <col min="10045" max="10045" width="3.25" style="1638" customWidth="1"/>
    <col min="10046" max="10055" width="0.75" style="1638"/>
    <col min="10056" max="10056" width="2" style="1638" customWidth="1"/>
    <col min="10057" max="10112" width="0.75" style="1638"/>
    <col min="10113" max="10113" width="2.875" style="1638" customWidth="1"/>
    <col min="10114" max="10300" width="0.75" style="1638"/>
    <col min="10301" max="10301" width="3.25" style="1638" customWidth="1"/>
    <col min="10302" max="10311" width="0.75" style="1638"/>
    <col min="10312" max="10312" width="2" style="1638" customWidth="1"/>
    <col min="10313" max="10368" width="0.75" style="1638"/>
    <col min="10369" max="10369" width="2.875" style="1638" customWidth="1"/>
    <col min="10370" max="10556" width="0.75" style="1638"/>
    <col min="10557" max="10557" width="3.25" style="1638" customWidth="1"/>
    <col min="10558" max="10567" width="0.75" style="1638"/>
    <col min="10568" max="10568" width="2" style="1638" customWidth="1"/>
    <col min="10569" max="10624" width="0.75" style="1638"/>
    <col min="10625" max="10625" width="2.875" style="1638" customWidth="1"/>
    <col min="10626" max="10812" width="0.75" style="1638"/>
    <col min="10813" max="10813" width="3.25" style="1638" customWidth="1"/>
    <col min="10814" max="10823" width="0.75" style="1638"/>
    <col min="10824" max="10824" width="2" style="1638" customWidth="1"/>
    <col min="10825" max="10880" width="0.75" style="1638"/>
    <col min="10881" max="10881" width="2.875" style="1638" customWidth="1"/>
    <col min="10882" max="11068" width="0.75" style="1638"/>
    <col min="11069" max="11069" width="3.25" style="1638" customWidth="1"/>
    <col min="11070" max="11079" width="0.75" style="1638"/>
    <col min="11080" max="11080" width="2" style="1638" customWidth="1"/>
    <col min="11081" max="11136" width="0.75" style="1638"/>
    <col min="11137" max="11137" width="2.875" style="1638" customWidth="1"/>
    <col min="11138" max="11324" width="0.75" style="1638"/>
    <col min="11325" max="11325" width="3.25" style="1638" customWidth="1"/>
    <col min="11326" max="11335" width="0.75" style="1638"/>
    <col min="11336" max="11336" width="2" style="1638" customWidth="1"/>
    <col min="11337" max="11392" width="0.75" style="1638"/>
    <col min="11393" max="11393" width="2.875" style="1638" customWidth="1"/>
    <col min="11394" max="11580" width="0.75" style="1638"/>
    <col min="11581" max="11581" width="3.25" style="1638" customWidth="1"/>
    <col min="11582" max="11591" width="0.75" style="1638"/>
    <col min="11592" max="11592" width="2" style="1638" customWidth="1"/>
    <col min="11593" max="11648" width="0.75" style="1638"/>
    <col min="11649" max="11649" width="2.875" style="1638" customWidth="1"/>
    <col min="11650" max="11836" width="0.75" style="1638"/>
    <col min="11837" max="11837" width="3.25" style="1638" customWidth="1"/>
    <col min="11838" max="11847" width="0.75" style="1638"/>
    <col min="11848" max="11848" width="2" style="1638" customWidth="1"/>
    <col min="11849" max="11904" width="0.75" style="1638"/>
    <col min="11905" max="11905" width="2.875" style="1638" customWidth="1"/>
    <col min="11906" max="12092" width="0.75" style="1638"/>
    <col min="12093" max="12093" width="3.25" style="1638" customWidth="1"/>
    <col min="12094" max="12103" width="0.75" style="1638"/>
    <col min="12104" max="12104" width="2" style="1638" customWidth="1"/>
    <col min="12105" max="12160" width="0.75" style="1638"/>
    <col min="12161" max="12161" width="2.875" style="1638" customWidth="1"/>
    <col min="12162" max="12348" width="0.75" style="1638"/>
    <col min="12349" max="12349" width="3.25" style="1638" customWidth="1"/>
    <col min="12350" max="12359" width="0.75" style="1638"/>
    <col min="12360" max="12360" width="2" style="1638" customWidth="1"/>
    <col min="12361" max="12416" width="0.75" style="1638"/>
    <col min="12417" max="12417" width="2.875" style="1638" customWidth="1"/>
    <col min="12418" max="12604" width="0.75" style="1638"/>
    <col min="12605" max="12605" width="3.25" style="1638" customWidth="1"/>
    <col min="12606" max="12615" width="0.75" style="1638"/>
    <col min="12616" max="12616" width="2" style="1638" customWidth="1"/>
    <col min="12617" max="12672" width="0.75" style="1638"/>
    <col min="12673" max="12673" width="2.875" style="1638" customWidth="1"/>
    <col min="12674" max="12860" width="0.75" style="1638"/>
    <col min="12861" max="12861" width="3.25" style="1638" customWidth="1"/>
    <col min="12862" max="12871" width="0.75" style="1638"/>
    <col min="12872" max="12872" width="2" style="1638" customWidth="1"/>
    <col min="12873" max="12928" width="0.75" style="1638"/>
    <col min="12929" max="12929" width="2.875" style="1638" customWidth="1"/>
    <col min="12930" max="13116" width="0.75" style="1638"/>
    <col min="13117" max="13117" width="3.25" style="1638" customWidth="1"/>
    <col min="13118" max="13127" width="0.75" style="1638"/>
    <col min="13128" max="13128" width="2" style="1638" customWidth="1"/>
    <col min="13129" max="13184" width="0.75" style="1638"/>
    <col min="13185" max="13185" width="2.875" style="1638" customWidth="1"/>
    <col min="13186" max="13372" width="0.75" style="1638"/>
    <col min="13373" max="13373" width="3.25" style="1638" customWidth="1"/>
    <col min="13374" max="13383" width="0.75" style="1638"/>
    <col min="13384" max="13384" width="2" style="1638" customWidth="1"/>
    <col min="13385" max="13440" width="0.75" style="1638"/>
    <col min="13441" max="13441" width="2.875" style="1638" customWidth="1"/>
    <col min="13442" max="13628" width="0.75" style="1638"/>
    <col min="13629" max="13629" width="3.25" style="1638" customWidth="1"/>
    <col min="13630" max="13639" width="0.75" style="1638"/>
    <col min="13640" max="13640" width="2" style="1638" customWidth="1"/>
    <col min="13641" max="13696" width="0.75" style="1638"/>
    <col min="13697" max="13697" width="2.875" style="1638" customWidth="1"/>
    <col min="13698" max="13884" width="0.75" style="1638"/>
    <col min="13885" max="13885" width="3.25" style="1638" customWidth="1"/>
    <col min="13886" max="13895" width="0.75" style="1638"/>
    <col min="13896" max="13896" width="2" style="1638" customWidth="1"/>
    <col min="13897" max="13952" width="0.75" style="1638"/>
    <col min="13953" max="13953" width="2.875" style="1638" customWidth="1"/>
    <col min="13954" max="14140" width="0.75" style="1638"/>
    <col min="14141" max="14141" width="3.25" style="1638" customWidth="1"/>
    <col min="14142" max="14151" width="0.75" style="1638"/>
    <col min="14152" max="14152" width="2" style="1638" customWidth="1"/>
    <col min="14153" max="14208" width="0.75" style="1638"/>
    <col min="14209" max="14209" width="2.875" style="1638" customWidth="1"/>
    <col min="14210" max="14396" width="0.75" style="1638"/>
    <col min="14397" max="14397" width="3.25" style="1638" customWidth="1"/>
    <col min="14398" max="14407" width="0.75" style="1638"/>
    <col min="14408" max="14408" width="2" style="1638" customWidth="1"/>
    <col min="14409" max="14464" width="0.75" style="1638"/>
    <col min="14465" max="14465" width="2.875" style="1638" customWidth="1"/>
    <col min="14466" max="14652" width="0.75" style="1638"/>
    <col min="14653" max="14653" width="3.25" style="1638" customWidth="1"/>
    <col min="14654" max="14663" width="0.75" style="1638"/>
    <col min="14664" max="14664" width="2" style="1638" customWidth="1"/>
    <col min="14665" max="14720" width="0.75" style="1638"/>
    <col min="14721" max="14721" width="2.875" style="1638" customWidth="1"/>
    <col min="14722" max="14908" width="0.75" style="1638"/>
    <col min="14909" max="14909" width="3.25" style="1638" customWidth="1"/>
    <col min="14910" max="14919" width="0.75" style="1638"/>
    <col min="14920" max="14920" width="2" style="1638" customWidth="1"/>
    <col min="14921" max="14976" width="0.75" style="1638"/>
    <col min="14977" max="14977" width="2.875" style="1638" customWidth="1"/>
    <col min="14978" max="15164" width="0.75" style="1638"/>
    <col min="15165" max="15165" width="3.25" style="1638" customWidth="1"/>
    <col min="15166" max="15175" width="0.75" style="1638"/>
    <col min="15176" max="15176" width="2" style="1638" customWidth="1"/>
    <col min="15177" max="15232" width="0.75" style="1638"/>
    <col min="15233" max="15233" width="2.875" style="1638" customWidth="1"/>
    <col min="15234" max="15420" width="0.75" style="1638"/>
    <col min="15421" max="15421" width="3.25" style="1638" customWidth="1"/>
    <col min="15422" max="15431" width="0.75" style="1638"/>
    <col min="15432" max="15432" width="2" style="1638" customWidth="1"/>
    <col min="15433" max="15488" width="0.75" style="1638"/>
    <col min="15489" max="15489" width="2.875" style="1638" customWidth="1"/>
    <col min="15490" max="15676" width="0.75" style="1638"/>
    <col min="15677" max="15677" width="3.25" style="1638" customWidth="1"/>
    <col min="15678" max="15687" width="0.75" style="1638"/>
    <col min="15688" max="15688" width="2" style="1638" customWidth="1"/>
    <col min="15689" max="15744" width="0.75" style="1638"/>
    <col min="15745" max="15745" width="2.875" style="1638" customWidth="1"/>
    <col min="15746" max="15932" width="0.75" style="1638"/>
    <col min="15933" max="15933" width="3.25" style="1638" customWidth="1"/>
    <col min="15934" max="15943" width="0.75" style="1638"/>
    <col min="15944" max="15944" width="2" style="1638" customWidth="1"/>
    <col min="15945" max="16000" width="0.75" style="1638"/>
    <col min="16001" max="16001" width="2.875" style="1638" customWidth="1"/>
    <col min="16002" max="16188" width="0.75" style="1638"/>
    <col min="16189" max="16189" width="3.25" style="1638" customWidth="1"/>
    <col min="16190" max="16199" width="0.75" style="1638"/>
    <col min="16200" max="16200" width="2" style="1638" customWidth="1"/>
    <col min="16201" max="16256" width="0.75" style="1638"/>
    <col min="16257" max="16257" width="2.875" style="1638" customWidth="1"/>
    <col min="16258" max="16384" width="0.75" style="1638"/>
  </cols>
  <sheetData>
    <row r="1" spans="1:138" ht="33.75" customHeight="1">
      <c r="DJ1" s="2582" t="s">
        <v>1316</v>
      </c>
      <c r="DK1" s="2582"/>
      <c r="DL1" s="2582"/>
      <c r="DM1" s="2582"/>
      <c r="DN1" s="2582"/>
      <c r="DO1" s="2582"/>
      <c r="DP1" s="2582"/>
      <c r="DQ1" s="2582"/>
      <c r="DR1" s="2582"/>
      <c r="DS1" s="2582"/>
      <c r="DT1" s="2582"/>
      <c r="DU1" s="2582"/>
      <c r="DV1" s="2582"/>
      <c r="DW1" s="2582"/>
      <c r="DX1" s="2582"/>
      <c r="DY1" s="2582"/>
      <c r="DZ1" s="2582"/>
      <c r="EA1" s="2582"/>
      <c r="EB1" s="2582"/>
      <c r="EC1" s="2582"/>
      <c r="ED1" s="2582"/>
      <c r="EE1" s="2582"/>
      <c r="EF1" s="2582"/>
      <c r="EG1" s="2582"/>
      <c r="EH1" s="2582"/>
    </row>
    <row r="3" spans="1:138" s="508" customFormat="1" ht="28.5" customHeight="1">
      <c r="A3" s="2455" t="s">
        <v>1317</v>
      </c>
      <c r="B3" s="2455"/>
      <c r="C3" s="2455"/>
      <c r="D3" s="2455"/>
      <c r="E3" s="2455"/>
      <c r="F3" s="2455"/>
      <c r="G3" s="2455"/>
      <c r="H3" s="2455"/>
      <c r="I3" s="2455"/>
      <c r="J3" s="2455"/>
      <c r="K3" s="2455"/>
      <c r="L3" s="2455"/>
      <c r="M3" s="2455"/>
      <c r="N3" s="2455"/>
      <c r="O3" s="2455"/>
      <c r="P3" s="2455"/>
      <c r="Q3" s="2455"/>
      <c r="R3" s="2455"/>
      <c r="S3" s="2455"/>
      <c r="T3" s="2455"/>
      <c r="U3" s="2455"/>
      <c r="V3" s="2455"/>
      <c r="W3" s="2455"/>
      <c r="X3" s="2455"/>
      <c r="Y3" s="2455"/>
      <c r="Z3" s="2455"/>
      <c r="AA3" s="2455"/>
      <c r="AB3" s="2455"/>
      <c r="AC3" s="2455"/>
      <c r="AD3" s="2455"/>
      <c r="AE3" s="2455"/>
      <c r="AF3" s="2455"/>
      <c r="AG3" s="2455"/>
      <c r="AH3" s="2455"/>
      <c r="AI3" s="2455"/>
      <c r="AJ3" s="2455"/>
      <c r="AK3" s="2455"/>
      <c r="AL3" s="2455"/>
      <c r="AM3" s="2455"/>
      <c r="AN3" s="2455"/>
      <c r="AO3" s="2455"/>
      <c r="AP3" s="2455"/>
      <c r="AQ3" s="2455"/>
      <c r="AR3" s="2455"/>
      <c r="AS3" s="2455"/>
      <c r="AT3" s="2455"/>
      <c r="AU3" s="2455"/>
      <c r="AV3" s="2455"/>
      <c r="AW3" s="2455"/>
      <c r="AX3" s="2455"/>
      <c r="AY3" s="2455"/>
      <c r="AZ3" s="2455"/>
      <c r="BA3" s="2455"/>
      <c r="BB3" s="2455"/>
      <c r="BC3" s="2455"/>
      <c r="BD3" s="2455"/>
      <c r="BE3" s="2455"/>
      <c r="BF3" s="2455"/>
      <c r="BG3" s="2455"/>
      <c r="BH3" s="2455"/>
      <c r="BI3" s="2455"/>
      <c r="BJ3" s="2455"/>
      <c r="BK3" s="2455"/>
      <c r="BL3" s="2455"/>
      <c r="BM3" s="2455"/>
      <c r="BN3" s="2455"/>
      <c r="BO3" s="2455"/>
      <c r="BP3" s="2455"/>
      <c r="BQ3" s="2455"/>
      <c r="BR3" s="2455"/>
      <c r="BS3" s="2455"/>
      <c r="BT3" s="2455"/>
      <c r="BU3" s="2455"/>
      <c r="BV3" s="2455"/>
      <c r="BW3" s="2455"/>
      <c r="BX3" s="2455"/>
      <c r="BY3" s="2455"/>
      <c r="BZ3" s="2455"/>
      <c r="CA3" s="2455"/>
      <c r="CB3" s="2455"/>
      <c r="CC3" s="2455"/>
      <c r="CD3" s="2455"/>
      <c r="CE3" s="2455"/>
      <c r="CF3" s="2455"/>
      <c r="CG3" s="2455"/>
      <c r="CH3" s="2455"/>
      <c r="CI3" s="2455"/>
      <c r="CJ3" s="2455"/>
      <c r="CK3" s="2455"/>
      <c r="CL3" s="2455"/>
      <c r="CM3" s="2455"/>
      <c r="CN3" s="2455"/>
      <c r="CO3" s="2455"/>
      <c r="CP3" s="2455"/>
      <c r="CQ3" s="2455"/>
      <c r="CR3" s="2455"/>
      <c r="CS3" s="2455"/>
      <c r="CT3" s="2455"/>
      <c r="CU3" s="2455"/>
      <c r="CV3" s="2455"/>
      <c r="CW3" s="2455"/>
      <c r="CX3" s="2455"/>
      <c r="CY3" s="2455"/>
      <c r="CZ3" s="2455"/>
      <c r="DA3" s="2455"/>
      <c r="DB3" s="2455"/>
      <c r="DC3" s="2455"/>
      <c r="DD3" s="2455"/>
      <c r="DE3" s="2455"/>
      <c r="DF3" s="2455"/>
      <c r="DG3" s="2455"/>
      <c r="DH3" s="2455"/>
      <c r="DI3" s="2455"/>
      <c r="DJ3" s="2455"/>
      <c r="DK3" s="2455"/>
      <c r="DL3" s="2455"/>
      <c r="DM3" s="2455"/>
      <c r="DN3" s="2455"/>
      <c r="DO3" s="2455"/>
      <c r="DP3" s="2455"/>
      <c r="DQ3" s="2026"/>
      <c r="DR3" s="2026"/>
      <c r="DS3" s="2026"/>
      <c r="DT3" s="2026"/>
      <c r="DU3" s="2026"/>
      <c r="DV3" s="2026"/>
      <c r="DW3" s="2026"/>
      <c r="DX3" s="2026"/>
      <c r="DY3" s="2026"/>
      <c r="DZ3" s="2026"/>
      <c r="EA3" s="2026"/>
      <c r="EB3" s="2026"/>
      <c r="EC3" s="2026"/>
      <c r="ED3" s="2026"/>
      <c r="EE3" s="2026"/>
      <c r="EF3" s="2026"/>
      <c r="EG3" s="2026"/>
      <c r="EH3" s="1991" t="s">
        <v>344</v>
      </c>
    </row>
    <row r="4" spans="1:138" ht="15.75">
      <c r="EH4" s="659"/>
    </row>
    <row r="5" spans="1:138" ht="24.75" customHeight="1">
      <c r="DF5" s="1639"/>
      <c r="DG5" s="1639"/>
      <c r="DH5" s="1639"/>
      <c r="DI5" s="1639"/>
      <c r="DJ5" s="1639"/>
      <c r="DK5" s="2021"/>
      <c r="DL5" s="2021"/>
      <c r="DM5" s="2021"/>
      <c r="DN5" s="2021"/>
      <c r="DO5" s="2021"/>
      <c r="DP5" s="2021"/>
      <c r="DQ5" s="2021"/>
      <c r="DR5" s="2021"/>
      <c r="DS5" s="2021"/>
      <c r="DT5" s="2021"/>
      <c r="DU5" s="2021"/>
      <c r="DV5" s="2021"/>
      <c r="DW5" s="2021"/>
      <c r="DX5" s="2021"/>
      <c r="DY5" s="2021"/>
      <c r="DZ5" s="2021"/>
      <c r="EA5" s="2021"/>
      <c r="EB5" s="2021"/>
      <c r="EC5" s="2021"/>
      <c r="ED5" s="2021"/>
      <c r="EE5" s="2021"/>
      <c r="EF5" s="2021"/>
      <c r="EG5" s="2021"/>
      <c r="EH5" s="1991" t="s">
        <v>1047</v>
      </c>
    </row>
    <row r="6" spans="1:138" ht="15.75">
      <c r="DF6" s="1640"/>
      <c r="DG6" s="2022"/>
      <c r="DH6" s="2022"/>
      <c r="DI6" s="2022"/>
      <c r="DJ6" s="2022"/>
      <c r="DK6" s="2022"/>
      <c r="DL6" s="2022"/>
      <c r="DM6" s="2022"/>
      <c r="DN6" s="2022"/>
      <c r="DO6" s="2022"/>
      <c r="DP6" s="2022"/>
      <c r="DQ6" s="2022"/>
      <c r="DR6" s="2022"/>
      <c r="DS6" s="2022"/>
      <c r="DT6" s="2022"/>
      <c r="DU6" s="2022"/>
      <c r="DV6" s="2022"/>
      <c r="DW6" s="2022"/>
      <c r="DX6" s="2022"/>
      <c r="DY6" s="2022"/>
      <c r="DZ6" s="2022"/>
      <c r="EA6" s="2022"/>
      <c r="EB6" s="2022"/>
      <c r="EC6" s="2022"/>
      <c r="ED6" s="2022"/>
      <c r="EE6" s="2022"/>
      <c r="EF6" s="2022"/>
      <c r="EG6" s="2022"/>
      <c r="EH6" s="1991" t="s">
        <v>1048</v>
      </c>
    </row>
    <row r="7" spans="1:138" ht="15.75">
      <c r="DF7" s="1639"/>
      <c r="DG7" s="2023"/>
      <c r="DH7" s="2023"/>
      <c r="DI7" s="2023"/>
      <c r="DJ7" s="2023"/>
      <c r="DK7" s="2023"/>
      <c r="DL7" s="2023"/>
      <c r="DM7" s="2023"/>
      <c r="DN7" s="2023"/>
      <c r="DO7" s="2023"/>
      <c r="DP7" s="2023"/>
      <c r="DQ7" s="2023"/>
      <c r="DR7" s="2023"/>
      <c r="DS7" s="2023"/>
      <c r="DT7" s="2023"/>
      <c r="DU7" s="2023"/>
      <c r="DV7" s="2023"/>
      <c r="DW7" s="2023"/>
      <c r="DX7" s="2023"/>
      <c r="DY7" s="2023"/>
      <c r="DZ7" s="2023"/>
      <c r="EA7" s="2023"/>
      <c r="EB7" s="2023"/>
      <c r="EC7" s="2023"/>
      <c r="ED7" s="2023"/>
      <c r="EE7" s="2023"/>
      <c r="EF7" s="2023"/>
      <c r="EG7" s="2023"/>
      <c r="EH7" s="659" t="s">
        <v>934</v>
      </c>
    </row>
    <row r="8" spans="1:138" ht="15.75">
      <c r="DF8" s="2024"/>
      <c r="DG8" s="2024"/>
      <c r="DH8" s="2025"/>
      <c r="DI8" s="2025"/>
      <c r="DJ8" s="2025"/>
      <c r="DK8" s="2024"/>
      <c r="DL8" s="2024"/>
      <c r="DM8" s="2025"/>
      <c r="DN8" s="2025"/>
      <c r="DO8" s="2025"/>
      <c r="DP8" s="2025"/>
      <c r="DQ8" s="2025"/>
      <c r="DR8" s="2025"/>
      <c r="DS8" s="2025"/>
      <c r="DT8" s="2025"/>
      <c r="DU8" s="2025"/>
      <c r="DV8" s="2025"/>
      <c r="DW8" s="2025"/>
      <c r="DX8" s="2024"/>
      <c r="DY8" s="2024"/>
      <c r="DZ8" s="2024"/>
      <c r="EA8" s="2025"/>
      <c r="EB8" s="2025"/>
      <c r="EC8" s="2025"/>
      <c r="ED8" s="1639"/>
      <c r="EE8" s="1962"/>
      <c r="EF8" s="1639"/>
      <c r="EG8" s="1639"/>
      <c r="EH8" s="659" t="s">
        <v>1405</v>
      </c>
    </row>
    <row r="9" spans="1:138" ht="15.75">
      <c r="DF9" s="1639"/>
      <c r="DG9" s="1639"/>
      <c r="DH9" s="1639"/>
      <c r="DI9" s="1639"/>
      <c r="DJ9" s="1639"/>
      <c r="DK9" s="1639"/>
      <c r="DL9" s="1639"/>
      <c r="DM9" s="1639"/>
      <c r="DN9" s="1639"/>
      <c r="DO9" s="1639"/>
      <c r="DP9" s="1639"/>
      <c r="DQ9" s="1639"/>
      <c r="DR9" s="1639"/>
      <c r="DS9" s="1639"/>
      <c r="DT9" s="1639"/>
      <c r="DU9" s="1639"/>
      <c r="DV9" s="1639"/>
      <c r="DW9" s="1639"/>
      <c r="DX9" s="1639"/>
      <c r="DY9" s="1639"/>
      <c r="DZ9" s="1639"/>
      <c r="EA9" s="1639"/>
      <c r="EB9" s="1639"/>
      <c r="EC9" s="1639"/>
      <c r="ED9" s="1639"/>
      <c r="EE9" s="1639"/>
      <c r="EF9" s="1639"/>
      <c r="EG9" s="1639"/>
      <c r="EH9" s="659" t="s">
        <v>348</v>
      </c>
    </row>
    <row r="10" spans="1:138" ht="16.5" thickBot="1">
      <c r="EH10" s="659"/>
    </row>
    <row r="11" spans="1:138" ht="38.25" customHeight="1" thickBot="1">
      <c r="A11" s="2690" t="s">
        <v>1318</v>
      </c>
      <c r="B11" s="2691"/>
      <c r="C11" s="2691"/>
      <c r="D11" s="2691"/>
      <c r="E11" s="2691"/>
      <c r="F11" s="2691"/>
      <c r="G11" s="2691"/>
      <c r="H11" s="2691"/>
      <c r="I11" s="2692"/>
      <c r="J11" s="2690" t="s">
        <v>124</v>
      </c>
      <c r="K11" s="2691"/>
      <c r="L11" s="2691"/>
      <c r="M11" s="2691"/>
      <c r="N11" s="2691"/>
      <c r="O11" s="2691"/>
      <c r="P11" s="2691"/>
      <c r="Q11" s="2691"/>
      <c r="R11" s="2691"/>
      <c r="S11" s="2691"/>
      <c r="T11" s="2691"/>
      <c r="U11" s="2691"/>
      <c r="V11" s="2691"/>
      <c r="W11" s="2691"/>
      <c r="X11" s="2691"/>
      <c r="Y11" s="2691"/>
      <c r="Z11" s="2691"/>
      <c r="AA11" s="2691"/>
      <c r="AB11" s="2691"/>
      <c r="AC11" s="2691"/>
      <c r="AD11" s="2691"/>
      <c r="AE11" s="2691"/>
      <c r="AF11" s="2691"/>
      <c r="AG11" s="2691"/>
      <c r="AH11" s="2691"/>
      <c r="AI11" s="2691"/>
      <c r="AJ11" s="2691"/>
      <c r="AK11" s="2691"/>
      <c r="AL11" s="2691"/>
      <c r="AM11" s="2691"/>
      <c r="AN11" s="2691"/>
      <c r="AO11" s="2691"/>
      <c r="AP11" s="2691"/>
      <c r="AQ11" s="2691"/>
      <c r="AR11" s="2691"/>
      <c r="AS11" s="2691"/>
      <c r="AT11" s="2691"/>
      <c r="AU11" s="2691"/>
      <c r="AV11" s="2691"/>
      <c r="AW11" s="2691"/>
      <c r="AX11" s="2691"/>
      <c r="AY11" s="2691"/>
      <c r="AZ11" s="2691"/>
      <c r="BA11" s="2691"/>
      <c r="BB11" s="2691"/>
      <c r="BC11" s="2691"/>
      <c r="BD11" s="2691"/>
      <c r="BE11" s="2691"/>
      <c r="BF11" s="2691"/>
      <c r="BG11" s="2691"/>
      <c r="BH11" s="2691"/>
      <c r="BI11" s="2692"/>
      <c r="BJ11" s="2690" t="s">
        <v>1319</v>
      </c>
      <c r="BK11" s="2691"/>
      <c r="BL11" s="2691"/>
      <c r="BM11" s="2691"/>
      <c r="BN11" s="2691"/>
      <c r="BO11" s="2691"/>
      <c r="BP11" s="2691"/>
      <c r="BQ11" s="2691"/>
      <c r="BR11" s="2691"/>
      <c r="BS11" s="2691"/>
      <c r="BT11" s="2693"/>
      <c r="BU11" s="2690" t="s">
        <v>1320</v>
      </c>
      <c r="BV11" s="2691"/>
      <c r="BW11" s="2691"/>
      <c r="BX11" s="2691"/>
      <c r="BY11" s="2691"/>
      <c r="BZ11" s="2691"/>
      <c r="CA11" s="2691"/>
      <c r="CB11" s="2691"/>
      <c r="CC11" s="2691"/>
      <c r="CD11" s="2691"/>
      <c r="CE11" s="2693"/>
      <c r="CF11" s="2690" t="s">
        <v>1321</v>
      </c>
      <c r="CG11" s="2691"/>
      <c r="CH11" s="2691"/>
      <c r="CI11" s="2691"/>
      <c r="CJ11" s="2691"/>
      <c r="CK11" s="2691"/>
      <c r="CL11" s="2691"/>
      <c r="CM11" s="2691"/>
      <c r="CN11" s="2691"/>
      <c r="CO11" s="2691"/>
      <c r="CP11" s="2693"/>
      <c r="CQ11" s="2690" t="s">
        <v>1322</v>
      </c>
      <c r="CR11" s="2691"/>
      <c r="CS11" s="2691"/>
      <c r="CT11" s="2691"/>
      <c r="CU11" s="2691"/>
      <c r="CV11" s="2691"/>
      <c r="CW11" s="2691"/>
      <c r="CX11" s="2691"/>
      <c r="CY11" s="2691"/>
      <c r="CZ11" s="2691"/>
      <c r="DA11" s="2693"/>
      <c r="DB11" s="2690" t="s">
        <v>1323</v>
      </c>
      <c r="DC11" s="2691"/>
      <c r="DD11" s="2691"/>
      <c r="DE11" s="2691"/>
      <c r="DF11" s="2691"/>
      <c r="DG11" s="2691"/>
      <c r="DH11" s="2691"/>
      <c r="DI11" s="2691"/>
      <c r="DJ11" s="2691"/>
      <c r="DK11" s="2691"/>
      <c r="DL11" s="2693"/>
      <c r="DM11" s="2690" t="s">
        <v>1324</v>
      </c>
      <c r="DN11" s="2691"/>
      <c r="DO11" s="2691"/>
      <c r="DP11" s="2691"/>
      <c r="DQ11" s="2691"/>
      <c r="DR11" s="2691"/>
      <c r="DS11" s="2691"/>
      <c r="DT11" s="2691"/>
      <c r="DU11" s="2691"/>
      <c r="DV11" s="2691"/>
      <c r="DW11" s="2693"/>
      <c r="DX11" s="2694" t="s">
        <v>160</v>
      </c>
      <c r="DY11" s="2695"/>
      <c r="DZ11" s="2695"/>
      <c r="EA11" s="2695"/>
      <c r="EB11" s="2695"/>
      <c r="EC11" s="2695"/>
      <c r="ED11" s="2695"/>
      <c r="EE11" s="2695"/>
      <c r="EF11" s="2695"/>
      <c r="EG11" s="2695"/>
      <c r="EH11" s="2696"/>
    </row>
    <row r="12" spans="1:138" s="1645" customFormat="1">
      <c r="A12" s="2708" t="s">
        <v>81</v>
      </c>
      <c r="B12" s="2709"/>
      <c r="C12" s="2709"/>
      <c r="D12" s="2709"/>
      <c r="E12" s="2709"/>
      <c r="F12" s="2709"/>
      <c r="G12" s="2709"/>
      <c r="H12" s="2709"/>
      <c r="I12" s="2709"/>
      <c r="J12" s="2710" t="s">
        <v>134</v>
      </c>
      <c r="K12" s="2711"/>
      <c r="L12" s="2711"/>
      <c r="M12" s="2711"/>
      <c r="N12" s="2711"/>
      <c r="O12" s="2711"/>
      <c r="P12" s="2711"/>
      <c r="Q12" s="2711"/>
      <c r="R12" s="2711"/>
      <c r="S12" s="2711"/>
      <c r="T12" s="2711"/>
      <c r="U12" s="2711"/>
      <c r="V12" s="2711"/>
      <c r="W12" s="2711"/>
      <c r="X12" s="2711"/>
      <c r="Y12" s="2711"/>
      <c r="Z12" s="2711"/>
      <c r="AA12" s="2711"/>
      <c r="AB12" s="2711"/>
      <c r="AC12" s="2711"/>
      <c r="AD12" s="2711"/>
      <c r="AE12" s="2711"/>
      <c r="AF12" s="2711"/>
      <c r="AG12" s="2711"/>
      <c r="AH12" s="2711"/>
      <c r="AI12" s="2711"/>
      <c r="AJ12" s="2711"/>
      <c r="AK12" s="2711"/>
      <c r="AL12" s="2711"/>
      <c r="AM12" s="2711"/>
      <c r="AN12" s="2711"/>
      <c r="AO12" s="2711"/>
      <c r="AP12" s="2711"/>
      <c r="AQ12" s="2711"/>
      <c r="AR12" s="2711"/>
      <c r="AS12" s="2711"/>
      <c r="AT12" s="2711"/>
      <c r="AU12" s="2711"/>
      <c r="AV12" s="2711"/>
      <c r="AW12" s="2711"/>
      <c r="AX12" s="2711"/>
      <c r="AY12" s="2711"/>
      <c r="AZ12" s="2711"/>
      <c r="BA12" s="2711"/>
      <c r="BB12" s="2711"/>
      <c r="BC12" s="2711"/>
      <c r="BD12" s="2711"/>
      <c r="BE12" s="2711"/>
      <c r="BF12" s="2711"/>
      <c r="BG12" s="2711"/>
      <c r="BH12" s="2711"/>
      <c r="BI12" s="2712"/>
      <c r="BJ12" s="2697">
        <f>+BJ13+BJ20+BJ24</f>
        <v>615.98756709642112</v>
      </c>
      <c r="BK12" s="2697"/>
      <c r="BL12" s="2697"/>
      <c r="BM12" s="2697"/>
      <c r="BN12" s="2697"/>
      <c r="BO12" s="2697"/>
      <c r="BP12" s="2697"/>
      <c r="BQ12" s="2697"/>
      <c r="BR12" s="2697"/>
      <c r="BS12" s="2697"/>
      <c r="BT12" s="2698"/>
      <c r="BU12" s="2697">
        <v>658.31139999999994</v>
      </c>
      <c r="BV12" s="2697"/>
      <c r="BW12" s="2697"/>
      <c r="BX12" s="2697"/>
      <c r="BY12" s="2697"/>
      <c r="BZ12" s="2697"/>
      <c r="CA12" s="2697"/>
      <c r="CB12" s="2697"/>
      <c r="CC12" s="2697"/>
      <c r="CD12" s="2697"/>
      <c r="CE12" s="2698"/>
      <c r="CF12" s="2697">
        <v>658.00970000000007</v>
      </c>
      <c r="CG12" s="2697"/>
      <c r="CH12" s="2697"/>
      <c r="CI12" s="2697"/>
      <c r="CJ12" s="2697"/>
      <c r="CK12" s="2697"/>
      <c r="CL12" s="2697"/>
      <c r="CM12" s="2697"/>
      <c r="CN12" s="2697"/>
      <c r="CO12" s="2697"/>
      <c r="CP12" s="2698"/>
      <c r="CQ12" s="2697">
        <v>720.66090000000042</v>
      </c>
      <c r="CR12" s="2697"/>
      <c r="CS12" s="2697"/>
      <c r="CT12" s="2697"/>
      <c r="CU12" s="2697"/>
      <c r="CV12" s="2697"/>
      <c r="CW12" s="2697"/>
      <c r="CX12" s="2697"/>
      <c r="CY12" s="2697"/>
      <c r="CZ12" s="2697"/>
      <c r="DA12" s="2698"/>
      <c r="DB12" s="2697">
        <v>754.60800000000029</v>
      </c>
      <c r="DC12" s="2697"/>
      <c r="DD12" s="2697"/>
      <c r="DE12" s="2697"/>
      <c r="DF12" s="2697"/>
      <c r="DG12" s="2697"/>
      <c r="DH12" s="2697"/>
      <c r="DI12" s="2697"/>
      <c r="DJ12" s="2697"/>
      <c r="DK12" s="2697"/>
      <c r="DL12" s="2698"/>
      <c r="DM12" s="2697">
        <v>754.60800000000029</v>
      </c>
      <c r="DN12" s="2697"/>
      <c r="DO12" s="2697"/>
      <c r="DP12" s="2697"/>
      <c r="DQ12" s="2697"/>
      <c r="DR12" s="2697"/>
      <c r="DS12" s="2697"/>
      <c r="DT12" s="2697"/>
      <c r="DU12" s="2697"/>
      <c r="DV12" s="2697"/>
      <c r="DW12" s="2698"/>
      <c r="DX12" s="2699">
        <f>SUM(BJ12:DW12)</f>
        <v>4162.1855670964223</v>
      </c>
      <c r="DY12" s="2700"/>
      <c r="DZ12" s="2700"/>
      <c r="EA12" s="2700"/>
      <c r="EB12" s="2700"/>
      <c r="EC12" s="2700"/>
      <c r="ED12" s="2700"/>
      <c r="EE12" s="2700"/>
      <c r="EF12" s="2700"/>
      <c r="EG12" s="2700"/>
      <c r="EH12" s="2701"/>
    </row>
    <row r="13" spans="1:138" s="1645" customFormat="1">
      <c r="A13" s="2615" t="s">
        <v>1282</v>
      </c>
      <c r="B13" s="2616"/>
      <c r="C13" s="2616"/>
      <c r="D13" s="2616"/>
      <c r="E13" s="2616"/>
      <c r="F13" s="2616"/>
      <c r="G13" s="2616"/>
      <c r="H13" s="2616"/>
      <c r="I13" s="2616"/>
      <c r="J13" s="2702" t="s">
        <v>141</v>
      </c>
      <c r="K13" s="2703"/>
      <c r="L13" s="2703"/>
      <c r="M13" s="2703"/>
      <c r="N13" s="2703"/>
      <c r="O13" s="2703"/>
      <c r="P13" s="2703"/>
      <c r="Q13" s="2703"/>
      <c r="R13" s="2703"/>
      <c r="S13" s="2703"/>
      <c r="T13" s="2703"/>
      <c r="U13" s="2703"/>
      <c r="V13" s="2703"/>
      <c r="W13" s="2703"/>
      <c r="X13" s="2703"/>
      <c r="Y13" s="2703"/>
      <c r="Z13" s="2703"/>
      <c r="AA13" s="2703"/>
      <c r="AB13" s="2703"/>
      <c r="AC13" s="2703"/>
      <c r="AD13" s="2703"/>
      <c r="AE13" s="2703"/>
      <c r="AF13" s="2703"/>
      <c r="AG13" s="2703"/>
      <c r="AH13" s="2703"/>
      <c r="AI13" s="2703"/>
      <c r="AJ13" s="2703"/>
      <c r="AK13" s="2703"/>
      <c r="AL13" s="2703"/>
      <c r="AM13" s="2703"/>
      <c r="AN13" s="2703"/>
      <c r="AO13" s="2703"/>
      <c r="AP13" s="2703"/>
      <c r="AQ13" s="2703"/>
      <c r="AR13" s="2703"/>
      <c r="AS13" s="2703"/>
      <c r="AT13" s="2703"/>
      <c r="AU13" s="2703"/>
      <c r="AV13" s="2703"/>
      <c r="AW13" s="2703"/>
      <c r="AX13" s="2703"/>
      <c r="AY13" s="2703"/>
      <c r="AZ13" s="2703"/>
      <c r="BA13" s="2703"/>
      <c r="BB13" s="2703"/>
      <c r="BC13" s="2703"/>
      <c r="BD13" s="2703"/>
      <c r="BE13" s="2703"/>
      <c r="BF13" s="2703"/>
      <c r="BG13" s="2703"/>
      <c r="BH13" s="2703"/>
      <c r="BI13" s="2704"/>
      <c r="BJ13" s="2705">
        <f>+BJ14+BJ15+BJ16+BJ19</f>
        <v>76.12014671546693</v>
      </c>
      <c r="BK13" s="2705"/>
      <c r="BL13" s="2705"/>
      <c r="BM13" s="2705"/>
      <c r="BN13" s="2705"/>
      <c r="BO13" s="2705"/>
      <c r="BP13" s="2705"/>
      <c r="BQ13" s="2705"/>
      <c r="BR13" s="2705"/>
      <c r="BS13" s="2705"/>
      <c r="BT13" s="2706"/>
      <c r="BU13" s="2707">
        <v>72.738</v>
      </c>
      <c r="BV13" s="2705"/>
      <c r="BW13" s="2705"/>
      <c r="BX13" s="2705"/>
      <c r="BY13" s="2705"/>
      <c r="BZ13" s="2705"/>
      <c r="CA13" s="2705"/>
      <c r="CB13" s="2705"/>
      <c r="CC13" s="2705"/>
      <c r="CD13" s="2705"/>
      <c r="CE13" s="2706"/>
      <c r="CF13" s="2707">
        <v>0</v>
      </c>
      <c r="CG13" s="2705"/>
      <c r="CH13" s="2705"/>
      <c r="CI13" s="2705"/>
      <c r="CJ13" s="2705"/>
      <c r="CK13" s="2705"/>
      <c r="CL13" s="2705"/>
      <c r="CM13" s="2705"/>
      <c r="CN13" s="2705"/>
      <c r="CO13" s="2705"/>
      <c r="CP13" s="2706"/>
      <c r="CQ13" s="2707">
        <v>0</v>
      </c>
      <c r="CR13" s="2705"/>
      <c r="CS13" s="2705"/>
      <c r="CT13" s="2705"/>
      <c r="CU13" s="2705"/>
      <c r="CV13" s="2705"/>
      <c r="CW13" s="2705"/>
      <c r="CX13" s="2705"/>
      <c r="CY13" s="2705"/>
      <c r="CZ13" s="2705"/>
      <c r="DA13" s="2706"/>
      <c r="DB13" s="2707">
        <v>0</v>
      </c>
      <c r="DC13" s="2705"/>
      <c r="DD13" s="2705"/>
      <c r="DE13" s="2705"/>
      <c r="DF13" s="2705"/>
      <c r="DG13" s="2705"/>
      <c r="DH13" s="2705"/>
      <c r="DI13" s="2705"/>
      <c r="DJ13" s="2705"/>
      <c r="DK13" s="2705"/>
      <c r="DL13" s="2706"/>
      <c r="DM13" s="2707">
        <v>0</v>
      </c>
      <c r="DN13" s="2705"/>
      <c r="DO13" s="2705"/>
      <c r="DP13" s="2705"/>
      <c r="DQ13" s="2705"/>
      <c r="DR13" s="2705"/>
      <c r="DS13" s="2705"/>
      <c r="DT13" s="2705"/>
      <c r="DU13" s="2705"/>
      <c r="DV13" s="2705"/>
      <c r="DW13" s="2713"/>
      <c r="DX13" s="2714">
        <f>SUM(BJ13:DW13)</f>
        <v>148.85814671546694</v>
      </c>
      <c r="DY13" s="2715"/>
      <c r="DZ13" s="2715"/>
      <c r="EA13" s="2715"/>
      <c r="EB13" s="2715"/>
      <c r="EC13" s="2715"/>
      <c r="ED13" s="2715"/>
      <c r="EE13" s="2715"/>
      <c r="EF13" s="2715"/>
      <c r="EG13" s="2715"/>
      <c r="EH13" s="2716"/>
    </row>
    <row r="14" spans="1:138" s="1645" customFormat="1">
      <c r="A14" s="2615" t="s">
        <v>1325</v>
      </c>
      <c r="B14" s="2616"/>
      <c r="C14" s="2616"/>
      <c r="D14" s="2616"/>
      <c r="E14" s="2616"/>
      <c r="F14" s="2616"/>
      <c r="G14" s="2616"/>
      <c r="H14" s="2616"/>
      <c r="I14" s="2616"/>
      <c r="J14" s="2702" t="s">
        <v>165</v>
      </c>
      <c r="K14" s="2703"/>
      <c r="L14" s="2703"/>
      <c r="M14" s="2703"/>
      <c r="N14" s="2703"/>
      <c r="O14" s="2703"/>
      <c r="P14" s="2703"/>
      <c r="Q14" s="2703"/>
      <c r="R14" s="2703"/>
      <c r="S14" s="2703"/>
      <c r="T14" s="2703"/>
      <c r="U14" s="2703"/>
      <c r="V14" s="2703"/>
      <c r="W14" s="2703"/>
      <c r="X14" s="2703"/>
      <c r="Y14" s="2703"/>
      <c r="Z14" s="2703"/>
      <c r="AA14" s="2703"/>
      <c r="AB14" s="2703"/>
      <c r="AC14" s="2703"/>
      <c r="AD14" s="2703"/>
      <c r="AE14" s="2703"/>
      <c r="AF14" s="2703"/>
      <c r="AG14" s="2703"/>
      <c r="AH14" s="2703"/>
      <c r="AI14" s="2703"/>
      <c r="AJ14" s="2703"/>
      <c r="AK14" s="2703"/>
      <c r="AL14" s="2703"/>
      <c r="AM14" s="2703"/>
      <c r="AN14" s="2703"/>
      <c r="AO14" s="2703"/>
      <c r="AP14" s="2703"/>
      <c r="AQ14" s="2703"/>
      <c r="AR14" s="2703"/>
      <c r="AS14" s="2703"/>
      <c r="AT14" s="2703"/>
      <c r="AU14" s="2703"/>
      <c r="AV14" s="2703"/>
      <c r="AW14" s="2703"/>
      <c r="AX14" s="2703"/>
      <c r="AY14" s="2703"/>
      <c r="AZ14" s="2703"/>
      <c r="BA14" s="2703"/>
      <c r="BB14" s="2703"/>
      <c r="BC14" s="2703"/>
      <c r="BD14" s="2703"/>
      <c r="BE14" s="2703"/>
      <c r="BF14" s="2703"/>
      <c r="BG14" s="2703"/>
      <c r="BH14" s="2703"/>
      <c r="BI14" s="2704"/>
      <c r="BJ14" s="2705">
        <v>70.935851673094064</v>
      </c>
      <c r="BK14" s="2705"/>
      <c r="BL14" s="2705"/>
      <c r="BM14" s="2705"/>
      <c r="BN14" s="2705"/>
      <c r="BO14" s="2705"/>
      <c r="BP14" s="2705"/>
      <c r="BQ14" s="2705"/>
      <c r="BR14" s="2705"/>
      <c r="BS14" s="2705"/>
      <c r="BT14" s="2706"/>
      <c r="BU14" s="2705">
        <f>+BU13-BU16</f>
        <v>72.738</v>
      </c>
      <c r="BV14" s="2705"/>
      <c r="BW14" s="2705"/>
      <c r="BX14" s="2705"/>
      <c r="BY14" s="2705"/>
      <c r="BZ14" s="2705"/>
      <c r="CA14" s="2705"/>
      <c r="CB14" s="2705"/>
      <c r="CC14" s="2705"/>
      <c r="CD14" s="2705"/>
      <c r="CE14" s="2706"/>
      <c r="CF14" s="2705">
        <f>+CF13-CF16</f>
        <v>0</v>
      </c>
      <c r="CG14" s="2705"/>
      <c r="CH14" s="2705"/>
      <c r="CI14" s="2705"/>
      <c r="CJ14" s="2705"/>
      <c r="CK14" s="2705"/>
      <c r="CL14" s="2705"/>
      <c r="CM14" s="2705"/>
      <c r="CN14" s="2705"/>
      <c r="CO14" s="2705"/>
      <c r="CP14" s="2706"/>
      <c r="CQ14" s="2705">
        <f>+CQ13-CQ16</f>
        <v>0</v>
      </c>
      <c r="CR14" s="2705"/>
      <c r="CS14" s="2705"/>
      <c r="CT14" s="2705"/>
      <c r="CU14" s="2705"/>
      <c r="CV14" s="2705"/>
      <c r="CW14" s="2705"/>
      <c r="CX14" s="2705"/>
      <c r="CY14" s="2705"/>
      <c r="CZ14" s="2705"/>
      <c r="DA14" s="2706"/>
      <c r="DB14" s="2705">
        <f>+DB13-DB16</f>
        <v>0</v>
      </c>
      <c r="DC14" s="2705"/>
      <c r="DD14" s="2705"/>
      <c r="DE14" s="2705"/>
      <c r="DF14" s="2705"/>
      <c r="DG14" s="2705"/>
      <c r="DH14" s="2705"/>
      <c r="DI14" s="2705"/>
      <c r="DJ14" s="2705"/>
      <c r="DK14" s="2705"/>
      <c r="DL14" s="2706"/>
      <c r="DM14" s="2705">
        <f>+DM13-DM16</f>
        <v>0</v>
      </c>
      <c r="DN14" s="2705"/>
      <c r="DO14" s="2705"/>
      <c r="DP14" s="2705"/>
      <c r="DQ14" s="2705"/>
      <c r="DR14" s="2705"/>
      <c r="DS14" s="2705"/>
      <c r="DT14" s="2705"/>
      <c r="DU14" s="2705"/>
      <c r="DV14" s="2705"/>
      <c r="DW14" s="2706"/>
      <c r="DX14" s="2714">
        <f>SUM(BJ14:DW14)</f>
        <v>143.67385167309408</v>
      </c>
      <c r="DY14" s="2715"/>
      <c r="DZ14" s="2715"/>
      <c r="EA14" s="2715"/>
      <c r="EB14" s="2715"/>
      <c r="EC14" s="2715"/>
      <c r="ED14" s="2715"/>
      <c r="EE14" s="2715"/>
      <c r="EF14" s="2715"/>
      <c r="EG14" s="2715"/>
      <c r="EH14" s="2716"/>
    </row>
    <row r="15" spans="1:138" s="1645" customFormat="1">
      <c r="A15" s="2615" t="s">
        <v>1326</v>
      </c>
      <c r="B15" s="2616"/>
      <c r="C15" s="2616"/>
      <c r="D15" s="2616"/>
      <c r="E15" s="2616"/>
      <c r="F15" s="2616"/>
      <c r="G15" s="2616"/>
      <c r="H15" s="2616"/>
      <c r="I15" s="2616"/>
      <c r="J15" s="2702" t="s">
        <v>1327</v>
      </c>
      <c r="K15" s="2703"/>
      <c r="L15" s="2703"/>
      <c r="M15" s="2703"/>
      <c r="N15" s="2703"/>
      <c r="O15" s="2703"/>
      <c r="P15" s="2703"/>
      <c r="Q15" s="2703"/>
      <c r="R15" s="2703"/>
      <c r="S15" s="2703"/>
      <c r="T15" s="2703"/>
      <c r="U15" s="2703"/>
      <c r="V15" s="2703"/>
      <c r="W15" s="2703"/>
      <c r="X15" s="2703"/>
      <c r="Y15" s="2703"/>
      <c r="Z15" s="2703"/>
      <c r="AA15" s="2703"/>
      <c r="AB15" s="2703"/>
      <c r="AC15" s="2703"/>
      <c r="AD15" s="2703"/>
      <c r="AE15" s="2703"/>
      <c r="AF15" s="2703"/>
      <c r="AG15" s="2703"/>
      <c r="AH15" s="2703"/>
      <c r="AI15" s="2703"/>
      <c r="AJ15" s="2703"/>
      <c r="AK15" s="2703"/>
      <c r="AL15" s="2703"/>
      <c r="AM15" s="2703"/>
      <c r="AN15" s="2703"/>
      <c r="AO15" s="2703"/>
      <c r="AP15" s="2703"/>
      <c r="AQ15" s="2703"/>
      <c r="AR15" s="2703"/>
      <c r="AS15" s="2703"/>
      <c r="AT15" s="2703"/>
      <c r="AU15" s="2703"/>
      <c r="AV15" s="2703"/>
      <c r="AW15" s="2703"/>
      <c r="AX15" s="2703"/>
      <c r="AY15" s="2703"/>
      <c r="AZ15" s="2703"/>
      <c r="BA15" s="2703"/>
      <c r="BB15" s="2703"/>
      <c r="BC15" s="2703"/>
      <c r="BD15" s="2703"/>
      <c r="BE15" s="2703"/>
      <c r="BF15" s="2703"/>
      <c r="BG15" s="2703"/>
      <c r="BH15" s="2703"/>
      <c r="BI15" s="2704"/>
      <c r="BJ15" s="2705">
        <v>0</v>
      </c>
      <c r="BK15" s="2705"/>
      <c r="BL15" s="2705"/>
      <c r="BM15" s="2705"/>
      <c r="BN15" s="2705"/>
      <c r="BO15" s="2705"/>
      <c r="BP15" s="2705"/>
      <c r="BQ15" s="2705"/>
      <c r="BR15" s="2705"/>
      <c r="BS15" s="2705"/>
      <c r="BT15" s="2706"/>
      <c r="BU15" s="2705">
        <v>0</v>
      </c>
      <c r="BV15" s="2705"/>
      <c r="BW15" s="2705"/>
      <c r="BX15" s="2705"/>
      <c r="BY15" s="2705"/>
      <c r="BZ15" s="2705"/>
      <c r="CA15" s="2705"/>
      <c r="CB15" s="2705"/>
      <c r="CC15" s="2705"/>
      <c r="CD15" s="2705"/>
      <c r="CE15" s="2706"/>
      <c r="CF15" s="2705">
        <v>0</v>
      </c>
      <c r="CG15" s="2705"/>
      <c r="CH15" s="2705"/>
      <c r="CI15" s="2705"/>
      <c r="CJ15" s="2705"/>
      <c r="CK15" s="2705"/>
      <c r="CL15" s="2705"/>
      <c r="CM15" s="2705"/>
      <c r="CN15" s="2705"/>
      <c r="CO15" s="2705"/>
      <c r="CP15" s="2706"/>
      <c r="CQ15" s="2705">
        <v>0</v>
      </c>
      <c r="CR15" s="2705"/>
      <c r="CS15" s="2705"/>
      <c r="CT15" s="2705"/>
      <c r="CU15" s="2705"/>
      <c r="CV15" s="2705"/>
      <c r="CW15" s="2705"/>
      <c r="CX15" s="2705"/>
      <c r="CY15" s="2705"/>
      <c r="CZ15" s="2705"/>
      <c r="DA15" s="2706"/>
      <c r="DB15" s="2705">
        <v>0</v>
      </c>
      <c r="DC15" s="2705"/>
      <c r="DD15" s="2705"/>
      <c r="DE15" s="2705"/>
      <c r="DF15" s="2705"/>
      <c r="DG15" s="2705"/>
      <c r="DH15" s="2705"/>
      <c r="DI15" s="2705"/>
      <c r="DJ15" s="2705"/>
      <c r="DK15" s="2705"/>
      <c r="DL15" s="2706"/>
      <c r="DM15" s="2705">
        <v>0</v>
      </c>
      <c r="DN15" s="2705"/>
      <c r="DO15" s="2705"/>
      <c r="DP15" s="2705"/>
      <c r="DQ15" s="2705"/>
      <c r="DR15" s="2705"/>
      <c r="DS15" s="2705"/>
      <c r="DT15" s="2705"/>
      <c r="DU15" s="2705"/>
      <c r="DV15" s="2705"/>
      <c r="DW15" s="2706"/>
      <c r="DX15" s="2714">
        <f t="shared" ref="DX15:DX35" si="0">SUM(BJ15:DW15)</f>
        <v>0</v>
      </c>
      <c r="DY15" s="2715"/>
      <c r="DZ15" s="2715"/>
      <c r="EA15" s="2715"/>
      <c r="EB15" s="2715"/>
      <c r="EC15" s="2715"/>
      <c r="ED15" s="2715"/>
      <c r="EE15" s="2715"/>
      <c r="EF15" s="2715"/>
      <c r="EG15" s="2715"/>
      <c r="EH15" s="2716"/>
    </row>
    <row r="16" spans="1:138" s="1645" customFormat="1" ht="25.5" customHeight="1">
      <c r="A16" s="2615" t="s">
        <v>1328</v>
      </c>
      <c r="B16" s="2616"/>
      <c r="C16" s="2616"/>
      <c r="D16" s="2616"/>
      <c r="E16" s="2616"/>
      <c r="F16" s="2616"/>
      <c r="G16" s="2616"/>
      <c r="H16" s="2616"/>
      <c r="I16" s="2616"/>
      <c r="J16" s="2717" t="s">
        <v>216</v>
      </c>
      <c r="K16" s="2718"/>
      <c r="L16" s="2718"/>
      <c r="M16" s="2718"/>
      <c r="N16" s="2718"/>
      <c r="O16" s="2718"/>
      <c r="P16" s="2718"/>
      <c r="Q16" s="2718"/>
      <c r="R16" s="2718"/>
      <c r="S16" s="2718"/>
      <c r="T16" s="2718"/>
      <c r="U16" s="2718"/>
      <c r="V16" s="2718"/>
      <c r="W16" s="2718"/>
      <c r="X16" s="2718"/>
      <c r="Y16" s="2718"/>
      <c r="Z16" s="2718"/>
      <c r="AA16" s="2718"/>
      <c r="AB16" s="2718"/>
      <c r="AC16" s="2718"/>
      <c r="AD16" s="2718"/>
      <c r="AE16" s="2718"/>
      <c r="AF16" s="2718"/>
      <c r="AG16" s="2718"/>
      <c r="AH16" s="2718"/>
      <c r="AI16" s="2718"/>
      <c r="AJ16" s="2718"/>
      <c r="AK16" s="2718"/>
      <c r="AL16" s="2718"/>
      <c r="AM16" s="2718"/>
      <c r="AN16" s="2718"/>
      <c r="AO16" s="2718"/>
      <c r="AP16" s="2718"/>
      <c r="AQ16" s="2718"/>
      <c r="AR16" s="2718"/>
      <c r="AS16" s="2718"/>
      <c r="AT16" s="2718"/>
      <c r="AU16" s="2718"/>
      <c r="AV16" s="2718"/>
      <c r="AW16" s="2718"/>
      <c r="AX16" s="2718"/>
      <c r="AY16" s="2718"/>
      <c r="AZ16" s="2718"/>
      <c r="BA16" s="2718"/>
      <c r="BB16" s="2718"/>
      <c r="BC16" s="2718"/>
      <c r="BD16" s="2718"/>
      <c r="BE16" s="2718"/>
      <c r="BF16" s="2718"/>
      <c r="BG16" s="2718"/>
      <c r="BH16" s="2718"/>
      <c r="BI16" s="2719"/>
      <c r="BJ16" s="2705">
        <v>2.768491966101692</v>
      </c>
      <c r="BK16" s="2705"/>
      <c r="BL16" s="2705"/>
      <c r="BM16" s="2705"/>
      <c r="BN16" s="2705"/>
      <c r="BO16" s="2705"/>
      <c r="BP16" s="2705"/>
      <c r="BQ16" s="2705"/>
      <c r="BR16" s="2705"/>
      <c r="BS16" s="2705"/>
      <c r="BT16" s="2706"/>
      <c r="BU16" s="2705">
        <v>0</v>
      </c>
      <c r="BV16" s="2705"/>
      <c r="BW16" s="2705"/>
      <c r="BX16" s="2705"/>
      <c r="BY16" s="2705"/>
      <c r="BZ16" s="2705"/>
      <c r="CA16" s="2705"/>
      <c r="CB16" s="2705"/>
      <c r="CC16" s="2705"/>
      <c r="CD16" s="2705"/>
      <c r="CE16" s="2706"/>
      <c r="CF16" s="2705">
        <v>0</v>
      </c>
      <c r="CG16" s="2705"/>
      <c r="CH16" s="2705"/>
      <c r="CI16" s="2705"/>
      <c r="CJ16" s="2705"/>
      <c r="CK16" s="2705"/>
      <c r="CL16" s="2705"/>
      <c r="CM16" s="2705"/>
      <c r="CN16" s="2705"/>
      <c r="CO16" s="2705"/>
      <c r="CP16" s="2706"/>
      <c r="CQ16" s="2705">
        <v>0</v>
      </c>
      <c r="CR16" s="2705"/>
      <c r="CS16" s="2705"/>
      <c r="CT16" s="2705"/>
      <c r="CU16" s="2705"/>
      <c r="CV16" s="2705"/>
      <c r="CW16" s="2705"/>
      <c r="CX16" s="2705"/>
      <c r="CY16" s="2705"/>
      <c r="CZ16" s="2705"/>
      <c r="DA16" s="2706"/>
      <c r="DB16" s="2705">
        <v>0</v>
      </c>
      <c r="DC16" s="2705"/>
      <c r="DD16" s="2705"/>
      <c r="DE16" s="2705"/>
      <c r="DF16" s="2705"/>
      <c r="DG16" s="2705"/>
      <c r="DH16" s="2705"/>
      <c r="DI16" s="2705"/>
      <c r="DJ16" s="2705"/>
      <c r="DK16" s="2705"/>
      <c r="DL16" s="2706"/>
      <c r="DM16" s="2705">
        <v>0</v>
      </c>
      <c r="DN16" s="2705"/>
      <c r="DO16" s="2705"/>
      <c r="DP16" s="2705"/>
      <c r="DQ16" s="2705"/>
      <c r="DR16" s="2705"/>
      <c r="DS16" s="2705"/>
      <c r="DT16" s="2705"/>
      <c r="DU16" s="2705"/>
      <c r="DV16" s="2705"/>
      <c r="DW16" s="2706"/>
      <c r="DX16" s="2714">
        <f t="shared" si="0"/>
        <v>2.768491966101692</v>
      </c>
      <c r="DY16" s="2715"/>
      <c r="DZ16" s="2715"/>
      <c r="EA16" s="2715"/>
      <c r="EB16" s="2715"/>
      <c r="EC16" s="2715"/>
      <c r="ED16" s="2715"/>
      <c r="EE16" s="2715"/>
      <c r="EF16" s="2715"/>
      <c r="EG16" s="2715"/>
      <c r="EH16" s="2716"/>
    </row>
    <row r="17" spans="1:138" s="1645" customFormat="1">
      <c r="A17" s="2615" t="s">
        <v>1329</v>
      </c>
      <c r="B17" s="2616"/>
      <c r="C17" s="2616"/>
      <c r="D17" s="2616"/>
      <c r="E17" s="2616"/>
      <c r="F17" s="2616"/>
      <c r="G17" s="2616"/>
      <c r="H17" s="2616"/>
      <c r="I17" s="2616"/>
      <c r="J17" s="2702" t="s">
        <v>217</v>
      </c>
      <c r="K17" s="2703"/>
      <c r="L17" s="2703"/>
      <c r="M17" s="2703"/>
      <c r="N17" s="2703"/>
      <c r="O17" s="2703"/>
      <c r="P17" s="2703"/>
      <c r="Q17" s="2703"/>
      <c r="R17" s="2703"/>
      <c r="S17" s="2703"/>
      <c r="T17" s="2703"/>
      <c r="U17" s="2703"/>
      <c r="V17" s="2703"/>
      <c r="W17" s="2703"/>
      <c r="X17" s="2703"/>
      <c r="Y17" s="2703"/>
      <c r="Z17" s="2703"/>
      <c r="AA17" s="2703"/>
      <c r="AB17" s="2703"/>
      <c r="AC17" s="2703"/>
      <c r="AD17" s="2703"/>
      <c r="AE17" s="2703"/>
      <c r="AF17" s="2703"/>
      <c r="AG17" s="2703"/>
      <c r="AH17" s="2703"/>
      <c r="AI17" s="2703"/>
      <c r="AJ17" s="2703"/>
      <c r="AK17" s="2703"/>
      <c r="AL17" s="2703"/>
      <c r="AM17" s="2703"/>
      <c r="AN17" s="2703"/>
      <c r="AO17" s="2703"/>
      <c r="AP17" s="2703"/>
      <c r="AQ17" s="2703"/>
      <c r="AR17" s="2703"/>
      <c r="AS17" s="2703"/>
      <c r="AT17" s="2703"/>
      <c r="AU17" s="2703"/>
      <c r="AV17" s="2703"/>
      <c r="AW17" s="2703"/>
      <c r="AX17" s="2703"/>
      <c r="AY17" s="2703"/>
      <c r="AZ17" s="2703"/>
      <c r="BA17" s="2703"/>
      <c r="BB17" s="2703"/>
      <c r="BC17" s="2703"/>
      <c r="BD17" s="2703"/>
      <c r="BE17" s="2703"/>
      <c r="BF17" s="2703"/>
      <c r="BG17" s="2703"/>
      <c r="BH17" s="2703"/>
      <c r="BI17" s="2704"/>
      <c r="BJ17" s="2705">
        <v>0</v>
      </c>
      <c r="BK17" s="2705"/>
      <c r="BL17" s="2705"/>
      <c r="BM17" s="2705"/>
      <c r="BN17" s="2705"/>
      <c r="BO17" s="2705"/>
      <c r="BP17" s="2705"/>
      <c r="BQ17" s="2705"/>
      <c r="BR17" s="2705"/>
      <c r="BS17" s="2705"/>
      <c r="BT17" s="2706"/>
      <c r="BU17" s="2705">
        <v>0</v>
      </c>
      <c r="BV17" s="2705"/>
      <c r="BW17" s="2705"/>
      <c r="BX17" s="2705"/>
      <c r="BY17" s="2705"/>
      <c r="BZ17" s="2705"/>
      <c r="CA17" s="2705"/>
      <c r="CB17" s="2705"/>
      <c r="CC17" s="2705"/>
      <c r="CD17" s="2705"/>
      <c r="CE17" s="2706"/>
      <c r="CF17" s="2705">
        <v>0</v>
      </c>
      <c r="CG17" s="2705"/>
      <c r="CH17" s="2705"/>
      <c r="CI17" s="2705"/>
      <c r="CJ17" s="2705"/>
      <c r="CK17" s="2705"/>
      <c r="CL17" s="2705"/>
      <c r="CM17" s="2705"/>
      <c r="CN17" s="2705"/>
      <c r="CO17" s="2705"/>
      <c r="CP17" s="2706"/>
      <c r="CQ17" s="2705">
        <v>0</v>
      </c>
      <c r="CR17" s="2705"/>
      <c r="CS17" s="2705"/>
      <c r="CT17" s="2705"/>
      <c r="CU17" s="2705"/>
      <c r="CV17" s="2705"/>
      <c r="CW17" s="2705"/>
      <c r="CX17" s="2705"/>
      <c r="CY17" s="2705"/>
      <c r="CZ17" s="2705"/>
      <c r="DA17" s="2706"/>
      <c r="DB17" s="2705">
        <v>0</v>
      </c>
      <c r="DC17" s="2705"/>
      <c r="DD17" s="2705"/>
      <c r="DE17" s="2705"/>
      <c r="DF17" s="2705"/>
      <c r="DG17" s="2705"/>
      <c r="DH17" s="2705"/>
      <c r="DI17" s="2705"/>
      <c r="DJ17" s="2705"/>
      <c r="DK17" s="2705"/>
      <c r="DL17" s="2706"/>
      <c r="DM17" s="2705">
        <v>0</v>
      </c>
      <c r="DN17" s="2705"/>
      <c r="DO17" s="2705"/>
      <c r="DP17" s="2705"/>
      <c r="DQ17" s="2705"/>
      <c r="DR17" s="2705"/>
      <c r="DS17" s="2705"/>
      <c r="DT17" s="2705"/>
      <c r="DU17" s="2705"/>
      <c r="DV17" s="2705"/>
      <c r="DW17" s="2706"/>
      <c r="DX17" s="2714">
        <f>SUM(BJ17:DW17)</f>
        <v>0</v>
      </c>
      <c r="DY17" s="2715"/>
      <c r="DZ17" s="2715"/>
      <c r="EA17" s="2715"/>
      <c r="EB17" s="2715"/>
      <c r="EC17" s="2715"/>
      <c r="ED17" s="2715"/>
      <c r="EE17" s="2715"/>
      <c r="EF17" s="2715"/>
      <c r="EG17" s="2715"/>
      <c r="EH17" s="2716"/>
    </row>
    <row r="18" spans="1:138" s="1645" customFormat="1">
      <c r="A18" s="2615" t="s">
        <v>1330</v>
      </c>
      <c r="B18" s="2616"/>
      <c r="C18" s="2616"/>
      <c r="D18" s="2616"/>
      <c r="E18" s="2616"/>
      <c r="F18" s="2616"/>
      <c r="G18" s="2616"/>
      <c r="H18" s="2616"/>
      <c r="I18" s="2616"/>
      <c r="J18" s="2702" t="s">
        <v>218</v>
      </c>
      <c r="K18" s="2703"/>
      <c r="L18" s="2703"/>
      <c r="M18" s="2703"/>
      <c r="N18" s="2703"/>
      <c r="O18" s="2703"/>
      <c r="P18" s="2703"/>
      <c r="Q18" s="2703"/>
      <c r="R18" s="2703"/>
      <c r="S18" s="2703"/>
      <c r="T18" s="2703"/>
      <c r="U18" s="2703"/>
      <c r="V18" s="2703"/>
      <c r="W18" s="2703"/>
      <c r="X18" s="2703"/>
      <c r="Y18" s="2703"/>
      <c r="Z18" s="2703"/>
      <c r="AA18" s="2703"/>
      <c r="AB18" s="2703"/>
      <c r="AC18" s="2703"/>
      <c r="AD18" s="2703"/>
      <c r="AE18" s="2703"/>
      <c r="AF18" s="2703"/>
      <c r="AG18" s="2703"/>
      <c r="AH18" s="2703"/>
      <c r="AI18" s="2703"/>
      <c r="AJ18" s="2703"/>
      <c r="AK18" s="2703"/>
      <c r="AL18" s="2703"/>
      <c r="AM18" s="2703"/>
      <c r="AN18" s="2703"/>
      <c r="AO18" s="2703"/>
      <c r="AP18" s="2703"/>
      <c r="AQ18" s="2703"/>
      <c r="AR18" s="2703"/>
      <c r="AS18" s="2703"/>
      <c r="AT18" s="2703"/>
      <c r="AU18" s="2703"/>
      <c r="AV18" s="2703"/>
      <c r="AW18" s="2703"/>
      <c r="AX18" s="2703"/>
      <c r="AY18" s="2703"/>
      <c r="AZ18" s="2703"/>
      <c r="BA18" s="2703"/>
      <c r="BB18" s="2703"/>
      <c r="BC18" s="2703"/>
      <c r="BD18" s="2703"/>
      <c r="BE18" s="2703"/>
      <c r="BF18" s="2703"/>
      <c r="BG18" s="2703"/>
      <c r="BH18" s="2703"/>
      <c r="BI18" s="2704"/>
      <c r="BJ18" s="2705">
        <f>BJ16</f>
        <v>2.768491966101692</v>
      </c>
      <c r="BK18" s="2705"/>
      <c r="BL18" s="2705"/>
      <c r="BM18" s="2705"/>
      <c r="BN18" s="2705"/>
      <c r="BO18" s="2705"/>
      <c r="BP18" s="2705"/>
      <c r="BQ18" s="2705"/>
      <c r="BR18" s="2705"/>
      <c r="BS18" s="2705"/>
      <c r="BT18" s="2706"/>
      <c r="BU18" s="2705">
        <f>BU16</f>
        <v>0</v>
      </c>
      <c r="BV18" s="2705"/>
      <c r="BW18" s="2705"/>
      <c r="BX18" s="2705"/>
      <c r="BY18" s="2705"/>
      <c r="BZ18" s="2705"/>
      <c r="CA18" s="2705"/>
      <c r="CB18" s="2705"/>
      <c r="CC18" s="2705"/>
      <c r="CD18" s="2705"/>
      <c r="CE18" s="2706"/>
      <c r="CF18" s="2705"/>
      <c r="CG18" s="2705"/>
      <c r="CH18" s="2705"/>
      <c r="CI18" s="2705"/>
      <c r="CJ18" s="2705"/>
      <c r="CK18" s="2705"/>
      <c r="CL18" s="2705"/>
      <c r="CM18" s="2705"/>
      <c r="CN18" s="2705"/>
      <c r="CO18" s="2705"/>
      <c r="CP18" s="2706"/>
      <c r="CQ18" s="2705"/>
      <c r="CR18" s="2705"/>
      <c r="CS18" s="2705"/>
      <c r="CT18" s="2705"/>
      <c r="CU18" s="2705"/>
      <c r="CV18" s="2705"/>
      <c r="CW18" s="2705"/>
      <c r="CX18" s="2705"/>
      <c r="CY18" s="2705"/>
      <c r="CZ18" s="2705"/>
      <c r="DA18" s="2706"/>
      <c r="DB18" s="2705"/>
      <c r="DC18" s="2705"/>
      <c r="DD18" s="2705"/>
      <c r="DE18" s="2705"/>
      <c r="DF18" s="2705"/>
      <c r="DG18" s="2705"/>
      <c r="DH18" s="2705"/>
      <c r="DI18" s="2705"/>
      <c r="DJ18" s="2705"/>
      <c r="DK18" s="2705"/>
      <c r="DL18" s="2706"/>
      <c r="DM18" s="2705"/>
      <c r="DN18" s="2705"/>
      <c r="DO18" s="2705"/>
      <c r="DP18" s="2705"/>
      <c r="DQ18" s="2705"/>
      <c r="DR18" s="2705"/>
      <c r="DS18" s="2705"/>
      <c r="DT18" s="2705"/>
      <c r="DU18" s="2705"/>
      <c r="DV18" s="2705"/>
      <c r="DW18" s="2706"/>
      <c r="DX18" s="2714">
        <f t="shared" si="0"/>
        <v>2.768491966101692</v>
      </c>
      <c r="DY18" s="2715"/>
      <c r="DZ18" s="2715"/>
      <c r="EA18" s="2715"/>
      <c r="EB18" s="2715"/>
      <c r="EC18" s="2715"/>
      <c r="ED18" s="2715"/>
      <c r="EE18" s="2715"/>
      <c r="EF18" s="2715"/>
      <c r="EG18" s="2715"/>
      <c r="EH18" s="2716"/>
    </row>
    <row r="19" spans="1:138" s="1645" customFormat="1">
      <c r="A19" s="2615" t="s">
        <v>1331</v>
      </c>
      <c r="B19" s="2616"/>
      <c r="C19" s="2616"/>
      <c r="D19" s="2616"/>
      <c r="E19" s="2616"/>
      <c r="F19" s="2616"/>
      <c r="G19" s="2616"/>
      <c r="H19" s="2616"/>
      <c r="I19" s="2616"/>
      <c r="J19" s="2702" t="s">
        <v>766</v>
      </c>
      <c r="K19" s="2703"/>
      <c r="L19" s="2703"/>
      <c r="M19" s="2703"/>
      <c r="N19" s="2703"/>
      <c r="O19" s="2703"/>
      <c r="P19" s="2703"/>
      <c r="Q19" s="2703"/>
      <c r="R19" s="2703"/>
      <c r="S19" s="2703"/>
      <c r="T19" s="2703"/>
      <c r="U19" s="2703"/>
      <c r="V19" s="2703"/>
      <c r="W19" s="2703"/>
      <c r="X19" s="2703"/>
      <c r="Y19" s="2703"/>
      <c r="Z19" s="2703"/>
      <c r="AA19" s="2703"/>
      <c r="AB19" s="2703"/>
      <c r="AC19" s="2703"/>
      <c r="AD19" s="2703"/>
      <c r="AE19" s="2703"/>
      <c r="AF19" s="2703"/>
      <c r="AG19" s="2703"/>
      <c r="AH19" s="2703"/>
      <c r="AI19" s="2703"/>
      <c r="AJ19" s="2703"/>
      <c r="AK19" s="2703"/>
      <c r="AL19" s="2703"/>
      <c r="AM19" s="2703"/>
      <c r="AN19" s="2703"/>
      <c r="AO19" s="2703"/>
      <c r="AP19" s="2703"/>
      <c r="AQ19" s="2703"/>
      <c r="AR19" s="2703"/>
      <c r="AS19" s="2703"/>
      <c r="AT19" s="2703"/>
      <c r="AU19" s="2703"/>
      <c r="AV19" s="2703"/>
      <c r="AW19" s="2703"/>
      <c r="AX19" s="2703"/>
      <c r="AY19" s="2703"/>
      <c r="AZ19" s="2703"/>
      <c r="BA19" s="2703"/>
      <c r="BB19" s="2703"/>
      <c r="BC19" s="2703"/>
      <c r="BD19" s="2703"/>
      <c r="BE19" s="2703"/>
      <c r="BF19" s="2703"/>
      <c r="BG19" s="2703"/>
      <c r="BH19" s="2703"/>
      <c r="BI19" s="2704"/>
      <c r="BJ19" s="2705">
        <v>2.4158030762711804</v>
      </c>
      <c r="BK19" s="2705"/>
      <c r="BL19" s="2705"/>
      <c r="BM19" s="2705"/>
      <c r="BN19" s="2705"/>
      <c r="BO19" s="2705"/>
      <c r="BP19" s="2705"/>
      <c r="BQ19" s="2705"/>
      <c r="BR19" s="2705"/>
      <c r="BS19" s="2705"/>
      <c r="BT19" s="2706"/>
      <c r="BU19" s="2705">
        <v>0</v>
      </c>
      <c r="BV19" s="2705"/>
      <c r="BW19" s="2705"/>
      <c r="BX19" s="2705"/>
      <c r="BY19" s="2705"/>
      <c r="BZ19" s="2705"/>
      <c r="CA19" s="2705"/>
      <c r="CB19" s="2705"/>
      <c r="CC19" s="2705"/>
      <c r="CD19" s="2705"/>
      <c r="CE19" s="2706"/>
      <c r="CF19" s="2705">
        <v>0</v>
      </c>
      <c r="CG19" s="2705"/>
      <c r="CH19" s="2705"/>
      <c r="CI19" s="2705"/>
      <c r="CJ19" s="2705"/>
      <c r="CK19" s="2705"/>
      <c r="CL19" s="2705"/>
      <c r="CM19" s="2705"/>
      <c r="CN19" s="2705"/>
      <c r="CO19" s="2705"/>
      <c r="CP19" s="2706"/>
      <c r="CQ19" s="2705">
        <v>0</v>
      </c>
      <c r="CR19" s="2705"/>
      <c r="CS19" s="2705"/>
      <c r="CT19" s="2705"/>
      <c r="CU19" s="2705"/>
      <c r="CV19" s="2705"/>
      <c r="CW19" s="2705"/>
      <c r="CX19" s="2705"/>
      <c r="CY19" s="2705"/>
      <c r="CZ19" s="2705"/>
      <c r="DA19" s="2706"/>
      <c r="DB19" s="2705">
        <v>0</v>
      </c>
      <c r="DC19" s="2705"/>
      <c r="DD19" s="2705"/>
      <c r="DE19" s="2705"/>
      <c r="DF19" s="2705"/>
      <c r="DG19" s="2705"/>
      <c r="DH19" s="2705"/>
      <c r="DI19" s="2705"/>
      <c r="DJ19" s="2705"/>
      <c r="DK19" s="2705"/>
      <c r="DL19" s="2706"/>
      <c r="DM19" s="2705">
        <v>0</v>
      </c>
      <c r="DN19" s="2705"/>
      <c r="DO19" s="2705"/>
      <c r="DP19" s="2705"/>
      <c r="DQ19" s="2705"/>
      <c r="DR19" s="2705"/>
      <c r="DS19" s="2705"/>
      <c r="DT19" s="2705"/>
      <c r="DU19" s="2705"/>
      <c r="DV19" s="2705"/>
      <c r="DW19" s="2706"/>
      <c r="DX19" s="2714">
        <f t="shared" si="0"/>
        <v>2.4158030762711804</v>
      </c>
      <c r="DY19" s="2715"/>
      <c r="DZ19" s="2715"/>
      <c r="EA19" s="2715"/>
      <c r="EB19" s="2715"/>
      <c r="EC19" s="2715"/>
      <c r="ED19" s="2715"/>
      <c r="EE19" s="2715"/>
      <c r="EF19" s="2715"/>
      <c r="EG19" s="2715"/>
      <c r="EH19" s="2716"/>
    </row>
    <row r="20" spans="1:138" s="1645" customFormat="1">
      <c r="A20" s="2615" t="s">
        <v>1284</v>
      </c>
      <c r="B20" s="2616"/>
      <c r="C20" s="2616"/>
      <c r="D20" s="2616"/>
      <c r="E20" s="2616"/>
      <c r="F20" s="2616"/>
      <c r="G20" s="2616"/>
      <c r="H20" s="2616"/>
      <c r="I20" s="2616"/>
      <c r="J20" s="2702" t="s">
        <v>143</v>
      </c>
      <c r="K20" s="2703"/>
      <c r="L20" s="2703"/>
      <c r="M20" s="2703"/>
      <c r="N20" s="2703"/>
      <c r="O20" s="2703"/>
      <c r="P20" s="2703"/>
      <c r="Q20" s="2703"/>
      <c r="R20" s="2703"/>
      <c r="S20" s="2703"/>
      <c r="T20" s="2703"/>
      <c r="U20" s="2703"/>
      <c r="V20" s="2703"/>
      <c r="W20" s="2703"/>
      <c r="X20" s="2703"/>
      <c r="Y20" s="2703"/>
      <c r="Z20" s="2703"/>
      <c r="AA20" s="2703"/>
      <c r="AB20" s="2703"/>
      <c r="AC20" s="2703"/>
      <c r="AD20" s="2703"/>
      <c r="AE20" s="2703"/>
      <c r="AF20" s="2703"/>
      <c r="AG20" s="2703"/>
      <c r="AH20" s="2703"/>
      <c r="AI20" s="2703"/>
      <c r="AJ20" s="2703"/>
      <c r="AK20" s="2703"/>
      <c r="AL20" s="2703"/>
      <c r="AM20" s="2703"/>
      <c r="AN20" s="2703"/>
      <c r="AO20" s="2703"/>
      <c r="AP20" s="2703"/>
      <c r="AQ20" s="2703"/>
      <c r="AR20" s="2703"/>
      <c r="AS20" s="2703"/>
      <c r="AT20" s="2703"/>
      <c r="AU20" s="2703"/>
      <c r="AV20" s="2703"/>
      <c r="AW20" s="2703"/>
      <c r="AX20" s="2703"/>
      <c r="AY20" s="2703"/>
      <c r="AZ20" s="2703"/>
      <c r="BA20" s="2703"/>
      <c r="BB20" s="2703"/>
      <c r="BC20" s="2703"/>
      <c r="BD20" s="2703"/>
      <c r="BE20" s="2703"/>
      <c r="BF20" s="2703"/>
      <c r="BG20" s="2703"/>
      <c r="BH20" s="2703"/>
      <c r="BI20" s="2704"/>
      <c r="BJ20" s="2705">
        <v>443.71442038095421</v>
      </c>
      <c r="BK20" s="2705"/>
      <c r="BL20" s="2705"/>
      <c r="BM20" s="2705"/>
      <c r="BN20" s="2705"/>
      <c r="BO20" s="2705"/>
      <c r="BP20" s="2705"/>
      <c r="BQ20" s="2705"/>
      <c r="BR20" s="2705"/>
      <c r="BS20" s="2705"/>
      <c r="BT20" s="2706"/>
      <c r="BU20" s="2705">
        <v>487.38099999999997</v>
      </c>
      <c r="BV20" s="2705"/>
      <c r="BW20" s="2705"/>
      <c r="BX20" s="2705"/>
      <c r="BY20" s="2705"/>
      <c r="BZ20" s="2705"/>
      <c r="CA20" s="2705"/>
      <c r="CB20" s="2705"/>
      <c r="CC20" s="2705"/>
      <c r="CD20" s="2705"/>
      <c r="CE20" s="2706"/>
      <c r="CF20" s="2705">
        <v>560</v>
      </c>
      <c r="CG20" s="2705"/>
      <c r="CH20" s="2705"/>
      <c r="CI20" s="2705"/>
      <c r="CJ20" s="2705"/>
      <c r="CK20" s="2705"/>
      <c r="CL20" s="2705"/>
      <c r="CM20" s="2705"/>
      <c r="CN20" s="2705"/>
      <c r="CO20" s="2705"/>
      <c r="CP20" s="2706"/>
      <c r="CQ20" s="2705">
        <v>616.00000000000023</v>
      </c>
      <c r="CR20" s="2705"/>
      <c r="CS20" s="2705"/>
      <c r="CT20" s="2705"/>
      <c r="CU20" s="2705"/>
      <c r="CV20" s="2705"/>
      <c r="CW20" s="2705"/>
      <c r="CX20" s="2705"/>
      <c r="CY20" s="2705"/>
      <c r="CZ20" s="2705"/>
      <c r="DA20" s="2706"/>
      <c r="DB20" s="2705">
        <v>644.95200000000023</v>
      </c>
      <c r="DC20" s="2705"/>
      <c r="DD20" s="2705"/>
      <c r="DE20" s="2705"/>
      <c r="DF20" s="2705"/>
      <c r="DG20" s="2705"/>
      <c r="DH20" s="2705"/>
      <c r="DI20" s="2705"/>
      <c r="DJ20" s="2705"/>
      <c r="DK20" s="2705"/>
      <c r="DL20" s="2706"/>
      <c r="DM20" s="2705">
        <v>644.95200000000023</v>
      </c>
      <c r="DN20" s="2705"/>
      <c r="DO20" s="2705"/>
      <c r="DP20" s="2705"/>
      <c r="DQ20" s="2705"/>
      <c r="DR20" s="2705"/>
      <c r="DS20" s="2705"/>
      <c r="DT20" s="2705"/>
      <c r="DU20" s="2705"/>
      <c r="DV20" s="2705"/>
      <c r="DW20" s="2706"/>
      <c r="DX20" s="2714">
        <f t="shared" si="0"/>
        <v>3396.9994203809547</v>
      </c>
      <c r="DY20" s="2715"/>
      <c r="DZ20" s="2715"/>
      <c r="EA20" s="2715"/>
      <c r="EB20" s="2715"/>
      <c r="EC20" s="2715"/>
      <c r="ED20" s="2715"/>
      <c r="EE20" s="2715"/>
      <c r="EF20" s="2715"/>
      <c r="EG20" s="2715"/>
      <c r="EH20" s="2716"/>
    </row>
    <row r="21" spans="1:138" s="1645" customFormat="1">
      <c r="A21" s="2615" t="s">
        <v>1332</v>
      </c>
      <c r="B21" s="2616"/>
      <c r="C21" s="2616"/>
      <c r="D21" s="2616"/>
      <c r="E21" s="2616"/>
      <c r="F21" s="2616"/>
      <c r="G21" s="2616"/>
      <c r="H21" s="2616"/>
      <c r="I21" s="2616"/>
      <c r="J21" s="2702" t="s">
        <v>367</v>
      </c>
      <c r="K21" s="2703"/>
      <c r="L21" s="2703"/>
      <c r="M21" s="2703"/>
      <c r="N21" s="2703"/>
      <c r="O21" s="2703"/>
      <c r="P21" s="2703"/>
      <c r="Q21" s="2703"/>
      <c r="R21" s="2703"/>
      <c r="S21" s="2703"/>
      <c r="T21" s="2703"/>
      <c r="U21" s="2703"/>
      <c r="V21" s="2703"/>
      <c r="W21" s="2703"/>
      <c r="X21" s="2703"/>
      <c r="Y21" s="2703"/>
      <c r="Z21" s="2703"/>
      <c r="AA21" s="2703"/>
      <c r="AB21" s="2703"/>
      <c r="AC21" s="2703"/>
      <c r="AD21" s="2703"/>
      <c r="AE21" s="2703"/>
      <c r="AF21" s="2703"/>
      <c r="AG21" s="2703"/>
      <c r="AH21" s="2703"/>
      <c r="AI21" s="2703"/>
      <c r="AJ21" s="2703"/>
      <c r="AK21" s="2703"/>
      <c r="AL21" s="2703"/>
      <c r="AM21" s="2703"/>
      <c r="AN21" s="2703"/>
      <c r="AO21" s="2703"/>
      <c r="AP21" s="2703"/>
      <c r="AQ21" s="2703"/>
      <c r="AR21" s="2703"/>
      <c r="AS21" s="2703"/>
      <c r="AT21" s="2703"/>
      <c r="AU21" s="2703"/>
      <c r="AV21" s="2703"/>
      <c r="AW21" s="2703"/>
      <c r="AX21" s="2703"/>
      <c r="AY21" s="2703"/>
      <c r="AZ21" s="2703"/>
      <c r="BA21" s="2703"/>
      <c r="BB21" s="2703"/>
      <c r="BC21" s="2703"/>
      <c r="BD21" s="2703"/>
      <c r="BE21" s="2703"/>
      <c r="BF21" s="2703"/>
      <c r="BG21" s="2703"/>
      <c r="BH21" s="2703"/>
      <c r="BI21" s="2704"/>
      <c r="BJ21" s="2705">
        <f>+BJ20-BJ23</f>
        <v>439.08199999999994</v>
      </c>
      <c r="BK21" s="2705"/>
      <c r="BL21" s="2705"/>
      <c r="BM21" s="2705"/>
      <c r="BN21" s="2705"/>
      <c r="BO21" s="2705"/>
      <c r="BP21" s="2705"/>
      <c r="BQ21" s="2705"/>
      <c r="BR21" s="2705"/>
      <c r="BS21" s="2705"/>
      <c r="BT21" s="2706"/>
      <c r="BU21" s="2705">
        <f>+BU20</f>
        <v>487.38099999999997</v>
      </c>
      <c r="BV21" s="2705"/>
      <c r="BW21" s="2705"/>
      <c r="BX21" s="2705"/>
      <c r="BY21" s="2705"/>
      <c r="BZ21" s="2705"/>
      <c r="CA21" s="2705"/>
      <c r="CB21" s="2705"/>
      <c r="CC21" s="2705"/>
      <c r="CD21" s="2705"/>
      <c r="CE21" s="2706"/>
      <c r="CF21" s="2705">
        <f>+CF20</f>
        <v>560</v>
      </c>
      <c r="CG21" s="2705"/>
      <c r="CH21" s="2705"/>
      <c r="CI21" s="2705"/>
      <c r="CJ21" s="2705"/>
      <c r="CK21" s="2705"/>
      <c r="CL21" s="2705"/>
      <c r="CM21" s="2705"/>
      <c r="CN21" s="2705"/>
      <c r="CO21" s="2705"/>
      <c r="CP21" s="2706"/>
      <c r="CQ21" s="2705">
        <f>+CQ20</f>
        <v>616.00000000000023</v>
      </c>
      <c r="CR21" s="2705"/>
      <c r="CS21" s="2705"/>
      <c r="CT21" s="2705"/>
      <c r="CU21" s="2705"/>
      <c r="CV21" s="2705"/>
      <c r="CW21" s="2705"/>
      <c r="CX21" s="2705"/>
      <c r="CY21" s="2705"/>
      <c r="CZ21" s="2705"/>
      <c r="DA21" s="2706"/>
      <c r="DB21" s="2705">
        <f>+DB20</f>
        <v>644.95200000000023</v>
      </c>
      <c r="DC21" s="2705"/>
      <c r="DD21" s="2705"/>
      <c r="DE21" s="2705"/>
      <c r="DF21" s="2705"/>
      <c r="DG21" s="2705"/>
      <c r="DH21" s="2705"/>
      <c r="DI21" s="2705"/>
      <c r="DJ21" s="2705"/>
      <c r="DK21" s="2705"/>
      <c r="DL21" s="2706"/>
      <c r="DM21" s="2705">
        <f>+DM20</f>
        <v>644.95200000000023</v>
      </c>
      <c r="DN21" s="2705"/>
      <c r="DO21" s="2705"/>
      <c r="DP21" s="2705"/>
      <c r="DQ21" s="2705"/>
      <c r="DR21" s="2705"/>
      <c r="DS21" s="2705"/>
      <c r="DT21" s="2705"/>
      <c r="DU21" s="2705"/>
      <c r="DV21" s="2705"/>
      <c r="DW21" s="2706"/>
      <c r="DX21" s="2714">
        <f t="shared" si="0"/>
        <v>3392.3670000000006</v>
      </c>
      <c r="DY21" s="2715"/>
      <c r="DZ21" s="2715"/>
      <c r="EA21" s="2715"/>
      <c r="EB21" s="2715"/>
      <c r="EC21" s="2715"/>
      <c r="ED21" s="2715"/>
      <c r="EE21" s="2715"/>
      <c r="EF21" s="2715"/>
      <c r="EG21" s="2715"/>
      <c r="EH21" s="2716"/>
    </row>
    <row r="22" spans="1:138" s="1645" customFormat="1">
      <c r="A22" s="2615" t="s">
        <v>1333</v>
      </c>
      <c r="B22" s="2616"/>
      <c r="C22" s="2616"/>
      <c r="D22" s="2616"/>
      <c r="E22" s="2616"/>
      <c r="F22" s="2616"/>
      <c r="G22" s="2616"/>
      <c r="H22" s="2616"/>
      <c r="I22" s="2616"/>
      <c r="J22" s="2702" t="s">
        <v>368</v>
      </c>
      <c r="K22" s="2703"/>
      <c r="L22" s="2703"/>
      <c r="M22" s="2703"/>
      <c r="N22" s="2703"/>
      <c r="O22" s="2703"/>
      <c r="P22" s="2703"/>
      <c r="Q22" s="2703"/>
      <c r="R22" s="2703"/>
      <c r="S22" s="2703"/>
      <c r="T22" s="2703"/>
      <c r="U22" s="2703"/>
      <c r="V22" s="2703"/>
      <c r="W22" s="2703"/>
      <c r="X22" s="2703"/>
      <c r="Y22" s="2703"/>
      <c r="Z22" s="2703"/>
      <c r="AA22" s="2703"/>
      <c r="AB22" s="2703"/>
      <c r="AC22" s="2703"/>
      <c r="AD22" s="2703"/>
      <c r="AE22" s="2703"/>
      <c r="AF22" s="2703"/>
      <c r="AG22" s="2703"/>
      <c r="AH22" s="2703"/>
      <c r="AI22" s="2703"/>
      <c r="AJ22" s="2703"/>
      <c r="AK22" s="2703"/>
      <c r="AL22" s="2703"/>
      <c r="AM22" s="2703"/>
      <c r="AN22" s="2703"/>
      <c r="AO22" s="2703"/>
      <c r="AP22" s="2703"/>
      <c r="AQ22" s="2703"/>
      <c r="AR22" s="2703"/>
      <c r="AS22" s="2703"/>
      <c r="AT22" s="2703"/>
      <c r="AU22" s="2703"/>
      <c r="AV22" s="2703"/>
      <c r="AW22" s="2703"/>
      <c r="AX22" s="2703"/>
      <c r="AY22" s="2703"/>
      <c r="AZ22" s="2703"/>
      <c r="BA22" s="2703"/>
      <c r="BB22" s="2703"/>
      <c r="BC22" s="2703"/>
      <c r="BD22" s="2703"/>
      <c r="BE22" s="2703"/>
      <c r="BF22" s="2703"/>
      <c r="BG22" s="2703"/>
      <c r="BH22" s="2703"/>
      <c r="BI22" s="2704"/>
      <c r="BJ22" s="2705">
        <v>0</v>
      </c>
      <c r="BK22" s="2705"/>
      <c r="BL22" s="2705"/>
      <c r="BM22" s="2705"/>
      <c r="BN22" s="2705"/>
      <c r="BO22" s="2705"/>
      <c r="BP22" s="2705"/>
      <c r="BQ22" s="2705"/>
      <c r="BR22" s="2705"/>
      <c r="BS22" s="2705"/>
      <c r="BT22" s="2706"/>
      <c r="BU22" s="2705">
        <v>0</v>
      </c>
      <c r="BV22" s="2705"/>
      <c r="BW22" s="2705"/>
      <c r="BX22" s="2705"/>
      <c r="BY22" s="2705"/>
      <c r="BZ22" s="2705"/>
      <c r="CA22" s="2705"/>
      <c r="CB22" s="2705"/>
      <c r="CC22" s="2705"/>
      <c r="CD22" s="2705"/>
      <c r="CE22" s="2706"/>
      <c r="CF22" s="2705">
        <v>0</v>
      </c>
      <c r="CG22" s="2705"/>
      <c r="CH22" s="2705"/>
      <c r="CI22" s="2705"/>
      <c r="CJ22" s="2705"/>
      <c r="CK22" s="2705"/>
      <c r="CL22" s="2705"/>
      <c r="CM22" s="2705"/>
      <c r="CN22" s="2705"/>
      <c r="CO22" s="2705"/>
      <c r="CP22" s="2706"/>
      <c r="CQ22" s="2705">
        <v>0</v>
      </c>
      <c r="CR22" s="2705"/>
      <c r="CS22" s="2705"/>
      <c r="CT22" s="2705"/>
      <c r="CU22" s="2705"/>
      <c r="CV22" s="2705"/>
      <c r="CW22" s="2705"/>
      <c r="CX22" s="2705"/>
      <c r="CY22" s="2705"/>
      <c r="CZ22" s="2705"/>
      <c r="DA22" s="2706"/>
      <c r="DB22" s="2705">
        <v>0</v>
      </c>
      <c r="DC22" s="2705"/>
      <c r="DD22" s="2705"/>
      <c r="DE22" s="2705"/>
      <c r="DF22" s="2705"/>
      <c r="DG22" s="2705"/>
      <c r="DH22" s="2705"/>
      <c r="DI22" s="2705"/>
      <c r="DJ22" s="2705"/>
      <c r="DK22" s="2705"/>
      <c r="DL22" s="2706"/>
      <c r="DM22" s="2705">
        <v>0</v>
      </c>
      <c r="DN22" s="2705"/>
      <c r="DO22" s="2705"/>
      <c r="DP22" s="2705"/>
      <c r="DQ22" s="2705"/>
      <c r="DR22" s="2705"/>
      <c r="DS22" s="2705"/>
      <c r="DT22" s="2705"/>
      <c r="DU22" s="2705"/>
      <c r="DV22" s="2705"/>
      <c r="DW22" s="2706"/>
      <c r="DX22" s="2714">
        <f>SUM(BJ22:DW22)</f>
        <v>0</v>
      </c>
      <c r="DY22" s="2715"/>
      <c r="DZ22" s="2715"/>
      <c r="EA22" s="2715"/>
      <c r="EB22" s="2715"/>
      <c r="EC22" s="2715"/>
      <c r="ED22" s="2715"/>
      <c r="EE22" s="2715"/>
      <c r="EF22" s="2715"/>
      <c r="EG22" s="2715"/>
      <c r="EH22" s="2716"/>
    </row>
    <row r="23" spans="1:138" s="1645" customFormat="1">
      <c r="A23" s="2615" t="s">
        <v>1334</v>
      </c>
      <c r="B23" s="2616"/>
      <c r="C23" s="2616"/>
      <c r="D23" s="2616"/>
      <c r="E23" s="2616"/>
      <c r="F23" s="2616"/>
      <c r="G23" s="2616"/>
      <c r="H23" s="2616"/>
      <c r="I23" s="2616"/>
      <c r="J23" s="2702" t="s">
        <v>369</v>
      </c>
      <c r="K23" s="2703"/>
      <c r="L23" s="2703"/>
      <c r="M23" s="2703"/>
      <c r="N23" s="2703"/>
      <c r="O23" s="2703"/>
      <c r="P23" s="2703"/>
      <c r="Q23" s="2703"/>
      <c r="R23" s="2703"/>
      <c r="S23" s="2703"/>
      <c r="T23" s="2703"/>
      <c r="U23" s="2703"/>
      <c r="V23" s="2703"/>
      <c r="W23" s="2703"/>
      <c r="X23" s="2703"/>
      <c r="Y23" s="2703"/>
      <c r="Z23" s="2703"/>
      <c r="AA23" s="2703"/>
      <c r="AB23" s="2703"/>
      <c r="AC23" s="2703"/>
      <c r="AD23" s="2703"/>
      <c r="AE23" s="2703"/>
      <c r="AF23" s="2703"/>
      <c r="AG23" s="2703"/>
      <c r="AH23" s="2703"/>
      <c r="AI23" s="2703"/>
      <c r="AJ23" s="2703"/>
      <c r="AK23" s="2703"/>
      <c r="AL23" s="2703"/>
      <c r="AM23" s="2703"/>
      <c r="AN23" s="2703"/>
      <c r="AO23" s="2703"/>
      <c r="AP23" s="2703"/>
      <c r="AQ23" s="2703"/>
      <c r="AR23" s="2703"/>
      <c r="AS23" s="2703"/>
      <c r="AT23" s="2703"/>
      <c r="AU23" s="2703"/>
      <c r="AV23" s="2703"/>
      <c r="AW23" s="2703"/>
      <c r="AX23" s="2703"/>
      <c r="AY23" s="2703"/>
      <c r="AZ23" s="2703"/>
      <c r="BA23" s="2703"/>
      <c r="BB23" s="2703"/>
      <c r="BC23" s="2703"/>
      <c r="BD23" s="2703"/>
      <c r="BE23" s="2703"/>
      <c r="BF23" s="2703"/>
      <c r="BG23" s="2703"/>
      <c r="BH23" s="2703"/>
      <c r="BI23" s="2704"/>
      <c r="BJ23" s="2705">
        <v>4.6324203809542723</v>
      </c>
      <c r="BK23" s="2705"/>
      <c r="BL23" s="2705"/>
      <c r="BM23" s="2705"/>
      <c r="BN23" s="2705"/>
      <c r="BO23" s="2705"/>
      <c r="BP23" s="2705"/>
      <c r="BQ23" s="2705"/>
      <c r="BR23" s="2705"/>
      <c r="BS23" s="2705"/>
      <c r="BT23" s="2706"/>
      <c r="BU23" s="2705">
        <v>0</v>
      </c>
      <c r="BV23" s="2705"/>
      <c r="BW23" s="2705"/>
      <c r="BX23" s="2705"/>
      <c r="BY23" s="2705"/>
      <c r="BZ23" s="2705"/>
      <c r="CA23" s="2705"/>
      <c r="CB23" s="2705"/>
      <c r="CC23" s="2705"/>
      <c r="CD23" s="2705"/>
      <c r="CE23" s="2706"/>
      <c r="CF23" s="2705">
        <v>0</v>
      </c>
      <c r="CG23" s="2705"/>
      <c r="CH23" s="2705"/>
      <c r="CI23" s="2705"/>
      <c r="CJ23" s="2705"/>
      <c r="CK23" s="2705"/>
      <c r="CL23" s="2705"/>
      <c r="CM23" s="2705"/>
      <c r="CN23" s="2705"/>
      <c r="CO23" s="2705"/>
      <c r="CP23" s="2706"/>
      <c r="CQ23" s="2705">
        <v>0</v>
      </c>
      <c r="CR23" s="2705"/>
      <c r="CS23" s="2705"/>
      <c r="CT23" s="2705"/>
      <c r="CU23" s="2705"/>
      <c r="CV23" s="2705"/>
      <c r="CW23" s="2705"/>
      <c r="CX23" s="2705"/>
      <c r="CY23" s="2705"/>
      <c r="CZ23" s="2705"/>
      <c r="DA23" s="2706"/>
      <c r="DB23" s="2705">
        <v>0</v>
      </c>
      <c r="DC23" s="2705"/>
      <c r="DD23" s="2705"/>
      <c r="DE23" s="2705"/>
      <c r="DF23" s="2705"/>
      <c r="DG23" s="2705"/>
      <c r="DH23" s="2705"/>
      <c r="DI23" s="2705"/>
      <c r="DJ23" s="2705"/>
      <c r="DK23" s="2705"/>
      <c r="DL23" s="2706"/>
      <c r="DM23" s="2705">
        <v>0</v>
      </c>
      <c r="DN23" s="2705"/>
      <c r="DO23" s="2705"/>
      <c r="DP23" s="2705"/>
      <c r="DQ23" s="2705"/>
      <c r="DR23" s="2705"/>
      <c r="DS23" s="2705"/>
      <c r="DT23" s="2705"/>
      <c r="DU23" s="2705"/>
      <c r="DV23" s="2705"/>
      <c r="DW23" s="2706"/>
      <c r="DX23" s="2714">
        <f>SUM(BJ23:DW23)</f>
        <v>4.6324203809542723</v>
      </c>
      <c r="DY23" s="2715"/>
      <c r="DZ23" s="2715"/>
      <c r="EA23" s="2715"/>
      <c r="EB23" s="2715"/>
      <c r="EC23" s="2715"/>
      <c r="ED23" s="2715"/>
      <c r="EE23" s="2715"/>
      <c r="EF23" s="2715"/>
      <c r="EG23" s="2715"/>
      <c r="EH23" s="2716"/>
    </row>
    <row r="24" spans="1:138" s="1645" customFormat="1">
      <c r="A24" s="2615" t="s">
        <v>1286</v>
      </c>
      <c r="B24" s="2616"/>
      <c r="C24" s="2616"/>
      <c r="D24" s="2616"/>
      <c r="E24" s="2616"/>
      <c r="F24" s="2616"/>
      <c r="G24" s="2616"/>
      <c r="H24" s="2616"/>
      <c r="I24" s="2616"/>
      <c r="J24" s="2702" t="s">
        <v>144</v>
      </c>
      <c r="K24" s="2703"/>
      <c r="L24" s="2703"/>
      <c r="M24" s="2703"/>
      <c r="N24" s="2703"/>
      <c r="O24" s="2703"/>
      <c r="P24" s="2703"/>
      <c r="Q24" s="2703"/>
      <c r="R24" s="2703"/>
      <c r="S24" s="2703"/>
      <c r="T24" s="2703"/>
      <c r="U24" s="2703"/>
      <c r="V24" s="2703"/>
      <c r="W24" s="2703"/>
      <c r="X24" s="2703"/>
      <c r="Y24" s="2703"/>
      <c r="Z24" s="2703"/>
      <c r="AA24" s="2703"/>
      <c r="AB24" s="2703"/>
      <c r="AC24" s="2703"/>
      <c r="AD24" s="2703"/>
      <c r="AE24" s="2703"/>
      <c r="AF24" s="2703"/>
      <c r="AG24" s="2703"/>
      <c r="AH24" s="2703"/>
      <c r="AI24" s="2703"/>
      <c r="AJ24" s="2703"/>
      <c r="AK24" s="2703"/>
      <c r="AL24" s="2703"/>
      <c r="AM24" s="2703"/>
      <c r="AN24" s="2703"/>
      <c r="AO24" s="2703"/>
      <c r="AP24" s="2703"/>
      <c r="AQ24" s="2703"/>
      <c r="AR24" s="2703"/>
      <c r="AS24" s="2703"/>
      <c r="AT24" s="2703"/>
      <c r="AU24" s="2703"/>
      <c r="AV24" s="2703"/>
      <c r="AW24" s="2703"/>
      <c r="AX24" s="2703"/>
      <c r="AY24" s="2703"/>
      <c r="AZ24" s="2703"/>
      <c r="BA24" s="2703"/>
      <c r="BB24" s="2703"/>
      <c r="BC24" s="2703"/>
      <c r="BD24" s="2703"/>
      <c r="BE24" s="2703"/>
      <c r="BF24" s="2703"/>
      <c r="BG24" s="2703"/>
      <c r="BH24" s="2703"/>
      <c r="BI24" s="2704"/>
      <c r="BJ24" s="2720">
        <f>94.74+1.413</f>
        <v>96.152999999999992</v>
      </c>
      <c r="BK24" s="2720"/>
      <c r="BL24" s="2720"/>
      <c r="BM24" s="2720"/>
      <c r="BN24" s="2720"/>
      <c r="BO24" s="2720"/>
      <c r="BP24" s="2720"/>
      <c r="BQ24" s="2720"/>
      <c r="BR24" s="2720"/>
      <c r="BS24" s="2720"/>
      <c r="BT24" s="2721"/>
      <c r="BU24" s="2705">
        <v>98.192399999999907</v>
      </c>
      <c r="BV24" s="2705"/>
      <c r="BW24" s="2705"/>
      <c r="BX24" s="2705"/>
      <c r="BY24" s="2705"/>
      <c r="BZ24" s="2705"/>
      <c r="CA24" s="2705"/>
      <c r="CB24" s="2705"/>
      <c r="CC24" s="2705"/>
      <c r="CD24" s="2705"/>
      <c r="CE24" s="2706"/>
      <c r="CF24" s="2705">
        <v>98.009700000000066</v>
      </c>
      <c r="CG24" s="2705"/>
      <c r="CH24" s="2705"/>
      <c r="CI24" s="2705"/>
      <c r="CJ24" s="2705"/>
      <c r="CK24" s="2705"/>
      <c r="CL24" s="2705"/>
      <c r="CM24" s="2705"/>
      <c r="CN24" s="2705"/>
      <c r="CO24" s="2705"/>
      <c r="CP24" s="2706"/>
      <c r="CQ24" s="2705">
        <v>104.66090000000008</v>
      </c>
      <c r="CR24" s="2705"/>
      <c r="CS24" s="2705"/>
      <c r="CT24" s="2705"/>
      <c r="CU24" s="2705"/>
      <c r="CV24" s="2705"/>
      <c r="CW24" s="2705"/>
      <c r="CX24" s="2705"/>
      <c r="CY24" s="2705"/>
      <c r="CZ24" s="2705"/>
      <c r="DA24" s="2706"/>
      <c r="DB24" s="2705">
        <v>109.65600000000001</v>
      </c>
      <c r="DC24" s="2705"/>
      <c r="DD24" s="2705"/>
      <c r="DE24" s="2705"/>
      <c r="DF24" s="2705"/>
      <c r="DG24" s="2705"/>
      <c r="DH24" s="2705"/>
      <c r="DI24" s="2705"/>
      <c r="DJ24" s="2705"/>
      <c r="DK24" s="2705"/>
      <c r="DL24" s="2706"/>
      <c r="DM24" s="2705">
        <v>109.65600000000005</v>
      </c>
      <c r="DN24" s="2705"/>
      <c r="DO24" s="2705"/>
      <c r="DP24" s="2705"/>
      <c r="DQ24" s="2705"/>
      <c r="DR24" s="2705"/>
      <c r="DS24" s="2705"/>
      <c r="DT24" s="2705"/>
      <c r="DU24" s="2705"/>
      <c r="DV24" s="2705"/>
      <c r="DW24" s="2706"/>
      <c r="DX24" s="2714">
        <f t="shared" si="0"/>
        <v>616.32800000000009</v>
      </c>
      <c r="DY24" s="2715"/>
      <c r="DZ24" s="2715"/>
      <c r="EA24" s="2715"/>
      <c r="EB24" s="2715"/>
      <c r="EC24" s="2715"/>
      <c r="ED24" s="2715"/>
      <c r="EE24" s="2715"/>
      <c r="EF24" s="2715"/>
      <c r="EG24" s="2715"/>
      <c r="EH24" s="2716"/>
    </row>
    <row r="25" spans="1:138" s="1645" customFormat="1">
      <c r="A25" s="2615" t="s">
        <v>1335</v>
      </c>
      <c r="B25" s="2616"/>
      <c r="C25" s="2616"/>
      <c r="D25" s="2616"/>
      <c r="E25" s="2616"/>
      <c r="F25" s="2616"/>
      <c r="G25" s="2616"/>
      <c r="H25" s="2616"/>
      <c r="I25" s="2616"/>
      <c r="J25" s="2702" t="s">
        <v>146</v>
      </c>
      <c r="K25" s="2703"/>
      <c r="L25" s="2703"/>
      <c r="M25" s="2703"/>
      <c r="N25" s="2703"/>
      <c r="O25" s="2703"/>
      <c r="P25" s="2703"/>
      <c r="Q25" s="2703"/>
      <c r="R25" s="2703"/>
      <c r="S25" s="2703"/>
      <c r="T25" s="2703"/>
      <c r="U25" s="2703"/>
      <c r="V25" s="2703"/>
      <c r="W25" s="2703"/>
      <c r="X25" s="2703"/>
      <c r="Y25" s="2703"/>
      <c r="Z25" s="2703"/>
      <c r="AA25" s="2703"/>
      <c r="AB25" s="2703"/>
      <c r="AC25" s="2703"/>
      <c r="AD25" s="2703"/>
      <c r="AE25" s="2703"/>
      <c r="AF25" s="2703"/>
      <c r="AG25" s="2703"/>
      <c r="AH25" s="2703"/>
      <c r="AI25" s="2703"/>
      <c r="AJ25" s="2703"/>
      <c r="AK25" s="2703"/>
      <c r="AL25" s="2703"/>
      <c r="AM25" s="2703"/>
      <c r="AN25" s="2703"/>
      <c r="AO25" s="2703"/>
      <c r="AP25" s="2703"/>
      <c r="AQ25" s="2703"/>
      <c r="AR25" s="2703"/>
      <c r="AS25" s="2703"/>
      <c r="AT25" s="2703"/>
      <c r="AU25" s="2703"/>
      <c r="AV25" s="2703"/>
      <c r="AW25" s="2703"/>
      <c r="AX25" s="2703"/>
      <c r="AY25" s="2703"/>
      <c r="AZ25" s="2703"/>
      <c r="BA25" s="2703"/>
      <c r="BB25" s="2703"/>
      <c r="BC25" s="2703"/>
      <c r="BD25" s="2703"/>
      <c r="BE25" s="2703"/>
      <c r="BF25" s="2703"/>
      <c r="BG25" s="2703"/>
      <c r="BH25" s="2703"/>
      <c r="BI25" s="2704"/>
      <c r="BJ25" s="2705">
        <v>0</v>
      </c>
      <c r="BK25" s="2705"/>
      <c r="BL25" s="2705"/>
      <c r="BM25" s="2705"/>
      <c r="BN25" s="2705"/>
      <c r="BO25" s="2705"/>
      <c r="BP25" s="2705"/>
      <c r="BQ25" s="2705"/>
      <c r="BR25" s="2705"/>
      <c r="BS25" s="2705"/>
      <c r="BT25" s="2706"/>
      <c r="BU25" s="2705">
        <v>0</v>
      </c>
      <c r="BV25" s="2705"/>
      <c r="BW25" s="2705"/>
      <c r="BX25" s="2705"/>
      <c r="BY25" s="2705"/>
      <c r="BZ25" s="2705"/>
      <c r="CA25" s="2705"/>
      <c r="CB25" s="2705"/>
      <c r="CC25" s="2705"/>
      <c r="CD25" s="2705"/>
      <c r="CE25" s="2706"/>
      <c r="CF25" s="2705">
        <v>0</v>
      </c>
      <c r="CG25" s="2705"/>
      <c r="CH25" s="2705"/>
      <c r="CI25" s="2705"/>
      <c r="CJ25" s="2705"/>
      <c r="CK25" s="2705"/>
      <c r="CL25" s="2705"/>
      <c r="CM25" s="2705"/>
      <c r="CN25" s="2705"/>
      <c r="CO25" s="2705"/>
      <c r="CP25" s="2706"/>
      <c r="CQ25" s="2705">
        <v>0</v>
      </c>
      <c r="CR25" s="2705"/>
      <c r="CS25" s="2705"/>
      <c r="CT25" s="2705"/>
      <c r="CU25" s="2705"/>
      <c r="CV25" s="2705"/>
      <c r="CW25" s="2705"/>
      <c r="CX25" s="2705"/>
      <c r="CY25" s="2705"/>
      <c r="CZ25" s="2705"/>
      <c r="DA25" s="2706"/>
      <c r="DB25" s="2705">
        <v>0</v>
      </c>
      <c r="DC25" s="2705"/>
      <c r="DD25" s="2705"/>
      <c r="DE25" s="2705"/>
      <c r="DF25" s="2705"/>
      <c r="DG25" s="2705"/>
      <c r="DH25" s="2705"/>
      <c r="DI25" s="2705"/>
      <c r="DJ25" s="2705"/>
      <c r="DK25" s="2705"/>
      <c r="DL25" s="2706"/>
      <c r="DM25" s="2705">
        <v>0</v>
      </c>
      <c r="DN25" s="2705"/>
      <c r="DO25" s="2705"/>
      <c r="DP25" s="2705"/>
      <c r="DQ25" s="2705"/>
      <c r="DR25" s="2705"/>
      <c r="DS25" s="2705"/>
      <c r="DT25" s="2705"/>
      <c r="DU25" s="2705"/>
      <c r="DV25" s="2705"/>
      <c r="DW25" s="2706"/>
      <c r="DX25" s="2714">
        <f t="shared" si="0"/>
        <v>0</v>
      </c>
      <c r="DY25" s="2715"/>
      <c r="DZ25" s="2715"/>
      <c r="EA25" s="2715"/>
      <c r="EB25" s="2715"/>
      <c r="EC25" s="2715"/>
      <c r="ED25" s="2715"/>
      <c r="EE25" s="2715"/>
      <c r="EF25" s="2715"/>
      <c r="EG25" s="2715"/>
      <c r="EH25" s="2716"/>
    </row>
    <row r="26" spans="1:138" s="1645" customFormat="1">
      <c r="A26" s="2615" t="s">
        <v>1336</v>
      </c>
      <c r="B26" s="2616"/>
      <c r="C26" s="2616"/>
      <c r="D26" s="2616"/>
      <c r="E26" s="2616"/>
      <c r="F26" s="2616"/>
      <c r="G26" s="2616"/>
      <c r="H26" s="2616"/>
      <c r="I26" s="2616"/>
      <c r="J26" s="2702" t="s">
        <v>219</v>
      </c>
      <c r="K26" s="2703"/>
      <c r="L26" s="2703"/>
      <c r="M26" s="2703"/>
      <c r="N26" s="2703"/>
      <c r="O26" s="2703"/>
      <c r="P26" s="2703"/>
      <c r="Q26" s="2703"/>
      <c r="R26" s="2703"/>
      <c r="S26" s="2703"/>
      <c r="T26" s="2703"/>
      <c r="U26" s="2703"/>
      <c r="V26" s="2703"/>
      <c r="W26" s="2703"/>
      <c r="X26" s="2703"/>
      <c r="Y26" s="2703"/>
      <c r="Z26" s="2703"/>
      <c r="AA26" s="2703"/>
      <c r="AB26" s="2703"/>
      <c r="AC26" s="2703"/>
      <c r="AD26" s="2703"/>
      <c r="AE26" s="2703"/>
      <c r="AF26" s="2703"/>
      <c r="AG26" s="2703"/>
      <c r="AH26" s="2703"/>
      <c r="AI26" s="2703"/>
      <c r="AJ26" s="2703"/>
      <c r="AK26" s="2703"/>
      <c r="AL26" s="2703"/>
      <c r="AM26" s="2703"/>
      <c r="AN26" s="2703"/>
      <c r="AO26" s="2703"/>
      <c r="AP26" s="2703"/>
      <c r="AQ26" s="2703"/>
      <c r="AR26" s="2703"/>
      <c r="AS26" s="2703"/>
      <c r="AT26" s="2703"/>
      <c r="AU26" s="2703"/>
      <c r="AV26" s="2703"/>
      <c r="AW26" s="2703"/>
      <c r="AX26" s="2703"/>
      <c r="AY26" s="2703"/>
      <c r="AZ26" s="2703"/>
      <c r="BA26" s="2703"/>
      <c r="BB26" s="2703"/>
      <c r="BC26" s="2703"/>
      <c r="BD26" s="2703"/>
      <c r="BE26" s="2703"/>
      <c r="BF26" s="2703"/>
      <c r="BG26" s="2703"/>
      <c r="BH26" s="2703"/>
      <c r="BI26" s="2704"/>
      <c r="BJ26" s="2705">
        <v>0</v>
      </c>
      <c r="BK26" s="2705"/>
      <c r="BL26" s="2705"/>
      <c r="BM26" s="2705"/>
      <c r="BN26" s="2705"/>
      <c r="BO26" s="2705"/>
      <c r="BP26" s="2705"/>
      <c r="BQ26" s="2705"/>
      <c r="BR26" s="2705"/>
      <c r="BS26" s="2705"/>
      <c r="BT26" s="2706"/>
      <c r="BU26" s="2705">
        <v>0</v>
      </c>
      <c r="BV26" s="2705"/>
      <c r="BW26" s="2705"/>
      <c r="BX26" s="2705"/>
      <c r="BY26" s="2705"/>
      <c r="BZ26" s="2705"/>
      <c r="CA26" s="2705"/>
      <c r="CB26" s="2705"/>
      <c r="CC26" s="2705"/>
      <c r="CD26" s="2705"/>
      <c r="CE26" s="2706"/>
      <c r="CF26" s="2705">
        <v>0</v>
      </c>
      <c r="CG26" s="2705"/>
      <c r="CH26" s="2705"/>
      <c r="CI26" s="2705"/>
      <c r="CJ26" s="2705"/>
      <c r="CK26" s="2705"/>
      <c r="CL26" s="2705"/>
      <c r="CM26" s="2705"/>
      <c r="CN26" s="2705"/>
      <c r="CO26" s="2705"/>
      <c r="CP26" s="2706"/>
      <c r="CQ26" s="2705">
        <v>0</v>
      </c>
      <c r="CR26" s="2705"/>
      <c r="CS26" s="2705"/>
      <c r="CT26" s="2705"/>
      <c r="CU26" s="2705"/>
      <c r="CV26" s="2705"/>
      <c r="CW26" s="2705"/>
      <c r="CX26" s="2705"/>
      <c r="CY26" s="2705"/>
      <c r="CZ26" s="2705"/>
      <c r="DA26" s="2706"/>
      <c r="DB26" s="2705">
        <v>0</v>
      </c>
      <c r="DC26" s="2705"/>
      <c r="DD26" s="2705"/>
      <c r="DE26" s="2705"/>
      <c r="DF26" s="2705"/>
      <c r="DG26" s="2705"/>
      <c r="DH26" s="2705"/>
      <c r="DI26" s="2705"/>
      <c r="DJ26" s="2705"/>
      <c r="DK26" s="2705"/>
      <c r="DL26" s="2706"/>
      <c r="DM26" s="2705">
        <v>0</v>
      </c>
      <c r="DN26" s="2705"/>
      <c r="DO26" s="2705"/>
      <c r="DP26" s="2705"/>
      <c r="DQ26" s="2705"/>
      <c r="DR26" s="2705"/>
      <c r="DS26" s="2705"/>
      <c r="DT26" s="2705"/>
      <c r="DU26" s="2705"/>
      <c r="DV26" s="2705"/>
      <c r="DW26" s="2706"/>
      <c r="DX26" s="2714">
        <f t="shared" si="0"/>
        <v>0</v>
      </c>
      <c r="DY26" s="2715"/>
      <c r="DZ26" s="2715"/>
      <c r="EA26" s="2715"/>
      <c r="EB26" s="2715"/>
      <c r="EC26" s="2715"/>
      <c r="ED26" s="2715"/>
      <c r="EE26" s="2715"/>
      <c r="EF26" s="2715"/>
      <c r="EG26" s="2715"/>
      <c r="EH26" s="2716"/>
    </row>
    <row r="27" spans="1:138" s="1645" customFormat="1">
      <c r="A27" s="2615" t="s">
        <v>68</v>
      </c>
      <c r="B27" s="2616"/>
      <c r="C27" s="2616"/>
      <c r="D27" s="2616"/>
      <c r="E27" s="2616"/>
      <c r="F27" s="2616"/>
      <c r="G27" s="2616"/>
      <c r="H27" s="2616"/>
      <c r="I27" s="2616"/>
      <c r="J27" s="2702" t="s">
        <v>375</v>
      </c>
      <c r="K27" s="2703"/>
      <c r="L27" s="2703"/>
      <c r="M27" s="2703"/>
      <c r="N27" s="2703"/>
      <c r="O27" s="2703"/>
      <c r="P27" s="2703"/>
      <c r="Q27" s="2703"/>
      <c r="R27" s="2703"/>
      <c r="S27" s="2703"/>
      <c r="T27" s="2703"/>
      <c r="U27" s="2703"/>
      <c r="V27" s="2703"/>
      <c r="W27" s="2703"/>
      <c r="X27" s="2703"/>
      <c r="Y27" s="2703"/>
      <c r="Z27" s="2703"/>
      <c r="AA27" s="2703"/>
      <c r="AB27" s="2703"/>
      <c r="AC27" s="2703"/>
      <c r="AD27" s="2703"/>
      <c r="AE27" s="2703"/>
      <c r="AF27" s="2703"/>
      <c r="AG27" s="2703"/>
      <c r="AH27" s="2703"/>
      <c r="AI27" s="2703"/>
      <c r="AJ27" s="2703"/>
      <c r="AK27" s="2703"/>
      <c r="AL27" s="2703"/>
      <c r="AM27" s="2703"/>
      <c r="AN27" s="2703"/>
      <c r="AO27" s="2703"/>
      <c r="AP27" s="2703"/>
      <c r="AQ27" s="2703"/>
      <c r="AR27" s="2703"/>
      <c r="AS27" s="2703"/>
      <c r="AT27" s="2703"/>
      <c r="AU27" s="2703"/>
      <c r="AV27" s="2703"/>
      <c r="AW27" s="2703"/>
      <c r="AX27" s="2703"/>
      <c r="AY27" s="2703"/>
      <c r="AZ27" s="2703"/>
      <c r="BA27" s="2703"/>
      <c r="BB27" s="2703"/>
      <c r="BC27" s="2703"/>
      <c r="BD27" s="2703"/>
      <c r="BE27" s="2703"/>
      <c r="BF27" s="2703"/>
      <c r="BG27" s="2703"/>
      <c r="BH27" s="2703"/>
      <c r="BI27" s="2704"/>
      <c r="BJ27" s="2705">
        <v>0</v>
      </c>
      <c r="BK27" s="2705"/>
      <c r="BL27" s="2705"/>
      <c r="BM27" s="2705"/>
      <c r="BN27" s="2705"/>
      <c r="BO27" s="2705"/>
      <c r="BP27" s="2705"/>
      <c r="BQ27" s="2705"/>
      <c r="BR27" s="2705"/>
      <c r="BS27" s="2705"/>
      <c r="BT27" s="2706"/>
      <c r="BU27" s="2705">
        <v>0</v>
      </c>
      <c r="BV27" s="2705"/>
      <c r="BW27" s="2705"/>
      <c r="BX27" s="2705"/>
      <c r="BY27" s="2705"/>
      <c r="BZ27" s="2705"/>
      <c r="CA27" s="2705"/>
      <c r="CB27" s="2705"/>
      <c r="CC27" s="2705"/>
      <c r="CD27" s="2705"/>
      <c r="CE27" s="2706"/>
      <c r="CF27" s="2705">
        <v>0</v>
      </c>
      <c r="CG27" s="2705"/>
      <c r="CH27" s="2705"/>
      <c r="CI27" s="2705"/>
      <c r="CJ27" s="2705"/>
      <c r="CK27" s="2705"/>
      <c r="CL27" s="2705"/>
      <c r="CM27" s="2705"/>
      <c r="CN27" s="2705"/>
      <c r="CO27" s="2705"/>
      <c r="CP27" s="2706"/>
      <c r="CQ27" s="2705">
        <v>0</v>
      </c>
      <c r="CR27" s="2705"/>
      <c r="CS27" s="2705"/>
      <c r="CT27" s="2705"/>
      <c r="CU27" s="2705"/>
      <c r="CV27" s="2705"/>
      <c r="CW27" s="2705"/>
      <c r="CX27" s="2705"/>
      <c r="CY27" s="2705"/>
      <c r="CZ27" s="2705"/>
      <c r="DA27" s="2706"/>
      <c r="DB27" s="2705">
        <v>0</v>
      </c>
      <c r="DC27" s="2705"/>
      <c r="DD27" s="2705"/>
      <c r="DE27" s="2705"/>
      <c r="DF27" s="2705"/>
      <c r="DG27" s="2705"/>
      <c r="DH27" s="2705"/>
      <c r="DI27" s="2705"/>
      <c r="DJ27" s="2705"/>
      <c r="DK27" s="2705"/>
      <c r="DL27" s="2706"/>
      <c r="DM27" s="2705">
        <v>0</v>
      </c>
      <c r="DN27" s="2705"/>
      <c r="DO27" s="2705"/>
      <c r="DP27" s="2705"/>
      <c r="DQ27" s="2705"/>
      <c r="DR27" s="2705"/>
      <c r="DS27" s="2705"/>
      <c r="DT27" s="2705"/>
      <c r="DU27" s="2705"/>
      <c r="DV27" s="2705"/>
      <c r="DW27" s="2706"/>
      <c r="DX27" s="2714">
        <f t="shared" si="0"/>
        <v>0</v>
      </c>
      <c r="DY27" s="2715"/>
      <c r="DZ27" s="2715"/>
      <c r="EA27" s="2715"/>
      <c r="EB27" s="2715"/>
      <c r="EC27" s="2715"/>
      <c r="ED27" s="2715"/>
      <c r="EE27" s="2715"/>
      <c r="EF27" s="2715"/>
      <c r="EG27" s="2715"/>
      <c r="EH27" s="2716"/>
    </row>
    <row r="28" spans="1:138" s="1645" customFormat="1" ht="13.5" thickBot="1">
      <c r="A28" s="2615" t="s">
        <v>83</v>
      </c>
      <c r="B28" s="2616"/>
      <c r="C28" s="2616"/>
      <c r="D28" s="2616"/>
      <c r="E28" s="2616"/>
      <c r="F28" s="2616"/>
      <c r="G28" s="2616"/>
      <c r="H28" s="2616"/>
      <c r="I28" s="2616"/>
      <c r="J28" s="2702" t="s">
        <v>1384</v>
      </c>
      <c r="K28" s="2703"/>
      <c r="L28" s="2703"/>
      <c r="M28" s="2703"/>
      <c r="N28" s="2703"/>
      <c r="O28" s="2703"/>
      <c r="P28" s="2703"/>
      <c r="Q28" s="2703"/>
      <c r="R28" s="2703"/>
      <c r="S28" s="2703"/>
      <c r="T28" s="2703"/>
      <c r="U28" s="2703"/>
      <c r="V28" s="2703"/>
      <c r="W28" s="2703"/>
      <c r="X28" s="2703"/>
      <c r="Y28" s="2703"/>
      <c r="Z28" s="2703"/>
      <c r="AA28" s="2703"/>
      <c r="AB28" s="2703"/>
      <c r="AC28" s="2703"/>
      <c r="AD28" s="2703"/>
      <c r="AE28" s="2703"/>
      <c r="AF28" s="2703"/>
      <c r="AG28" s="2703"/>
      <c r="AH28" s="2703"/>
      <c r="AI28" s="2703"/>
      <c r="AJ28" s="2703"/>
      <c r="AK28" s="2703"/>
      <c r="AL28" s="2703"/>
      <c r="AM28" s="2703"/>
      <c r="AN28" s="2703"/>
      <c r="AO28" s="2703"/>
      <c r="AP28" s="2703"/>
      <c r="AQ28" s="2703"/>
      <c r="AR28" s="2703"/>
      <c r="AS28" s="2703"/>
      <c r="AT28" s="2703"/>
      <c r="AU28" s="2703"/>
      <c r="AV28" s="2703"/>
      <c r="AW28" s="2703"/>
      <c r="AX28" s="2703"/>
      <c r="AY28" s="2703"/>
      <c r="AZ28" s="2703"/>
      <c r="BA28" s="2703"/>
      <c r="BB28" s="2703"/>
      <c r="BC28" s="2703"/>
      <c r="BD28" s="2703"/>
      <c r="BE28" s="2703"/>
      <c r="BF28" s="2703"/>
      <c r="BG28" s="2703"/>
      <c r="BH28" s="2703"/>
      <c r="BI28" s="2704"/>
      <c r="BJ28" s="2705">
        <v>34.342333652542408</v>
      </c>
      <c r="BK28" s="2705"/>
      <c r="BL28" s="2705"/>
      <c r="BM28" s="2705"/>
      <c r="BN28" s="2705"/>
      <c r="BO28" s="2705"/>
      <c r="BP28" s="2705"/>
      <c r="BQ28" s="2705"/>
      <c r="BR28" s="2705"/>
      <c r="BS28" s="2705"/>
      <c r="BT28" s="2706"/>
      <c r="BU28" s="2705">
        <v>0</v>
      </c>
      <c r="BV28" s="2705"/>
      <c r="BW28" s="2705"/>
      <c r="BX28" s="2705"/>
      <c r="BY28" s="2705"/>
      <c r="BZ28" s="2705"/>
      <c r="CA28" s="2705"/>
      <c r="CB28" s="2705"/>
      <c r="CC28" s="2705"/>
      <c r="CD28" s="2705"/>
      <c r="CE28" s="2706"/>
      <c r="CF28" s="2705">
        <v>0</v>
      </c>
      <c r="CG28" s="2705"/>
      <c r="CH28" s="2705"/>
      <c r="CI28" s="2705"/>
      <c r="CJ28" s="2705"/>
      <c r="CK28" s="2705"/>
      <c r="CL28" s="2705"/>
      <c r="CM28" s="2705"/>
      <c r="CN28" s="2705"/>
      <c r="CO28" s="2705"/>
      <c r="CP28" s="2706"/>
      <c r="CQ28" s="2705">
        <v>0</v>
      </c>
      <c r="CR28" s="2705"/>
      <c r="CS28" s="2705"/>
      <c r="CT28" s="2705"/>
      <c r="CU28" s="2705"/>
      <c r="CV28" s="2705"/>
      <c r="CW28" s="2705"/>
      <c r="CX28" s="2705"/>
      <c r="CY28" s="2705"/>
      <c r="CZ28" s="2705"/>
      <c r="DA28" s="2706"/>
      <c r="DB28" s="2705">
        <v>0</v>
      </c>
      <c r="DC28" s="2705"/>
      <c r="DD28" s="2705"/>
      <c r="DE28" s="2705"/>
      <c r="DF28" s="2705"/>
      <c r="DG28" s="2705"/>
      <c r="DH28" s="2705"/>
      <c r="DI28" s="2705"/>
      <c r="DJ28" s="2705"/>
      <c r="DK28" s="2705"/>
      <c r="DL28" s="2706"/>
      <c r="DM28" s="2705">
        <v>0</v>
      </c>
      <c r="DN28" s="2705"/>
      <c r="DO28" s="2705"/>
      <c r="DP28" s="2705"/>
      <c r="DQ28" s="2705"/>
      <c r="DR28" s="2705"/>
      <c r="DS28" s="2705"/>
      <c r="DT28" s="2705"/>
      <c r="DU28" s="2705"/>
      <c r="DV28" s="2705"/>
      <c r="DW28" s="2706"/>
      <c r="DX28" s="2714">
        <f>SUM(BJ28:DW28)</f>
        <v>34.342333652542408</v>
      </c>
      <c r="DY28" s="2715"/>
      <c r="DZ28" s="2715"/>
      <c r="EA28" s="2715"/>
      <c r="EB28" s="2715"/>
      <c r="EC28" s="2715"/>
      <c r="ED28" s="2715"/>
      <c r="EE28" s="2715"/>
      <c r="EF28" s="2715"/>
      <c r="EG28" s="2715"/>
      <c r="EH28" s="2716"/>
    </row>
    <row r="29" spans="1:138" s="1645" customFormat="1" ht="13.5" hidden="1" thickBot="1">
      <c r="A29" s="2615" t="s">
        <v>1294</v>
      </c>
      <c r="B29" s="2616"/>
      <c r="C29" s="2616"/>
      <c r="D29" s="2616"/>
      <c r="E29" s="2616"/>
      <c r="F29" s="2616"/>
      <c r="G29" s="2616"/>
      <c r="H29" s="2616"/>
      <c r="I29" s="2616"/>
      <c r="J29" s="2702" t="s">
        <v>225</v>
      </c>
      <c r="K29" s="2703"/>
      <c r="L29" s="2703"/>
      <c r="M29" s="2703"/>
      <c r="N29" s="2703"/>
      <c r="O29" s="2703"/>
      <c r="P29" s="2703"/>
      <c r="Q29" s="2703"/>
      <c r="R29" s="2703"/>
      <c r="S29" s="2703"/>
      <c r="T29" s="2703"/>
      <c r="U29" s="2703"/>
      <c r="V29" s="2703"/>
      <c r="W29" s="2703"/>
      <c r="X29" s="2703"/>
      <c r="Y29" s="2703"/>
      <c r="Z29" s="2703"/>
      <c r="AA29" s="2703"/>
      <c r="AB29" s="2703"/>
      <c r="AC29" s="2703"/>
      <c r="AD29" s="2703"/>
      <c r="AE29" s="2703"/>
      <c r="AF29" s="2703"/>
      <c r="AG29" s="2703"/>
      <c r="AH29" s="2703"/>
      <c r="AI29" s="2703"/>
      <c r="AJ29" s="2703"/>
      <c r="AK29" s="2703"/>
      <c r="AL29" s="2703"/>
      <c r="AM29" s="2703"/>
      <c r="AN29" s="2703"/>
      <c r="AO29" s="2703"/>
      <c r="AP29" s="2703"/>
      <c r="AQ29" s="2703"/>
      <c r="AR29" s="2703"/>
      <c r="AS29" s="2703"/>
      <c r="AT29" s="2703"/>
      <c r="AU29" s="2703"/>
      <c r="AV29" s="2703"/>
      <c r="AW29" s="2703"/>
      <c r="AX29" s="2703"/>
      <c r="AY29" s="2703"/>
      <c r="AZ29" s="2703"/>
      <c r="BA29" s="2703"/>
      <c r="BB29" s="2703"/>
      <c r="BC29" s="2703"/>
      <c r="BD29" s="2703"/>
      <c r="BE29" s="2703"/>
      <c r="BF29" s="2703"/>
      <c r="BG29" s="2703"/>
      <c r="BH29" s="2703"/>
      <c r="BI29" s="2704"/>
      <c r="BJ29" s="2705"/>
      <c r="BK29" s="2705"/>
      <c r="BL29" s="2705"/>
      <c r="BM29" s="2705"/>
      <c r="BN29" s="2705"/>
      <c r="BO29" s="2705"/>
      <c r="BP29" s="2705"/>
      <c r="BQ29" s="2705"/>
      <c r="BR29" s="2705"/>
      <c r="BS29" s="2705"/>
      <c r="BT29" s="2706"/>
      <c r="BU29" s="2705"/>
      <c r="BV29" s="2705"/>
      <c r="BW29" s="2705"/>
      <c r="BX29" s="2705"/>
      <c r="BY29" s="2705"/>
      <c r="BZ29" s="2705"/>
      <c r="CA29" s="2705"/>
      <c r="CB29" s="2705"/>
      <c r="CC29" s="2705"/>
      <c r="CD29" s="2705"/>
      <c r="CE29" s="2706"/>
      <c r="CF29" s="2705"/>
      <c r="CG29" s="2705"/>
      <c r="CH29" s="2705"/>
      <c r="CI29" s="2705"/>
      <c r="CJ29" s="2705"/>
      <c r="CK29" s="2705"/>
      <c r="CL29" s="2705"/>
      <c r="CM29" s="2705"/>
      <c r="CN29" s="2705"/>
      <c r="CO29" s="2705"/>
      <c r="CP29" s="2706"/>
      <c r="CQ29" s="2705"/>
      <c r="CR29" s="2705"/>
      <c r="CS29" s="2705"/>
      <c r="CT29" s="2705"/>
      <c r="CU29" s="2705"/>
      <c r="CV29" s="2705"/>
      <c r="CW29" s="2705"/>
      <c r="CX29" s="2705"/>
      <c r="CY29" s="2705"/>
      <c r="CZ29" s="2705"/>
      <c r="DA29" s="2706"/>
      <c r="DB29" s="2705"/>
      <c r="DC29" s="2705"/>
      <c r="DD29" s="2705"/>
      <c r="DE29" s="2705"/>
      <c r="DF29" s="2705"/>
      <c r="DG29" s="2705"/>
      <c r="DH29" s="2705"/>
      <c r="DI29" s="2705"/>
      <c r="DJ29" s="2705"/>
      <c r="DK29" s="2705"/>
      <c r="DL29" s="2706"/>
      <c r="DM29" s="2705"/>
      <c r="DN29" s="2705"/>
      <c r="DO29" s="2705"/>
      <c r="DP29" s="2705"/>
      <c r="DQ29" s="2705"/>
      <c r="DR29" s="2705"/>
      <c r="DS29" s="2705"/>
      <c r="DT29" s="2705"/>
      <c r="DU29" s="2705"/>
      <c r="DV29" s="2705"/>
      <c r="DW29" s="2706"/>
      <c r="DX29" s="2714">
        <f t="shared" si="0"/>
        <v>0</v>
      </c>
      <c r="DY29" s="2715"/>
      <c r="DZ29" s="2715"/>
      <c r="EA29" s="2715"/>
      <c r="EB29" s="2715"/>
      <c r="EC29" s="2715"/>
      <c r="ED29" s="2715"/>
      <c r="EE29" s="2715"/>
      <c r="EF29" s="2715"/>
      <c r="EG29" s="2715"/>
      <c r="EH29" s="2716"/>
    </row>
    <row r="30" spans="1:138" s="1645" customFormat="1" ht="13.5" hidden="1" thickBot="1">
      <c r="A30" s="2615" t="s">
        <v>869</v>
      </c>
      <c r="B30" s="2616"/>
      <c r="C30" s="2616"/>
      <c r="D30" s="2616"/>
      <c r="E30" s="2616"/>
      <c r="F30" s="2616"/>
      <c r="G30" s="2616"/>
      <c r="H30" s="2616"/>
      <c r="I30" s="2616"/>
      <c r="J30" s="2702" t="s">
        <v>221</v>
      </c>
      <c r="K30" s="2703"/>
      <c r="L30" s="2703"/>
      <c r="M30" s="2703"/>
      <c r="N30" s="2703"/>
      <c r="O30" s="2703"/>
      <c r="P30" s="2703"/>
      <c r="Q30" s="2703"/>
      <c r="R30" s="2703"/>
      <c r="S30" s="2703"/>
      <c r="T30" s="2703"/>
      <c r="U30" s="2703"/>
      <c r="V30" s="2703"/>
      <c r="W30" s="2703"/>
      <c r="X30" s="2703"/>
      <c r="Y30" s="2703"/>
      <c r="Z30" s="2703"/>
      <c r="AA30" s="2703"/>
      <c r="AB30" s="2703"/>
      <c r="AC30" s="2703"/>
      <c r="AD30" s="2703"/>
      <c r="AE30" s="2703"/>
      <c r="AF30" s="2703"/>
      <c r="AG30" s="2703"/>
      <c r="AH30" s="2703"/>
      <c r="AI30" s="2703"/>
      <c r="AJ30" s="2703"/>
      <c r="AK30" s="2703"/>
      <c r="AL30" s="2703"/>
      <c r="AM30" s="2703"/>
      <c r="AN30" s="2703"/>
      <c r="AO30" s="2703"/>
      <c r="AP30" s="2703"/>
      <c r="AQ30" s="2703"/>
      <c r="AR30" s="2703"/>
      <c r="AS30" s="2703"/>
      <c r="AT30" s="2703"/>
      <c r="AU30" s="2703"/>
      <c r="AV30" s="2703"/>
      <c r="AW30" s="2703"/>
      <c r="AX30" s="2703"/>
      <c r="AY30" s="2703"/>
      <c r="AZ30" s="2703"/>
      <c r="BA30" s="2703"/>
      <c r="BB30" s="2703"/>
      <c r="BC30" s="2703"/>
      <c r="BD30" s="2703"/>
      <c r="BE30" s="2703"/>
      <c r="BF30" s="2703"/>
      <c r="BG30" s="2703"/>
      <c r="BH30" s="2703"/>
      <c r="BI30" s="2704"/>
      <c r="BJ30" s="2705"/>
      <c r="BK30" s="2705"/>
      <c r="BL30" s="2705"/>
      <c r="BM30" s="2705"/>
      <c r="BN30" s="2705"/>
      <c r="BO30" s="2705"/>
      <c r="BP30" s="2705"/>
      <c r="BQ30" s="2705"/>
      <c r="BR30" s="2705"/>
      <c r="BS30" s="2705"/>
      <c r="BT30" s="2706"/>
      <c r="BU30" s="2705"/>
      <c r="BV30" s="2705"/>
      <c r="BW30" s="2705"/>
      <c r="BX30" s="2705"/>
      <c r="BY30" s="2705"/>
      <c r="BZ30" s="2705"/>
      <c r="CA30" s="2705"/>
      <c r="CB30" s="2705"/>
      <c r="CC30" s="2705"/>
      <c r="CD30" s="2705"/>
      <c r="CE30" s="2706"/>
      <c r="CF30" s="2705"/>
      <c r="CG30" s="2705"/>
      <c r="CH30" s="2705"/>
      <c r="CI30" s="2705"/>
      <c r="CJ30" s="2705"/>
      <c r="CK30" s="2705"/>
      <c r="CL30" s="2705"/>
      <c r="CM30" s="2705"/>
      <c r="CN30" s="2705"/>
      <c r="CO30" s="2705"/>
      <c r="CP30" s="2706"/>
      <c r="CQ30" s="2705"/>
      <c r="CR30" s="2705"/>
      <c r="CS30" s="2705"/>
      <c r="CT30" s="2705"/>
      <c r="CU30" s="2705"/>
      <c r="CV30" s="2705"/>
      <c r="CW30" s="2705"/>
      <c r="CX30" s="2705"/>
      <c r="CY30" s="2705"/>
      <c r="CZ30" s="2705"/>
      <c r="DA30" s="2706"/>
      <c r="DB30" s="2705"/>
      <c r="DC30" s="2705"/>
      <c r="DD30" s="2705"/>
      <c r="DE30" s="2705"/>
      <c r="DF30" s="2705"/>
      <c r="DG30" s="2705"/>
      <c r="DH30" s="2705"/>
      <c r="DI30" s="2705"/>
      <c r="DJ30" s="2705"/>
      <c r="DK30" s="2705"/>
      <c r="DL30" s="2706"/>
      <c r="DM30" s="2705"/>
      <c r="DN30" s="2705"/>
      <c r="DO30" s="2705"/>
      <c r="DP30" s="2705"/>
      <c r="DQ30" s="2705"/>
      <c r="DR30" s="2705"/>
      <c r="DS30" s="2705"/>
      <c r="DT30" s="2705"/>
      <c r="DU30" s="2705"/>
      <c r="DV30" s="2705"/>
      <c r="DW30" s="2706"/>
      <c r="DX30" s="2714">
        <f t="shared" si="0"/>
        <v>0</v>
      </c>
      <c r="DY30" s="2715"/>
      <c r="DZ30" s="2715"/>
      <c r="EA30" s="2715"/>
      <c r="EB30" s="2715"/>
      <c r="EC30" s="2715"/>
      <c r="ED30" s="2715"/>
      <c r="EE30" s="2715"/>
      <c r="EF30" s="2715"/>
      <c r="EG30" s="2715"/>
      <c r="EH30" s="2716"/>
    </row>
    <row r="31" spans="1:138" s="1645" customFormat="1" ht="13.5" hidden="1" thickBot="1">
      <c r="A31" s="2615" t="s">
        <v>870</v>
      </c>
      <c r="B31" s="2616"/>
      <c r="C31" s="2616"/>
      <c r="D31" s="2616"/>
      <c r="E31" s="2616"/>
      <c r="F31" s="2616"/>
      <c r="G31" s="2616"/>
      <c r="H31" s="2616"/>
      <c r="I31" s="2616"/>
      <c r="J31" s="2702" t="s">
        <v>222</v>
      </c>
      <c r="K31" s="2703"/>
      <c r="L31" s="2703"/>
      <c r="M31" s="2703"/>
      <c r="N31" s="2703"/>
      <c r="O31" s="2703"/>
      <c r="P31" s="2703"/>
      <c r="Q31" s="2703"/>
      <c r="R31" s="2703"/>
      <c r="S31" s="2703"/>
      <c r="T31" s="2703"/>
      <c r="U31" s="2703"/>
      <c r="V31" s="2703"/>
      <c r="W31" s="2703"/>
      <c r="X31" s="2703"/>
      <c r="Y31" s="2703"/>
      <c r="Z31" s="2703"/>
      <c r="AA31" s="2703"/>
      <c r="AB31" s="2703"/>
      <c r="AC31" s="2703"/>
      <c r="AD31" s="2703"/>
      <c r="AE31" s="2703"/>
      <c r="AF31" s="2703"/>
      <c r="AG31" s="2703"/>
      <c r="AH31" s="2703"/>
      <c r="AI31" s="2703"/>
      <c r="AJ31" s="2703"/>
      <c r="AK31" s="2703"/>
      <c r="AL31" s="2703"/>
      <c r="AM31" s="2703"/>
      <c r="AN31" s="2703"/>
      <c r="AO31" s="2703"/>
      <c r="AP31" s="2703"/>
      <c r="AQ31" s="2703"/>
      <c r="AR31" s="2703"/>
      <c r="AS31" s="2703"/>
      <c r="AT31" s="2703"/>
      <c r="AU31" s="2703"/>
      <c r="AV31" s="2703"/>
      <c r="AW31" s="2703"/>
      <c r="AX31" s="2703"/>
      <c r="AY31" s="2703"/>
      <c r="AZ31" s="2703"/>
      <c r="BA31" s="2703"/>
      <c r="BB31" s="2703"/>
      <c r="BC31" s="2703"/>
      <c r="BD31" s="2703"/>
      <c r="BE31" s="2703"/>
      <c r="BF31" s="2703"/>
      <c r="BG31" s="2703"/>
      <c r="BH31" s="2703"/>
      <c r="BI31" s="2704"/>
      <c r="BJ31" s="2705"/>
      <c r="BK31" s="2705"/>
      <c r="BL31" s="2705"/>
      <c r="BM31" s="2705"/>
      <c r="BN31" s="2705"/>
      <c r="BO31" s="2705"/>
      <c r="BP31" s="2705"/>
      <c r="BQ31" s="2705"/>
      <c r="BR31" s="2705"/>
      <c r="BS31" s="2705"/>
      <c r="BT31" s="2706"/>
      <c r="BU31" s="2705"/>
      <c r="BV31" s="2705"/>
      <c r="BW31" s="2705"/>
      <c r="BX31" s="2705"/>
      <c r="BY31" s="2705"/>
      <c r="BZ31" s="2705"/>
      <c r="CA31" s="2705"/>
      <c r="CB31" s="2705"/>
      <c r="CC31" s="2705"/>
      <c r="CD31" s="2705"/>
      <c r="CE31" s="2706"/>
      <c r="CF31" s="2705"/>
      <c r="CG31" s="2705"/>
      <c r="CH31" s="2705"/>
      <c r="CI31" s="2705"/>
      <c r="CJ31" s="2705"/>
      <c r="CK31" s="2705"/>
      <c r="CL31" s="2705"/>
      <c r="CM31" s="2705"/>
      <c r="CN31" s="2705"/>
      <c r="CO31" s="2705"/>
      <c r="CP31" s="2706"/>
      <c r="CQ31" s="2705"/>
      <c r="CR31" s="2705"/>
      <c r="CS31" s="2705"/>
      <c r="CT31" s="2705"/>
      <c r="CU31" s="2705"/>
      <c r="CV31" s="2705"/>
      <c r="CW31" s="2705"/>
      <c r="CX31" s="2705"/>
      <c r="CY31" s="2705"/>
      <c r="CZ31" s="2705"/>
      <c r="DA31" s="2706"/>
      <c r="DB31" s="2705"/>
      <c r="DC31" s="2705"/>
      <c r="DD31" s="2705"/>
      <c r="DE31" s="2705"/>
      <c r="DF31" s="2705"/>
      <c r="DG31" s="2705"/>
      <c r="DH31" s="2705"/>
      <c r="DI31" s="2705"/>
      <c r="DJ31" s="2705"/>
      <c r="DK31" s="2705"/>
      <c r="DL31" s="2706"/>
      <c r="DM31" s="2705"/>
      <c r="DN31" s="2705"/>
      <c r="DO31" s="2705"/>
      <c r="DP31" s="2705"/>
      <c r="DQ31" s="2705"/>
      <c r="DR31" s="2705"/>
      <c r="DS31" s="2705"/>
      <c r="DT31" s="2705"/>
      <c r="DU31" s="2705"/>
      <c r="DV31" s="2705"/>
      <c r="DW31" s="2706"/>
      <c r="DX31" s="2714">
        <f t="shared" si="0"/>
        <v>0</v>
      </c>
      <c r="DY31" s="2715"/>
      <c r="DZ31" s="2715"/>
      <c r="EA31" s="2715"/>
      <c r="EB31" s="2715"/>
      <c r="EC31" s="2715"/>
      <c r="ED31" s="2715"/>
      <c r="EE31" s="2715"/>
      <c r="EF31" s="2715"/>
      <c r="EG31" s="2715"/>
      <c r="EH31" s="2716"/>
    </row>
    <row r="32" spans="1:138" s="1645" customFormat="1" ht="13.5" hidden="1" thickBot="1">
      <c r="A32" s="2615" t="s">
        <v>861</v>
      </c>
      <c r="B32" s="2616"/>
      <c r="C32" s="2616"/>
      <c r="D32" s="2616"/>
      <c r="E32" s="2616"/>
      <c r="F32" s="2616"/>
      <c r="G32" s="2616"/>
      <c r="H32" s="2616"/>
      <c r="I32" s="2616"/>
      <c r="J32" s="2702" t="s">
        <v>148</v>
      </c>
      <c r="K32" s="2703"/>
      <c r="L32" s="2703"/>
      <c r="M32" s="2703"/>
      <c r="N32" s="2703"/>
      <c r="O32" s="2703"/>
      <c r="P32" s="2703"/>
      <c r="Q32" s="2703"/>
      <c r="R32" s="2703"/>
      <c r="S32" s="2703"/>
      <c r="T32" s="2703"/>
      <c r="U32" s="2703"/>
      <c r="V32" s="2703"/>
      <c r="W32" s="2703"/>
      <c r="X32" s="2703"/>
      <c r="Y32" s="2703"/>
      <c r="Z32" s="2703"/>
      <c r="AA32" s="2703"/>
      <c r="AB32" s="2703"/>
      <c r="AC32" s="2703"/>
      <c r="AD32" s="2703"/>
      <c r="AE32" s="2703"/>
      <c r="AF32" s="2703"/>
      <c r="AG32" s="2703"/>
      <c r="AH32" s="2703"/>
      <c r="AI32" s="2703"/>
      <c r="AJ32" s="2703"/>
      <c r="AK32" s="2703"/>
      <c r="AL32" s="2703"/>
      <c r="AM32" s="2703"/>
      <c r="AN32" s="2703"/>
      <c r="AO32" s="2703"/>
      <c r="AP32" s="2703"/>
      <c r="AQ32" s="2703"/>
      <c r="AR32" s="2703"/>
      <c r="AS32" s="2703"/>
      <c r="AT32" s="2703"/>
      <c r="AU32" s="2703"/>
      <c r="AV32" s="2703"/>
      <c r="AW32" s="2703"/>
      <c r="AX32" s="2703"/>
      <c r="AY32" s="2703"/>
      <c r="AZ32" s="2703"/>
      <c r="BA32" s="2703"/>
      <c r="BB32" s="2703"/>
      <c r="BC32" s="2703"/>
      <c r="BD32" s="2703"/>
      <c r="BE32" s="2703"/>
      <c r="BF32" s="2703"/>
      <c r="BG32" s="2703"/>
      <c r="BH32" s="2703"/>
      <c r="BI32" s="2704"/>
      <c r="BJ32" s="2705"/>
      <c r="BK32" s="2705"/>
      <c r="BL32" s="2705"/>
      <c r="BM32" s="2705"/>
      <c r="BN32" s="2705"/>
      <c r="BO32" s="2705"/>
      <c r="BP32" s="2705"/>
      <c r="BQ32" s="2705"/>
      <c r="BR32" s="2705"/>
      <c r="BS32" s="2705"/>
      <c r="BT32" s="2706"/>
      <c r="BU32" s="2705"/>
      <c r="BV32" s="2705"/>
      <c r="BW32" s="2705"/>
      <c r="BX32" s="2705"/>
      <c r="BY32" s="2705"/>
      <c r="BZ32" s="2705"/>
      <c r="CA32" s="2705"/>
      <c r="CB32" s="2705"/>
      <c r="CC32" s="2705"/>
      <c r="CD32" s="2705"/>
      <c r="CE32" s="2706"/>
      <c r="CF32" s="2705"/>
      <c r="CG32" s="2705"/>
      <c r="CH32" s="2705"/>
      <c r="CI32" s="2705"/>
      <c r="CJ32" s="2705"/>
      <c r="CK32" s="2705"/>
      <c r="CL32" s="2705"/>
      <c r="CM32" s="2705"/>
      <c r="CN32" s="2705"/>
      <c r="CO32" s="2705"/>
      <c r="CP32" s="2706"/>
      <c r="CQ32" s="2705"/>
      <c r="CR32" s="2705"/>
      <c r="CS32" s="2705"/>
      <c r="CT32" s="2705"/>
      <c r="CU32" s="2705"/>
      <c r="CV32" s="2705"/>
      <c r="CW32" s="2705"/>
      <c r="CX32" s="2705"/>
      <c r="CY32" s="2705"/>
      <c r="CZ32" s="2705"/>
      <c r="DA32" s="2706"/>
      <c r="DB32" s="2705"/>
      <c r="DC32" s="2705"/>
      <c r="DD32" s="2705"/>
      <c r="DE32" s="2705"/>
      <c r="DF32" s="2705"/>
      <c r="DG32" s="2705"/>
      <c r="DH32" s="2705"/>
      <c r="DI32" s="2705"/>
      <c r="DJ32" s="2705"/>
      <c r="DK32" s="2705"/>
      <c r="DL32" s="2706"/>
      <c r="DM32" s="2705"/>
      <c r="DN32" s="2705"/>
      <c r="DO32" s="2705"/>
      <c r="DP32" s="2705"/>
      <c r="DQ32" s="2705"/>
      <c r="DR32" s="2705"/>
      <c r="DS32" s="2705"/>
      <c r="DT32" s="2705"/>
      <c r="DU32" s="2705"/>
      <c r="DV32" s="2705"/>
      <c r="DW32" s="2706"/>
      <c r="DX32" s="2714">
        <f t="shared" si="0"/>
        <v>0</v>
      </c>
      <c r="DY32" s="2715"/>
      <c r="DZ32" s="2715"/>
      <c r="EA32" s="2715"/>
      <c r="EB32" s="2715"/>
      <c r="EC32" s="2715"/>
      <c r="ED32" s="2715"/>
      <c r="EE32" s="2715"/>
      <c r="EF32" s="2715"/>
      <c r="EG32" s="2715"/>
      <c r="EH32" s="2716"/>
    </row>
    <row r="33" spans="1:138" s="1645" customFormat="1" ht="13.5" hidden="1" thickBot="1">
      <c r="A33" s="2615" t="s">
        <v>865</v>
      </c>
      <c r="B33" s="2616"/>
      <c r="C33" s="2616"/>
      <c r="D33" s="2616"/>
      <c r="E33" s="2616"/>
      <c r="F33" s="2616"/>
      <c r="G33" s="2616"/>
      <c r="H33" s="2616"/>
      <c r="I33" s="2616"/>
      <c r="J33" s="2702" t="s">
        <v>161</v>
      </c>
      <c r="K33" s="2703"/>
      <c r="L33" s="2703"/>
      <c r="M33" s="2703"/>
      <c r="N33" s="2703"/>
      <c r="O33" s="2703"/>
      <c r="P33" s="2703"/>
      <c r="Q33" s="2703"/>
      <c r="R33" s="2703"/>
      <c r="S33" s="2703"/>
      <c r="T33" s="2703"/>
      <c r="U33" s="2703"/>
      <c r="V33" s="2703"/>
      <c r="W33" s="2703"/>
      <c r="X33" s="2703"/>
      <c r="Y33" s="2703"/>
      <c r="Z33" s="2703"/>
      <c r="AA33" s="2703"/>
      <c r="AB33" s="2703"/>
      <c r="AC33" s="2703"/>
      <c r="AD33" s="2703"/>
      <c r="AE33" s="2703"/>
      <c r="AF33" s="2703"/>
      <c r="AG33" s="2703"/>
      <c r="AH33" s="2703"/>
      <c r="AI33" s="2703"/>
      <c r="AJ33" s="2703"/>
      <c r="AK33" s="2703"/>
      <c r="AL33" s="2703"/>
      <c r="AM33" s="2703"/>
      <c r="AN33" s="2703"/>
      <c r="AO33" s="2703"/>
      <c r="AP33" s="2703"/>
      <c r="AQ33" s="2703"/>
      <c r="AR33" s="2703"/>
      <c r="AS33" s="2703"/>
      <c r="AT33" s="2703"/>
      <c r="AU33" s="2703"/>
      <c r="AV33" s="2703"/>
      <c r="AW33" s="2703"/>
      <c r="AX33" s="2703"/>
      <c r="AY33" s="2703"/>
      <c r="AZ33" s="2703"/>
      <c r="BA33" s="2703"/>
      <c r="BB33" s="2703"/>
      <c r="BC33" s="2703"/>
      <c r="BD33" s="2703"/>
      <c r="BE33" s="2703"/>
      <c r="BF33" s="2703"/>
      <c r="BG33" s="2703"/>
      <c r="BH33" s="2703"/>
      <c r="BI33" s="2704"/>
      <c r="BJ33" s="2705"/>
      <c r="BK33" s="2705"/>
      <c r="BL33" s="2705"/>
      <c r="BM33" s="2705"/>
      <c r="BN33" s="2705"/>
      <c r="BO33" s="2705"/>
      <c r="BP33" s="2705"/>
      <c r="BQ33" s="2705"/>
      <c r="BR33" s="2705"/>
      <c r="BS33" s="2705"/>
      <c r="BT33" s="2706"/>
      <c r="BU33" s="2705"/>
      <c r="BV33" s="2705"/>
      <c r="BW33" s="2705"/>
      <c r="BX33" s="2705"/>
      <c r="BY33" s="2705"/>
      <c r="BZ33" s="2705"/>
      <c r="CA33" s="2705"/>
      <c r="CB33" s="2705"/>
      <c r="CC33" s="2705"/>
      <c r="CD33" s="2705"/>
      <c r="CE33" s="2706"/>
      <c r="CF33" s="2705"/>
      <c r="CG33" s="2705"/>
      <c r="CH33" s="2705"/>
      <c r="CI33" s="2705"/>
      <c r="CJ33" s="2705"/>
      <c r="CK33" s="2705"/>
      <c r="CL33" s="2705"/>
      <c r="CM33" s="2705"/>
      <c r="CN33" s="2705"/>
      <c r="CO33" s="2705"/>
      <c r="CP33" s="2706"/>
      <c r="CQ33" s="2705"/>
      <c r="CR33" s="2705"/>
      <c r="CS33" s="2705"/>
      <c r="CT33" s="2705"/>
      <c r="CU33" s="2705"/>
      <c r="CV33" s="2705"/>
      <c r="CW33" s="2705"/>
      <c r="CX33" s="2705"/>
      <c r="CY33" s="2705"/>
      <c r="CZ33" s="2705"/>
      <c r="DA33" s="2706"/>
      <c r="DB33" s="2705"/>
      <c r="DC33" s="2705"/>
      <c r="DD33" s="2705"/>
      <c r="DE33" s="2705"/>
      <c r="DF33" s="2705"/>
      <c r="DG33" s="2705"/>
      <c r="DH33" s="2705"/>
      <c r="DI33" s="2705"/>
      <c r="DJ33" s="2705"/>
      <c r="DK33" s="2705"/>
      <c r="DL33" s="2706"/>
      <c r="DM33" s="2705"/>
      <c r="DN33" s="2705"/>
      <c r="DO33" s="2705"/>
      <c r="DP33" s="2705"/>
      <c r="DQ33" s="2705"/>
      <c r="DR33" s="2705"/>
      <c r="DS33" s="2705"/>
      <c r="DT33" s="2705"/>
      <c r="DU33" s="2705"/>
      <c r="DV33" s="2705"/>
      <c r="DW33" s="2706"/>
      <c r="DX33" s="2714">
        <f t="shared" si="0"/>
        <v>0</v>
      </c>
      <c r="DY33" s="2715"/>
      <c r="DZ33" s="2715"/>
      <c r="EA33" s="2715"/>
      <c r="EB33" s="2715"/>
      <c r="EC33" s="2715"/>
      <c r="ED33" s="2715"/>
      <c r="EE33" s="2715"/>
      <c r="EF33" s="2715"/>
      <c r="EG33" s="2715"/>
      <c r="EH33" s="2716"/>
    </row>
    <row r="34" spans="1:138" s="1645" customFormat="1" ht="13.5" hidden="1" thickBot="1">
      <c r="A34" s="2615" t="s">
        <v>802</v>
      </c>
      <c r="B34" s="2616"/>
      <c r="C34" s="2616"/>
      <c r="D34" s="2616"/>
      <c r="E34" s="2616"/>
      <c r="F34" s="2616"/>
      <c r="G34" s="2616"/>
      <c r="H34" s="2616"/>
      <c r="I34" s="2616"/>
      <c r="J34" s="2702" t="s">
        <v>371</v>
      </c>
      <c r="K34" s="2703"/>
      <c r="L34" s="2703"/>
      <c r="M34" s="2703"/>
      <c r="N34" s="2703"/>
      <c r="O34" s="2703"/>
      <c r="P34" s="2703"/>
      <c r="Q34" s="2703"/>
      <c r="R34" s="2703"/>
      <c r="S34" s="2703"/>
      <c r="T34" s="2703"/>
      <c r="U34" s="2703"/>
      <c r="V34" s="2703"/>
      <c r="W34" s="2703"/>
      <c r="X34" s="2703"/>
      <c r="Y34" s="2703"/>
      <c r="Z34" s="2703"/>
      <c r="AA34" s="2703"/>
      <c r="AB34" s="2703"/>
      <c r="AC34" s="2703"/>
      <c r="AD34" s="2703"/>
      <c r="AE34" s="2703"/>
      <c r="AF34" s="2703"/>
      <c r="AG34" s="2703"/>
      <c r="AH34" s="2703"/>
      <c r="AI34" s="2703"/>
      <c r="AJ34" s="2703"/>
      <c r="AK34" s="2703"/>
      <c r="AL34" s="2703"/>
      <c r="AM34" s="2703"/>
      <c r="AN34" s="2703"/>
      <c r="AO34" s="2703"/>
      <c r="AP34" s="2703"/>
      <c r="AQ34" s="2703"/>
      <c r="AR34" s="2703"/>
      <c r="AS34" s="2703"/>
      <c r="AT34" s="2703"/>
      <c r="AU34" s="2703"/>
      <c r="AV34" s="2703"/>
      <c r="AW34" s="2703"/>
      <c r="AX34" s="2703"/>
      <c r="AY34" s="2703"/>
      <c r="AZ34" s="2703"/>
      <c r="BA34" s="2703"/>
      <c r="BB34" s="2703"/>
      <c r="BC34" s="2703"/>
      <c r="BD34" s="2703"/>
      <c r="BE34" s="2703"/>
      <c r="BF34" s="2703"/>
      <c r="BG34" s="2703"/>
      <c r="BH34" s="2703"/>
      <c r="BI34" s="2704"/>
      <c r="BJ34" s="2705"/>
      <c r="BK34" s="2705"/>
      <c r="BL34" s="2705"/>
      <c r="BM34" s="2705"/>
      <c r="BN34" s="2705"/>
      <c r="BO34" s="2705"/>
      <c r="BP34" s="2705"/>
      <c r="BQ34" s="2705"/>
      <c r="BR34" s="2705"/>
      <c r="BS34" s="2705"/>
      <c r="BT34" s="2706"/>
      <c r="BU34" s="2705"/>
      <c r="BV34" s="2705"/>
      <c r="BW34" s="2705"/>
      <c r="BX34" s="2705"/>
      <c r="BY34" s="2705"/>
      <c r="BZ34" s="2705"/>
      <c r="CA34" s="2705"/>
      <c r="CB34" s="2705"/>
      <c r="CC34" s="2705"/>
      <c r="CD34" s="2705"/>
      <c r="CE34" s="2706"/>
      <c r="CF34" s="2705"/>
      <c r="CG34" s="2705"/>
      <c r="CH34" s="2705"/>
      <c r="CI34" s="2705"/>
      <c r="CJ34" s="2705"/>
      <c r="CK34" s="2705"/>
      <c r="CL34" s="2705"/>
      <c r="CM34" s="2705"/>
      <c r="CN34" s="2705"/>
      <c r="CO34" s="2705"/>
      <c r="CP34" s="2706"/>
      <c r="CQ34" s="2705"/>
      <c r="CR34" s="2705"/>
      <c r="CS34" s="2705"/>
      <c r="CT34" s="2705"/>
      <c r="CU34" s="2705"/>
      <c r="CV34" s="2705"/>
      <c r="CW34" s="2705"/>
      <c r="CX34" s="2705"/>
      <c r="CY34" s="2705"/>
      <c r="CZ34" s="2705"/>
      <c r="DA34" s="2706"/>
      <c r="DB34" s="2705"/>
      <c r="DC34" s="2705"/>
      <c r="DD34" s="2705"/>
      <c r="DE34" s="2705"/>
      <c r="DF34" s="2705"/>
      <c r="DG34" s="2705"/>
      <c r="DH34" s="2705"/>
      <c r="DI34" s="2705"/>
      <c r="DJ34" s="2705"/>
      <c r="DK34" s="2705"/>
      <c r="DL34" s="2706"/>
      <c r="DM34" s="2705"/>
      <c r="DN34" s="2705"/>
      <c r="DO34" s="2705"/>
      <c r="DP34" s="2705"/>
      <c r="DQ34" s="2705"/>
      <c r="DR34" s="2705"/>
      <c r="DS34" s="2705"/>
      <c r="DT34" s="2705"/>
      <c r="DU34" s="2705"/>
      <c r="DV34" s="2705"/>
      <c r="DW34" s="2706"/>
      <c r="DX34" s="2714">
        <f t="shared" si="0"/>
        <v>0</v>
      </c>
      <c r="DY34" s="2715"/>
      <c r="DZ34" s="2715"/>
      <c r="EA34" s="2715"/>
      <c r="EB34" s="2715"/>
      <c r="EC34" s="2715"/>
      <c r="ED34" s="2715"/>
      <c r="EE34" s="2715"/>
      <c r="EF34" s="2715"/>
      <c r="EG34" s="2715"/>
      <c r="EH34" s="2716"/>
    </row>
    <row r="35" spans="1:138" s="1645" customFormat="1" ht="13.5" hidden="1" thickBot="1">
      <c r="A35" s="2630" t="s">
        <v>1242</v>
      </c>
      <c r="B35" s="2631"/>
      <c r="C35" s="2631"/>
      <c r="D35" s="2631"/>
      <c r="E35" s="2631"/>
      <c r="F35" s="2631"/>
      <c r="G35" s="2631"/>
      <c r="H35" s="2631"/>
      <c r="I35" s="2631"/>
      <c r="J35" s="2727" t="s">
        <v>149</v>
      </c>
      <c r="K35" s="2728"/>
      <c r="L35" s="2728"/>
      <c r="M35" s="2728"/>
      <c r="N35" s="2728"/>
      <c r="O35" s="2728"/>
      <c r="P35" s="2728"/>
      <c r="Q35" s="2728"/>
      <c r="R35" s="2728"/>
      <c r="S35" s="2728"/>
      <c r="T35" s="2728"/>
      <c r="U35" s="2728"/>
      <c r="V35" s="2728"/>
      <c r="W35" s="2728"/>
      <c r="X35" s="2728"/>
      <c r="Y35" s="2728"/>
      <c r="Z35" s="2728"/>
      <c r="AA35" s="2728"/>
      <c r="AB35" s="2728"/>
      <c r="AC35" s="2728"/>
      <c r="AD35" s="2728"/>
      <c r="AE35" s="2728"/>
      <c r="AF35" s="2728"/>
      <c r="AG35" s="2728"/>
      <c r="AH35" s="2728"/>
      <c r="AI35" s="2728"/>
      <c r="AJ35" s="2728"/>
      <c r="AK35" s="2728"/>
      <c r="AL35" s="2728"/>
      <c r="AM35" s="2728"/>
      <c r="AN35" s="2728"/>
      <c r="AO35" s="2728"/>
      <c r="AP35" s="2728"/>
      <c r="AQ35" s="2728"/>
      <c r="AR35" s="2728"/>
      <c r="AS35" s="2728"/>
      <c r="AT35" s="2728"/>
      <c r="AU35" s="2728"/>
      <c r="AV35" s="2728"/>
      <c r="AW35" s="2728"/>
      <c r="AX35" s="2728"/>
      <c r="AY35" s="2728"/>
      <c r="AZ35" s="2728"/>
      <c r="BA35" s="2728"/>
      <c r="BB35" s="2728"/>
      <c r="BC35" s="2728"/>
      <c r="BD35" s="2728"/>
      <c r="BE35" s="2728"/>
      <c r="BF35" s="2728"/>
      <c r="BG35" s="2728"/>
      <c r="BH35" s="2728"/>
      <c r="BI35" s="2729"/>
      <c r="BJ35" s="2722"/>
      <c r="BK35" s="2722"/>
      <c r="BL35" s="2722"/>
      <c r="BM35" s="2722"/>
      <c r="BN35" s="2722"/>
      <c r="BO35" s="2722"/>
      <c r="BP35" s="2722"/>
      <c r="BQ35" s="2722"/>
      <c r="BR35" s="2722"/>
      <c r="BS35" s="2722"/>
      <c r="BT35" s="2723"/>
      <c r="BU35" s="2722"/>
      <c r="BV35" s="2722"/>
      <c r="BW35" s="2722"/>
      <c r="BX35" s="2722"/>
      <c r="BY35" s="2722"/>
      <c r="BZ35" s="2722"/>
      <c r="CA35" s="2722"/>
      <c r="CB35" s="2722"/>
      <c r="CC35" s="2722"/>
      <c r="CD35" s="2722"/>
      <c r="CE35" s="2723"/>
      <c r="CF35" s="2722"/>
      <c r="CG35" s="2722"/>
      <c r="CH35" s="2722"/>
      <c r="CI35" s="2722"/>
      <c r="CJ35" s="2722"/>
      <c r="CK35" s="2722"/>
      <c r="CL35" s="2722"/>
      <c r="CM35" s="2722"/>
      <c r="CN35" s="2722"/>
      <c r="CO35" s="2722"/>
      <c r="CP35" s="2723"/>
      <c r="CQ35" s="2722"/>
      <c r="CR35" s="2722"/>
      <c r="CS35" s="2722"/>
      <c r="CT35" s="2722"/>
      <c r="CU35" s="2722"/>
      <c r="CV35" s="2722"/>
      <c r="CW35" s="2722"/>
      <c r="CX35" s="2722"/>
      <c r="CY35" s="2722"/>
      <c r="CZ35" s="2722"/>
      <c r="DA35" s="2723"/>
      <c r="DB35" s="2722"/>
      <c r="DC35" s="2722"/>
      <c r="DD35" s="2722"/>
      <c r="DE35" s="2722"/>
      <c r="DF35" s="2722"/>
      <c r="DG35" s="2722"/>
      <c r="DH35" s="2722"/>
      <c r="DI35" s="2722"/>
      <c r="DJ35" s="2722"/>
      <c r="DK35" s="2722"/>
      <c r="DL35" s="2723"/>
      <c r="DM35" s="2722"/>
      <c r="DN35" s="2722"/>
      <c r="DO35" s="2722"/>
      <c r="DP35" s="2722"/>
      <c r="DQ35" s="2722"/>
      <c r="DR35" s="2722"/>
      <c r="DS35" s="2722"/>
      <c r="DT35" s="2722"/>
      <c r="DU35" s="2722"/>
      <c r="DV35" s="2722"/>
      <c r="DW35" s="2723"/>
      <c r="DX35" s="2714">
        <f t="shared" si="0"/>
        <v>0</v>
      </c>
      <c r="DY35" s="2715"/>
      <c r="DZ35" s="2715"/>
      <c r="EA35" s="2715"/>
      <c r="EB35" s="2715"/>
      <c r="EC35" s="2715"/>
      <c r="ED35" s="2715"/>
      <c r="EE35" s="2715"/>
      <c r="EF35" s="2715"/>
      <c r="EG35" s="2715"/>
      <c r="EH35" s="2716"/>
    </row>
    <row r="36" spans="1:138" s="1646" customFormat="1" ht="13.5" thickBot="1">
      <c r="A36" s="2648"/>
      <c r="B36" s="2649"/>
      <c r="C36" s="2649"/>
      <c r="D36" s="2649"/>
      <c r="E36" s="2649"/>
      <c r="F36" s="2649"/>
      <c r="G36" s="2649"/>
      <c r="H36" s="2649"/>
      <c r="I36" s="2650"/>
      <c r="J36" s="2751" t="s">
        <v>133</v>
      </c>
      <c r="K36" s="2752"/>
      <c r="L36" s="2752"/>
      <c r="M36" s="2752"/>
      <c r="N36" s="2752"/>
      <c r="O36" s="2752"/>
      <c r="P36" s="2752"/>
      <c r="Q36" s="2752"/>
      <c r="R36" s="2752"/>
      <c r="S36" s="2752"/>
      <c r="T36" s="2752"/>
      <c r="U36" s="2752"/>
      <c r="V36" s="2752"/>
      <c r="W36" s="2752"/>
      <c r="X36" s="2752"/>
      <c r="Y36" s="2752"/>
      <c r="Z36" s="2752"/>
      <c r="AA36" s="2752"/>
      <c r="AB36" s="2752"/>
      <c r="AC36" s="2752"/>
      <c r="AD36" s="2752"/>
      <c r="AE36" s="2752"/>
      <c r="AF36" s="2752"/>
      <c r="AG36" s="2752"/>
      <c r="AH36" s="2752"/>
      <c r="AI36" s="2752"/>
      <c r="AJ36" s="2752"/>
      <c r="AK36" s="2752"/>
      <c r="AL36" s="2752"/>
      <c r="AM36" s="2752"/>
      <c r="AN36" s="2752"/>
      <c r="AO36" s="2752"/>
      <c r="AP36" s="2752"/>
      <c r="AQ36" s="2752"/>
      <c r="AR36" s="2752"/>
      <c r="AS36" s="2752"/>
      <c r="AT36" s="2752"/>
      <c r="AU36" s="2752"/>
      <c r="AV36" s="2752"/>
      <c r="AW36" s="2752"/>
      <c r="AX36" s="2752"/>
      <c r="AY36" s="2752"/>
      <c r="AZ36" s="2752"/>
      <c r="BA36" s="2752"/>
      <c r="BB36" s="2752"/>
      <c r="BC36" s="2752"/>
      <c r="BD36" s="2752"/>
      <c r="BE36" s="2752"/>
      <c r="BF36" s="2752"/>
      <c r="BG36" s="2752"/>
      <c r="BH36" s="2752"/>
      <c r="BI36" s="2753"/>
      <c r="BJ36" s="2754">
        <f>BJ12+BJ28</f>
        <v>650.3299007489635</v>
      </c>
      <c r="BK36" s="2755"/>
      <c r="BL36" s="2755"/>
      <c r="BM36" s="2755"/>
      <c r="BN36" s="2755"/>
      <c r="BO36" s="2755"/>
      <c r="BP36" s="2755"/>
      <c r="BQ36" s="2755"/>
      <c r="BR36" s="2755"/>
      <c r="BS36" s="2755"/>
      <c r="BT36" s="2756"/>
      <c r="BU36" s="2724">
        <f>BU12</f>
        <v>658.31139999999994</v>
      </c>
      <c r="BV36" s="2725"/>
      <c r="BW36" s="2725"/>
      <c r="BX36" s="2725"/>
      <c r="BY36" s="2725"/>
      <c r="BZ36" s="2725"/>
      <c r="CA36" s="2725"/>
      <c r="CB36" s="2725"/>
      <c r="CC36" s="2725"/>
      <c r="CD36" s="2725"/>
      <c r="CE36" s="2726"/>
      <c r="CF36" s="2724">
        <f>CF12</f>
        <v>658.00970000000007</v>
      </c>
      <c r="CG36" s="2725"/>
      <c r="CH36" s="2725"/>
      <c r="CI36" s="2725"/>
      <c r="CJ36" s="2725"/>
      <c r="CK36" s="2725"/>
      <c r="CL36" s="2725"/>
      <c r="CM36" s="2725"/>
      <c r="CN36" s="2725"/>
      <c r="CO36" s="2725"/>
      <c r="CP36" s="2726"/>
      <c r="CQ36" s="2724">
        <f>CQ12</f>
        <v>720.66090000000042</v>
      </c>
      <c r="CR36" s="2725"/>
      <c r="CS36" s="2725"/>
      <c r="CT36" s="2725"/>
      <c r="CU36" s="2725"/>
      <c r="CV36" s="2725"/>
      <c r="CW36" s="2725"/>
      <c r="CX36" s="2725"/>
      <c r="CY36" s="2725"/>
      <c r="CZ36" s="2725"/>
      <c r="DA36" s="2726"/>
      <c r="DB36" s="2724">
        <f>DB12</f>
        <v>754.60800000000029</v>
      </c>
      <c r="DC36" s="2725"/>
      <c r="DD36" s="2725"/>
      <c r="DE36" s="2725"/>
      <c r="DF36" s="2725"/>
      <c r="DG36" s="2725"/>
      <c r="DH36" s="2725"/>
      <c r="DI36" s="2725"/>
      <c r="DJ36" s="2725"/>
      <c r="DK36" s="2725"/>
      <c r="DL36" s="2726"/>
      <c r="DM36" s="2724">
        <f>DM12</f>
        <v>754.60800000000029</v>
      </c>
      <c r="DN36" s="2725"/>
      <c r="DO36" s="2725"/>
      <c r="DP36" s="2725"/>
      <c r="DQ36" s="2725"/>
      <c r="DR36" s="2725"/>
      <c r="DS36" s="2725"/>
      <c r="DT36" s="2725"/>
      <c r="DU36" s="2725"/>
      <c r="DV36" s="2725"/>
      <c r="DW36" s="2726"/>
      <c r="DX36" s="2724">
        <f>SUM(BJ36:DW36)</f>
        <v>4196.5279007489644</v>
      </c>
      <c r="DY36" s="2725"/>
      <c r="DZ36" s="2725"/>
      <c r="EA36" s="2725"/>
      <c r="EB36" s="2725"/>
      <c r="EC36" s="2725"/>
      <c r="ED36" s="2725"/>
      <c r="EE36" s="2725"/>
      <c r="EF36" s="2725"/>
      <c r="EG36" s="2725"/>
      <c r="EH36" s="2734"/>
    </row>
    <row r="37" spans="1:138" s="1645" customFormat="1">
      <c r="A37" s="2745"/>
      <c r="B37" s="2746"/>
      <c r="C37" s="2746"/>
      <c r="D37" s="2746"/>
      <c r="E37" s="2746"/>
      <c r="F37" s="2746"/>
      <c r="G37" s="2746"/>
      <c r="H37" s="2746"/>
      <c r="I37" s="2747"/>
      <c r="J37" s="2748" t="s">
        <v>859</v>
      </c>
      <c r="K37" s="2749"/>
      <c r="L37" s="2749"/>
      <c r="M37" s="2749"/>
      <c r="N37" s="2749"/>
      <c r="O37" s="2749"/>
      <c r="P37" s="2749"/>
      <c r="Q37" s="2749"/>
      <c r="R37" s="2749"/>
      <c r="S37" s="2749"/>
      <c r="T37" s="2749"/>
      <c r="U37" s="2749"/>
      <c r="V37" s="2749"/>
      <c r="W37" s="2749"/>
      <c r="X37" s="2749"/>
      <c r="Y37" s="2749"/>
      <c r="Z37" s="2749"/>
      <c r="AA37" s="2749"/>
      <c r="AB37" s="2749"/>
      <c r="AC37" s="2749"/>
      <c r="AD37" s="2749"/>
      <c r="AE37" s="2749"/>
      <c r="AF37" s="2749"/>
      <c r="AG37" s="2749"/>
      <c r="AH37" s="2749"/>
      <c r="AI37" s="2749"/>
      <c r="AJ37" s="2749"/>
      <c r="AK37" s="2749"/>
      <c r="AL37" s="2749"/>
      <c r="AM37" s="2749"/>
      <c r="AN37" s="2749"/>
      <c r="AO37" s="2749"/>
      <c r="AP37" s="2749"/>
      <c r="AQ37" s="2749"/>
      <c r="AR37" s="2749"/>
      <c r="AS37" s="2749"/>
      <c r="AT37" s="2749"/>
      <c r="AU37" s="2749"/>
      <c r="AV37" s="2749"/>
      <c r="AW37" s="2749"/>
      <c r="AX37" s="2749"/>
      <c r="AY37" s="2749"/>
      <c r="AZ37" s="2749"/>
      <c r="BA37" s="2749"/>
      <c r="BB37" s="2749"/>
      <c r="BC37" s="2749"/>
      <c r="BD37" s="2749"/>
      <c r="BE37" s="2749"/>
      <c r="BF37" s="2749"/>
      <c r="BG37" s="2749"/>
      <c r="BH37" s="2749"/>
      <c r="BI37" s="2750"/>
      <c r="BJ37" s="2735"/>
      <c r="BK37" s="2736"/>
      <c r="BL37" s="2736"/>
      <c r="BM37" s="2736"/>
      <c r="BN37" s="2736"/>
      <c r="BO37" s="2736"/>
      <c r="BP37" s="2736"/>
      <c r="BQ37" s="2736"/>
      <c r="BR37" s="2736"/>
      <c r="BS37" s="2736"/>
      <c r="BT37" s="2737"/>
      <c r="BU37" s="2735"/>
      <c r="BV37" s="2736"/>
      <c r="BW37" s="2736"/>
      <c r="BX37" s="2736"/>
      <c r="BY37" s="2736"/>
      <c r="BZ37" s="2736"/>
      <c r="CA37" s="2736"/>
      <c r="CB37" s="2736"/>
      <c r="CC37" s="2736"/>
      <c r="CD37" s="2736"/>
      <c r="CE37" s="2737"/>
      <c r="CF37" s="2735"/>
      <c r="CG37" s="2736"/>
      <c r="CH37" s="2736"/>
      <c r="CI37" s="2736"/>
      <c r="CJ37" s="2736"/>
      <c r="CK37" s="2736"/>
      <c r="CL37" s="2736"/>
      <c r="CM37" s="2736"/>
      <c r="CN37" s="2736"/>
      <c r="CO37" s="2736"/>
      <c r="CP37" s="2737"/>
      <c r="CQ37" s="2735"/>
      <c r="CR37" s="2736"/>
      <c r="CS37" s="2736"/>
      <c r="CT37" s="2736"/>
      <c r="CU37" s="2736"/>
      <c r="CV37" s="2736"/>
      <c r="CW37" s="2736"/>
      <c r="CX37" s="2736"/>
      <c r="CY37" s="2736"/>
      <c r="CZ37" s="2736"/>
      <c r="DA37" s="2737"/>
      <c r="DB37" s="2735"/>
      <c r="DC37" s="2736"/>
      <c r="DD37" s="2736"/>
      <c r="DE37" s="2736"/>
      <c r="DF37" s="2736"/>
      <c r="DG37" s="2736"/>
      <c r="DH37" s="2736"/>
      <c r="DI37" s="2736"/>
      <c r="DJ37" s="2736"/>
      <c r="DK37" s="2736"/>
      <c r="DL37" s="2737"/>
      <c r="DM37" s="2735"/>
      <c r="DN37" s="2736"/>
      <c r="DO37" s="2736"/>
      <c r="DP37" s="2736"/>
      <c r="DQ37" s="2736"/>
      <c r="DR37" s="2736"/>
      <c r="DS37" s="2736"/>
      <c r="DT37" s="2736"/>
      <c r="DU37" s="2736"/>
      <c r="DV37" s="2736"/>
      <c r="DW37" s="2737"/>
      <c r="DX37" s="2735"/>
      <c r="DY37" s="2736"/>
      <c r="DZ37" s="2736"/>
      <c r="EA37" s="2736"/>
      <c r="EB37" s="2736"/>
      <c r="EC37" s="2736"/>
      <c r="ED37" s="2736"/>
      <c r="EE37" s="2736"/>
      <c r="EF37" s="2736"/>
      <c r="EG37" s="2736"/>
      <c r="EH37" s="2737"/>
    </row>
    <row r="38" spans="1:138" s="1645" customFormat="1">
      <c r="A38" s="2615"/>
      <c r="B38" s="2616"/>
      <c r="C38" s="2616"/>
      <c r="D38" s="2616"/>
      <c r="E38" s="2616"/>
      <c r="F38" s="2616"/>
      <c r="G38" s="2616"/>
      <c r="H38" s="2616"/>
      <c r="I38" s="2617"/>
      <c r="J38" s="2738" t="s">
        <v>858</v>
      </c>
      <c r="K38" s="2739"/>
      <c r="L38" s="2739"/>
      <c r="M38" s="2739"/>
      <c r="N38" s="2739"/>
      <c r="O38" s="2739"/>
      <c r="P38" s="2739"/>
      <c r="Q38" s="2739"/>
      <c r="R38" s="2739"/>
      <c r="S38" s="2739"/>
      <c r="T38" s="2739"/>
      <c r="U38" s="2739"/>
      <c r="V38" s="2739"/>
      <c r="W38" s="2739"/>
      <c r="X38" s="2739"/>
      <c r="Y38" s="2739"/>
      <c r="Z38" s="2739"/>
      <c r="AA38" s="2739"/>
      <c r="AB38" s="2739"/>
      <c r="AC38" s="2739"/>
      <c r="AD38" s="2739"/>
      <c r="AE38" s="2739"/>
      <c r="AF38" s="2739"/>
      <c r="AG38" s="2739"/>
      <c r="AH38" s="2739"/>
      <c r="AI38" s="2739"/>
      <c r="AJ38" s="2739"/>
      <c r="AK38" s="2739"/>
      <c r="AL38" s="2739"/>
      <c r="AM38" s="2739"/>
      <c r="AN38" s="2739"/>
      <c r="AO38" s="2739"/>
      <c r="AP38" s="2739"/>
      <c r="AQ38" s="2739"/>
      <c r="AR38" s="2739"/>
      <c r="AS38" s="2739"/>
      <c r="AT38" s="2739"/>
      <c r="AU38" s="2739"/>
      <c r="AV38" s="2739"/>
      <c r="AW38" s="2739"/>
      <c r="AX38" s="2739"/>
      <c r="AY38" s="2739"/>
      <c r="AZ38" s="2739"/>
      <c r="BA38" s="2739"/>
      <c r="BB38" s="2739"/>
      <c r="BC38" s="2739"/>
      <c r="BD38" s="2739"/>
      <c r="BE38" s="2739"/>
      <c r="BF38" s="2739"/>
      <c r="BG38" s="2739"/>
      <c r="BH38" s="2739"/>
      <c r="BI38" s="2740"/>
      <c r="BJ38" s="2741"/>
      <c r="BK38" s="2742"/>
      <c r="BL38" s="2742"/>
      <c r="BM38" s="2742"/>
      <c r="BN38" s="2742"/>
      <c r="BO38" s="2742"/>
      <c r="BP38" s="2742"/>
      <c r="BQ38" s="2742"/>
      <c r="BR38" s="2742"/>
      <c r="BS38" s="2742"/>
      <c r="BT38" s="2743"/>
      <c r="BU38" s="2741"/>
      <c r="BV38" s="2742"/>
      <c r="BW38" s="2742"/>
      <c r="BX38" s="2742"/>
      <c r="BY38" s="2742"/>
      <c r="BZ38" s="2742"/>
      <c r="CA38" s="2742"/>
      <c r="CB38" s="2742"/>
      <c r="CC38" s="2742"/>
      <c r="CD38" s="2742"/>
      <c r="CE38" s="2743"/>
      <c r="CF38" s="2741"/>
      <c r="CG38" s="2742"/>
      <c r="CH38" s="2742"/>
      <c r="CI38" s="2742"/>
      <c r="CJ38" s="2742"/>
      <c r="CK38" s="2742"/>
      <c r="CL38" s="2742"/>
      <c r="CM38" s="2742"/>
      <c r="CN38" s="2742"/>
      <c r="CO38" s="2742"/>
      <c r="CP38" s="2743"/>
      <c r="CQ38" s="2741"/>
      <c r="CR38" s="2742"/>
      <c r="CS38" s="2742"/>
      <c r="CT38" s="2742"/>
      <c r="CU38" s="2742"/>
      <c r="CV38" s="2742"/>
      <c r="CW38" s="2742"/>
      <c r="CX38" s="2742"/>
      <c r="CY38" s="2742"/>
      <c r="CZ38" s="2742"/>
      <c r="DA38" s="2743"/>
      <c r="DB38" s="2741"/>
      <c r="DC38" s="2742"/>
      <c r="DD38" s="2742"/>
      <c r="DE38" s="2742"/>
      <c r="DF38" s="2742"/>
      <c r="DG38" s="2742"/>
      <c r="DH38" s="2742"/>
      <c r="DI38" s="2742"/>
      <c r="DJ38" s="2742"/>
      <c r="DK38" s="2742"/>
      <c r="DL38" s="2743"/>
      <c r="DM38" s="2741"/>
      <c r="DN38" s="2742"/>
      <c r="DO38" s="2742"/>
      <c r="DP38" s="2742"/>
      <c r="DQ38" s="2742"/>
      <c r="DR38" s="2742"/>
      <c r="DS38" s="2742"/>
      <c r="DT38" s="2742"/>
      <c r="DU38" s="2742"/>
      <c r="DV38" s="2742"/>
      <c r="DW38" s="2743"/>
      <c r="DX38" s="2741"/>
      <c r="DY38" s="2742"/>
      <c r="DZ38" s="2742"/>
      <c r="EA38" s="2742"/>
      <c r="EB38" s="2742"/>
      <c r="EC38" s="2742"/>
      <c r="ED38" s="2742"/>
      <c r="EE38" s="2742"/>
      <c r="EF38" s="2742"/>
      <c r="EG38" s="2742"/>
      <c r="EH38" s="2744"/>
    </row>
    <row r="39" spans="1:138" s="1645" customFormat="1" ht="13.5" thickBot="1">
      <c r="A39" s="2630"/>
      <c r="B39" s="2631"/>
      <c r="C39" s="2631"/>
      <c r="D39" s="2631"/>
      <c r="E39" s="2631"/>
      <c r="F39" s="2631"/>
      <c r="G39" s="2631"/>
      <c r="H39" s="2631"/>
      <c r="I39" s="2632"/>
      <c r="J39" s="2730" t="s">
        <v>857</v>
      </c>
      <c r="K39" s="2731"/>
      <c r="L39" s="2731"/>
      <c r="M39" s="2731"/>
      <c r="N39" s="2731"/>
      <c r="O39" s="2731"/>
      <c r="P39" s="2731"/>
      <c r="Q39" s="2731"/>
      <c r="R39" s="2731"/>
      <c r="S39" s="2731"/>
      <c r="T39" s="2731"/>
      <c r="U39" s="2731"/>
      <c r="V39" s="2731"/>
      <c r="W39" s="2731"/>
      <c r="X39" s="2731"/>
      <c r="Y39" s="2731"/>
      <c r="Z39" s="2731"/>
      <c r="AA39" s="2731"/>
      <c r="AB39" s="2731"/>
      <c r="AC39" s="2731"/>
      <c r="AD39" s="2731"/>
      <c r="AE39" s="2731"/>
      <c r="AF39" s="2731"/>
      <c r="AG39" s="2731"/>
      <c r="AH39" s="2731"/>
      <c r="AI39" s="2731"/>
      <c r="AJ39" s="2731"/>
      <c r="AK39" s="2731"/>
      <c r="AL39" s="2731"/>
      <c r="AM39" s="2731"/>
      <c r="AN39" s="2731"/>
      <c r="AO39" s="2731"/>
      <c r="AP39" s="2731"/>
      <c r="AQ39" s="2731"/>
      <c r="AR39" s="2731"/>
      <c r="AS39" s="2731"/>
      <c r="AT39" s="2731"/>
      <c r="AU39" s="2731"/>
      <c r="AV39" s="2731"/>
      <c r="AW39" s="2731"/>
      <c r="AX39" s="2731"/>
      <c r="AY39" s="2731"/>
      <c r="AZ39" s="2731"/>
      <c r="BA39" s="2731"/>
      <c r="BB39" s="2731"/>
      <c r="BC39" s="2731"/>
      <c r="BD39" s="2731"/>
      <c r="BE39" s="2731"/>
      <c r="BF39" s="2731"/>
      <c r="BG39" s="2731"/>
      <c r="BH39" s="2731"/>
      <c r="BI39" s="2732"/>
      <c r="BJ39" s="2733"/>
      <c r="BK39" s="2600"/>
      <c r="BL39" s="2600"/>
      <c r="BM39" s="2600"/>
      <c r="BN39" s="2600"/>
      <c r="BO39" s="2600"/>
      <c r="BP39" s="2600"/>
      <c r="BQ39" s="2600"/>
      <c r="BR39" s="2600"/>
      <c r="BS39" s="2600"/>
      <c r="BT39" s="2601"/>
      <c r="BU39" s="2733"/>
      <c r="BV39" s="2600"/>
      <c r="BW39" s="2600"/>
      <c r="BX39" s="2600"/>
      <c r="BY39" s="2600"/>
      <c r="BZ39" s="2600"/>
      <c r="CA39" s="2600"/>
      <c r="CB39" s="2600"/>
      <c r="CC39" s="2600"/>
      <c r="CD39" s="2600"/>
      <c r="CE39" s="2601"/>
      <c r="CF39" s="2733"/>
      <c r="CG39" s="2600"/>
      <c r="CH39" s="2600"/>
      <c r="CI39" s="2600"/>
      <c r="CJ39" s="2600"/>
      <c r="CK39" s="2600"/>
      <c r="CL39" s="2600"/>
      <c r="CM39" s="2600"/>
      <c r="CN39" s="2600"/>
      <c r="CO39" s="2600"/>
      <c r="CP39" s="2601"/>
      <c r="CQ39" s="2733"/>
      <c r="CR39" s="2600"/>
      <c r="CS39" s="2600"/>
      <c r="CT39" s="2600"/>
      <c r="CU39" s="2600"/>
      <c r="CV39" s="2600"/>
      <c r="CW39" s="2600"/>
      <c r="CX39" s="2600"/>
      <c r="CY39" s="2600"/>
      <c r="CZ39" s="2600"/>
      <c r="DA39" s="2601"/>
      <c r="DB39" s="2733"/>
      <c r="DC39" s="2600"/>
      <c r="DD39" s="2600"/>
      <c r="DE39" s="2600"/>
      <c r="DF39" s="2600"/>
      <c r="DG39" s="2600"/>
      <c r="DH39" s="2600"/>
      <c r="DI39" s="2600"/>
      <c r="DJ39" s="2600"/>
      <c r="DK39" s="2600"/>
      <c r="DL39" s="2601"/>
      <c r="DM39" s="2733"/>
      <c r="DN39" s="2600"/>
      <c r="DO39" s="2600"/>
      <c r="DP39" s="2600"/>
      <c r="DQ39" s="2600"/>
      <c r="DR39" s="2600"/>
      <c r="DS39" s="2600"/>
      <c r="DT39" s="2600"/>
      <c r="DU39" s="2600"/>
      <c r="DV39" s="2600"/>
      <c r="DW39" s="2601"/>
      <c r="DX39" s="2733"/>
      <c r="DY39" s="2600"/>
      <c r="DZ39" s="2600"/>
      <c r="EA39" s="2600"/>
      <c r="EB39" s="2600"/>
      <c r="EC39" s="2600"/>
      <c r="ED39" s="2600"/>
      <c r="EE39" s="2600"/>
      <c r="EF39" s="2600"/>
      <c r="EG39" s="2600"/>
      <c r="EH39" s="2601"/>
    </row>
    <row r="40" spans="1:138" s="1641" customFormat="1" ht="18.75" customHeight="1">
      <c r="G40" s="1644" t="s">
        <v>1314</v>
      </c>
      <c r="H40" s="1641" t="s">
        <v>1385</v>
      </c>
    </row>
    <row r="41" spans="1:138" s="1641" customFormat="1" ht="11.25">
      <c r="F41" s="1644"/>
      <c r="G41" s="1644"/>
    </row>
    <row r="43" spans="1:138">
      <c r="J43" s="1638" t="s">
        <v>935</v>
      </c>
      <c r="DE43" s="1638" t="s">
        <v>1315</v>
      </c>
    </row>
  </sheetData>
  <mergeCells count="263">
    <mergeCell ref="DM36:DW36"/>
    <mergeCell ref="DX36:EH36"/>
    <mergeCell ref="DM37:DW37"/>
    <mergeCell ref="DX37:EH37"/>
    <mergeCell ref="A38:I38"/>
    <mergeCell ref="J38:BI38"/>
    <mergeCell ref="BJ38:BT38"/>
    <mergeCell ref="BU38:CE38"/>
    <mergeCell ref="CF38:CP38"/>
    <mergeCell ref="CQ38:DA38"/>
    <mergeCell ref="DB38:DL38"/>
    <mergeCell ref="DM38:DW38"/>
    <mergeCell ref="DX38:EH38"/>
    <mergeCell ref="A37:I37"/>
    <mergeCell ref="J37:BI37"/>
    <mergeCell ref="BJ37:BT37"/>
    <mergeCell ref="BU37:CE37"/>
    <mergeCell ref="CF37:CP37"/>
    <mergeCell ref="CQ37:DA37"/>
    <mergeCell ref="DB37:DL37"/>
    <mergeCell ref="A36:I36"/>
    <mergeCell ref="J36:BI36"/>
    <mergeCell ref="BJ36:BT36"/>
    <mergeCell ref="BU36:CE36"/>
    <mergeCell ref="A39:I39"/>
    <mergeCell ref="J39:BI39"/>
    <mergeCell ref="BJ39:BT39"/>
    <mergeCell ref="BU39:CE39"/>
    <mergeCell ref="CF39:CP39"/>
    <mergeCell ref="CQ39:DA39"/>
    <mergeCell ref="DB39:DL39"/>
    <mergeCell ref="DM39:DW39"/>
    <mergeCell ref="DX39:EH39"/>
    <mergeCell ref="CF36:CP36"/>
    <mergeCell ref="CQ36:DA36"/>
    <mergeCell ref="DB36:DL36"/>
    <mergeCell ref="A35:I35"/>
    <mergeCell ref="J35:BI35"/>
    <mergeCell ref="BJ35:BT35"/>
    <mergeCell ref="BU35:CE35"/>
    <mergeCell ref="CF35:CP35"/>
    <mergeCell ref="CQ35:DA35"/>
    <mergeCell ref="DB35:DL35"/>
    <mergeCell ref="DM35:DW35"/>
    <mergeCell ref="DX35:EH35"/>
    <mergeCell ref="A34:I34"/>
    <mergeCell ref="J34:BI34"/>
    <mergeCell ref="BJ34:BT34"/>
    <mergeCell ref="BU34:CE34"/>
    <mergeCell ref="CF34:CP34"/>
    <mergeCell ref="CQ34:DA34"/>
    <mergeCell ref="DB34:DL34"/>
    <mergeCell ref="DM34:DW34"/>
    <mergeCell ref="DX34:EH34"/>
    <mergeCell ref="DB32:DL32"/>
    <mergeCell ref="DM32:DW32"/>
    <mergeCell ref="DX32:EH32"/>
    <mergeCell ref="A33:I33"/>
    <mergeCell ref="J33:BI33"/>
    <mergeCell ref="BJ33:BT33"/>
    <mergeCell ref="BU33:CE33"/>
    <mergeCell ref="CF33:CP33"/>
    <mergeCell ref="CQ33:DA33"/>
    <mergeCell ref="DB33:DL33"/>
    <mergeCell ref="A32:I32"/>
    <mergeCell ref="J32:BI32"/>
    <mergeCell ref="BJ32:BT32"/>
    <mergeCell ref="BU32:CE32"/>
    <mergeCell ref="CF32:CP32"/>
    <mergeCell ref="CQ32:DA32"/>
    <mergeCell ref="DM33:DW33"/>
    <mergeCell ref="DX33:EH33"/>
    <mergeCell ref="A31:I31"/>
    <mergeCell ref="J31:BI31"/>
    <mergeCell ref="BJ31:BT31"/>
    <mergeCell ref="BU31:CE31"/>
    <mergeCell ref="CF31:CP31"/>
    <mergeCell ref="CQ31:DA31"/>
    <mergeCell ref="DB31:DL31"/>
    <mergeCell ref="DM31:DW31"/>
    <mergeCell ref="DX31:EH31"/>
    <mergeCell ref="A30:I30"/>
    <mergeCell ref="J30:BI30"/>
    <mergeCell ref="BJ30:BT30"/>
    <mergeCell ref="BU30:CE30"/>
    <mergeCell ref="CF30:CP30"/>
    <mergeCell ref="CQ30:DA30"/>
    <mergeCell ref="DB30:DL30"/>
    <mergeCell ref="DM30:DW30"/>
    <mergeCell ref="DX30:EH30"/>
    <mergeCell ref="DB28:DL28"/>
    <mergeCell ref="DM28:DW28"/>
    <mergeCell ref="DX28:EH28"/>
    <mergeCell ref="A29:I29"/>
    <mergeCell ref="J29:BI29"/>
    <mergeCell ref="BJ29:BT29"/>
    <mergeCell ref="BU29:CE29"/>
    <mergeCell ref="CF29:CP29"/>
    <mergeCell ref="CQ29:DA29"/>
    <mergeCell ref="DB29:DL29"/>
    <mergeCell ref="A28:I28"/>
    <mergeCell ref="J28:BI28"/>
    <mergeCell ref="BJ28:BT28"/>
    <mergeCell ref="BU28:CE28"/>
    <mergeCell ref="CF28:CP28"/>
    <mergeCell ref="CQ28:DA28"/>
    <mergeCell ref="DM29:DW29"/>
    <mergeCell ref="DX29:EH29"/>
    <mergeCell ref="A27:I27"/>
    <mergeCell ref="J27:BI27"/>
    <mergeCell ref="BJ27:BT27"/>
    <mergeCell ref="BU27:CE27"/>
    <mergeCell ref="CF27:CP27"/>
    <mergeCell ref="CQ27:DA27"/>
    <mergeCell ref="DB27:DL27"/>
    <mergeCell ref="DM27:DW27"/>
    <mergeCell ref="DX27:EH27"/>
    <mergeCell ref="A26:I26"/>
    <mergeCell ref="J26:BI26"/>
    <mergeCell ref="BJ26:BT26"/>
    <mergeCell ref="BU26:CE26"/>
    <mergeCell ref="CF26:CP26"/>
    <mergeCell ref="CQ26:DA26"/>
    <mergeCell ref="DB26:DL26"/>
    <mergeCell ref="DM26:DW26"/>
    <mergeCell ref="DX26:EH26"/>
    <mergeCell ref="DB24:DL24"/>
    <mergeCell ref="DM24:DW24"/>
    <mergeCell ref="DX24:EH24"/>
    <mergeCell ref="A25:I25"/>
    <mergeCell ref="J25:BI25"/>
    <mergeCell ref="BJ25:BT25"/>
    <mergeCell ref="BU25:CE25"/>
    <mergeCell ref="CF25:CP25"/>
    <mergeCell ref="CQ25:DA25"/>
    <mergeCell ref="DB25:DL25"/>
    <mergeCell ref="A24:I24"/>
    <mergeCell ref="J24:BI24"/>
    <mergeCell ref="BJ24:BT24"/>
    <mergeCell ref="BU24:CE24"/>
    <mergeCell ref="CF24:CP24"/>
    <mergeCell ref="CQ24:DA24"/>
    <mergeCell ref="DM25:DW25"/>
    <mergeCell ref="DX25:EH25"/>
    <mergeCell ref="A23:I23"/>
    <mergeCell ref="J23:BI23"/>
    <mergeCell ref="BJ23:BT23"/>
    <mergeCell ref="BU23:CE23"/>
    <mergeCell ref="CF23:CP23"/>
    <mergeCell ref="CQ23:DA23"/>
    <mergeCell ref="DB23:DL23"/>
    <mergeCell ref="DM23:DW23"/>
    <mergeCell ref="DX23:EH23"/>
    <mergeCell ref="A22:I22"/>
    <mergeCell ref="J22:BI22"/>
    <mergeCell ref="BJ22:BT22"/>
    <mergeCell ref="BU22:CE22"/>
    <mergeCell ref="CF22:CP22"/>
    <mergeCell ref="CQ22:DA22"/>
    <mergeCell ref="DB22:DL22"/>
    <mergeCell ref="DM22:DW22"/>
    <mergeCell ref="DX22:EH22"/>
    <mergeCell ref="DB20:DL20"/>
    <mergeCell ref="DM20:DW20"/>
    <mergeCell ref="DX20:EH20"/>
    <mergeCell ref="A21:I21"/>
    <mergeCell ref="J21:BI21"/>
    <mergeCell ref="BJ21:BT21"/>
    <mergeCell ref="BU21:CE21"/>
    <mergeCell ref="CF21:CP21"/>
    <mergeCell ref="CQ21:DA21"/>
    <mergeCell ref="DB21:DL21"/>
    <mergeCell ref="A20:I20"/>
    <mergeCell ref="J20:BI20"/>
    <mergeCell ref="BJ20:BT20"/>
    <mergeCell ref="BU20:CE20"/>
    <mergeCell ref="CF20:CP20"/>
    <mergeCell ref="CQ20:DA20"/>
    <mergeCell ref="DM21:DW21"/>
    <mergeCell ref="DX21:EH21"/>
    <mergeCell ref="A19:I19"/>
    <mergeCell ref="J19:BI19"/>
    <mergeCell ref="BJ19:BT19"/>
    <mergeCell ref="BU19:CE19"/>
    <mergeCell ref="CF19:CP19"/>
    <mergeCell ref="CQ19:DA19"/>
    <mergeCell ref="DB19:DL19"/>
    <mergeCell ref="DM19:DW19"/>
    <mergeCell ref="DX19:EH19"/>
    <mergeCell ref="A18:I18"/>
    <mergeCell ref="J18:BI18"/>
    <mergeCell ref="BJ18:BT18"/>
    <mergeCell ref="BU18:CE18"/>
    <mergeCell ref="CF18:CP18"/>
    <mergeCell ref="CQ18:DA18"/>
    <mergeCell ref="DB18:DL18"/>
    <mergeCell ref="DM18:DW18"/>
    <mergeCell ref="DX18:EH18"/>
    <mergeCell ref="DB16:DL16"/>
    <mergeCell ref="DM16:DW16"/>
    <mergeCell ref="DX16:EH16"/>
    <mergeCell ref="A17:I17"/>
    <mergeCell ref="J17:BI17"/>
    <mergeCell ref="BJ17:BT17"/>
    <mergeCell ref="BU17:CE17"/>
    <mergeCell ref="CF17:CP17"/>
    <mergeCell ref="CQ17:DA17"/>
    <mergeCell ref="DB17:DL17"/>
    <mergeCell ref="A16:I16"/>
    <mergeCell ref="J16:BI16"/>
    <mergeCell ref="BJ16:BT16"/>
    <mergeCell ref="BU16:CE16"/>
    <mergeCell ref="CF16:CP16"/>
    <mergeCell ref="CQ16:DA16"/>
    <mergeCell ref="DM17:DW17"/>
    <mergeCell ref="DX17:EH17"/>
    <mergeCell ref="A15:I15"/>
    <mergeCell ref="J15:BI15"/>
    <mergeCell ref="BJ15:BT15"/>
    <mergeCell ref="BU15:CE15"/>
    <mergeCell ref="CF15:CP15"/>
    <mergeCell ref="CQ15:DA15"/>
    <mergeCell ref="DB15:DL15"/>
    <mergeCell ref="DM15:DW15"/>
    <mergeCell ref="DX15:EH15"/>
    <mergeCell ref="A14:I14"/>
    <mergeCell ref="J14:BI14"/>
    <mergeCell ref="BJ14:BT14"/>
    <mergeCell ref="BU14:CE14"/>
    <mergeCell ref="CF14:CP14"/>
    <mergeCell ref="CQ14:DA14"/>
    <mergeCell ref="DB14:DL14"/>
    <mergeCell ref="DM14:DW14"/>
    <mergeCell ref="DX14:EH14"/>
    <mergeCell ref="DB12:DL12"/>
    <mergeCell ref="DM12:DW12"/>
    <mergeCell ref="DX12:EH12"/>
    <mergeCell ref="A13:I13"/>
    <mergeCell ref="J13:BI13"/>
    <mergeCell ref="BJ13:BT13"/>
    <mergeCell ref="BU13:CE13"/>
    <mergeCell ref="CF13:CP13"/>
    <mergeCell ref="CQ13:DA13"/>
    <mergeCell ref="DB13:DL13"/>
    <mergeCell ref="A12:I12"/>
    <mergeCell ref="J12:BI12"/>
    <mergeCell ref="BJ12:BT12"/>
    <mergeCell ref="BU12:CE12"/>
    <mergeCell ref="CF12:CP12"/>
    <mergeCell ref="CQ12:DA12"/>
    <mergeCell ref="DM13:DW13"/>
    <mergeCell ref="DX13:EH13"/>
    <mergeCell ref="DJ1:EH1"/>
    <mergeCell ref="A11:I11"/>
    <mergeCell ref="J11:BI11"/>
    <mergeCell ref="BJ11:BT11"/>
    <mergeCell ref="BU11:CE11"/>
    <mergeCell ref="CF11:CP11"/>
    <mergeCell ref="CQ11:DA11"/>
    <mergeCell ref="DB11:DL11"/>
    <mergeCell ref="DM11:DW11"/>
    <mergeCell ref="DX11:EH11"/>
    <mergeCell ref="A3:DP3"/>
  </mergeCells>
  <pageMargins left="0.78740157480314965" right="0.51181102362204722" top="0.59055118110236227" bottom="0.39370078740157483" header="0.19685039370078741" footer="0.19685039370078741"/>
  <pageSetup paperSize="9" scale="73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C000"/>
  </sheetPr>
  <dimension ref="A1:DE101"/>
  <sheetViews>
    <sheetView view="pageBreakPreview" zoomScale="110" zoomScaleNormal="120" zoomScaleSheetLayoutView="110" workbookViewId="0">
      <selection activeCell="ER3" sqref="ER3:ER9"/>
    </sheetView>
  </sheetViews>
  <sheetFormatPr defaultColWidth="0.75" defaultRowHeight="12.75"/>
  <cols>
    <col min="1" max="46" width="0.75" style="1638"/>
    <col min="47" max="47" width="3.75" style="1638" customWidth="1"/>
    <col min="48" max="56" width="0.75" style="1638"/>
    <col min="57" max="57" width="3.375" style="1638" customWidth="1"/>
    <col min="58" max="65" width="0.75" style="1638"/>
    <col min="66" max="66" width="0.75" style="1638" customWidth="1"/>
    <col min="67" max="67" width="3.375" style="1638" customWidth="1"/>
    <col min="68" max="76" width="0.75" style="1638"/>
    <col min="77" max="77" width="3.125" style="1638" customWidth="1"/>
    <col min="78" max="85" width="0.75" style="1638"/>
    <col min="86" max="86" width="0.625" style="1638" customWidth="1"/>
    <col min="87" max="87" width="0.75" style="1638"/>
    <col min="88" max="88" width="3.5" style="1638" customWidth="1"/>
    <col min="89" max="95" width="0.75" style="1638"/>
    <col min="96" max="96" width="3.5" style="1638" customWidth="1"/>
    <col min="97" max="99" width="0.75" style="1638"/>
    <col min="100" max="100" width="0.375" style="1638" customWidth="1"/>
    <col min="101" max="101" width="0.75" style="1638" hidden="1" customWidth="1"/>
    <col min="102" max="102" width="0.25" style="1638" hidden="1" customWidth="1"/>
    <col min="103" max="103" width="0.75" style="1638" hidden="1" customWidth="1"/>
    <col min="104" max="104" width="12.5" style="1638" hidden="1" customWidth="1"/>
    <col min="105" max="105" width="3.625" style="1638" customWidth="1"/>
    <col min="106" max="106" width="10.625" style="1638" customWidth="1"/>
    <col min="107" max="107" width="1.75" style="1638" hidden="1" customWidth="1"/>
    <col min="108" max="108" width="10.5" style="1638" hidden="1" customWidth="1"/>
    <col min="109" max="109" width="8.625" style="1638" hidden="1" customWidth="1"/>
    <col min="110" max="302" width="0.75" style="1638"/>
    <col min="303" max="303" width="3.75" style="1638" customWidth="1"/>
    <col min="304" max="312" width="0.75" style="1638"/>
    <col min="313" max="313" width="3.375" style="1638" customWidth="1"/>
    <col min="314" max="321" width="0.75" style="1638"/>
    <col min="322" max="322" width="0.75" style="1638" customWidth="1"/>
    <col min="323" max="323" width="3.375" style="1638" customWidth="1"/>
    <col min="324" max="332" width="0.75" style="1638"/>
    <col min="333" max="333" width="3.125" style="1638" customWidth="1"/>
    <col min="334" max="341" width="0.75" style="1638"/>
    <col min="342" max="342" width="0.625" style="1638" customWidth="1"/>
    <col min="343" max="343" width="0.75" style="1638"/>
    <col min="344" max="344" width="3.5" style="1638" customWidth="1"/>
    <col min="345" max="351" width="0.75" style="1638"/>
    <col min="352" max="352" width="3.5" style="1638" customWidth="1"/>
    <col min="353" max="355" width="0.75" style="1638"/>
    <col min="356" max="356" width="0.375" style="1638" customWidth="1"/>
    <col min="357" max="360" width="0" style="1638" hidden="1" customWidth="1"/>
    <col min="361" max="361" width="3.625" style="1638" customWidth="1"/>
    <col min="362" max="362" width="10.125" style="1638" customWidth="1"/>
    <col min="363" max="363" width="1.75" style="1638" customWidth="1"/>
    <col min="364" max="364" width="10.5" style="1638" customWidth="1"/>
    <col min="365" max="365" width="8.625" style="1638" customWidth="1"/>
    <col min="366" max="558" width="0.75" style="1638"/>
    <col min="559" max="559" width="3.75" style="1638" customWidth="1"/>
    <col min="560" max="568" width="0.75" style="1638"/>
    <col min="569" max="569" width="3.375" style="1638" customWidth="1"/>
    <col min="570" max="577" width="0.75" style="1638"/>
    <col min="578" max="578" width="0.75" style="1638" customWidth="1"/>
    <col min="579" max="579" width="3.375" style="1638" customWidth="1"/>
    <col min="580" max="588" width="0.75" style="1638"/>
    <col min="589" max="589" width="3.125" style="1638" customWidth="1"/>
    <col min="590" max="597" width="0.75" style="1638"/>
    <col min="598" max="598" width="0.625" style="1638" customWidth="1"/>
    <col min="599" max="599" width="0.75" style="1638"/>
    <col min="600" max="600" width="3.5" style="1638" customWidth="1"/>
    <col min="601" max="607" width="0.75" style="1638"/>
    <col min="608" max="608" width="3.5" style="1638" customWidth="1"/>
    <col min="609" max="611" width="0.75" style="1638"/>
    <col min="612" max="612" width="0.375" style="1638" customWidth="1"/>
    <col min="613" max="616" width="0" style="1638" hidden="1" customWidth="1"/>
    <col min="617" max="617" width="3.625" style="1638" customWidth="1"/>
    <col min="618" max="618" width="10.125" style="1638" customWidth="1"/>
    <col min="619" max="619" width="1.75" style="1638" customWidth="1"/>
    <col min="620" max="620" width="10.5" style="1638" customWidth="1"/>
    <col min="621" max="621" width="8.625" style="1638" customWidth="1"/>
    <col min="622" max="814" width="0.75" style="1638"/>
    <col min="815" max="815" width="3.75" style="1638" customWidth="1"/>
    <col min="816" max="824" width="0.75" style="1638"/>
    <col min="825" max="825" width="3.375" style="1638" customWidth="1"/>
    <col min="826" max="833" width="0.75" style="1638"/>
    <col min="834" max="834" width="0.75" style="1638" customWidth="1"/>
    <col min="835" max="835" width="3.375" style="1638" customWidth="1"/>
    <col min="836" max="844" width="0.75" style="1638"/>
    <col min="845" max="845" width="3.125" style="1638" customWidth="1"/>
    <col min="846" max="853" width="0.75" style="1638"/>
    <col min="854" max="854" width="0.625" style="1638" customWidth="1"/>
    <col min="855" max="855" width="0.75" style="1638"/>
    <col min="856" max="856" width="3.5" style="1638" customWidth="1"/>
    <col min="857" max="863" width="0.75" style="1638"/>
    <col min="864" max="864" width="3.5" style="1638" customWidth="1"/>
    <col min="865" max="867" width="0.75" style="1638"/>
    <col min="868" max="868" width="0.375" style="1638" customWidth="1"/>
    <col min="869" max="872" width="0" style="1638" hidden="1" customWidth="1"/>
    <col min="873" max="873" width="3.625" style="1638" customWidth="1"/>
    <col min="874" max="874" width="10.125" style="1638" customWidth="1"/>
    <col min="875" max="875" width="1.75" style="1638" customWidth="1"/>
    <col min="876" max="876" width="10.5" style="1638" customWidth="1"/>
    <col min="877" max="877" width="8.625" style="1638" customWidth="1"/>
    <col min="878" max="1070" width="0.75" style="1638"/>
    <col min="1071" max="1071" width="3.75" style="1638" customWidth="1"/>
    <col min="1072" max="1080" width="0.75" style="1638"/>
    <col min="1081" max="1081" width="3.375" style="1638" customWidth="1"/>
    <col min="1082" max="1089" width="0.75" style="1638"/>
    <col min="1090" max="1090" width="0.75" style="1638" customWidth="1"/>
    <col min="1091" max="1091" width="3.375" style="1638" customWidth="1"/>
    <col min="1092" max="1100" width="0.75" style="1638"/>
    <col min="1101" max="1101" width="3.125" style="1638" customWidth="1"/>
    <col min="1102" max="1109" width="0.75" style="1638"/>
    <col min="1110" max="1110" width="0.625" style="1638" customWidth="1"/>
    <col min="1111" max="1111" width="0.75" style="1638"/>
    <col min="1112" max="1112" width="3.5" style="1638" customWidth="1"/>
    <col min="1113" max="1119" width="0.75" style="1638"/>
    <col min="1120" max="1120" width="3.5" style="1638" customWidth="1"/>
    <col min="1121" max="1123" width="0.75" style="1638"/>
    <col min="1124" max="1124" width="0.375" style="1638" customWidth="1"/>
    <col min="1125" max="1128" width="0" style="1638" hidden="1" customWidth="1"/>
    <col min="1129" max="1129" width="3.625" style="1638" customWidth="1"/>
    <col min="1130" max="1130" width="10.125" style="1638" customWidth="1"/>
    <col min="1131" max="1131" width="1.75" style="1638" customWidth="1"/>
    <col min="1132" max="1132" width="10.5" style="1638" customWidth="1"/>
    <col min="1133" max="1133" width="8.625" style="1638" customWidth="1"/>
    <col min="1134" max="1326" width="0.75" style="1638"/>
    <col min="1327" max="1327" width="3.75" style="1638" customWidth="1"/>
    <col min="1328" max="1336" width="0.75" style="1638"/>
    <col min="1337" max="1337" width="3.375" style="1638" customWidth="1"/>
    <col min="1338" max="1345" width="0.75" style="1638"/>
    <col min="1346" max="1346" width="0.75" style="1638" customWidth="1"/>
    <col min="1347" max="1347" width="3.375" style="1638" customWidth="1"/>
    <col min="1348" max="1356" width="0.75" style="1638"/>
    <col min="1357" max="1357" width="3.125" style="1638" customWidth="1"/>
    <col min="1358" max="1365" width="0.75" style="1638"/>
    <col min="1366" max="1366" width="0.625" style="1638" customWidth="1"/>
    <col min="1367" max="1367" width="0.75" style="1638"/>
    <col min="1368" max="1368" width="3.5" style="1638" customWidth="1"/>
    <col min="1369" max="1375" width="0.75" style="1638"/>
    <col min="1376" max="1376" width="3.5" style="1638" customWidth="1"/>
    <col min="1377" max="1379" width="0.75" style="1638"/>
    <col min="1380" max="1380" width="0.375" style="1638" customWidth="1"/>
    <col min="1381" max="1384" width="0" style="1638" hidden="1" customWidth="1"/>
    <col min="1385" max="1385" width="3.625" style="1638" customWidth="1"/>
    <col min="1386" max="1386" width="10.125" style="1638" customWidth="1"/>
    <col min="1387" max="1387" width="1.75" style="1638" customWidth="1"/>
    <col min="1388" max="1388" width="10.5" style="1638" customWidth="1"/>
    <col min="1389" max="1389" width="8.625" style="1638" customWidth="1"/>
    <col min="1390" max="1582" width="0.75" style="1638"/>
    <col min="1583" max="1583" width="3.75" style="1638" customWidth="1"/>
    <col min="1584" max="1592" width="0.75" style="1638"/>
    <col min="1593" max="1593" width="3.375" style="1638" customWidth="1"/>
    <col min="1594" max="1601" width="0.75" style="1638"/>
    <col min="1602" max="1602" width="0.75" style="1638" customWidth="1"/>
    <col min="1603" max="1603" width="3.375" style="1638" customWidth="1"/>
    <col min="1604" max="1612" width="0.75" style="1638"/>
    <col min="1613" max="1613" width="3.125" style="1638" customWidth="1"/>
    <col min="1614" max="1621" width="0.75" style="1638"/>
    <col min="1622" max="1622" width="0.625" style="1638" customWidth="1"/>
    <col min="1623" max="1623" width="0.75" style="1638"/>
    <col min="1624" max="1624" width="3.5" style="1638" customWidth="1"/>
    <col min="1625" max="1631" width="0.75" style="1638"/>
    <col min="1632" max="1632" width="3.5" style="1638" customWidth="1"/>
    <col min="1633" max="1635" width="0.75" style="1638"/>
    <col min="1636" max="1636" width="0.375" style="1638" customWidth="1"/>
    <col min="1637" max="1640" width="0" style="1638" hidden="1" customWidth="1"/>
    <col min="1641" max="1641" width="3.625" style="1638" customWidth="1"/>
    <col min="1642" max="1642" width="10.125" style="1638" customWidth="1"/>
    <col min="1643" max="1643" width="1.75" style="1638" customWidth="1"/>
    <col min="1644" max="1644" width="10.5" style="1638" customWidth="1"/>
    <col min="1645" max="1645" width="8.625" style="1638" customWidth="1"/>
    <col min="1646" max="1838" width="0.75" style="1638"/>
    <col min="1839" max="1839" width="3.75" style="1638" customWidth="1"/>
    <col min="1840" max="1848" width="0.75" style="1638"/>
    <col min="1849" max="1849" width="3.375" style="1638" customWidth="1"/>
    <col min="1850" max="1857" width="0.75" style="1638"/>
    <col min="1858" max="1858" width="0.75" style="1638" customWidth="1"/>
    <col min="1859" max="1859" width="3.375" style="1638" customWidth="1"/>
    <col min="1860" max="1868" width="0.75" style="1638"/>
    <col min="1869" max="1869" width="3.125" style="1638" customWidth="1"/>
    <col min="1870" max="1877" width="0.75" style="1638"/>
    <col min="1878" max="1878" width="0.625" style="1638" customWidth="1"/>
    <col min="1879" max="1879" width="0.75" style="1638"/>
    <col min="1880" max="1880" width="3.5" style="1638" customWidth="1"/>
    <col min="1881" max="1887" width="0.75" style="1638"/>
    <col min="1888" max="1888" width="3.5" style="1638" customWidth="1"/>
    <col min="1889" max="1891" width="0.75" style="1638"/>
    <col min="1892" max="1892" width="0.375" style="1638" customWidth="1"/>
    <col min="1893" max="1896" width="0" style="1638" hidden="1" customWidth="1"/>
    <col min="1897" max="1897" width="3.625" style="1638" customWidth="1"/>
    <col min="1898" max="1898" width="10.125" style="1638" customWidth="1"/>
    <col min="1899" max="1899" width="1.75" style="1638" customWidth="1"/>
    <col min="1900" max="1900" width="10.5" style="1638" customWidth="1"/>
    <col min="1901" max="1901" width="8.625" style="1638" customWidth="1"/>
    <col min="1902" max="2094" width="0.75" style="1638"/>
    <col min="2095" max="2095" width="3.75" style="1638" customWidth="1"/>
    <col min="2096" max="2104" width="0.75" style="1638"/>
    <col min="2105" max="2105" width="3.375" style="1638" customWidth="1"/>
    <col min="2106" max="2113" width="0.75" style="1638"/>
    <col min="2114" max="2114" width="0.75" style="1638" customWidth="1"/>
    <col min="2115" max="2115" width="3.375" style="1638" customWidth="1"/>
    <col min="2116" max="2124" width="0.75" style="1638"/>
    <col min="2125" max="2125" width="3.125" style="1638" customWidth="1"/>
    <col min="2126" max="2133" width="0.75" style="1638"/>
    <col min="2134" max="2134" width="0.625" style="1638" customWidth="1"/>
    <col min="2135" max="2135" width="0.75" style="1638"/>
    <col min="2136" max="2136" width="3.5" style="1638" customWidth="1"/>
    <col min="2137" max="2143" width="0.75" style="1638"/>
    <col min="2144" max="2144" width="3.5" style="1638" customWidth="1"/>
    <col min="2145" max="2147" width="0.75" style="1638"/>
    <col min="2148" max="2148" width="0.375" style="1638" customWidth="1"/>
    <col min="2149" max="2152" width="0" style="1638" hidden="1" customWidth="1"/>
    <col min="2153" max="2153" width="3.625" style="1638" customWidth="1"/>
    <col min="2154" max="2154" width="10.125" style="1638" customWidth="1"/>
    <col min="2155" max="2155" width="1.75" style="1638" customWidth="1"/>
    <col min="2156" max="2156" width="10.5" style="1638" customWidth="1"/>
    <col min="2157" max="2157" width="8.625" style="1638" customWidth="1"/>
    <col min="2158" max="2350" width="0.75" style="1638"/>
    <col min="2351" max="2351" width="3.75" style="1638" customWidth="1"/>
    <col min="2352" max="2360" width="0.75" style="1638"/>
    <col min="2361" max="2361" width="3.375" style="1638" customWidth="1"/>
    <col min="2362" max="2369" width="0.75" style="1638"/>
    <col min="2370" max="2370" width="0.75" style="1638" customWidth="1"/>
    <col min="2371" max="2371" width="3.375" style="1638" customWidth="1"/>
    <col min="2372" max="2380" width="0.75" style="1638"/>
    <col min="2381" max="2381" width="3.125" style="1638" customWidth="1"/>
    <col min="2382" max="2389" width="0.75" style="1638"/>
    <col min="2390" max="2390" width="0.625" style="1638" customWidth="1"/>
    <col min="2391" max="2391" width="0.75" style="1638"/>
    <col min="2392" max="2392" width="3.5" style="1638" customWidth="1"/>
    <col min="2393" max="2399" width="0.75" style="1638"/>
    <col min="2400" max="2400" width="3.5" style="1638" customWidth="1"/>
    <col min="2401" max="2403" width="0.75" style="1638"/>
    <col min="2404" max="2404" width="0.375" style="1638" customWidth="1"/>
    <col min="2405" max="2408" width="0" style="1638" hidden="1" customWidth="1"/>
    <col min="2409" max="2409" width="3.625" style="1638" customWidth="1"/>
    <col min="2410" max="2410" width="10.125" style="1638" customWidth="1"/>
    <col min="2411" max="2411" width="1.75" style="1638" customWidth="1"/>
    <col min="2412" max="2412" width="10.5" style="1638" customWidth="1"/>
    <col min="2413" max="2413" width="8.625" style="1638" customWidth="1"/>
    <col min="2414" max="2606" width="0.75" style="1638"/>
    <col min="2607" max="2607" width="3.75" style="1638" customWidth="1"/>
    <col min="2608" max="2616" width="0.75" style="1638"/>
    <col min="2617" max="2617" width="3.375" style="1638" customWidth="1"/>
    <col min="2618" max="2625" width="0.75" style="1638"/>
    <col min="2626" max="2626" width="0.75" style="1638" customWidth="1"/>
    <col min="2627" max="2627" width="3.375" style="1638" customWidth="1"/>
    <col min="2628" max="2636" width="0.75" style="1638"/>
    <col min="2637" max="2637" width="3.125" style="1638" customWidth="1"/>
    <col min="2638" max="2645" width="0.75" style="1638"/>
    <col min="2646" max="2646" width="0.625" style="1638" customWidth="1"/>
    <col min="2647" max="2647" width="0.75" style="1638"/>
    <col min="2648" max="2648" width="3.5" style="1638" customWidth="1"/>
    <col min="2649" max="2655" width="0.75" style="1638"/>
    <col min="2656" max="2656" width="3.5" style="1638" customWidth="1"/>
    <col min="2657" max="2659" width="0.75" style="1638"/>
    <col min="2660" max="2660" width="0.375" style="1638" customWidth="1"/>
    <col min="2661" max="2664" width="0" style="1638" hidden="1" customWidth="1"/>
    <col min="2665" max="2665" width="3.625" style="1638" customWidth="1"/>
    <col min="2666" max="2666" width="10.125" style="1638" customWidth="1"/>
    <col min="2667" max="2667" width="1.75" style="1638" customWidth="1"/>
    <col min="2668" max="2668" width="10.5" style="1638" customWidth="1"/>
    <col min="2669" max="2669" width="8.625" style="1638" customWidth="1"/>
    <col min="2670" max="2862" width="0.75" style="1638"/>
    <col min="2863" max="2863" width="3.75" style="1638" customWidth="1"/>
    <col min="2864" max="2872" width="0.75" style="1638"/>
    <col min="2873" max="2873" width="3.375" style="1638" customWidth="1"/>
    <col min="2874" max="2881" width="0.75" style="1638"/>
    <col min="2882" max="2882" width="0.75" style="1638" customWidth="1"/>
    <col min="2883" max="2883" width="3.375" style="1638" customWidth="1"/>
    <col min="2884" max="2892" width="0.75" style="1638"/>
    <col min="2893" max="2893" width="3.125" style="1638" customWidth="1"/>
    <col min="2894" max="2901" width="0.75" style="1638"/>
    <col min="2902" max="2902" width="0.625" style="1638" customWidth="1"/>
    <col min="2903" max="2903" width="0.75" style="1638"/>
    <col min="2904" max="2904" width="3.5" style="1638" customWidth="1"/>
    <col min="2905" max="2911" width="0.75" style="1638"/>
    <col min="2912" max="2912" width="3.5" style="1638" customWidth="1"/>
    <col min="2913" max="2915" width="0.75" style="1638"/>
    <col min="2916" max="2916" width="0.375" style="1638" customWidth="1"/>
    <col min="2917" max="2920" width="0" style="1638" hidden="1" customWidth="1"/>
    <col min="2921" max="2921" width="3.625" style="1638" customWidth="1"/>
    <col min="2922" max="2922" width="10.125" style="1638" customWidth="1"/>
    <col min="2923" max="2923" width="1.75" style="1638" customWidth="1"/>
    <col min="2924" max="2924" width="10.5" style="1638" customWidth="1"/>
    <col min="2925" max="2925" width="8.625" style="1638" customWidth="1"/>
    <col min="2926" max="3118" width="0.75" style="1638"/>
    <col min="3119" max="3119" width="3.75" style="1638" customWidth="1"/>
    <col min="3120" max="3128" width="0.75" style="1638"/>
    <col min="3129" max="3129" width="3.375" style="1638" customWidth="1"/>
    <col min="3130" max="3137" width="0.75" style="1638"/>
    <col min="3138" max="3138" width="0.75" style="1638" customWidth="1"/>
    <col min="3139" max="3139" width="3.375" style="1638" customWidth="1"/>
    <col min="3140" max="3148" width="0.75" style="1638"/>
    <col min="3149" max="3149" width="3.125" style="1638" customWidth="1"/>
    <col min="3150" max="3157" width="0.75" style="1638"/>
    <col min="3158" max="3158" width="0.625" style="1638" customWidth="1"/>
    <col min="3159" max="3159" width="0.75" style="1638"/>
    <col min="3160" max="3160" width="3.5" style="1638" customWidth="1"/>
    <col min="3161" max="3167" width="0.75" style="1638"/>
    <col min="3168" max="3168" width="3.5" style="1638" customWidth="1"/>
    <col min="3169" max="3171" width="0.75" style="1638"/>
    <col min="3172" max="3172" width="0.375" style="1638" customWidth="1"/>
    <col min="3173" max="3176" width="0" style="1638" hidden="1" customWidth="1"/>
    <col min="3177" max="3177" width="3.625" style="1638" customWidth="1"/>
    <col min="3178" max="3178" width="10.125" style="1638" customWidth="1"/>
    <col min="3179" max="3179" width="1.75" style="1638" customWidth="1"/>
    <col min="3180" max="3180" width="10.5" style="1638" customWidth="1"/>
    <col min="3181" max="3181" width="8.625" style="1638" customWidth="1"/>
    <col min="3182" max="3374" width="0.75" style="1638"/>
    <col min="3375" max="3375" width="3.75" style="1638" customWidth="1"/>
    <col min="3376" max="3384" width="0.75" style="1638"/>
    <col min="3385" max="3385" width="3.375" style="1638" customWidth="1"/>
    <col min="3386" max="3393" width="0.75" style="1638"/>
    <col min="3394" max="3394" width="0.75" style="1638" customWidth="1"/>
    <col min="3395" max="3395" width="3.375" style="1638" customWidth="1"/>
    <col min="3396" max="3404" width="0.75" style="1638"/>
    <col min="3405" max="3405" width="3.125" style="1638" customWidth="1"/>
    <col min="3406" max="3413" width="0.75" style="1638"/>
    <col min="3414" max="3414" width="0.625" style="1638" customWidth="1"/>
    <col min="3415" max="3415" width="0.75" style="1638"/>
    <col min="3416" max="3416" width="3.5" style="1638" customWidth="1"/>
    <col min="3417" max="3423" width="0.75" style="1638"/>
    <col min="3424" max="3424" width="3.5" style="1638" customWidth="1"/>
    <col min="3425" max="3427" width="0.75" style="1638"/>
    <col min="3428" max="3428" width="0.375" style="1638" customWidth="1"/>
    <col min="3429" max="3432" width="0" style="1638" hidden="1" customWidth="1"/>
    <col min="3433" max="3433" width="3.625" style="1638" customWidth="1"/>
    <col min="3434" max="3434" width="10.125" style="1638" customWidth="1"/>
    <col min="3435" max="3435" width="1.75" style="1638" customWidth="1"/>
    <col min="3436" max="3436" width="10.5" style="1638" customWidth="1"/>
    <col min="3437" max="3437" width="8.625" style="1638" customWidth="1"/>
    <col min="3438" max="3630" width="0.75" style="1638"/>
    <col min="3631" max="3631" width="3.75" style="1638" customWidth="1"/>
    <col min="3632" max="3640" width="0.75" style="1638"/>
    <col min="3641" max="3641" width="3.375" style="1638" customWidth="1"/>
    <col min="3642" max="3649" width="0.75" style="1638"/>
    <col min="3650" max="3650" width="0.75" style="1638" customWidth="1"/>
    <col min="3651" max="3651" width="3.375" style="1638" customWidth="1"/>
    <col min="3652" max="3660" width="0.75" style="1638"/>
    <col min="3661" max="3661" width="3.125" style="1638" customWidth="1"/>
    <col min="3662" max="3669" width="0.75" style="1638"/>
    <col min="3670" max="3670" width="0.625" style="1638" customWidth="1"/>
    <col min="3671" max="3671" width="0.75" style="1638"/>
    <col min="3672" max="3672" width="3.5" style="1638" customWidth="1"/>
    <col min="3673" max="3679" width="0.75" style="1638"/>
    <col min="3680" max="3680" width="3.5" style="1638" customWidth="1"/>
    <col min="3681" max="3683" width="0.75" style="1638"/>
    <col min="3684" max="3684" width="0.375" style="1638" customWidth="1"/>
    <col min="3685" max="3688" width="0" style="1638" hidden="1" customWidth="1"/>
    <col min="3689" max="3689" width="3.625" style="1638" customWidth="1"/>
    <col min="3690" max="3690" width="10.125" style="1638" customWidth="1"/>
    <col min="3691" max="3691" width="1.75" style="1638" customWidth="1"/>
    <col min="3692" max="3692" width="10.5" style="1638" customWidth="1"/>
    <col min="3693" max="3693" width="8.625" style="1638" customWidth="1"/>
    <col min="3694" max="3886" width="0.75" style="1638"/>
    <col min="3887" max="3887" width="3.75" style="1638" customWidth="1"/>
    <col min="3888" max="3896" width="0.75" style="1638"/>
    <col min="3897" max="3897" width="3.375" style="1638" customWidth="1"/>
    <col min="3898" max="3905" width="0.75" style="1638"/>
    <col min="3906" max="3906" width="0.75" style="1638" customWidth="1"/>
    <col min="3907" max="3907" width="3.375" style="1638" customWidth="1"/>
    <col min="3908" max="3916" width="0.75" style="1638"/>
    <col min="3917" max="3917" width="3.125" style="1638" customWidth="1"/>
    <col min="3918" max="3925" width="0.75" style="1638"/>
    <col min="3926" max="3926" width="0.625" style="1638" customWidth="1"/>
    <col min="3927" max="3927" width="0.75" style="1638"/>
    <col min="3928" max="3928" width="3.5" style="1638" customWidth="1"/>
    <col min="3929" max="3935" width="0.75" style="1638"/>
    <col min="3936" max="3936" width="3.5" style="1638" customWidth="1"/>
    <col min="3937" max="3939" width="0.75" style="1638"/>
    <col min="3940" max="3940" width="0.375" style="1638" customWidth="1"/>
    <col min="3941" max="3944" width="0" style="1638" hidden="1" customWidth="1"/>
    <col min="3945" max="3945" width="3.625" style="1638" customWidth="1"/>
    <col min="3946" max="3946" width="10.125" style="1638" customWidth="1"/>
    <col min="3947" max="3947" width="1.75" style="1638" customWidth="1"/>
    <col min="3948" max="3948" width="10.5" style="1638" customWidth="1"/>
    <col min="3949" max="3949" width="8.625" style="1638" customWidth="1"/>
    <col min="3950" max="4142" width="0.75" style="1638"/>
    <col min="4143" max="4143" width="3.75" style="1638" customWidth="1"/>
    <col min="4144" max="4152" width="0.75" style="1638"/>
    <col min="4153" max="4153" width="3.375" style="1638" customWidth="1"/>
    <col min="4154" max="4161" width="0.75" style="1638"/>
    <col min="4162" max="4162" width="0.75" style="1638" customWidth="1"/>
    <col min="4163" max="4163" width="3.375" style="1638" customWidth="1"/>
    <col min="4164" max="4172" width="0.75" style="1638"/>
    <col min="4173" max="4173" width="3.125" style="1638" customWidth="1"/>
    <col min="4174" max="4181" width="0.75" style="1638"/>
    <col min="4182" max="4182" width="0.625" style="1638" customWidth="1"/>
    <col min="4183" max="4183" width="0.75" style="1638"/>
    <col min="4184" max="4184" width="3.5" style="1638" customWidth="1"/>
    <col min="4185" max="4191" width="0.75" style="1638"/>
    <col min="4192" max="4192" width="3.5" style="1638" customWidth="1"/>
    <col min="4193" max="4195" width="0.75" style="1638"/>
    <col min="4196" max="4196" width="0.375" style="1638" customWidth="1"/>
    <col min="4197" max="4200" width="0" style="1638" hidden="1" customWidth="1"/>
    <col min="4201" max="4201" width="3.625" style="1638" customWidth="1"/>
    <col min="4202" max="4202" width="10.125" style="1638" customWidth="1"/>
    <col min="4203" max="4203" width="1.75" style="1638" customWidth="1"/>
    <col min="4204" max="4204" width="10.5" style="1638" customWidth="1"/>
    <col min="4205" max="4205" width="8.625" style="1638" customWidth="1"/>
    <col min="4206" max="4398" width="0.75" style="1638"/>
    <col min="4399" max="4399" width="3.75" style="1638" customWidth="1"/>
    <col min="4400" max="4408" width="0.75" style="1638"/>
    <col min="4409" max="4409" width="3.375" style="1638" customWidth="1"/>
    <col min="4410" max="4417" width="0.75" style="1638"/>
    <col min="4418" max="4418" width="0.75" style="1638" customWidth="1"/>
    <col min="4419" max="4419" width="3.375" style="1638" customWidth="1"/>
    <col min="4420" max="4428" width="0.75" style="1638"/>
    <col min="4429" max="4429" width="3.125" style="1638" customWidth="1"/>
    <col min="4430" max="4437" width="0.75" style="1638"/>
    <col min="4438" max="4438" width="0.625" style="1638" customWidth="1"/>
    <col min="4439" max="4439" width="0.75" style="1638"/>
    <col min="4440" max="4440" width="3.5" style="1638" customWidth="1"/>
    <col min="4441" max="4447" width="0.75" style="1638"/>
    <col min="4448" max="4448" width="3.5" style="1638" customWidth="1"/>
    <col min="4449" max="4451" width="0.75" style="1638"/>
    <col min="4452" max="4452" width="0.375" style="1638" customWidth="1"/>
    <col min="4453" max="4456" width="0" style="1638" hidden="1" customWidth="1"/>
    <col min="4457" max="4457" width="3.625" style="1638" customWidth="1"/>
    <col min="4458" max="4458" width="10.125" style="1638" customWidth="1"/>
    <col min="4459" max="4459" width="1.75" style="1638" customWidth="1"/>
    <col min="4460" max="4460" width="10.5" style="1638" customWidth="1"/>
    <col min="4461" max="4461" width="8.625" style="1638" customWidth="1"/>
    <col min="4462" max="4654" width="0.75" style="1638"/>
    <col min="4655" max="4655" width="3.75" style="1638" customWidth="1"/>
    <col min="4656" max="4664" width="0.75" style="1638"/>
    <col min="4665" max="4665" width="3.375" style="1638" customWidth="1"/>
    <col min="4666" max="4673" width="0.75" style="1638"/>
    <col min="4674" max="4674" width="0.75" style="1638" customWidth="1"/>
    <col min="4675" max="4675" width="3.375" style="1638" customWidth="1"/>
    <col min="4676" max="4684" width="0.75" style="1638"/>
    <col min="4685" max="4685" width="3.125" style="1638" customWidth="1"/>
    <col min="4686" max="4693" width="0.75" style="1638"/>
    <col min="4694" max="4694" width="0.625" style="1638" customWidth="1"/>
    <col min="4695" max="4695" width="0.75" style="1638"/>
    <col min="4696" max="4696" width="3.5" style="1638" customWidth="1"/>
    <col min="4697" max="4703" width="0.75" style="1638"/>
    <col min="4704" max="4704" width="3.5" style="1638" customWidth="1"/>
    <col min="4705" max="4707" width="0.75" style="1638"/>
    <col min="4708" max="4708" width="0.375" style="1638" customWidth="1"/>
    <col min="4709" max="4712" width="0" style="1638" hidden="1" customWidth="1"/>
    <col min="4713" max="4713" width="3.625" style="1638" customWidth="1"/>
    <col min="4714" max="4714" width="10.125" style="1638" customWidth="1"/>
    <col min="4715" max="4715" width="1.75" style="1638" customWidth="1"/>
    <col min="4716" max="4716" width="10.5" style="1638" customWidth="1"/>
    <col min="4717" max="4717" width="8.625" style="1638" customWidth="1"/>
    <col min="4718" max="4910" width="0.75" style="1638"/>
    <col min="4911" max="4911" width="3.75" style="1638" customWidth="1"/>
    <col min="4912" max="4920" width="0.75" style="1638"/>
    <col min="4921" max="4921" width="3.375" style="1638" customWidth="1"/>
    <col min="4922" max="4929" width="0.75" style="1638"/>
    <col min="4930" max="4930" width="0.75" style="1638" customWidth="1"/>
    <col min="4931" max="4931" width="3.375" style="1638" customWidth="1"/>
    <col min="4932" max="4940" width="0.75" style="1638"/>
    <col min="4941" max="4941" width="3.125" style="1638" customWidth="1"/>
    <col min="4942" max="4949" width="0.75" style="1638"/>
    <col min="4950" max="4950" width="0.625" style="1638" customWidth="1"/>
    <col min="4951" max="4951" width="0.75" style="1638"/>
    <col min="4952" max="4952" width="3.5" style="1638" customWidth="1"/>
    <col min="4953" max="4959" width="0.75" style="1638"/>
    <col min="4960" max="4960" width="3.5" style="1638" customWidth="1"/>
    <col min="4961" max="4963" width="0.75" style="1638"/>
    <col min="4964" max="4964" width="0.375" style="1638" customWidth="1"/>
    <col min="4965" max="4968" width="0" style="1638" hidden="1" customWidth="1"/>
    <col min="4969" max="4969" width="3.625" style="1638" customWidth="1"/>
    <col min="4970" max="4970" width="10.125" style="1638" customWidth="1"/>
    <col min="4971" max="4971" width="1.75" style="1638" customWidth="1"/>
    <col min="4972" max="4972" width="10.5" style="1638" customWidth="1"/>
    <col min="4973" max="4973" width="8.625" style="1638" customWidth="1"/>
    <col min="4974" max="5166" width="0.75" style="1638"/>
    <col min="5167" max="5167" width="3.75" style="1638" customWidth="1"/>
    <col min="5168" max="5176" width="0.75" style="1638"/>
    <col min="5177" max="5177" width="3.375" style="1638" customWidth="1"/>
    <col min="5178" max="5185" width="0.75" style="1638"/>
    <col min="5186" max="5186" width="0.75" style="1638" customWidth="1"/>
    <col min="5187" max="5187" width="3.375" style="1638" customWidth="1"/>
    <col min="5188" max="5196" width="0.75" style="1638"/>
    <col min="5197" max="5197" width="3.125" style="1638" customWidth="1"/>
    <col min="5198" max="5205" width="0.75" style="1638"/>
    <col min="5206" max="5206" width="0.625" style="1638" customWidth="1"/>
    <col min="5207" max="5207" width="0.75" style="1638"/>
    <col min="5208" max="5208" width="3.5" style="1638" customWidth="1"/>
    <col min="5209" max="5215" width="0.75" style="1638"/>
    <col min="5216" max="5216" width="3.5" style="1638" customWidth="1"/>
    <col min="5217" max="5219" width="0.75" style="1638"/>
    <col min="5220" max="5220" width="0.375" style="1638" customWidth="1"/>
    <col min="5221" max="5224" width="0" style="1638" hidden="1" customWidth="1"/>
    <col min="5225" max="5225" width="3.625" style="1638" customWidth="1"/>
    <col min="5226" max="5226" width="10.125" style="1638" customWidth="1"/>
    <col min="5227" max="5227" width="1.75" style="1638" customWidth="1"/>
    <col min="5228" max="5228" width="10.5" style="1638" customWidth="1"/>
    <col min="5229" max="5229" width="8.625" style="1638" customWidth="1"/>
    <col min="5230" max="5422" width="0.75" style="1638"/>
    <col min="5423" max="5423" width="3.75" style="1638" customWidth="1"/>
    <col min="5424" max="5432" width="0.75" style="1638"/>
    <col min="5433" max="5433" width="3.375" style="1638" customWidth="1"/>
    <col min="5434" max="5441" width="0.75" style="1638"/>
    <col min="5442" max="5442" width="0.75" style="1638" customWidth="1"/>
    <col min="5443" max="5443" width="3.375" style="1638" customWidth="1"/>
    <col min="5444" max="5452" width="0.75" style="1638"/>
    <col min="5453" max="5453" width="3.125" style="1638" customWidth="1"/>
    <col min="5454" max="5461" width="0.75" style="1638"/>
    <col min="5462" max="5462" width="0.625" style="1638" customWidth="1"/>
    <col min="5463" max="5463" width="0.75" style="1638"/>
    <col min="5464" max="5464" width="3.5" style="1638" customWidth="1"/>
    <col min="5465" max="5471" width="0.75" style="1638"/>
    <col min="5472" max="5472" width="3.5" style="1638" customWidth="1"/>
    <col min="5473" max="5475" width="0.75" style="1638"/>
    <col min="5476" max="5476" width="0.375" style="1638" customWidth="1"/>
    <col min="5477" max="5480" width="0" style="1638" hidden="1" customWidth="1"/>
    <col min="5481" max="5481" width="3.625" style="1638" customWidth="1"/>
    <col min="5482" max="5482" width="10.125" style="1638" customWidth="1"/>
    <col min="5483" max="5483" width="1.75" style="1638" customWidth="1"/>
    <col min="5484" max="5484" width="10.5" style="1638" customWidth="1"/>
    <col min="5485" max="5485" width="8.625" style="1638" customWidth="1"/>
    <col min="5486" max="5678" width="0.75" style="1638"/>
    <col min="5679" max="5679" width="3.75" style="1638" customWidth="1"/>
    <col min="5680" max="5688" width="0.75" style="1638"/>
    <col min="5689" max="5689" width="3.375" style="1638" customWidth="1"/>
    <col min="5690" max="5697" width="0.75" style="1638"/>
    <col min="5698" max="5698" width="0.75" style="1638" customWidth="1"/>
    <col min="5699" max="5699" width="3.375" style="1638" customWidth="1"/>
    <col min="5700" max="5708" width="0.75" style="1638"/>
    <col min="5709" max="5709" width="3.125" style="1638" customWidth="1"/>
    <col min="5710" max="5717" width="0.75" style="1638"/>
    <col min="5718" max="5718" width="0.625" style="1638" customWidth="1"/>
    <col min="5719" max="5719" width="0.75" style="1638"/>
    <col min="5720" max="5720" width="3.5" style="1638" customWidth="1"/>
    <col min="5721" max="5727" width="0.75" style="1638"/>
    <col min="5728" max="5728" width="3.5" style="1638" customWidth="1"/>
    <col min="5729" max="5731" width="0.75" style="1638"/>
    <col min="5732" max="5732" width="0.375" style="1638" customWidth="1"/>
    <col min="5733" max="5736" width="0" style="1638" hidden="1" customWidth="1"/>
    <col min="5737" max="5737" width="3.625" style="1638" customWidth="1"/>
    <col min="5738" max="5738" width="10.125" style="1638" customWidth="1"/>
    <col min="5739" max="5739" width="1.75" style="1638" customWidth="1"/>
    <col min="5740" max="5740" width="10.5" style="1638" customWidth="1"/>
    <col min="5741" max="5741" width="8.625" style="1638" customWidth="1"/>
    <col min="5742" max="5934" width="0.75" style="1638"/>
    <col min="5935" max="5935" width="3.75" style="1638" customWidth="1"/>
    <col min="5936" max="5944" width="0.75" style="1638"/>
    <col min="5945" max="5945" width="3.375" style="1638" customWidth="1"/>
    <col min="5946" max="5953" width="0.75" style="1638"/>
    <col min="5954" max="5954" width="0.75" style="1638" customWidth="1"/>
    <col min="5955" max="5955" width="3.375" style="1638" customWidth="1"/>
    <col min="5956" max="5964" width="0.75" style="1638"/>
    <col min="5965" max="5965" width="3.125" style="1638" customWidth="1"/>
    <col min="5966" max="5973" width="0.75" style="1638"/>
    <col min="5974" max="5974" width="0.625" style="1638" customWidth="1"/>
    <col min="5975" max="5975" width="0.75" style="1638"/>
    <col min="5976" max="5976" width="3.5" style="1638" customWidth="1"/>
    <col min="5977" max="5983" width="0.75" style="1638"/>
    <col min="5984" max="5984" width="3.5" style="1638" customWidth="1"/>
    <col min="5985" max="5987" width="0.75" style="1638"/>
    <col min="5988" max="5988" width="0.375" style="1638" customWidth="1"/>
    <col min="5989" max="5992" width="0" style="1638" hidden="1" customWidth="1"/>
    <col min="5993" max="5993" width="3.625" style="1638" customWidth="1"/>
    <col min="5994" max="5994" width="10.125" style="1638" customWidth="1"/>
    <col min="5995" max="5995" width="1.75" style="1638" customWidth="1"/>
    <col min="5996" max="5996" width="10.5" style="1638" customWidth="1"/>
    <col min="5997" max="5997" width="8.625" style="1638" customWidth="1"/>
    <col min="5998" max="6190" width="0.75" style="1638"/>
    <col min="6191" max="6191" width="3.75" style="1638" customWidth="1"/>
    <col min="6192" max="6200" width="0.75" style="1638"/>
    <col min="6201" max="6201" width="3.375" style="1638" customWidth="1"/>
    <col min="6202" max="6209" width="0.75" style="1638"/>
    <col min="6210" max="6210" width="0.75" style="1638" customWidth="1"/>
    <col min="6211" max="6211" width="3.375" style="1638" customWidth="1"/>
    <col min="6212" max="6220" width="0.75" style="1638"/>
    <col min="6221" max="6221" width="3.125" style="1638" customWidth="1"/>
    <col min="6222" max="6229" width="0.75" style="1638"/>
    <col min="6230" max="6230" width="0.625" style="1638" customWidth="1"/>
    <col min="6231" max="6231" width="0.75" style="1638"/>
    <col min="6232" max="6232" width="3.5" style="1638" customWidth="1"/>
    <col min="6233" max="6239" width="0.75" style="1638"/>
    <col min="6240" max="6240" width="3.5" style="1638" customWidth="1"/>
    <col min="6241" max="6243" width="0.75" style="1638"/>
    <col min="6244" max="6244" width="0.375" style="1638" customWidth="1"/>
    <col min="6245" max="6248" width="0" style="1638" hidden="1" customWidth="1"/>
    <col min="6249" max="6249" width="3.625" style="1638" customWidth="1"/>
    <col min="6250" max="6250" width="10.125" style="1638" customWidth="1"/>
    <col min="6251" max="6251" width="1.75" style="1638" customWidth="1"/>
    <col min="6252" max="6252" width="10.5" style="1638" customWidth="1"/>
    <col min="6253" max="6253" width="8.625" style="1638" customWidth="1"/>
    <col min="6254" max="6446" width="0.75" style="1638"/>
    <col min="6447" max="6447" width="3.75" style="1638" customWidth="1"/>
    <col min="6448" max="6456" width="0.75" style="1638"/>
    <col min="6457" max="6457" width="3.375" style="1638" customWidth="1"/>
    <col min="6458" max="6465" width="0.75" style="1638"/>
    <col min="6466" max="6466" width="0.75" style="1638" customWidth="1"/>
    <col min="6467" max="6467" width="3.375" style="1638" customWidth="1"/>
    <col min="6468" max="6476" width="0.75" style="1638"/>
    <col min="6477" max="6477" width="3.125" style="1638" customWidth="1"/>
    <col min="6478" max="6485" width="0.75" style="1638"/>
    <col min="6486" max="6486" width="0.625" style="1638" customWidth="1"/>
    <col min="6487" max="6487" width="0.75" style="1638"/>
    <col min="6488" max="6488" width="3.5" style="1638" customWidth="1"/>
    <col min="6489" max="6495" width="0.75" style="1638"/>
    <col min="6496" max="6496" width="3.5" style="1638" customWidth="1"/>
    <col min="6497" max="6499" width="0.75" style="1638"/>
    <col min="6500" max="6500" width="0.375" style="1638" customWidth="1"/>
    <col min="6501" max="6504" width="0" style="1638" hidden="1" customWidth="1"/>
    <col min="6505" max="6505" width="3.625" style="1638" customWidth="1"/>
    <col min="6506" max="6506" width="10.125" style="1638" customWidth="1"/>
    <col min="6507" max="6507" width="1.75" style="1638" customWidth="1"/>
    <col min="6508" max="6508" width="10.5" style="1638" customWidth="1"/>
    <col min="6509" max="6509" width="8.625" style="1638" customWidth="1"/>
    <col min="6510" max="6702" width="0.75" style="1638"/>
    <col min="6703" max="6703" width="3.75" style="1638" customWidth="1"/>
    <col min="6704" max="6712" width="0.75" style="1638"/>
    <col min="6713" max="6713" width="3.375" style="1638" customWidth="1"/>
    <col min="6714" max="6721" width="0.75" style="1638"/>
    <col min="6722" max="6722" width="0.75" style="1638" customWidth="1"/>
    <col min="6723" max="6723" width="3.375" style="1638" customWidth="1"/>
    <col min="6724" max="6732" width="0.75" style="1638"/>
    <col min="6733" max="6733" width="3.125" style="1638" customWidth="1"/>
    <col min="6734" max="6741" width="0.75" style="1638"/>
    <col min="6742" max="6742" width="0.625" style="1638" customWidth="1"/>
    <col min="6743" max="6743" width="0.75" style="1638"/>
    <col min="6744" max="6744" width="3.5" style="1638" customWidth="1"/>
    <col min="6745" max="6751" width="0.75" style="1638"/>
    <col min="6752" max="6752" width="3.5" style="1638" customWidth="1"/>
    <col min="6753" max="6755" width="0.75" style="1638"/>
    <col min="6756" max="6756" width="0.375" style="1638" customWidth="1"/>
    <col min="6757" max="6760" width="0" style="1638" hidden="1" customWidth="1"/>
    <col min="6761" max="6761" width="3.625" style="1638" customWidth="1"/>
    <col min="6762" max="6762" width="10.125" style="1638" customWidth="1"/>
    <col min="6763" max="6763" width="1.75" style="1638" customWidth="1"/>
    <col min="6764" max="6764" width="10.5" style="1638" customWidth="1"/>
    <col min="6765" max="6765" width="8.625" style="1638" customWidth="1"/>
    <col min="6766" max="6958" width="0.75" style="1638"/>
    <col min="6959" max="6959" width="3.75" style="1638" customWidth="1"/>
    <col min="6960" max="6968" width="0.75" style="1638"/>
    <col min="6969" max="6969" width="3.375" style="1638" customWidth="1"/>
    <col min="6970" max="6977" width="0.75" style="1638"/>
    <col min="6978" max="6978" width="0.75" style="1638" customWidth="1"/>
    <col min="6979" max="6979" width="3.375" style="1638" customWidth="1"/>
    <col min="6980" max="6988" width="0.75" style="1638"/>
    <col min="6989" max="6989" width="3.125" style="1638" customWidth="1"/>
    <col min="6990" max="6997" width="0.75" style="1638"/>
    <col min="6998" max="6998" width="0.625" style="1638" customWidth="1"/>
    <col min="6999" max="6999" width="0.75" style="1638"/>
    <col min="7000" max="7000" width="3.5" style="1638" customWidth="1"/>
    <col min="7001" max="7007" width="0.75" style="1638"/>
    <col min="7008" max="7008" width="3.5" style="1638" customWidth="1"/>
    <col min="7009" max="7011" width="0.75" style="1638"/>
    <col min="7012" max="7012" width="0.375" style="1638" customWidth="1"/>
    <col min="7013" max="7016" width="0" style="1638" hidden="1" customWidth="1"/>
    <col min="7017" max="7017" width="3.625" style="1638" customWidth="1"/>
    <col min="7018" max="7018" width="10.125" style="1638" customWidth="1"/>
    <col min="7019" max="7019" width="1.75" style="1638" customWidth="1"/>
    <col min="7020" max="7020" width="10.5" style="1638" customWidth="1"/>
    <col min="7021" max="7021" width="8.625" style="1638" customWidth="1"/>
    <col min="7022" max="7214" width="0.75" style="1638"/>
    <col min="7215" max="7215" width="3.75" style="1638" customWidth="1"/>
    <col min="7216" max="7224" width="0.75" style="1638"/>
    <col min="7225" max="7225" width="3.375" style="1638" customWidth="1"/>
    <col min="7226" max="7233" width="0.75" style="1638"/>
    <col min="7234" max="7234" width="0.75" style="1638" customWidth="1"/>
    <col min="7235" max="7235" width="3.375" style="1638" customWidth="1"/>
    <col min="7236" max="7244" width="0.75" style="1638"/>
    <col min="7245" max="7245" width="3.125" style="1638" customWidth="1"/>
    <col min="7246" max="7253" width="0.75" style="1638"/>
    <col min="7254" max="7254" width="0.625" style="1638" customWidth="1"/>
    <col min="7255" max="7255" width="0.75" style="1638"/>
    <col min="7256" max="7256" width="3.5" style="1638" customWidth="1"/>
    <col min="7257" max="7263" width="0.75" style="1638"/>
    <col min="7264" max="7264" width="3.5" style="1638" customWidth="1"/>
    <col min="7265" max="7267" width="0.75" style="1638"/>
    <col min="7268" max="7268" width="0.375" style="1638" customWidth="1"/>
    <col min="7269" max="7272" width="0" style="1638" hidden="1" customWidth="1"/>
    <col min="7273" max="7273" width="3.625" style="1638" customWidth="1"/>
    <col min="7274" max="7274" width="10.125" style="1638" customWidth="1"/>
    <col min="7275" max="7275" width="1.75" style="1638" customWidth="1"/>
    <col min="7276" max="7276" width="10.5" style="1638" customWidth="1"/>
    <col min="7277" max="7277" width="8.625" style="1638" customWidth="1"/>
    <col min="7278" max="7470" width="0.75" style="1638"/>
    <col min="7471" max="7471" width="3.75" style="1638" customWidth="1"/>
    <col min="7472" max="7480" width="0.75" style="1638"/>
    <col min="7481" max="7481" width="3.375" style="1638" customWidth="1"/>
    <col min="7482" max="7489" width="0.75" style="1638"/>
    <col min="7490" max="7490" width="0.75" style="1638" customWidth="1"/>
    <col min="7491" max="7491" width="3.375" style="1638" customWidth="1"/>
    <col min="7492" max="7500" width="0.75" style="1638"/>
    <col min="7501" max="7501" width="3.125" style="1638" customWidth="1"/>
    <col min="7502" max="7509" width="0.75" style="1638"/>
    <col min="7510" max="7510" width="0.625" style="1638" customWidth="1"/>
    <col min="7511" max="7511" width="0.75" style="1638"/>
    <col min="7512" max="7512" width="3.5" style="1638" customWidth="1"/>
    <col min="7513" max="7519" width="0.75" style="1638"/>
    <col min="7520" max="7520" width="3.5" style="1638" customWidth="1"/>
    <col min="7521" max="7523" width="0.75" style="1638"/>
    <col min="7524" max="7524" width="0.375" style="1638" customWidth="1"/>
    <col min="7525" max="7528" width="0" style="1638" hidden="1" customWidth="1"/>
    <col min="7529" max="7529" width="3.625" style="1638" customWidth="1"/>
    <col min="7530" max="7530" width="10.125" style="1638" customWidth="1"/>
    <col min="7531" max="7531" width="1.75" style="1638" customWidth="1"/>
    <col min="7532" max="7532" width="10.5" style="1638" customWidth="1"/>
    <col min="7533" max="7533" width="8.625" style="1638" customWidth="1"/>
    <col min="7534" max="7726" width="0.75" style="1638"/>
    <col min="7727" max="7727" width="3.75" style="1638" customWidth="1"/>
    <col min="7728" max="7736" width="0.75" style="1638"/>
    <col min="7737" max="7737" width="3.375" style="1638" customWidth="1"/>
    <col min="7738" max="7745" width="0.75" style="1638"/>
    <col min="7746" max="7746" width="0.75" style="1638" customWidth="1"/>
    <col min="7747" max="7747" width="3.375" style="1638" customWidth="1"/>
    <col min="7748" max="7756" width="0.75" style="1638"/>
    <col min="7757" max="7757" width="3.125" style="1638" customWidth="1"/>
    <col min="7758" max="7765" width="0.75" style="1638"/>
    <col min="7766" max="7766" width="0.625" style="1638" customWidth="1"/>
    <col min="7767" max="7767" width="0.75" style="1638"/>
    <col min="7768" max="7768" width="3.5" style="1638" customWidth="1"/>
    <col min="7769" max="7775" width="0.75" style="1638"/>
    <col min="7776" max="7776" width="3.5" style="1638" customWidth="1"/>
    <col min="7777" max="7779" width="0.75" style="1638"/>
    <col min="7780" max="7780" width="0.375" style="1638" customWidth="1"/>
    <col min="7781" max="7784" width="0" style="1638" hidden="1" customWidth="1"/>
    <col min="7785" max="7785" width="3.625" style="1638" customWidth="1"/>
    <col min="7786" max="7786" width="10.125" style="1638" customWidth="1"/>
    <col min="7787" max="7787" width="1.75" style="1638" customWidth="1"/>
    <col min="7788" max="7788" width="10.5" style="1638" customWidth="1"/>
    <col min="7789" max="7789" width="8.625" style="1638" customWidth="1"/>
    <col min="7790" max="7982" width="0.75" style="1638"/>
    <col min="7983" max="7983" width="3.75" style="1638" customWidth="1"/>
    <col min="7984" max="7992" width="0.75" style="1638"/>
    <col min="7993" max="7993" width="3.375" style="1638" customWidth="1"/>
    <col min="7994" max="8001" width="0.75" style="1638"/>
    <col min="8002" max="8002" width="0.75" style="1638" customWidth="1"/>
    <col min="8003" max="8003" width="3.375" style="1638" customWidth="1"/>
    <col min="8004" max="8012" width="0.75" style="1638"/>
    <col min="8013" max="8013" width="3.125" style="1638" customWidth="1"/>
    <col min="8014" max="8021" width="0.75" style="1638"/>
    <col min="8022" max="8022" width="0.625" style="1638" customWidth="1"/>
    <col min="8023" max="8023" width="0.75" style="1638"/>
    <col min="8024" max="8024" width="3.5" style="1638" customWidth="1"/>
    <col min="8025" max="8031" width="0.75" style="1638"/>
    <col min="8032" max="8032" width="3.5" style="1638" customWidth="1"/>
    <col min="8033" max="8035" width="0.75" style="1638"/>
    <col min="8036" max="8036" width="0.375" style="1638" customWidth="1"/>
    <col min="8037" max="8040" width="0" style="1638" hidden="1" customWidth="1"/>
    <col min="8041" max="8041" width="3.625" style="1638" customWidth="1"/>
    <col min="8042" max="8042" width="10.125" style="1638" customWidth="1"/>
    <col min="8043" max="8043" width="1.75" style="1638" customWidth="1"/>
    <col min="8044" max="8044" width="10.5" style="1638" customWidth="1"/>
    <col min="8045" max="8045" width="8.625" style="1638" customWidth="1"/>
    <col min="8046" max="8238" width="0.75" style="1638"/>
    <col min="8239" max="8239" width="3.75" style="1638" customWidth="1"/>
    <col min="8240" max="8248" width="0.75" style="1638"/>
    <col min="8249" max="8249" width="3.375" style="1638" customWidth="1"/>
    <col min="8250" max="8257" width="0.75" style="1638"/>
    <col min="8258" max="8258" width="0.75" style="1638" customWidth="1"/>
    <col min="8259" max="8259" width="3.375" style="1638" customWidth="1"/>
    <col min="8260" max="8268" width="0.75" style="1638"/>
    <col min="8269" max="8269" width="3.125" style="1638" customWidth="1"/>
    <col min="8270" max="8277" width="0.75" style="1638"/>
    <col min="8278" max="8278" width="0.625" style="1638" customWidth="1"/>
    <col min="8279" max="8279" width="0.75" style="1638"/>
    <col min="8280" max="8280" width="3.5" style="1638" customWidth="1"/>
    <col min="8281" max="8287" width="0.75" style="1638"/>
    <col min="8288" max="8288" width="3.5" style="1638" customWidth="1"/>
    <col min="8289" max="8291" width="0.75" style="1638"/>
    <col min="8292" max="8292" width="0.375" style="1638" customWidth="1"/>
    <col min="8293" max="8296" width="0" style="1638" hidden="1" customWidth="1"/>
    <col min="8297" max="8297" width="3.625" style="1638" customWidth="1"/>
    <col min="8298" max="8298" width="10.125" style="1638" customWidth="1"/>
    <col min="8299" max="8299" width="1.75" style="1638" customWidth="1"/>
    <col min="8300" max="8300" width="10.5" style="1638" customWidth="1"/>
    <col min="8301" max="8301" width="8.625" style="1638" customWidth="1"/>
    <col min="8302" max="8494" width="0.75" style="1638"/>
    <col min="8495" max="8495" width="3.75" style="1638" customWidth="1"/>
    <col min="8496" max="8504" width="0.75" style="1638"/>
    <col min="8505" max="8505" width="3.375" style="1638" customWidth="1"/>
    <col min="8506" max="8513" width="0.75" style="1638"/>
    <col min="8514" max="8514" width="0.75" style="1638" customWidth="1"/>
    <col min="8515" max="8515" width="3.375" style="1638" customWidth="1"/>
    <col min="8516" max="8524" width="0.75" style="1638"/>
    <col min="8525" max="8525" width="3.125" style="1638" customWidth="1"/>
    <col min="8526" max="8533" width="0.75" style="1638"/>
    <col min="8534" max="8534" width="0.625" style="1638" customWidth="1"/>
    <col min="8535" max="8535" width="0.75" style="1638"/>
    <col min="8536" max="8536" width="3.5" style="1638" customWidth="1"/>
    <col min="8537" max="8543" width="0.75" style="1638"/>
    <col min="8544" max="8544" width="3.5" style="1638" customWidth="1"/>
    <col min="8545" max="8547" width="0.75" style="1638"/>
    <col min="8548" max="8548" width="0.375" style="1638" customWidth="1"/>
    <col min="8549" max="8552" width="0" style="1638" hidden="1" customWidth="1"/>
    <col min="8553" max="8553" width="3.625" style="1638" customWidth="1"/>
    <col min="8554" max="8554" width="10.125" style="1638" customWidth="1"/>
    <col min="8555" max="8555" width="1.75" style="1638" customWidth="1"/>
    <col min="8556" max="8556" width="10.5" style="1638" customWidth="1"/>
    <col min="8557" max="8557" width="8.625" style="1638" customWidth="1"/>
    <col min="8558" max="8750" width="0.75" style="1638"/>
    <col min="8751" max="8751" width="3.75" style="1638" customWidth="1"/>
    <col min="8752" max="8760" width="0.75" style="1638"/>
    <col min="8761" max="8761" width="3.375" style="1638" customWidth="1"/>
    <col min="8762" max="8769" width="0.75" style="1638"/>
    <col min="8770" max="8770" width="0.75" style="1638" customWidth="1"/>
    <col min="8771" max="8771" width="3.375" style="1638" customWidth="1"/>
    <col min="8772" max="8780" width="0.75" style="1638"/>
    <col min="8781" max="8781" width="3.125" style="1638" customWidth="1"/>
    <col min="8782" max="8789" width="0.75" style="1638"/>
    <col min="8790" max="8790" width="0.625" style="1638" customWidth="1"/>
    <col min="8791" max="8791" width="0.75" style="1638"/>
    <col min="8792" max="8792" width="3.5" style="1638" customWidth="1"/>
    <col min="8793" max="8799" width="0.75" style="1638"/>
    <col min="8800" max="8800" width="3.5" style="1638" customWidth="1"/>
    <col min="8801" max="8803" width="0.75" style="1638"/>
    <col min="8804" max="8804" width="0.375" style="1638" customWidth="1"/>
    <col min="8805" max="8808" width="0" style="1638" hidden="1" customWidth="1"/>
    <col min="8809" max="8809" width="3.625" style="1638" customWidth="1"/>
    <col min="8810" max="8810" width="10.125" style="1638" customWidth="1"/>
    <col min="8811" max="8811" width="1.75" style="1638" customWidth="1"/>
    <col min="8812" max="8812" width="10.5" style="1638" customWidth="1"/>
    <col min="8813" max="8813" width="8.625" style="1638" customWidth="1"/>
    <col min="8814" max="9006" width="0.75" style="1638"/>
    <col min="9007" max="9007" width="3.75" style="1638" customWidth="1"/>
    <col min="9008" max="9016" width="0.75" style="1638"/>
    <col min="9017" max="9017" width="3.375" style="1638" customWidth="1"/>
    <col min="9018" max="9025" width="0.75" style="1638"/>
    <col min="9026" max="9026" width="0.75" style="1638" customWidth="1"/>
    <col min="9027" max="9027" width="3.375" style="1638" customWidth="1"/>
    <col min="9028" max="9036" width="0.75" style="1638"/>
    <col min="9037" max="9037" width="3.125" style="1638" customWidth="1"/>
    <col min="9038" max="9045" width="0.75" style="1638"/>
    <col min="9046" max="9046" width="0.625" style="1638" customWidth="1"/>
    <col min="9047" max="9047" width="0.75" style="1638"/>
    <col min="9048" max="9048" width="3.5" style="1638" customWidth="1"/>
    <col min="9049" max="9055" width="0.75" style="1638"/>
    <col min="9056" max="9056" width="3.5" style="1638" customWidth="1"/>
    <col min="9057" max="9059" width="0.75" style="1638"/>
    <col min="9060" max="9060" width="0.375" style="1638" customWidth="1"/>
    <col min="9061" max="9064" width="0" style="1638" hidden="1" customWidth="1"/>
    <col min="9065" max="9065" width="3.625" style="1638" customWidth="1"/>
    <col min="9066" max="9066" width="10.125" style="1638" customWidth="1"/>
    <col min="9067" max="9067" width="1.75" style="1638" customWidth="1"/>
    <col min="9068" max="9068" width="10.5" style="1638" customWidth="1"/>
    <col min="9069" max="9069" width="8.625" style="1638" customWidth="1"/>
    <col min="9070" max="9262" width="0.75" style="1638"/>
    <col min="9263" max="9263" width="3.75" style="1638" customWidth="1"/>
    <col min="9264" max="9272" width="0.75" style="1638"/>
    <col min="9273" max="9273" width="3.375" style="1638" customWidth="1"/>
    <col min="9274" max="9281" width="0.75" style="1638"/>
    <col min="9282" max="9282" width="0.75" style="1638" customWidth="1"/>
    <col min="9283" max="9283" width="3.375" style="1638" customWidth="1"/>
    <col min="9284" max="9292" width="0.75" style="1638"/>
    <col min="9293" max="9293" width="3.125" style="1638" customWidth="1"/>
    <col min="9294" max="9301" width="0.75" style="1638"/>
    <col min="9302" max="9302" width="0.625" style="1638" customWidth="1"/>
    <col min="9303" max="9303" width="0.75" style="1638"/>
    <col min="9304" max="9304" width="3.5" style="1638" customWidth="1"/>
    <col min="9305" max="9311" width="0.75" style="1638"/>
    <col min="9312" max="9312" width="3.5" style="1638" customWidth="1"/>
    <col min="9313" max="9315" width="0.75" style="1638"/>
    <col min="9316" max="9316" width="0.375" style="1638" customWidth="1"/>
    <col min="9317" max="9320" width="0" style="1638" hidden="1" customWidth="1"/>
    <col min="9321" max="9321" width="3.625" style="1638" customWidth="1"/>
    <col min="9322" max="9322" width="10.125" style="1638" customWidth="1"/>
    <col min="9323" max="9323" width="1.75" style="1638" customWidth="1"/>
    <col min="9324" max="9324" width="10.5" style="1638" customWidth="1"/>
    <col min="9325" max="9325" width="8.625" style="1638" customWidth="1"/>
    <col min="9326" max="9518" width="0.75" style="1638"/>
    <col min="9519" max="9519" width="3.75" style="1638" customWidth="1"/>
    <col min="9520" max="9528" width="0.75" style="1638"/>
    <col min="9529" max="9529" width="3.375" style="1638" customWidth="1"/>
    <col min="9530" max="9537" width="0.75" style="1638"/>
    <col min="9538" max="9538" width="0.75" style="1638" customWidth="1"/>
    <col min="9539" max="9539" width="3.375" style="1638" customWidth="1"/>
    <col min="9540" max="9548" width="0.75" style="1638"/>
    <col min="9549" max="9549" width="3.125" style="1638" customWidth="1"/>
    <col min="9550" max="9557" width="0.75" style="1638"/>
    <col min="9558" max="9558" width="0.625" style="1638" customWidth="1"/>
    <col min="9559" max="9559" width="0.75" style="1638"/>
    <col min="9560" max="9560" width="3.5" style="1638" customWidth="1"/>
    <col min="9561" max="9567" width="0.75" style="1638"/>
    <col min="9568" max="9568" width="3.5" style="1638" customWidth="1"/>
    <col min="9569" max="9571" width="0.75" style="1638"/>
    <col min="9572" max="9572" width="0.375" style="1638" customWidth="1"/>
    <col min="9573" max="9576" width="0" style="1638" hidden="1" customWidth="1"/>
    <col min="9577" max="9577" width="3.625" style="1638" customWidth="1"/>
    <col min="9578" max="9578" width="10.125" style="1638" customWidth="1"/>
    <col min="9579" max="9579" width="1.75" style="1638" customWidth="1"/>
    <col min="9580" max="9580" width="10.5" style="1638" customWidth="1"/>
    <col min="9581" max="9581" width="8.625" style="1638" customWidth="1"/>
    <col min="9582" max="9774" width="0.75" style="1638"/>
    <col min="9775" max="9775" width="3.75" style="1638" customWidth="1"/>
    <col min="9776" max="9784" width="0.75" style="1638"/>
    <col min="9785" max="9785" width="3.375" style="1638" customWidth="1"/>
    <col min="9786" max="9793" width="0.75" style="1638"/>
    <col min="9794" max="9794" width="0.75" style="1638" customWidth="1"/>
    <col min="9795" max="9795" width="3.375" style="1638" customWidth="1"/>
    <col min="9796" max="9804" width="0.75" style="1638"/>
    <col min="9805" max="9805" width="3.125" style="1638" customWidth="1"/>
    <col min="9806" max="9813" width="0.75" style="1638"/>
    <col min="9814" max="9814" width="0.625" style="1638" customWidth="1"/>
    <col min="9815" max="9815" width="0.75" style="1638"/>
    <col min="9816" max="9816" width="3.5" style="1638" customWidth="1"/>
    <col min="9817" max="9823" width="0.75" style="1638"/>
    <col min="9824" max="9824" width="3.5" style="1638" customWidth="1"/>
    <col min="9825" max="9827" width="0.75" style="1638"/>
    <col min="9828" max="9828" width="0.375" style="1638" customWidth="1"/>
    <col min="9829" max="9832" width="0" style="1638" hidden="1" customWidth="1"/>
    <col min="9833" max="9833" width="3.625" style="1638" customWidth="1"/>
    <col min="9834" max="9834" width="10.125" style="1638" customWidth="1"/>
    <col min="9835" max="9835" width="1.75" style="1638" customWidth="1"/>
    <col min="9836" max="9836" width="10.5" style="1638" customWidth="1"/>
    <col min="9837" max="9837" width="8.625" style="1638" customWidth="1"/>
    <col min="9838" max="10030" width="0.75" style="1638"/>
    <col min="10031" max="10031" width="3.75" style="1638" customWidth="1"/>
    <col min="10032" max="10040" width="0.75" style="1638"/>
    <col min="10041" max="10041" width="3.375" style="1638" customWidth="1"/>
    <col min="10042" max="10049" width="0.75" style="1638"/>
    <col min="10050" max="10050" width="0.75" style="1638" customWidth="1"/>
    <col min="10051" max="10051" width="3.375" style="1638" customWidth="1"/>
    <col min="10052" max="10060" width="0.75" style="1638"/>
    <col min="10061" max="10061" width="3.125" style="1638" customWidth="1"/>
    <col min="10062" max="10069" width="0.75" style="1638"/>
    <col min="10070" max="10070" width="0.625" style="1638" customWidth="1"/>
    <col min="10071" max="10071" width="0.75" style="1638"/>
    <col min="10072" max="10072" width="3.5" style="1638" customWidth="1"/>
    <col min="10073" max="10079" width="0.75" style="1638"/>
    <col min="10080" max="10080" width="3.5" style="1638" customWidth="1"/>
    <col min="10081" max="10083" width="0.75" style="1638"/>
    <col min="10084" max="10084" width="0.375" style="1638" customWidth="1"/>
    <col min="10085" max="10088" width="0" style="1638" hidden="1" customWidth="1"/>
    <col min="10089" max="10089" width="3.625" style="1638" customWidth="1"/>
    <col min="10090" max="10090" width="10.125" style="1638" customWidth="1"/>
    <col min="10091" max="10091" width="1.75" style="1638" customWidth="1"/>
    <col min="10092" max="10092" width="10.5" style="1638" customWidth="1"/>
    <col min="10093" max="10093" width="8.625" style="1638" customWidth="1"/>
    <col min="10094" max="10286" width="0.75" style="1638"/>
    <col min="10287" max="10287" width="3.75" style="1638" customWidth="1"/>
    <col min="10288" max="10296" width="0.75" style="1638"/>
    <col min="10297" max="10297" width="3.375" style="1638" customWidth="1"/>
    <col min="10298" max="10305" width="0.75" style="1638"/>
    <col min="10306" max="10306" width="0.75" style="1638" customWidth="1"/>
    <col min="10307" max="10307" width="3.375" style="1638" customWidth="1"/>
    <col min="10308" max="10316" width="0.75" style="1638"/>
    <col min="10317" max="10317" width="3.125" style="1638" customWidth="1"/>
    <col min="10318" max="10325" width="0.75" style="1638"/>
    <col min="10326" max="10326" width="0.625" style="1638" customWidth="1"/>
    <col min="10327" max="10327" width="0.75" style="1638"/>
    <col min="10328" max="10328" width="3.5" style="1638" customWidth="1"/>
    <col min="10329" max="10335" width="0.75" style="1638"/>
    <col min="10336" max="10336" width="3.5" style="1638" customWidth="1"/>
    <col min="10337" max="10339" width="0.75" style="1638"/>
    <col min="10340" max="10340" width="0.375" style="1638" customWidth="1"/>
    <col min="10341" max="10344" width="0" style="1638" hidden="1" customWidth="1"/>
    <col min="10345" max="10345" width="3.625" style="1638" customWidth="1"/>
    <col min="10346" max="10346" width="10.125" style="1638" customWidth="1"/>
    <col min="10347" max="10347" width="1.75" style="1638" customWidth="1"/>
    <col min="10348" max="10348" width="10.5" style="1638" customWidth="1"/>
    <col min="10349" max="10349" width="8.625" style="1638" customWidth="1"/>
    <col min="10350" max="10542" width="0.75" style="1638"/>
    <col min="10543" max="10543" width="3.75" style="1638" customWidth="1"/>
    <col min="10544" max="10552" width="0.75" style="1638"/>
    <col min="10553" max="10553" width="3.375" style="1638" customWidth="1"/>
    <col min="10554" max="10561" width="0.75" style="1638"/>
    <col min="10562" max="10562" width="0.75" style="1638" customWidth="1"/>
    <col min="10563" max="10563" width="3.375" style="1638" customWidth="1"/>
    <col min="10564" max="10572" width="0.75" style="1638"/>
    <col min="10573" max="10573" width="3.125" style="1638" customWidth="1"/>
    <col min="10574" max="10581" width="0.75" style="1638"/>
    <col min="10582" max="10582" width="0.625" style="1638" customWidth="1"/>
    <col min="10583" max="10583" width="0.75" style="1638"/>
    <col min="10584" max="10584" width="3.5" style="1638" customWidth="1"/>
    <col min="10585" max="10591" width="0.75" style="1638"/>
    <col min="10592" max="10592" width="3.5" style="1638" customWidth="1"/>
    <col min="10593" max="10595" width="0.75" style="1638"/>
    <col min="10596" max="10596" width="0.375" style="1638" customWidth="1"/>
    <col min="10597" max="10600" width="0" style="1638" hidden="1" customWidth="1"/>
    <col min="10601" max="10601" width="3.625" style="1638" customWidth="1"/>
    <col min="10602" max="10602" width="10.125" style="1638" customWidth="1"/>
    <col min="10603" max="10603" width="1.75" style="1638" customWidth="1"/>
    <col min="10604" max="10604" width="10.5" style="1638" customWidth="1"/>
    <col min="10605" max="10605" width="8.625" style="1638" customWidth="1"/>
    <col min="10606" max="10798" width="0.75" style="1638"/>
    <col min="10799" max="10799" width="3.75" style="1638" customWidth="1"/>
    <col min="10800" max="10808" width="0.75" style="1638"/>
    <col min="10809" max="10809" width="3.375" style="1638" customWidth="1"/>
    <col min="10810" max="10817" width="0.75" style="1638"/>
    <col min="10818" max="10818" width="0.75" style="1638" customWidth="1"/>
    <col min="10819" max="10819" width="3.375" style="1638" customWidth="1"/>
    <col min="10820" max="10828" width="0.75" style="1638"/>
    <col min="10829" max="10829" width="3.125" style="1638" customWidth="1"/>
    <col min="10830" max="10837" width="0.75" style="1638"/>
    <col min="10838" max="10838" width="0.625" style="1638" customWidth="1"/>
    <col min="10839" max="10839" width="0.75" style="1638"/>
    <col min="10840" max="10840" width="3.5" style="1638" customWidth="1"/>
    <col min="10841" max="10847" width="0.75" style="1638"/>
    <col min="10848" max="10848" width="3.5" style="1638" customWidth="1"/>
    <col min="10849" max="10851" width="0.75" style="1638"/>
    <col min="10852" max="10852" width="0.375" style="1638" customWidth="1"/>
    <col min="10853" max="10856" width="0" style="1638" hidden="1" customWidth="1"/>
    <col min="10857" max="10857" width="3.625" style="1638" customWidth="1"/>
    <col min="10858" max="10858" width="10.125" style="1638" customWidth="1"/>
    <col min="10859" max="10859" width="1.75" style="1638" customWidth="1"/>
    <col min="10860" max="10860" width="10.5" style="1638" customWidth="1"/>
    <col min="10861" max="10861" width="8.625" style="1638" customWidth="1"/>
    <col min="10862" max="11054" width="0.75" style="1638"/>
    <col min="11055" max="11055" width="3.75" style="1638" customWidth="1"/>
    <col min="11056" max="11064" width="0.75" style="1638"/>
    <col min="11065" max="11065" width="3.375" style="1638" customWidth="1"/>
    <col min="11066" max="11073" width="0.75" style="1638"/>
    <col min="11074" max="11074" width="0.75" style="1638" customWidth="1"/>
    <col min="11075" max="11075" width="3.375" style="1638" customWidth="1"/>
    <col min="11076" max="11084" width="0.75" style="1638"/>
    <col min="11085" max="11085" width="3.125" style="1638" customWidth="1"/>
    <col min="11086" max="11093" width="0.75" style="1638"/>
    <col min="11094" max="11094" width="0.625" style="1638" customWidth="1"/>
    <col min="11095" max="11095" width="0.75" style="1638"/>
    <col min="11096" max="11096" width="3.5" style="1638" customWidth="1"/>
    <col min="11097" max="11103" width="0.75" style="1638"/>
    <col min="11104" max="11104" width="3.5" style="1638" customWidth="1"/>
    <col min="11105" max="11107" width="0.75" style="1638"/>
    <col min="11108" max="11108" width="0.375" style="1638" customWidth="1"/>
    <col min="11109" max="11112" width="0" style="1638" hidden="1" customWidth="1"/>
    <col min="11113" max="11113" width="3.625" style="1638" customWidth="1"/>
    <col min="11114" max="11114" width="10.125" style="1638" customWidth="1"/>
    <col min="11115" max="11115" width="1.75" style="1638" customWidth="1"/>
    <col min="11116" max="11116" width="10.5" style="1638" customWidth="1"/>
    <col min="11117" max="11117" width="8.625" style="1638" customWidth="1"/>
    <col min="11118" max="11310" width="0.75" style="1638"/>
    <col min="11311" max="11311" width="3.75" style="1638" customWidth="1"/>
    <col min="11312" max="11320" width="0.75" style="1638"/>
    <col min="11321" max="11321" width="3.375" style="1638" customWidth="1"/>
    <col min="11322" max="11329" width="0.75" style="1638"/>
    <col min="11330" max="11330" width="0.75" style="1638" customWidth="1"/>
    <col min="11331" max="11331" width="3.375" style="1638" customWidth="1"/>
    <col min="11332" max="11340" width="0.75" style="1638"/>
    <col min="11341" max="11341" width="3.125" style="1638" customWidth="1"/>
    <col min="11342" max="11349" width="0.75" style="1638"/>
    <col min="11350" max="11350" width="0.625" style="1638" customWidth="1"/>
    <col min="11351" max="11351" width="0.75" style="1638"/>
    <col min="11352" max="11352" width="3.5" style="1638" customWidth="1"/>
    <col min="11353" max="11359" width="0.75" style="1638"/>
    <col min="11360" max="11360" width="3.5" style="1638" customWidth="1"/>
    <col min="11361" max="11363" width="0.75" style="1638"/>
    <col min="11364" max="11364" width="0.375" style="1638" customWidth="1"/>
    <col min="11365" max="11368" width="0" style="1638" hidden="1" customWidth="1"/>
    <col min="11369" max="11369" width="3.625" style="1638" customWidth="1"/>
    <col min="11370" max="11370" width="10.125" style="1638" customWidth="1"/>
    <col min="11371" max="11371" width="1.75" style="1638" customWidth="1"/>
    <col min="11372" max="11372" width="10.5" style="1638" customWidth="1"/>
    <col min="11373" max="11373" width="8.625" style="1638" customWidth="1"/>
    <col min="11374" max="11566" width="0.75" style="1638"/>
    <col min="11567" max="11567" width="3.75" style="1638" customWidth="1"/>
    <col min="11568" max="11576" width="0.75" style="1638"/>
    <col min="11577" max="11577" width="3.375" style="1638" customWidth="1"/>
    <col min="11578" max="11585" width="0.75" style="1638"/>
    <col min="11586" max="11586" width="0.75" style="1638" customWidth="1"/>
    <col min="11587" max="11587" width="3.375" style="1638" customWidth="1"/>
    <col min="11588" max="11596" width="0.75" style="1638"/>
    <col min="11597" max="11597" width="3.125" style="1638" customWidth="1"/>
    <col min="11598" max="11605" width="0.75" style="1638"/>
    <col min="11606" max="11606" width="0.625" style="1638" customWidth="1"/>
    <col min="11607" max="11607" width="0.75" style="1638"/>
    <col min="11608" max="11608" width="3.5" style="1638" customWidth="1"/>
    <col min="11609" max="11615" width="0.75" style="1638"/>
    <col min="11616" max="11616" width="3.5" style="1638" customWidth="1"/>
    <col min="11617" max="11619" width="0.75" style="1638"/>
    <col min="11620" max="11620" width="0.375" style="1638" customWidth="1"/>
    <col min="11621" max="11624" width="0" style="1638" hidden="1" customWidth="1"/>
    <col min="11625" max="11625" width="3.625" style="1638" customWidth="1"/>
    <col min="11626" max="11626" width="10.125" style="1638" customWidth="1"/>
    <col min="11627" max="11627" width="1.75" style="1638" customWidth="1"/>
    <col min="11628" max="11628" width="10.5" style="1638" customWidth="1"/>
    <col min="11629" max="11629" width="8.625" style="1638" customWidth="1"/>
    <col min="11630" max="11822" width="0.75" style="1638"/>
    <col min="11823" max="11823" width="3.75" style="1638" customWidth="1"/>
    <col min="11824" max="11832" width="0.75" style="1638"/>
    <col min="11833" max="11833" width="3.375" style="1638" customWidth="1"/>
    <col min="11834" max="11841" width="0.75" style="1638"/>
    <col min="11842" max="11842" width="0.75" style="1638" customWidth="1"/>
    <col min="11843" max="11843" width="3.375" style="1638" customWidth="1"/>
    <col min="11844" max="11852" width="0.75" style="1638"/>
    <col min="11853" max="11853" width="3.125" style="1638" customWidth="1"/>
    <col min="11854" max="11861" width="0.75" style="1638"/>
    <col min="11862" max="11862" width="0.625" style="1638" customWidth="1"/>
    <col min="11863" max="11863" width="0.75" style="1638"/>
    <col min="11864" max="11864" width="3.5" style="1638" customWidth="1"/>
    <col min="11865" max="11871" width="0.75" style="1638"/>
    <col min="11872" max="11872" width="3.5" style="1638" customWidth="1"/>
    <col min="11873" max="11875" width="0.75" style="1638"/>
    <col min="11876" max="11876" width="0.375" style="1638" customWidth="1"/>
    <col min="11877" max="11880" width="0" style="1638" hidden="1" customWidth="1"/>
    <col min="11881" max="11881" width="3.625" style="1638" customWidth="1"/>
    <col min="11882" max="11882" width="10.125" style="1638" customWidth="1"/>
    <col min="11883" max="11883" width="1.75" style="1638" customWidth="1"/>
    <col min="11884" max="11884" width="10.5" style="1638" customWidth="1"/>
    <col min="11885" max="11885" width="8.625" style="1638" customWidth="1"/>
    <col min="11886" max="12078" width="0.75" style="1638"/>
    <col min="12079" max="12079" width="3.75" style="1638" customWidth="1"/>
    <col min="12080" max="12088" width="0.75" style="1638"/>
    <col min="12089" max="12089" width="3.375" style="1638" customWidth="1"/>
    <col min="12090" max="12097" width="0.75" style="1638"/>
    <col min="12098" max="12098" width="0.75" style="1638" customWidth="1"/>
    <col min="12099" max="12099" width="3.375" style="1638" customWidth="1"/>
    <col min="12100" max="12108" width="0.75" style="1638"/>
    <col min="12109" max="12109" width="3.125" style="1638" customWidth="1"/>
    <col min="12110" max="12117" width="0.75" style="1638"/>
    <col min="12118" max="12118" width="0.625" style="1638" customWidth="1"/>
    <col min="12119" max="12119" width="0.75" style="1638"/>
    <col min="12120" max="12120" width="3.5" style="1638" customWidth="1"/>
    <col min="12121" max="12127" width="0.75" style="1638"/>
    <col min="12128" max="12128" width="3.5" style="1638" customWidth="1"/>
    <col min="12129" max="12131" width="0.75" style="1638"/>
    <col min="12132" max="12132" width="0.375" style="1638" customWidth="1"/>
    <col min="12133" max="12136" width="0" style="1638" hidden="1" customWidth="1"/>
    <col min="12137" max="12137" width="3.625" style="1638" customWidth="1"/>
    <col min="12138" max="12138" width="10.125" style="1638" customWidth="1"/>
    <col min="12139" max="12139" width="1.75" style="1638" customWidth="1"/>
    <col min="12140" max="12140" width="10.5" style="1638" customWidth="1"/>
    <col min="12141" max="12141" width="8.625" style="1638" customWidth="1"/>
    <col min="12142" max="12334" width="0.75" style="1638"/>
    <col min="12335" max="12335" width="3.75" style="1638" customWidth="1"/>
    <col min="12336" max="12344" width="0.75" style="1638"/>
    <col min="12345" max="12345" width="3.375" style="1638" customWidth="1"/>
    <col min="12346" max="12353" width="0.75" style="1638"/>
    <col min="12354" max="12354" width="0.75" style="1638" customWidth="1"/>
    <col min="12355" max="12355" width="3.375" style="1638" customWidth="1"/>
    <col min="12356" max="12364" width="0.75" style="1638"/>
    <col min="12365" max="12365" width="3.125" style="1638" customWidth="1"/>
    <col min="12366" max="12373" width="0.75" style="1638"/>
    <col min="12374" max="12374" width="0.625" style="1638" customWidth="1"/>
    <col min="12375" max="12375" width="0.75" style="1638"/>
    <col min="12376" max="12376" width="3.5" style="1638" customWidth="1"/>
    <col min="12377" max="12383" width="0.75" style="1638"/>
    <col min="12384" max="12384" width="3.5" style="1638" customWidth="1"/>
    <col min="12385" max="12387" width="0.75" style="1638"/>
    <col min="12388" max="12388" width="0.375" style="1638" customWidth="1"/>
    <col min="12389" max="12392" width="0" style="1638" hidden="1" customWidth="1"/>
    <col min="12393" max="12393" width="3.625" style="1638" customWidth="1"/>
    <col min="12394" max="12394" width="10.125" style="1638" customWidth="1"/>
    <col min="12395" max="12395" width="1.75" style="1638" customWidth="1"/>
    <col min="12396" max="12396" width="10.5" style="1638" customWidth="1"/>
    <col min="12397" max="12397" width="8.625" style="1638" customWidth="1"/>
    <col min="12398" max="12590" width="0.75" style="1638"/>
    <col min="12591" max="12591" width="3.75" style="1638" customWidth="1"/>
    <col min="12592" max="12600" width="0.75" style="1638"/>
    <col min="12601" max="12601" width="3.375" style="1638" customWidth="1"/>
    <col min="12602" max="12609" width="0.75" style="1638"/>
    <col min="12610" max="12610" width="0.75" style="1638" customWidth="1"/>
    <col min="12611" max="12611" width="3.375" style="1638" customWidth="1"/>
    <col min="12612" max="12620" width="0.75" style="1638"/>
    <col min="12621" max="12621" width="3.125" style="1638" customWidth="1"/>
    <col min="12622" max="12629" width="0.75" style="1638"/>
    <col min="12630" max="12630" width="0.625" style="1638" customWidth="1"/>
    <col min="12631" max="12631" width="0.75" style="1638"/>
    <col min="12632" max="12632" width="3.5" style="1638" customWidth="1"/>
    <col min="12633" max="12639" width="0.75" style="1638"/>
    <col min="12640" max="12640" width="3.5" style="1638" customWidth="1"/>
    <col min="12641" max="12643" width="0.75" style="1638"/>
    <col min="12644" max="12644" width="0.375" style="1638" customWidth="1"/>
    <col min="12645" max="12648" width="0" style="1638" hidden="1" customWidth="1"/>
    <col min="12649" max="12649" width="3.625" style="1638" customWidth="1"/>
    <col min="12650" max="12650" width="10.125" style="1638" customWidth="1"/>
    <col min="12651" max="12651" width="1.75" style="1638" customWidth="1"/>
    <col min="12652" max="12652" width="10.5" style="1638" customWidth="1"/>
    <col min="12653" max="12653" width="8.625" style="1638" customWidth="1"/>
    <col min="12654" max="12846" width="0.75" style="1638"/>
    <col min="12847" max="12847" width="3.75" style="1638" customWidth="1"/>
    <col min="12848" max="12856" width="0.75" style="1638"/>
    <col min="12857" max="12857" width="3.375" style="1638" customWidth="1"/>
    <col min="12858" max="12865" width="0.75" style="1638"/>
    <col min="12866" max="12866" width="0.75" style="1638" customWidth="1"/>
    <col min="12867" max="12867" width="3.375" style="1638" customWidth="1"/>
    <col min="12868" max="12876" width="0.75" style="1638"/>
    <col min="12877" max="12877" width="3.125" style="1638" customWidth="1"/>
    <col min="12878" max="12885" width="0.75" style="1638"/>
    <col min="12886" max="12886" width="0.625" style="1638" customWidth="1"/>
    <col min="12887" max="12887" width="0.75" style="1638"/>
    <col min="12888" max="12888" width="3.5" style="1638" customWidth="1"/>
    <col min="12889" max="12895" width="0.75" style="1638"/>
    <col min="12896" max="12896" width="3.5" style="1638" customWidth="1"/>
    <col min="12897" max="12899" width="0.75" style="1638"/>
    <col min="12900" max="12900" width="0.375" style="1638" customWidth="1"/>
    <col min="12901" max="12904" width="0" style="1638" hidden="1" customWidth="1"/>
    <col min="12905" max="12905" width="3.625" style="1638" customWidth="1"/>
    <col min="12906" max="12906" width="10.125" style="1638" customWidth="1"/>
    <col min="12907" max="12907" width="1.75" style="1638" customWidth="1"/>
    <col min="12908" max="12908" width="10.5" style="1638" customWidth="1"/>
    <col min="12909" max="12909" width="8.625" style="1638" customWidth="1"/>
    <col min="12910" max="13102" width="0.75" style="1638"/>
    <col min="13103" max="13103" width="3.75" style="1638" customWidth="1"/>
    <col min="13104" max="13112" width="0.75" style="1638"/>
    <col min="13113" max="13113" width="3.375" style="1638" customWidth="1"/>
    <col min="13114" max="13121" width="0.75" style="1638"/>
    <col min="13122" max="13122" width="0.75" style="1638" customWidth="1"/>
    <col min="13123" max="13123" width="3.375" style="1638" customWidth="1"/>
    <col min="13124" max="13132" width="0.75" style="1638"/>
    <col min="13133" max="13133" width="3.125" style="1638" customWidth="1"/>
    <col min="13134" max="13141" width="0.75" style="1638"/>
    <col min="13142" max="13142" width="0.625" style="1638" customWidth="1"/>
    <col min="13143" max="13143" width="0.75" style="1638"/>
    <col min="13144" max="13144" width="3.5" style="1638" customWidth="1"/>
    <col min="13145" max="13151" width="0.75" style="1638"/>
    <col min="13152" max="13152" width="3.5" style="1638" customWidth="1"/>
    <col min="13153" max="13155" width="0.75" style="1638"/>
    <col min="13156" max="13156" width="0.375" style="1638" customWidth="1"/>
    <col min="13157" max="13160" width="0" style="1638" hidden="1" customWidth="1"/>
    <col min="13161" max="13161" width="3.625" style="1638" customWidth="1"/>
    <col min="13162" max="13162" width="10.125" style="1638" customWidth="1"/>
    <col min="13163" max="13163" width="1.75" style="1638" customWidth="1"/>
    <col min="13164" max="13164" width="10.5" style="1638" customWidth="1"/>
    <col min="13165" max="13165" width="8.625" style="1638" customWidth="1"/>
    <col min="13166" max="13358" width="0.75" style="1638"/>
    <col min="13359" max="13359" width="3.75" style="1638" customWidth="1"/>
    <col min="13360" max="13368" width="0.75" style="1638"/>
    <col min="13369" max="13369" width="3.375" style="1638" customWidth="1"/>
    <col min="13370" max="13377" width="0.75" style="1638"/>
    <col min="13378" max="13378" width="0.75" style="1638" customWidth="1"/>
    <col min="13379" max="13379" width="3.375" style="1638" customWidth="1"/>
    <col min="13380" max="13388" width="0.75" style="1638"/>
    <col min="13389" max="13389" width="3.125" style="1638" customWidth="1"/>
    <col min="13390" max="13397" width="0.75" style="1638"/>
    <col min="13398" max="13398" width="0.625" style="1638" customWidth="1"/>
    <col min="13399" max="13399" width="0.75" style="1638"/>
    <col min="13400" max="13400" width="3.5" style="1638" customWidth="1"/>
    <col min="13401" max="13407" width="0.75" style="1638"/>
    <col min="13408" max="13408" width="3.5" style="1638" customWidth="1"/>
    <col min="13409" max="13411" width="0.75" style="1638"/>
    <col min="13412" max="13412" width="0.375" style="1638" customWidth="1"/>
    <col min="13413" max="13416" width="0" style="1638" hidden="1" customWidth="1"/>
    <col min="13417" max="13417" width="3.625" style="1638" customWidth="1"/>
    <col min="13418" max="13418" width="10.125" style="1638" customWidth="1"/>
    <col min="13419" max="13419" width="1.75" style="1638" customWidth="1"/>
    <col min="13420" max="13420" width="10.5" style="1638" customWidth="1"/>
    <col min="13421" max="13421" width="8.625" style="1638" customWidth="1"/>
    <col min="13422" max="13614" width="0.75" style="1638"/>
    <col min="13615" max="13615" width="3.75" style="1638" customWidth="1"/>
    <col min="13616" max="13624" width="0.75" style="1638"/>
    <col min="13625" max="13625" width="3.375" style="1638" customWidth="1"/>
    <col min="13626" max="13633" width="0.75" style="1638"/>
    <col min="13634" max="13634" width="0.75" style="1638" customWidth="1"/>
    <col min="13635" max="13635" width="3.375" style="1638" customWidth="1"/>
    <col min="13636" max="13644" width="0.75" style="1638"/>
    <col min="13645" max="13645" width="3.125" style="1638" customWidth="1"/>
    <col min="13646" max="13653" width="0.75" style="1638"/>
    <col min="13654" max="13654" width="0.625" style="1638" customWidth="1"/>
    <col min="13655" max="13655" width="0.75" style="1638"/>
    <col min="13656" max="13656" width="3.5" style="1638" customWidth="1"/>
    <col min="13657" max="13663" width="0.75" style="1638"/>
    <col min="13664" max="13664" width="3.5" style="1638" customWidth="1"/>
    <col min="13665" max="13667" width="0.75" style="1638"/>
    <col min="13668" max="13668" width="0.375" style="1638" customWidth="1"/>
    <col min="13669" max="13672" width="0" style="1638" hidden="1" customWidth="1"/>
    <col min="13673" max="13673" width="3.625" style="1638" customWidth="1"/>
    <col min="13674" max="13674" width="10.125" style="1638" customWidth="1"/>
    <col min="13675" max="13675" width="1.75" style="1638" customWidth="1"/>
    <col min="13676" max="13676" width="10.5" style="1638" customWidth="1"/>
    <col min="13677" max="13677" width="8.625" style="1638" customWidth="1"/>
    <col min="13678" max="13870" width="0.75" style="1638"/>
    <col min="13871" max="13871" width="3.75" style="1638" customWidth="1"/>
    <col min="13872" max="13880" width="0.75" style="1638"/>
    <col min="13881" max="13881" width="3.375" style="1638" customWidth="1"/>
    <col min="13882" max="13889" width="0.75" style="1638"/>
    <col min="13890" max="13890" width="0.75" style="1638" customWidth="1"/>
    <col min="13891" max="13891" width="3.375" style="1638" customWidth="1"/>
    <col min="13892" max="13900" width="0.75" style="1638"/>
    <col min="13901" max="13901" width="3.125" style="1638" customWidth="1"/>
    <col min="13902" max="13909" width="0.75" style="1638"/>
    <col min="13910" max="13910" width="0.625" style="1638" customWidth="1"/>
    <col min="13911" max="13911" width="0.75" style="1638"/>
    <col min="13912" max="13912" width="3.5" style="1638" customWidth="1"/>
    <col min="13913" max="13919" width="0.75" style="1638"/>
    <col min="13920" max="13920" width="3.5" style="1638" customWidth="1"/>
    <col min="13921" max="13923" width="0.75" style="1638"/>
    <col min="13924" max="13924" width="0.375" style="1638" customWidth="1"/>
    <col min="13925" max="13928" width="0" style="1638" hidden="1" customWidth="1"/>
    <col min="13929" max="13929" width="3.625" style="1638" customWidth="1"/>
    <col min="13930" max="13930" width="10.125" style="1638" customWidth="1"/>
    <col min="13931" max="13931" width="1.75" style="1638" customWidth="1"/>
    <col min="13932" max="13932" width="10.5" style="1638" customWidth="1"/>
    <col min="13933" max="13933" width="8.625" style="1638" customWidth="1"/>
    <col min="13934" max="14126" width="0.75" style="1638"/>
    <col min="14127" max="14127" width="3.75" style="1638" customWidth="1"/>
    <col min="14128" max="14136" width="0.75" style="1638"/>
    <col min="14137" max="14137" width="3.375" style="1638" customWidth="1"/>
    <col min="14138" max="14145" width="0.75" style="1638"/>
    <col min="14146" max="14146" width="0.75" style="1638" customWidth="1"/>
    <col min="14147" max="14147" width="3.375" style="1638" customWidth="1"/>
    <col min="14148" max="14156" width="0.75" style="1638"/>
    <col min="14157" max="14157" width="3.125" style="1638" customWidth="1"/>
    <col min="14158" max="14165" width="0.75" style="1638"/>
    <col min="14166" max="14166" width="0.625" style="1638" customWidth="1"/>
    <col min="14167" max="14167" width="0.75" style="1638"/>
    <col min="14168" max="14168" width="3.5" style="1638" customWidth="1"/>
    <col min="14169" max="14175" width="0.75" style="1638"/>
    <col min="14176" max="14176" width="3.5" style="1638" customWidth="1"/>
    <col min="14177" max="14179" width="0.75" style="1638"/>
    <col min="14180" max="14180" width="0.375" style="1638" customWidth="1"/>
    <col min="14181" max="14184" width="0" style="1638" hidden="1" customWidth="1"/>
    <col min="14185" max="14185" width="3.625" style="1638" customWidth="1"/>
    <col min="14186" max="14186" width="10.125" style="1638" customWidth="1"/>
    <col min="14187" max="14187" width="1.75" style="1638" customWidth="1"/>
    <col min="14188" max="14188" width="10.5" style="1638" customWidth="1"/>
    <col min="14189" max="14189" width="8.625" style="1638" customWidth="1"/>
    <col min="14190" max="14382" width="0.75" style="1638"/>
    <col min="14383" max="14383" width="3.75" style="1638" customWidth="1"/>
    <col min="14384" max="14392" width="0.75" style="1638"/>
    <col min="14393" max="14393" width="3.375" style="1638" customWidth="1"/>
    <col min="14394" max="14401" width="0.75" style="1638"/>
    <col min="14402" max="14402" width="0.75" style="1638" customWidth="1"/>
    <col min="14403" max="14403" width="3.375" style="1638" customWidth="1"/>
    <col min="14404" max="14412" width="0.75" style="1638"/>
    <col min="14413" max="14413" width="3.125" style="1638" customWidth="1"/>
    <col min="14414" max="14421" width="0.75" style="1638"/>
    <col min="14422" max="14422" width="0.625" style="1638" customWidth="1"/>
    <col min="14423" max="14423" width="0.75" style="1638"/>
    <col min="14424" max="14424" width="3.5" style="1638" customWidth="1"/>
    <col min="14425" max="14431" width="0.75" style="1638"/>
    <col min="14432" max="14432" width="3.5" style="1638" customWidth="1"/>
    <col min="14433" max="14435" width="0.75" style="1638"/>
    <col min="14436" max="14436" width="0.375" style="1638" customWidth="1"/>
    <col min="14437" max="14440" width="0" style="1638" hidden="1" customWidth="1"/>
    <col min="14441" max="14441" width="3.625" style="1638" customWidth="1"/>
    <col min="14442" max="14442" width="10.125" style="1638" customWidth="1"/>
    <col min="14443" max="14443" width="1.75" style="1638" customWidth="1"/>
    <col min="14444" max="14444" width="10.5" style="1638" customWidth="1"/>
    <col min="14445" max="14445" width="8.625" style="1638" customWidth="1"/>
    <col min="14446" max="14638" width="0.75" style="1638"/>
    <col min="14639" max="14639" width="3.75" style="1638" customWidth="1"/>
    <col min="14640" max="14648" width="0.75" style="1638"/>
    <col min="14649" max="14649" width="3.375" style="1638" customWidth="1"/>
    <col min="14650" max="14657" width="0.75" style="1638"/>
    <col min="14658" max="14658" width="0.75" style="1638" customWidth="1"/>
    <col min="14659" max="14659" width="3.375" style="1638" customWidth="1"/>
    <col min="14660" max="14668" width="0.75" style="1638"/>
    <col min="14669" max="14669" width="3.125" style="1638" customWidth="1"/>
    <col min="14670" max="14677" width="0.75" style="1638"/>
    <col min="14678" max="14678" width="0.625" style="1638" customWidth="1"/>
    <col min="14679" max="14679" width="0.75" style="1638"/>
    <col min="14680" max="14680" width="3.5" style="1638" customWidth="1"/>
    <col min="14681" max="14687" width="0.75" style="1638"/>
    <col min="14688" max="14688" width="3.5" style="1638" customWidth="1"/>
    <col min="14689" max="14691" width="0.75" style="1638"/>
    <col min="14692" max="14692" width="0.375" style="1638" customWidth="1"/>
    <col min="14693" max="14696" width="0" style="1638" hidden="1" customWidth="1"/>
    <col min="14697" max="14697" width="3.625" style="1638" customWidth="1"/>
    <col min="14698" max="14698" width="10.125" style="1638" customWidth="1"/>
    <col min="14699" max="14699" width="1.75" style="1638" customWidth="1"/>
    <col min="14700" max="14700" width="10.5" style="1638" customWidth="1"/>
    <col min="14701" max="14701" width="8.625" style="1638" customWidth="1"/>
    <col min="14702" max="14894" width="0.75" style="1638"/>
    <col min="14895" max="14895" width="3.75" style="1638" customWidth="1"/>
    <col min="14896" max="14904" width="0.75" style="1638"/>
    <col min="14905" max="14905" width="3.375" style="1638" customWidth="1"/>
    <col min="14906" max="14913" width="0.75" style="1638"/>
    <col min="14914" max="14914" width="0.75" style="1638" customWidth="1"/>
    <col min="14915" max="14915" width="3.375" style="1638" customWidth="1"/>
    <col min="14916" max="14924" width="0.75" style="1638"/>
    <col min="14925" max="14925" width="3.125" style="1638" customWidth="1"/>
    <col min="14926" max="14933" width="0.75" style="1638"/>
    <col min="14934" max="14934" width="0.625" style="1638" customWidth="1"/>
    <col min="14935" max="14935" width="0.75" style="1638"/>
    <col min="14936" max="14936" width="3.5" style="1638" customWidth="1"/>
    <col min="14937" max="14943" width="0.75" style="1638"/>
    <col min="14944" max="14944" width="3.5" style="1638" customWidth="1"/>
    <col min="14945" max="14947" width="0.75" style="1638"/>
    <col min="14948" max="14948" width="0.375" style="1638" customWidth="1"/>
    <col min="14949" max="14952" width="0" style="1638" hidden="1" customWidth="1"/>
    <col min="14953" max="14953" width="3.625" style="1638" customWidth="1"/>
    <col min="14954" max="14954" width="10.125" style="1638" customWidth="1"/>
    <col min="14955" max="14955" width="1.75" style="1638" customWidth="1"/>
    <col min="14956" max="14956" width="10.5" style="1638" customWidth="1"/>
    <col min="14957" max="14957" width="8.625" style="1638" customWidth="1"/>
    <col min="14958" max="15150" width="0.75" style="1638"/>
    <col min="15151" max="15151" width="3.75" style="1638" customWidth="1"/>
    <col min="15152" max="15160" width="0.75" style="1638"/>
    <col min="15161" max="15161" width="3.375" style="1638" customWidth="1"/>
    <col min="15162" max="15169" width="0.75" style="1638"/>
    <col min="15170" max="15170" width="0.75" style="1638" customWidth="1"/>
    <col min="15171" max="15171" width="3.375" style="1638" customWidth="1"/>
    <col min="15172" max="15180" width="0.75" style="1638"/>
    <col min="15181" max="15181" width="3.125" style="1638" customWidth="1"/>
    <col min="15182" max="15189" width="0.75" style="1638"/>
    <col min="15190" max="15190" width="0.625" style="1638" customWidth="1"/>
    <col min="15191" max="15191" width="0.75" style="1638"/>
    <col min="15192" max="15192" width="3.5" style="1638" customWidth="1"/>
    <col min="15193" max="15199" width="0.75" style="1638"/>
    <col min="15200" max="15200" width="3.5" style="1638" customWidth="1"/>
    <col min="15201" max="15203" width="0.75" style="1638"/>
    <col min="15204" max="15204" width="0.375" style="1638" customWidth="1"/>
    <col min="15205" max="15208" width="0" style="1638" hidden="1" customWidth="1"/>
    <col min="15209" max="15209" width="3.625" style="1638" customWidth="1"/>
    <col min="15210" max="15210" width="10.125" style="1638" customWidth="1"/>
    <col min="15211" max="15211" width="1.75" style="1638" customWidth="1"/>
    <col min="15212" max="15212" width="10.5" style="1638" customWidth="1"/>
    <col min="15213" max="15213" width="8.625" style="1638" customWidth="1"/>
    <col min="15214" max="15406" width="0.75" style="1638"/>
    <col min="15407" max="15407" width="3.75" style="1638" customWidth="1"/>
    <col min="15408" max="15416" width="0.75" style="1638"/>
    <col min="15417" max="15417" width="3.375" style="1638" customWidth="1"/>
    <col min="15418" max="15425" width="0.75" style="1638"/>
    <col min="15426" max="15426" width="0.75" style="1638" customWidth="1"/>
    <col min="15427" max="15427" width="3.375" style="1638" customWidth="1"/>
    <col min="15428" max="15436" width="0.75" style="1638"/>
    <col min="15437" max="15437" width="3.125" style="1638" customWidth="1"/>
    <col min="15438" max="15445" width="0.75" style="1638"/>
    <col min="15446" max="15446" width="0.625" style="1638" customWidth="1"/>
    <col min="15447" max="15447" width="0.75" style="1638"/>
    <col min="15448" max="15448" width="3.5" style="1638" customWidth="1"/>
    <col min="15449" max="15455" width="0.75" style="1638"/>
    <col min="15456" max="15456" width="3.5" style="1638" customWidth="1"/>
    <col min="15457" max="15459" width="0.75" style="1638"/>
    <col min="15460" max="15460" width="0.375" style="1638" customWidth="1"/>
    <col min="15461" max="15464" width="0" style="1638" hidden="1" customWidth="1"/>
    <col min="15465" max="15465" width="3.625" style="1638" customWidth="1"/>
    <col min="15466" max="15466" width="10.125" style="1638" customWidth="1"/>
    <col min="15467" max="15467" width="1.75" style="1638" customWidth="1"/>
    <col min="15468" max="15468" width="10.5" style="1638" customWidth="1"/>
    <col min="15469" max="15469" width="8.625" style="1638" customWidth="1"/>
    <col min="15470" max="15662" width="0.75" style="1638"/>
    <col min="15663" max="15663" width="3.75" style="1638" customWidth="1"/>
    <col min="15664" max="15672" width="0.75" style="1638"/>
    <col min="15673" max="15673" width="3.375" style="1638" customWidth="1"/>
    <col min="15674" max="15681" width="0.75" style="1638"/>
    <col min="15682" max="15682" width="0.75" style="1638" customWidth="1"/>
    <col min="15683" max="15683" width="3.375" style="1638" customWidth="1"/>
    <col min="15684" max="15692" width="0.75" style="1638"/>
    <col min="15693" max="15693" width="3.125" style="1638" customWidth="1"/>
    <col min="15694" max="15701" width="0.75" style="1638"/>
    <col min="15702" max="15702" width="0.625" style="1638" customWidth="1"/>
    <col min="15703" max="15703" width="0.75" style="1638"/>
    <col min="15704" max="15704" width="3.5" style="1638" customWidth="1"/>
    <col min="15705" max="15711" width="0.75" style="1638"/>
    <col min="15712" max="15712" width="3.5" style="1638" customWidth="1"/>
    <col min="15713" max="15715" width="0.75" style="1638"/>
    <col min="15716" max="15716" width="0.375" style="1638" customWidth="1"/>
    <col min="15717" max="15720" width="0" style="1638" hidden="1" customWidth="1"/>
    <col min="15721" max="15721" width="3.625" style="1638" customWidth="1"/>
    <col min="15722" max="15722" width="10.125" style="1638" customWidth="1"/>
    <col min="15723" max="15723" width="1.75" style="1638" customWidth="1"/>
    <col min="15724" max="15724" width="10.5" style="1638" customWidth="1"/>
    <col min="15725" max="15725" width="8.625" style="1638" customWidth="1"/>
    <col min="15726" max="15918" width="0.75" style="1638"/>
    <col min="15919" max="15919" width="3.75" style="1638" customWidth="1"/>
    <col min="15920" max="15928" width="0.75" style="1638"/>
    <col min="15929" max="15929" width="3.375" style="1638" customWidth="1"/>
    <col min="15930" max="15937" width="0.75" style="1638"/>
    <col min="15938" max="15938" width="0.75" style="1638" customWidth="1"/>
    <col min="15939" max="15939" width="3.375" style="1638" customWidth="1"/>
    <col min="15940" max="15948" width="0.75" style="1638"/>
    <col min="15949" max="15949" width="3.125" style="1638" customWidth="1"/>
    <col min="15950" max="15957" width="0.75" style="1638"/>
    <col min="15958" max="15958" width="0.625" style="1638" customWidth="1"/>
    <col min="15959" max="15959" width="0.75" style="1638"/>
    <col min="15960" max="15960" width="3.5" style="1638" customWidth="1"/>
    <col min="15961" max="15967" width="0.75" style="1638"/>
    <col min="15968" max="15968" width="3.5" style="1638" customWidth="1"/>
    <col min="15969" max="15971" width="0.75" style="1638"/>
    <col min="15972" max="15972" width="0.375" style="1638" customWidth="1"/>
    <col min="15973" max="15976" width="0" style="1638" hidden="1" customWidth="1"/>
    <col min="15977" max="15977" width="3.625" style="1638" customWidth="1"/>
    <col min="15978" max="15978" width="10.125" style="1638" customWidth="1"/>
    <col min="15979" max="15979" width="1.75" style="1638" customWidth="1"/>
    <col min="15980" max="15980" width="10.5" style="1638" customWidth="1"/>
    <col min="15981" max="15981" width="8.625" style="1638" customWidth="1"/>
    <col min="15982" max="16174" width="0.75" style="1638"/>
    <col min="16175" max="16175" width="3.75" style="1638" customWidth="1"/>
    <col min="16176" max="16184" width="0.75" style="1638"/>
    <col min="16185" max="16185" width="3.375" style="1638" customWidth="1"/>
    <col min="16186" max="16193" width="0.75" style="1638"/>
    <col min="16194" max="16194" width="0.75" style="1638" customWidth="1"/>
    <col min="16195" max="16195" width="3.375" style="1638" customWidth="1"/>
    <col min="16196" max="16204" width="0.75" style="1638"/>
    <col min="16205" max="16205" width="3.125" style="1638" customWidth="1"/>
    <col min="16206" max="16213" width="0.75" style="1638"/>
    <col min="16214" max="16214" width="0.625" style="1638" customWidth="1"/>
    <col min="16215" max="16215" width="0.75" style="1638"/>
    <col min="16216" max="16216" width="3.5" style="1638" customWidth="1"/>
    <col min="16217" max="16223" width="0.75" style="1638"/>
    <col min="16224" max="16224" width="3.5" style="1638" customWidth="1"/>
    <col min="16225" max="16227" width="0.75" style="1638"/>
    <col min="16228" max="16228" width="0.375" style="1638" customWidth="1"/>
    <col min="16229" max="16232" width="0" style="1638" hidden="1" customWidth="1"/>
    <col min="16233" max="16233" width="3.625" style="1638" customWidth="1"/>
    <col min="16234" max="16234" width="10.125" style="1638" customWidth="1"/>
    <col min="16235" max="16235" width="1.75" style="1638" customWidth="1"/>
    <col min="16236" max="16236" width="10.5" style="1638" customWidth="1"/>
    <col min="16237" max="16237" width="8.625" style="1638" customWidth="1"/>
    <col min="16238" max="16384" width="0.75" style="1638"/>
  </cols>
  <sheetData>
    <row r="1" spans="1:106" ht="33.75" customHeight="1">
      <c r="CC1" s="2582" t="s">
        <v>1337</v>
      </c>
      <c r="CD1" s="2582"/>
      <c r="CE1" s="2582"/>
      <c r="CF1" s="2582"/>
      <c r="CG1" s="2582"/>
      <c r="CH1" s="2582"/>
      <c r="CI1" s="2582"/>
      <c r="CJ1" s="2582"/>
      <c r="CK1" s="2582"/>
      <c r="CL1" s="2582"/>
      <c r="CM1" s="2582"/>
      <c r="CN1" s="2582"/>
      <c r="CO1" s="2582"/>
      <c r="CP1" s="2582"/>
      <c r="CQ1" s="2582"/>
      <c r="CR1" s="2582"/>
      <c r="CS1" s="2582"/>
      <c r="CT1" s="2582"/>
      <c r="CU1" s="2582"/>
      <c r="CV1" s="2582"/>
      <c r="CW1" s="2582"/>
      <c r="CX1" s="2582"/>
      <c r="CY1" s="2582"/>
      <c r="CZ1" s="2582"/>
      <c r="DA1" s="2582"/>
    </row>
    <row r="3" spans="1:106" s="508" customFormat="1" ht="48" customHeight="1">
      <c r="A3" s="2761" t="s">
        <v>1338</v>
      </c>
      <c r="B3" s="2761"/>
      <c r="C3" s="2761"/>
      <c r="D3" s="2761"/>
      <c r="E3" s="2761"/>
      <c r="F3" s="2761"/>
      <c r="G3" s="2761"/>
      <c r="H3" s="2761"/>
      <c r="I3" s="2761"/>
      <c r="J3" s="2761"/>
      <c r="K3" s="2761"/>
      <c r="L3" s="2761"/>
      <c r="M3" s="2761"/>
      <c r="N3" s="2761"/>
      <c r="O3" s="2761"/>
      <c r="P3" s="2761"/>
      <c r="Q3" s="2761"/>
      <c r="R3" s="2761"/>
      <c r="S3" s="2761"/>
      <c r="T3" s="2761"/>
      <c r="U3" s="2761"/>
      <c r="V3" s="2761"/>
      <c r="W3" s="2761"/>
      <c r="X3" s="2761"/>
      <c r="Y3" s="2761"/>
      <c r="Z3" s="2761"/>
      <c r="AA3" s="2761"/>
      <c r="AB3" s="2761"/>
      <c r="AC3" s="2761"/>
      <c r="AD3" s="2761"/>
      <c r="AE3" s="2761"/>
      <c r="AF3" s="2761"/>
      <c r="AG3" s="2761"/>
      <c r="AH3" s="2761"/>
      <c r="AI3" s="2761"/>
      <c r="AJ3" s="2761"/>
      <c r="AK3" s="2761"/>
      <c r="AL3" s="2761"/>
      <c r="AM3" s="2761"/>
      <c r="AN3" s="2761"/>
      <c r="AO3" s="2761"/>
      <c r="AP3" s="2761"/>
      <c r="AQ3" s="2761"/>
      <c r="AR3" s="2761"/>
      <c r="AS3" s="2761"/>
      <c r="AT3" s="2761"/>
      <c r="AU3" s="2761"/>
      <c r="AV3" s="2761"/>
      <c r="AW3" s="2761"/>
      <c r="AX3" s="2761"/>
      <c r="AY3" s="2761"/>
      <c r="AZ3" s="2761"/>
      <c r="BA3" s="2761"/>
      <c r="BB3" s="2761"/>
      <c r="BC3" s="2761"/>
      <c r="BD3" s="2761"/>
      <c r="BE3" s="2761"/>
      <c r="BF3" s="2761"/>
      <c r="BG3" s="2761"/>
      <c r="BH3" s="2761"/>
      <c r="BI3" s="2761"/>
      <c r="BJ3" s="2761"/>
      <c r="BK3" s="2761"/>
      <c r="BL3" s="2761"/>
      <c r="BM3" s="2761"/>
      <c r="BN3" s="2761"/>
      <c r="BO3" s="2761"/>
      <c r="BP3" s="2761"/>
      <c r="BQ3" s="2761"/>
      <c r="BR3" s="2761"/>
      <c r="BS3" s="2761"/>
      <c r="BT3" s="2761"/>
      <c r="BU3" s="2761"/>
      <c r="BV3" s="2761"/>
      <c r="BW3" s="2761"/>
      <c r="BX3" s="2761"/>
      <c r="BY3" s="2761"/>
      <c r="BZ3" s="2761"/>
      <c r="CA3" s="2761"/>
      <c r="CB3" s="2761"/>
      <c r="CC3" s="2761"/>
      <c r="CD3" s="2761"/>
      <c r="CE3" s="2761"/>
      <c r="CF3" s="2761"/>
      <c r="CG3" s="2761"/>
      <c r="CH3" s="2761"/>
      <c r="CI3" s="2761"/>
      <c r="CJ3" s="2761"/>
      <c r="CK3" s="2761"/>
      <c r="CL3" s="2761"/>
      <c r="CM3" s="2761"/>
      <c r="CN3" s="2761"/>
      <c r="CO3" s="2761"/>
      <c r="CP3" s="2761"/>
      <c r="CQ3" s="2761"/>
      <c r="CR3" s="2761"/>
      <c r="CS3" s="2761"/>
      <c r="CT3" s="2761"/>
      <c r="CU3" s="2761"/>
      <c r="CV3" s="2761"/>
      <c r="CW3" s="2761"/>
      <c r="CX3" s="2761"/>
      <c r="CY3" s="2761"/>
      <c r="CZ3" s="2761"/>
      <c r="DA3" s="2761"/>
      <c r="DB3" s="1991" t="s">
        <v>344</v>
      </c>
    </row>
    <row r="4" spans="1:106" ht="15.75">
      <c r="DB4" s="659"/>
    </row>
    <row r="5" spans="1:106" ht="24.75" customHeight="1">
      <c r="DB5" s="1991" t="s">
        <v>1047</v>
      </c>
    </row>
    <row r="6" spans="1:106" ht="15.75">
      <c r="DB6" s="1991" t="s">
        <v>1048</v>
      </c>
    </row>
    <row r="7" spans="1:106" ht="15.75">
      <c r="DB7" s="659" t="s">
        <v>934</v>
      </c>
    </row>
    <row r="8" spans="1:106" ht="15.75">
      <c r="DB8" s="659" t="s">
        <v>1405</v>
      </c>
    </row>
    <row r="9" spans="1:106" ht="15.75">
      <c r="DB9" s="659" t="s">
        <v>348</v>
      </c>
    </row>
    <row r="10" spans="1:106" ht="34.5" customHeight="1" thickBot="1">
      <c r="DB10" s="1642" t="s">
        <v>201</v>
      </c>
    </row>
    <row r="11" spans="1:106" ht="13.5" thickBot="1">
      <c r="A11" s="2757" t="s">
        <v>175</v>
      </c>
      <c r="B11" s="2758"/>
      <c r="C11" s="2758"/>
      <c r="D11" s="2758"/>
      <c r="E11" s="2758"/>
      <c r="F11" s="2758"/>
      <c r="G11" s="2758"/>
      <c r="H11" s="2758"/>
      <c r="I11" s="2758"/>
      <c r="J11" s="2758"/>
      <c r="K11" s="2758"/>
      <c r="L11" s="2758"/>
      <c r="M11" s="2758"/>
      <c r="N11" s="2758"/>
      <c r="O11" s="2758"/>
      <c r="P11" s="2758"/>
      <c r="Q11" s="2758"/>
      <c r="R11" s="2758"/>
      <c r="S11" s="2758"/>
      <c r="T11" s="2758"/>
      <c r="U11" s="2758"/>
      <c r="V11" s="2758"/>
      <c r="W11" s="2758"/>
      <c r="X11" s="2758"/>
      <c r="Y11" s="2758"/>
      <c r="Z11" s="2758"/>
      <c r="AA11" s="2758"/>
      <c r="AB11" s="2758"/>
      <c r="AC11" s="2758"/>
      <c r="AD11" s="2758"/>
      <c r="AE11" s="2758"/>
      <c r="AF11" s="2758"/>
      <c r="AG11" s="2758"/>
      <c r="AH11" s="2758"/>
      <c r="AI11" s="2758"/>
      <c r="AJ11" s="2758"/>
      <c r="AK11" s="2758"/>
      <c r="AL11" s="2758"/>
      <c r="AM11" s="2758"/>
      <c r="AN11" s="2758"/>
      <c r="AO11" s="2758"/>
      <c r="AP11" s="2758"/>
      <c r="AQ11" s="2758"/>
      <c r="AR11" s="2758"/>
      <c r="AS11" s="2759"/>
      <c r="AT11" s="2760">
        <v>2016</v>
      </c>
      <c r="AU11" s="2758"/>
      <c r="AV11" s="2758"/>
      <c r="AW11" s="2758"/>
      <c r="AX11" s="2758"/>
      <c r="AY11" s="2758"/>
      <c r="AZ11" s="2758"/>
      <c r="BA11" s="2758"/>
      <c r="BB11" s="2758"/>
      <c r="BC11" s="2759"/>
      <c r="BD11" s="2760">
        <v>2017</v>
      </c>
      <c r="BE11" s="2758"/>
      <c r="BF11" s="2758"/>
      <c r="BG11" s="2758"/>
      <c r="BH11" s="2758"/>
      <c r="BI11" s="2758"/>
      <c r="BJ11" s="2758"/>
      <c r="BK11" s="2758"/>
      <c r="BL11" s="2758"/>
      <c r="BM11" s="2759"/>
      <c r="BN11" s="2760">
        <v>2018</v>
      </c>
      <c r="BO11" s="2758"/>
      <c r="BP11" s="2758"/>
      <c r="BQ11" s="2758"/>
      <c r="BR11" s="2758"/>
      <c r="BS11" s="2758"/>
      <c r="BT11" s="2758"/>
      <c r="BU11" s="2758"/>
      <c r="BV11" s="2758"/>
      <c r="BW11" s="2759"/>
      <c r="BX11" s="2760">
        <v>2019</v>
      </c>
      <c r="BY11" s="2758"/>
      <c r="BZ11" s="2758"/>
      <c r="CA11" s="2758"/>
      <c r="CB11" s="2758"/>
      <c r="CC11" s="2758"/>
      <c r="CD11" s="2758"/>
      <c r="CE11" s="2758"/>
      <c r="CF11" s="2758"/>
      <c r="CG11" s="2759"/>
      <c r="CH11" s="2760">
        <v>2020</v>
      </c>
      <c r="CI11" s="2758"/>
      <c r="CJ11" s="2758"/>
      <c r="CK11" s="2758"/>
      <c r="CL11" s="2758"/>
      <c r="CM11" s="2758"/>
      <c r="CN11" s="2758"/>
      <c r="CO11" s="2758"/>
      <c r="CP11" s="2758"/>
      <c r="CQ11" s="2759"/>
      <c r="CR11" s="2760">
        <v>2021</v>
      </c>
      <c r="CS11" s="2758"/>
      <c r="CT11" s="2758"/>
      <c r="CU11" s="2758"/>
      <c r="CV11" s="2758"/>
      <c r="CW11" s="2758"/>
      <c r="CX11" s="2758"/>
      <c r="CY11" s="2758"/>
      <c r="CZ11" s="2758"/>
      <c r="DA11" s="2759"/>
      <c r="DB11" s="1982" t="s">
        <v>836</v>
      </c>
    </row>
    <row r="12" spans="1:106">
      <c r="A12" s="2768" t="s">
        <v>478</v>
      </c>
      <c r="B12" s="2769"/>
      <c r="C12" s="2769"/>
      <c r="D12" s="2769"/>
      <c r="E12" s="2769"/>
      <c r="F12" s="2769"/>
      <c r="G12" s="2769"/>
      <c r="H12" s="2769"/>
      <c r="I12" s="2769"/>
      <c r="J12" s="2769"/>
      <c r="K12" s="2769"/>
      <c r="L12" s="2769"/>
      <c r="M12" s="2769"/>
      <c r="N12" s="2769"/>
      <c r="O12" s="2769"/>
      <c r="P12" s="2769"/>
      <c r="Q12" s="2769"/>
      <c r="R12" s="2769"/>
      <c r="S12" s="2769"/>
      <c r="T12" s="2769"/>
      <c r="U12" s="2769"/>
      <c r="V12" s="2769"/>
      <c r="W12" s="2769"/>
      <c r="X12" s="2769"/>
      <c r="Y12" s="2769"/>
      <c r="Z12" s="2769"/>
      <c r="AA12" s="2769"/>
      <c r="AB12" s="2769"/>
      <c r="AC12" s="2769"/>
      <c r="AD12" s="2769"/>
      <c r="AE12" s="2769"/>
      <c r="AF12" s="2769"/>
      <c r="AG12" s="2769"/>
      <c r="AH12" s="2769"/>
      <c r="AI12" s="2769"/>
      <c r="AJ12" s="2769"/>
      <c r="AK12" s="2769"/>
      <c r="AL12" s="2769"/>
      <c r="AM12" s="2769"/>
      <c r="AN12" s="2769"/>
      <c r="AO12" s="2769"/>
      <c r="AP12" s="2769"/>
      <c r="AQ12" s="2769"/>
      <c r="AR12" s="2769"/>
      <c r="AS12" s="2770"/>
      <c r="AT12" s="2762">
        <f>SUM(AT13:BC17)</f>
        <v>6196.086139668857</v>
      </c>
      <c r="AU12" s="2763"/>
      <c r="AV12" s="2763"/>
      <c r="AW12" s="2763"/>
      <c r="AX12" s="2763"/>
      <c r="AY12" s="2763"/>
      <c r="AZ12" s="2763"/>
      <c r="BA12" s="2763"/>
      <c r="BB12" s="2763"/>
      <c r="BC12" s="2764"/>
      <c r="BD12" s="2762">
        <f>SUM(BD13:BM17)</f>
        <v>6057.3044656944558</v>
      </c>
      <c r="BE12" s="2763"/>
      <c r="BF12" s="2763"/>
      <c r="BG12" s="2763"/>
      <c r="BH12" s="2763"/>
      <c r="BI12" s="2763"/>
      <c r="BJ12" s="2763"/>
      <c r="BK12" s="2763"/>
      <c r="BL12" s="2763"/>
      <c r="BM12" s="2764"/>
      <c r="BN12" s="2762">
        <f>SUM(BN13:BW17)</f>
        <v>6022.1268593971599</v>
      </c>
      <c r="BO12" s="2763"/>
      <c r="BP12" s="2763"/>
      <c r="BQ12" s="2763"/>
      <c r="BR12" s="2763"/>
      <c r="BS12" s="2763"/>
      <c r="BT12" s="2763"/>
      <c r="BU12" s="2763"/>
      <c r="BV12" s="2763"/>
      <c r="BW12" s="2764"/>
      <c r="BX12" s="2762">
        <f>SUM(BX13:CG17)</f>
        <v>6407.7148650093541</v>
      </c>
      <c r="BY12" s="2763"/>
      <c r="BZ12" s="2763"/>
      <c r="CA12" s="2763"/>
      <c r="CB12" s="2763"/>
      <c r="CC12" s="2763"/>
      <c r="CD12" s="2763"/>
      <c r="CE12" s="2763"/>
      <c r="CF12" s="2763"/>
      <c r="CG12" s="2764"/>
      <c r="CH12" s="2762">
        <f>SUM(CH13:CQ17)</f>
        <v>6804.2914768844212</v>
      </c>
      <c r="CI12" s="2763"/>
      <c r="CJ12" s="2763"/>
      <c r="CK12" s="2763"/>
      <c r="CL12" s="2763"/>
      <c r="CM12" s="2763"/>
      <c r="CN12" s="2763"/>
      <c r="CO12" s="2763"/>
      <c r="CP12" s="2763"/>
      <c r="CQ12" s="2764"/>
      <c r="CR12" s="2762">
        <f>SUM(CR13:DA17)</f>
        <v>7008.7824791540843</v>
      </c>
      <c r="CS12" s="2763"/>
      <c r="CT12" s="2763"/>
      <c r="CU12" s="2763"/>
      <c r="CV12" s="2763"/>
      <c r="CW12" s="2763"/>
      <c r="CX12" s="2763"/>
      <c r="CY12" s="2763"/>
      <c r="CZ12" s="2763"/>
      <c r="DA12" s="2764"/>
      <c r="DB12" s="1983">
        <f>SUM(AT12:DA12)</f>
        <v>38496.306285808329</v>
      </c>
    </row>
    <row r="13" spans="1:106">
      <c r="A13" s="2765" t="s">
        <v>769</v>
      </c>
      <c r="B13" s="2766"/>
      <c r="C13" s="2766"/>
      <c r="D13" s="2766"/>
      <c r="E13" s="2766"/>
      <c r="F13" s="2766"/>
      <c r="G13" s="2766"/>
      <c r="H13" s="2766"/>
      <c r="I13" s="2766"/>
      <c r="J13" s="2766"/>
      <c r="K13" s="2766"/>
      <c r="L13" s="2766"/>
      <c r="M13" s="2766"/>
      <c r="N13" s="2766"/>
      <c r="O13" s="2766"/>
      <c r="P13" s="2766"/>
      <c r="Q13" s="2766"/>
      <c r="R13" s="2766"/>
      <c r="S13" s="2766"/>
      <c r="T13" s="2766"/>
      <c r="U13" s="2766"/>
      <c r="V13" s="2766"/>
      <c r="W13" s="2766"/>
      <c r="X13" s="2766"/>
      <c r="Y13" s="2766"/>
      <c r="Z13" s="2766"/>
      <c r="AA13" s="2766"/>
      <c r="AB13" s="2766"/>
      <c r="AC13" s="2766"/>
      <c r="AD13" s="2766"/>
      <c r="AE13" s="2766"/>
      <c r="AF13" s="2766"/>
      <c r="AG13" s="2766"/>
      <c r="AH13" s="2766"/>
      <c r="AI13" s="2766"/>
      <c r="AJ13" s="2766"/>
      <c r="AK13" s="2766"/>
      <c r="AL13" s="2766"/>
      <c r="AM13" s="2766"/>
      <c r="AN13" s="2766"/>
      <c r="AO13" s="2766"/>
      <c r="AP13" s="2766"/>
      <c r="AQ13" s="2766"/>
      <c r="AR13" s="2766"/>
      <c r="AS13" s="2767"/>
      <c r="AT13" s="2707">
        <f>'4.1'!$BL$18</f>
        <v>6035.2661404987857</v>
      </c>
      <c r="AU13" s="2705"/>
      <c r="AV13" s="2705"/>
      <c r="AW13" s="2705"/>
      <c r="AX13" s="2705"/>
      <c r="AY13" s="2705"/>
      <c r="AZ13" s="2705"/>
      <c r="BA13" s="2705"/>
      <c r="BB13" s="2705"/>
      <c r="BC13" s="2706"/>
      <c r="BD13" s="2707">
        <f>'4.1'!$BZ$18</f>
        <v>6004.7648292808972</v>
      </c>
      <c r="BE13" s="2705"/>
      <c r="BF13" s="2705"/>
      <c r="BG13" s="2705"/>
      <c r="BH13" s="2705"/>
      <c r="BI13" s="2705"/>
      <c r="BJ13" s="2705"/>
      <c r="BK13" s="2705"/>
      <c r="BL13" s="2705"/>
      <c r="BM13" s="2706"/>
      <c r="BN13" s="2707">
        <f>'4.1'!$CN$18</f>
        <v>5983.517580983601</v>
      </c>
      <c r="BO13" s="2705"/>
      <c r="BP13" s="2705"/>
      <c r="BQ13" s="2705"/>
      <c r="BR13" s="2705"/>
      <c r="BS13" s="2705"/>
      <c r="BT13" s="2705"/>
      <c r="BU13" s="2705"/>
      <c r="BV13" s="2705"/>
      <c r="BW13" s="2706"/>
      <c r="BX13" s="2707">
        <f>'4.1'!$DB$18</f>
        <v>6369.0305853957952</v>
      </c>
      <c r="BY13" s="2705"/>
      <c r="BZ13" s="2705"/>
      <c r="CA13" s="2705"/>
      <c r="CB13" s="2705"/>
      <c r="CC13" s="2705"/>
      <c r="CD13" s="2705"/>
      <c r="CE13" s="2705"/>
      <c r="CF13" s="2705"/>
      <c r="CG13" s="2706"/>
      <c r="CH13" s="2707">
        <f>'4.1'!$DP$18</f>
        <v>6765.5072068708623</v>
      </c>
      <c r="CI13" s="2705"/>
      <c r="CJ13" s="2705"/>
      <c r="CK13" s="2705"/>
      <c r="CL13" s="2705"/>
      <c r="CM13" s="2705"/>
      <c r="CN13" s="2705"/>
      <c r="CO13" s="2705"/>
      <c r="CP13" s="2705"/>
      <c r="CQ13" s="2706"/>
      <c r="CR13" s="2707">
        <f>'4.1'!$ED$18</f>
        <v>6969.8978349370791</v>
      </c>
      <c r="CS13" s="2705"/>
      <c r="CT13" s="2705"/>
      <c r="CU13" s="2705"/>
      <c r="CV13" s="2705"/>
      <c r="CW13" s="2705"/>
      <c r="CX13" s="2705"/>
      <c r="CY13" s="2705"/>
      <c r="CZ13" s="2705"/>
      <c r="DA13" s="2706"/>
      <c r="DB13" s="1984">
        <f t="shared" ref="DB13:DB71" si="0">SUM(AT13:DA13)</f>
        <v>38127.984177967017</v>
      </c>
    </row>
    <row r="14" spans="1:106">
      <c r="A14" s="2765" t="s">
        <v>772</v>
      </c>
      <c r="B14" s="2766"/>
      <c r="C14" s="2766"/>
      <c r="D14" s="2766"/>
      <c r="E14" s="2766"/>
      <c r="F14" s="2766"/>
      <c r="G14" s="2766"/>
      <c r="H14" s="2766"/>
      <c r="I14" s="2766"/>
      <c r="J14" s="2766"/>
      <c r="K14" s="2766"/>
      <c r="L14" s="2766"/>
      <c r="M14" s="2766"/>
      <c r="N14" s="2766"/>
      <c r="O14" s="2766"/>
      <c r="P14" s="2766"/>
      <c r="Q14" s="2766"/>
      <c r="R14" s="2766"/>
      <c r="S14" s="2766"/>
      <c r="T14" s="2766"/>
      <c r="U14" s="2766"/>
      <c r="V14" s="2766"/>
      <c r="W14" s="2766"/>
      <c r="X14" s="2766"/>
      <c r="Y14" s="2766"/>
      <c r="Z14" s="2766"/>
      <c r="AA14" s="2766"/>
      <c r="AB14" s="2766"/>
      <c r="AC14" s="2766"/>
      <c r="AD14" s="2766"/>
      <c r="AE14" s="2766"/>
      <c r="AF14" s="2766"/>
      <c r="AG14" s="2766"/>
      <c r="AH14" s="2766"/>
      <c r="AI14" s="2766"/>
      <c r="AJ14" s="2766"/>
      <c r="AK14" s="2766"/>
      <c r="AL14" s="2766"/>
      <c r="AM14" s="2766"/>
      <c r="AN14" s="2766"/>
      <c r="AO14" s="2766"/>
      <c r="AP14" s="2766"/>
      <c r="AQ14" s="2766"/>
      <c r="AR14" s="2766"/>
      <c r="AS14" s="2767"/>
      <c r="AT14" s="2707">
        <f>'4.1'!$BL$19</f>
        <v>148.18572035651272</v>
      </c>
      <c r="AU14" s="2705"/>
      <c r="AV14" s="2705"/>
      <c r="AW14" s="2705"/>
      <c r="AX14" s="2705"/>
      <c r="AY14" s="2705"/>
      <c r="AZ14" s="2705"/>
      <c r="BA14" s="2705"/>
      <c r="BB14" s="2705"/>
      <c r="BC14" s="2706"/>
      <c r="BD14" s="2707">
        <f>'4.1'!$BZ$19</f>
        <v>39.905357599999995</v>
      </c>
      <c r="BE14" s="2705"/>
      <c r="BF14" s="2705"/>
      <c r="BG14" s="2705"/>
      <c r="BH14" s="2705"/>
      <c r="BI14" s="2705"/>
      <c r="BJ14" s="2705"/>
      <c r="BK14" s="2705"/>
      <c r="BL14" s="2705"/>
      <c r="BM14" s="2706"/>
      <c r="BN14" s="2707">
        <f>'4.1'!$CN$19</f>
        <v>25.9749996</v>
      </c>
      <c r="BO14" s="2705"/>
      <c r="BP14" s="2705"/>
      <c r="BQ14" s="2705"/>
      <c r="BR14" s="2705"/>
      <c r="BS14" s="2705"/>
      <c r="BT14" s="2705"/>
      <c r="BU14" s="2705"/>
      <c r="BV14" s="2705"/>
      <c r="BW14" s="2706"/>
      <c r="BX14" s="2707">
        <f>'4.1'!$DB$19</f>
        <v>26.050000800000003</v>
      </c>
      <c r="BY14" s="2705"/>
      <c r="BZ14" s="2705"/>
      <c r="CA14" s="2705"/>
      <c r="CB14" s="2705"/>
      <c r="CC14" s="2705"/>
      <c r="CD14" s="2705"/>
      <c r="CE14" s="2705"/>
      <c r="CF14" s="2705"/>
      <c r="CG14" s="2706"/>
      <c r="CH14" s="2707">
        <f>'4.1'!$DP$19</f>
        <v>26.149991199999995</v>
      </c>
      <c r="CI14" s="2705"/>
      <c r="CJ14" s="2705"/>
      <c r="CK14" s="2705"/>
      <c r="CL14" s="2705"/>
      <c r="CM14" s="2705"/>
      <c r="CN14" s="2705"/>
      <c r="CO14" s="2705"/>
      <c r="CP14" s="2705"/>
      <c r="CQ14" s="2706"/>
      <c r="CR14" s="2707">
        <f>'4.1'!$ED$19</f>
        <v>26.250365403446636</v>
      </c>
      <c r="CS14" s="2705"/>
      <c r="CT14" s="2705"/>
      <c r="CU14" s="2705"/>
      <c r="CV14" s="2705"/>
      <c r="CW14" s="2705"/>
      <c r="CX14" s="2705"/>
      <c r="CY14" s="2705"/>
      <c r="CZ14" s="2705"/>
      <c r="DA14" s="2706"/>
      <c r="DB14" s="1984">
        <f t="shared" si="0"/>
        <v>292.51643495995938</v>
      </c>
    </row>
    <row r="15" spans="1:106">
      <c r="A15" s="2765" t="s">
        <v>770</v>
      </c>
      <c r="B15" s="2766"/>
      <c r="C15" s="2766"/>
      <c r="D15" s="2766"/>
      <c r="E15" s="2766"/>
      <c r="F15" s="2766"/>
      <c r="G15" s="2766"/>
      <c r="H15" s="2766"/>
      <c r="I15" s="2766"/>
      <c r="J15" s="2766"/>
      <c r="K15" s="2766"/>
      <c r="L15" s="2766"/>
      <c r="M15" s="2766"/>
      <c r="N15" s="2766"/>
      <c r="O15" s="2766"/>
      <c r="P15" s="2766"/>
      <c r="Q15" s="2766"/>
      <c r="R15" s="2766"/>
      <c r="S15" s="2766"/>
      <c r="T15" s="2766"/>
      <c r="U15" s="2766"/>
      <c r="V15" s="2766"/>
      <c r="W15" s="2766"/>
      <c r="X15" s="2766"/>
      <c r="Y15" s="2766"/>
      <c r="Z15" s="2766"/>
      <c r="AA15" s="2766"/>
      <c r="AB15" s="2766"/>
      <c r="AC15" s="2766"/>
      <c r="AD15" s="2766"/>
      <c r="AE15" s="2766"/>
      <c r="AF15" s="2766"/>
      <c r="AG15" s="2766"/>
      <c r="AH15" s="2766"/>
      <c r="AI15" s="2766"/>
      <c r="AJ15" s="2766"/>
      <c r="AK15" s="2766"/>
      <c r="AL15" s="2766"/>
      <c r="AM15" s="2766"/>
      <c r="AN15" s="2766"/>
      <c r="AO15" s="2766"/>
      <c r="AP15" s="2766"/>
      <c r="AQ15" s="2766"/>
      <c r="AR15" s="2766"/>
      <c r="AS15" s="2767"/>
      <c r="AT15" s="2707">
        <f>'4.1'!$BL$20</f>
        <v>12.634278813559321</v>
      </c>
      <c r="AU15" s="2705"/>
      <c r="AV15" s="2705"/>
      <c r="AW15" s="2705"/>
      <c r="AX15" s="2705"/>
      <c r="AY15" s="2705"/>
      <c r="AZ15" s="2705"/>
      <c r="BA15" s="2705"/>
      <c r="BB15" s="2705"/>
      <c r="BC15" s="2706"/>
      <c r="BD15" s="2707">
        <f>'4.1'!$BZ$20</f>
        <v>12.634278813559321</v>
      </c>
      <c r="BE15" s="2705"/>
      <c r="BF15" s="2705"/>
      <c r="BG15" s="2705"/>
      <c r="BH15" s="2705"/>
      <c r="BI15" s="2705"/>
      <c r="BJ15" s="2705"/>
      <c r="BK15" s="2705"/>
      <c r="BL15" s="2705"/>
      <c r="BM15" s="2706"/>
      <c r="BN15" s="2707">
        <f>'4.1'!$CN$20</f>
        <v>12.634278813559321</v>
      </c>
      <c r="BO15" s="2705"/>
      <c r="BP15" s="2705"/>
      <c r="BQ15" s="2705"/>
      <c r="BR15" s="2705"/>
      <c r="BS15" s="2705"/>
      <c r="BT15" s="2705"/>
      <c r="BU15" s="2705"/>
      <c r="BV15" s="2705"/>
      <c r="BW15" s="2706"/>
      <c r="BX15" s="2707">
        <f>'4.1'!$DB$20</f>
        <v>12.634278813559321</v>
      </c>
      <c r="BY15" s="2705"/>
      <c r="BZ15" s="2705"/>
      <c r="CA15" s="2705"/>
      <c r="CB15" s="2705"/>
      <c r="CC15" s="2705"/>
      <c r="CD15" s="2705"/>
      <c r="CE15" s="2705"/>
      <c r="CF15" s="2705"/>
      <c r="CG15" s="2706"/>
      <c r="CH15" s="2707">
        <f>'4.1'!$DP$20</f>
        <v>12.634278813559321</v>
      </c>
      <c r="CI15" s="2705"/>
      <c r="CJ15" s="2705"/>
      <c r="CK15" s="2705"/>
      <c r="CL15" s="2705"/>
      <c r="CM15" s="2705"/>
      <c r="CN15" s="2705"/>
      <c r="CO15" s="2705"/>
      <c r="CP15" s="2705"/>
      <c r="CQ15" s="2706"/>
      <c r="CR15" s="2707">
        <f>'4.1'!$ED$20</f>
        <v>12.634278813559321</v>
      </c>
      <c r="CS15" s="2705"/>
      <c r="CT15" s="2705"/>
      <c r="CU15" s="2705"/>
      <c r="CV15" s="2705"/>
      <c r="CW15" s="2705"/>
      <c r="CX15" s="2705"/>
      <c r="CY15" s="2705"/>
      <c r="CZ15" s="2705"/>
      <c r="DA15" s="2706"/>
      <c r="DB15" s="1984">
        <f t="shared" si="0"/>
        <v>75.805672881355932</v>
      </c>
    </row>
    <row r="16" spans="1:106">
      <c r="A16" s="2765" t="s">
        <v>639</v>
      </c>
      <c r="B16" s="2766"/>
      <c r="C16" s="2766"/>
      <c r="D16" s="2766"/>
      <c r="E16" s="2766"/>
      <c r="F16" s="2766"/>
      <c r="G16" s="2766"/>
      <c r="H16" s="2766"/>
      <c r="I16" s="2766"/>
      <c r="J16" s="2766"/>
      <c r="K16" s="2766"/>
      <c r="L16" s="2766"/>
      <c r="M16" s="2766"/>
      <c r="N16" s="2766"/>
      <c r="O16" s="2766"/>
      <c r="P16" s="2766"/>
      <c r="Q16" s="2766"/>
      <c r="R16" s="2766"/>
      <c r="S16" s="2766"/>
      <c r="T16" s="2766"/>
      <c r="U16" s="2766"/>
      <c r="V16" s="2766"/>
      <c r="W16" s="2766"/>
      <c r="X16" s="2766"/>
      <c r="Y16" s="2766"/>
      <c r="Z16" s="2766"/>
      <c r="AA16" s="2766"/>
      <c r="AB16" s="2766"/>
      <c r="AC16" s="2766"/>
      <c r="AD16" s="2766"/>
      <c r="AE16" s="2766"/>
      <c r="AF16" s="2766"/>
      <c r="AG16" s="2766"/>
      <c r="AH16" s="2766"/>
      <c r="AI16" s="2766"/>
      <c r="AJ16" s="2766"/>
      <c r="AK16" s="2766"/>
      <c r="AL16" s="2766"/>
      <c r="AM16" s="2766"/>
      <c r="AN16" s="2766"/>
      <c r="AO16" s="2766"/>
      <c r="AP16" s="2766"/>
      <c r="AQ16" s="2766"/>
      <c r="AR16" s="2766"/>
      <c r="AS16" s="2767"/>
      <c r="AT16" s="2771">
        <v>0</v>
      </c>
      <c r="AU16" s="2715"/>
      <c r="AV16" s="2715"/>
      <c r="AW16" s="2715"/>
      <c r="AX16" s="2715"/>
      <c r="AY16" s="2715"/>
      <c r="AZ16" s="2715"/>
      <c r="BA16" s="2715"/>
      <c r="BB16" s="2715"/>
      <c r="BC16" s="2772"/>
      <c r="BD16" s="2771">
        <v>0</v>
      </c>
      <c r="BE16" s="2715"/>
      <c r="BF16" s="2715"/>
      <c r="BG16" s="2715"/>
      <c r="BH16" s="2715"/>
      <c r="BI16" s="2715"/>
      <c r="BJ16" s="2715"/>
      <c r="BK16" s="2715"/>
      <c r="BL16" s="2715"/>
      <c r="BM16" s="2772"/>
      <c r="BN16" s="2771">
        <v>0</v>
      </c>
      <c r="BO16" s="2715"/>
      <c r="BP16" s="2715"/>
      <c r="BQ16" s="2715"/>
      <c r="BR16" s="2715"/>
      <c r="BS16" s="2715"/>
      <c r="BT16" s="2715"/>
      <c r="BU16" s="2715"/>
      <c r="BV16" s="2715"/>
      <c r="BW16" s="2772"/>
      <c r="BX16" s="2771">
        <v>0</v>
      </c>
      <c r="BY16" s="2715"/>
      <c r="BZ16" s="2715"/>
      <c r="CA16" s="2715"/>
      <c r="CB16" s="2715"/>
      <c r="CC16" s="2715"/>
      <c r="CD16" s="2715"/>
      <c r="CE16" s="2715"/>
      <c r="CF16" s="2715"/>
      <c r="CG16" s="2772"/>
      <c r="CH16" s="2771">
        <v>0</v>
      </c>
      <c r="CI16" s="2715"/>
      <c r="CJ16" s="2715"/>
      <c r="CK16" s="2715"/>
      <c r="CL16" s="2715"/>
      <c r="CM16" s="2715"/>
      <c r="CN16" s="2715"/>
      <c r="CO16" s="2715"/>
      <c r="CP16" s="2715"/>
      <c r="CQ16" s="2772"/>
      <c r="CR16" s="2771">
        <v>0</v>
      </c>
      <c r="CS16" s="2715"/>
      <c r="CT16" s="2715"/>
      <c r="CU16" s="2715"/>
      <c r="CV16" s="2715"/>
      <c r="CW16" s="2715"/>
      <c r="CX16" s="2715"/>
      <c r="CY16" s="2715"/>
      <c r="CZ16" s="2715"/>
      <c r="DA16" s="2772"/>
      <c r="DB16" s="1984">
        <f t="shared" si="0"/>
        <v>0</v>
      </c>
    </row>
    <row r="17" spans="1:108">
      <c r="A17" s="2765" t="s">
        <v>640</v>
      </c>
      <c r="B17" s="2766"/>
      <c r="C17" s="2766"/>
      <c r="D17" s="2766"/>
      <c r="E17" s="2766"/>
      <c r="F17" s="2766"/>
      <c r="G17" s="2766"/>
      <c r="H17" s="2766"/>
      <c r="I17" s="2766"/>
      <c r="J17" s="2766"/>
      <c r="K17" s="2766"/>
      <c r="L17" s="2766"/>
      <c r="M17" s="2766"/>
      <c r="N17" s="2766"/>
      <c r="O17" s="2766"/>
      <c r="P17" s="2766"/>
      <c r="Q17" s="2766"/>
      <c r="R17" s="2766"/>
      <c r="S17" s="2766"/>
      <c r="T17" s="2766"/>
      <c r="U17" s="2766"/>
      <c r="V17" s="2766"/>
      <c r="W17" s="2766"/>
      <c r="X17" s="2766"/>
      <c r="Y17" s="2766"/>
      <c r="Z17" s="2766"/>
      <c r="AA17" s="2766"/>
      <c r="AB17" s="2766"/>
      <c r="AC17" s="2766"/>
      <c r="AD17" s="2766"/>
      <c r="AE17" s="2766"/>
      <c r="AF17" s="2766"/>
      <c r="AG17" s="2766"/>
      <c r="AH17" s="2766"/>
      <c r="AI17" s="2766"/>
      <c r="AJ17" s="2766"/>
      <c r="AK17" s="2766"/>
      <c r="AL17" s="2766"/>
      <c r="AM17" s="2766"/>
      <c r="AN17" s="2766"/>
      <c r="AO17" s="2766"/>
      <c r="AP17" s="2766"/>
      <c r="AQ17" s="2766"/>
      <c r="AR17" s="2766"/>
      <c r="AS17" s="2767"/>
      <c r="AT17" s="2771">
        <v>0</v>
      </c>
      <c r="AU17" s="2715"/>
      <c r="AV17" s="2715"/>
      <c r="AW17" s="2715"/>
      <c r="AX17" s="2715"/>
      <c r="AY17" s="2715"/>
      <c r="AZ17" s="2715"/>
      <c r="BA17" s="2715"/>
      <c r="BB17" s="2715"/>
      <c r="BC17" s="2772"/>
      <c r="BD17" s="2771">
        <v>0</v>
      </c>
      <c r="BE17" s="2715"/>
      <c r="BF17" s="2715"/>
      <c r="BG17" s="2715"/>
      <c r="BH17" s="2715"/>
      <c r="BI17" s="2715"/>
      <c r="BJ17" s="2715"/>
      <c r="BK17" s="2715"/>
      <c r="BL17" s="2715"/>
      <c r="BM17" s="2772"/>
      <c r="BN17" s="2771">
        <v>0</v>
      </c>
      <c r="BO17" s="2715"/>
      <c r="BP17" s="2715"/>
      <c r="BQ17" s="2715"/>
      <c r="BR17" s="2715"/>
      <c r="BS17" s="2715"/>
      <c r="BT17" s="2715"/>
      <c r="BU17" s="2715"/>
      <c r="BV17" s="2715"/>
      <c r="BW17" s="2772"/>
      <c r="BX17" s="2771">
        <v>0</v>
      </c>
      <c r="BY17" s="2715"/>
      <c r="BZ17" s="2715"/>
      <c r="CA17" s="2715"/>
      <c r="CB17" s="2715"/>
      <c r="CC17" s="2715"/>
      <c r="CD17" s="2715"/>
      <c r="CE17" s="2715"/>
      <c r="CF17" s="2715"/>
      <c r="CG17" s="2772"/>
      <c r="CH17" s="2771">
        <v>0</v>
      </c>
      <c r="CI17" s="2715"/>
      <c r="CJ17" s="2715"/>
      <c r="CK17" s="2715"/>
      <c r="CL17" s="2715"/>
      <c r="CM17" s="2715"/>
      <c r="CN17" s="2715"/>
      <c r="CO17" s="2715"/>
      <c r="CP17" s="2715"/>
      <c r="CQ17" s="2772"/>
      <c r="CR17" s="2771">
        <v>0</v>
      </c>
      <c r="CS17" s="2715"/>
      <c r="CT17" s="2715"/>
      <c r="CU17" s="2715"/>
      <c r="CV17" s="2715"/>
      <c r="CW17" s="2715"/>
      <c r="CX17" s="2715"/>
      <c r="CY17" s="2715"/>
      <c r="CZ17" s="2715"/>
      <c r="DA17" s="2772"/>
      <c r="DB17" s="1984">
        <f t="shared" si="0"/>
        <v>0</v>
      </c>
    </row>
    <row r="18" spans="1:108">
      <c r="A18" s="2776" t="s">
        <v>641</v>
      </c>
      <c r="B18" s="2622"/>
      <c r="C18" s="2622"/>
      <c r="D18" s="2622"/>
      <c r="E18" s="2622"/>
      <c r="F18" s="2622"/>
      <c r="G18" s="2622"/>
      <c r="H18" s="2622"/>
      <c r="I18" s="2622"/>
      <c r="J18" s="2622"/>
      <c r="K18" s="2622"/>
      <c r="L18" s="2622"/>
      <c r="M18" s="2622"/>
      <c r="N18" s="2622"/>
      <c r="O18" s="2622"/>
      <c r="P18" s="2622"/>
      <c r="Q18" s="2622"/>
      <c r="R18" s="2622"/>
      <c r="S18" s="2622"/>
      <c r="T18" s="2622"/>
      <c r="U18" s="2622"/>
      <c r="V18" s="2622"/>
      <c r="W18" s="2622"/>
      <c r="X18" s="2622"/>
      <c r="Y18" s="2622"/>
      <c r="Z18" s="2622"/>
      <c r="AA18" s="2622"/>
      <c r="AB18" s="2622"/>
      <c r="AC18" s="2622"/>
      <c r="AD18" s="2622"/>
      <c r="AE18" s="2622"/>
      <c r="AF18" s="2622"/>
      <c r="AG18" s="2622"/>
      <c r="AH18" s="2622"/>
      <c r="AI18" s="2622"/>
      <c r="AJ18" s="2622"/>
      <c r="AK18" s="2622"/>
      <c r="AL18" s="2622"/>
      <c r="AM18" s="2622"/>
      <c r="AN18" s="2622"/>
      <c r="AO18" s="2622"/>
      <c r="AP18" s="2622"/>
      <c r="AQ18" s="2622"/>
      <c r="AR18" s="2622"/>
      <c r="AS18" s="2623"/>
      <c r="AT18" s="2707">
        <f>AT19</f>
        <v>5877.1340503251295</v>
      </c>
      <c r="AU18" s="2705"/>
      <c r="AV18" s="2705"/>
      <c r="AW18" s="2705"/>
      <c r="AX18" s="2705"/>
      <c r="AY18" s="2705"/>
      <c r="AZ18" s="2705"/>
      <c r="BA18" s="2705"/>
      <c r="BB18" s="2705"/>
      <c r="BC18" s="2706"/>
      <c r="BD18" s="2707">
        <f>BD19</f>
        <v>5888.0105725641379</v>
      </c>
      <c r="BE18" s="2705"/>
      <c r="BF18" s="2705"/>
      <c r="BG18" s="2705"/>
      <c r="BH18" s="2705"/>
      <c r="BI18" s="2705"/>
      <c r="BJ18" s="2705"/>
      <c r="BK18" s="2705"/>
      <c r="BL18" s="2705"/>
      <c r="BM18" s="2706"/>
      <c r="BN18" s="2707">
        <f>BN19</f>
        <v>5792.5269884072213</v>
      </c>
      <c r="BO18" s="2705"/>
      <c r="BP18" s="2705"/>
      <c r="BQ18" s="2705"/>
      <c r="BR18" s="2705"/>
      <c r="BS18" s="2705"/>
      <c r="BT18" s="2705"/>
      <c r="BU18" s="2705"/>
      <c r="BV18" s="2705"/>
      <c r="BW18" s="2706"/>
      <c r="BX18" s="2707">
        <f>BX19</f>
        <v>6147.6151601323727</v>
      </c>
      <c r="BY18" s="2705"/>
      <c r="BZ18" s="2705"/>
      <c r="CA18" s="2705"/>
      <c r="CB18" s="2705"/>
      <c r="CC18" s="2705"/>
      <c r="CD18" s="2705"/>
      <c r="CE18" s="2705"/>
      <c r="CF18" s="2705"/>
      <c r="CG18" s="2706"/>
      <c r="CH18" s="2707">
        <f>CH19</f>
        <v>6474.0554141507782</v>
      </c>
      <c r="CI18" s="2705"/>
      <c r="CJ18" s="2705"/>
      <c r="CK18" s="2705"/>
      <c r="CL18" s="2705"/>
      <c r="CM18" s="2705"/>
      <c r="CN18" s="2705"/>
      <c r="CO18" s="2705"/>
      <c r="CP18" s="2705"/>
      <c r="CQ18" s="2706"/>
      <c r="CR18" s="2707">
        <f>CR19</f>
        <v>6840.0871183377185</v>
      </c>
      <c r="CS18" s="2705"/>
      <c r="CT18" s="2705"/>
      <c r="CU18" s="2705"/>
      <c r="CV18" s="2705"/>
      <c r="CW18" s="2705"/>
      <c r="CX18" s="2705"/>
      <c r="CY18" s="2705"/>
      <c r="CZ18" s="2705"/>
      <c r="DA18" s="2706"/>
      <c r="DB18" s="1984">
        <f t="shared" si="0"/>
        <v>37019.429303917357</v>
      </c>
    </row>
    <row r="19" spans="1:108">
      <c r="A19" s="2773" t="s">
        <v>642</v>
      </c>
      <c r="B19" s="2774"/>
      <c r="C19" s="2774"/>
      <c r="D19" s="2774"/>
      <c r="E19" s="2774"/>
      <c r="F19" s="2774"/>
      <c r="G19" s="2774"/>
      <c r="H19" s="2774"/>
      <c r="I19" s="2774"/>
      <c r="J19" s="2774"/>
      <c r="K19" s="2774"/>
      <c r="L19" s="2774"/>
      <c r="M19" s="2774"/>
      <c r="N19" s="2774"/>
      <c r="O19" s="2774"/>
      <c r="P19" s="2774"/>
      <c r="Q19" s="2774"/>
      <c r="R19" s="2774"/>
      <c r="S19" s="2774"/>
      <c r="T19" s="2774"/>
      <c r="U19" s="2774"/>
      <c r="V19" s="2774"/>
      <c r="W19" s="2774"/>
      <c r="X19" s="2774"/>
      <c r="Y19" s="2774"/>
      <c r="Z19" s="2774"/>
      <c r="AA19" s="2774"/>
      <c r="AB19" s="2774"/>
      <c r="AC19" s="2774"/>
      <c r="AD19" s="2774"/>
      <c r="AE19" s="2774"/>
      <c r="AF19" s="2774"/>
      <c r="AG19" s="2774"/>
      <c r="AH19" s="2774"/>
      <c r="AI19" s="2774"/>
      <c r="AJ19" s="2774"/>
      <c r="AK19" s="2774"/>
      <c r="AL19" s="2774"/>
      <c r="AM19" s="2774"/>
      <c r="AN19" s="2774"/>
      <c r="AO19" s="2774"/>
      <c r="AP19" s="2774"/>
      <c r="AQ19" s="2774"/>
      <c r="AR19" s="2774"/>
      <c r="AS19" s="2775"/>
      <c r="AT19" s="2707">
        <f>'4.1'!$BL$21</f>
        <v>5877.1340503251295</v>
      </c>
      <c r="AU19" s="2705"/>
      <c r="AV19" s="2705"/>
      <c r="AW19" s="2705"/>
      <c r="AX19" s="2705"/>
      <c r="AY19" s="2705"/>
      <c r="AZ19" s="2705"/>
      <c r="BA19" s="2705"/>
      <c r="BB19" s="2705"/>
      <c r="BC19" s="2706"/>
      <c r="BD19" s="2707">
        <f>'4.1'!$BZ$21</f>
        <v>5888.0105725641379</v>
      </c>
      <c r="BE19" s="2705"/>
      <c r="BF19" s="2705"/>
      <c r="BG19" s="2705"/>
      <c r="BH19" s="2705"/>
      <c r="BI19" s="2705"/>
      <c r="BJ19" s="2705"/>
      <c r="BK19" s="2705"/>
      <c r="BL19" s="2705"/>
      <c r="BM19" s="2706"/>
      <c r="BN19" s="2707">
        <f>'4.1'!$CN$21</f>
        <v>5792.5269884072213</v>
      </c>
      <c r="BO19" s="2705"/>
      <c r="BP19" s="2705"/>
      <c r="BQ19" s="2705"/>
      <c r="BR19" s="2705"/>
      <c r="BS19" s="2705"/>
      <c r="BT19" s="2705"/>
      <c r="BU19" s="2705"/>
      <c r="BV19" s="2705"/>
      <c r="BW19" s="2706"/>
      <c r="BX19" s="2707">
        <f>'4.1'!$DB$21</f>
        <v>6147.6151601323727</v>
      </c>
      <c r="BY19" s="2705"/>
      <c r="BZ19" s="2705"/>
      <c r="CA19" s="2705"/>
      <c r="CB19" s="2705"/>
      <c r="CC19" s="2705"/>
      <c r="CD19" s="2705"/>
      <c r="CE19" s="2705"/>
      <c r="CF19" s="2705"/>
      <c r="CG19" s="2706"/>
      <c r="CH19" s="2707">
        <f>'4.1'!$DP$21</f>
        <v>6474.0554141507782</v>
      </c>
      <c r="CI19" s="2705"/>
      <c r="CJ19" s="2705"/>
      <c r="CK19" s="2705"/>
      <c r="CL19" s="2705"/>
      <c r="CM19" s="2705"/>
      <c r="CN19" s="2705"/>
      <c r="CO19" s="2705"/>
      <c r="CP19" s="2705"/>
      <c r="CQ19" s="2706"/>
      <c r="CR19" s="2707">
        <f>'4.1'!$ED$21</f>
        <v>6840.0871183377185</v>
      </c>
      <c r="CS19" s="2705"/>
      <c r="CT19" s="2705"/>
      <c r="CU19" s="2705"/>
      <c r="CV19" s="2705"/>
      <c r="CW19" s="2705"/>
      <c r="CX19" s="2705"/>
      <c r="CY19" s="2705"/>
      <c r="CZ19" s="2705"/>
      <c r="DA19" s="2706"/>
      <c r="DB19" s="1984">
        <f t="shared" si="0"/>
        <v>37019.429303917357</v>
      </c>
    </row>
    <row r="20" spans="1:108">
      <c r="A20" s="2765" t="s">
        <v>769</v>
      </c>
      <c r="B20" s="2766"/>
      <c r="C20" s="2766"/>
      <c r="D20" s="2766"/>
      <c r="E20" s="2766"/>
      <c r="F20" s="2766"/>
      <c r="G20" s="2766"/>
      <c r="H20" s="2766"/>
      <c r="I20" s="2766"/>
      <c r="J20" s="2766"/>
      <c r="K20" s="2766"/>
      <c r="L20" s="2766"/>
      <c r="M20" s="2766"/>
      <c r="N20" s="2766"/>
      <c r="O20" s="2766"/>
      <c r="P20" s="2766"/>
      <c r="Q20" s="2766"/>
      <c r="R20" s="2766"/>
      <c r="S20" s="2766"/>
      <c r="T20" s="2766"/>
      <c r="U20" s="2766"/>
      <c r="V20" s="2766"/>
      <c r="W20" s="2766"/>
      <c r="X20" s="2766"/>
      <c r="Y20" s="2766"/>
      <c r="Z20" s="2766"/>
      <c r="AA20" s="2766"/>
      <c r="AB20" s="2766"/>
      <c r="AC20" s="2766"/>
      <c r="AD20" s="2766"/>
      <c r="AE20" s="2766"/>
      <c r="AF20" s="2766"/>
      <c r="AG20" s="2766"/>
      <c r="AH20" s="2766"/>
      <c r="AI20" s="2766"/>
      <c r="AJ20" s="2766"/>
      <c r="AK20" s="2766"/>
      <c r="AL20" s="2766"/>
      <c r="AM20" s="2766"/>
      <c r="AN20" s="2766"/>
      <c r="AO20" s="2766"/>
      <c r="AP20" s="2766"/>
      <c r="AQ20" s="2766"/>
      <c r="AR20" s="2766"/>
      <c r="AS20" s="2767"/>
      <c r="AT20" s="2707">
        <v>5837.2946008325189</v>
      </c>
      <c r="AU20" s="2705"/>
      <c r="AV20" s="2705"/>
      <c r="AW20" s="2705"/>
      <c r="AX20" s="2705"/>
      <c r="AY20" s="2705"/>
      <c r="AZ20" s="2705"/>
      <c r="BA20" s="2705"/>
      <c r="BB20" s="2705"/>
      <c r="BC20" s="2706"/>
      <c r="BD20" s="2707">
        <v>5851.7759116876468</v>
      </c>
      <c r="BE20" s="2705"/>
      <c r="BF20" s="2705"/>
      <c r="BG20" s="2705"/>
      <c r="BH20" s="2705"/>
      <c r="BI20" s="2705"/>
      <c r="BJ20" s="2705"/>
      <c r="BK20" s="2705"/>
      <c r="BL20" s="2705"/>
      <c r="BM20" s="2706"/>
      <c r="BN20" s="2707">
        <v>5754.8552010250205</v>
      </c>
      <c r="BO20" s="2705"/>
      <c r="BP20" s="2705"/>
      <c r="BQ20" s="2705"/>
      <c r="BR20" s="2705"/>
      <c r="BS20" s="2705"/>
      <c r="BT20" s="2705"/>
      <c r="BU20" s="2705"/>
      <c r="BV20" s="2705"/>
      <c r="BW20" s="2706"/>
      <c r="BX20" s="2707">
        <v>6108.3255733945543</v>
      </c>
      <c r="BY20" s="2705"/>
      <c r="BZ20" s="2705"/>
      <c r="CA20" s="2705"/>
      <c r="CB20" s="2705"/>
      <c r="CC20" s="2705"/>
      <c r="CD20" s="2705"/>
      <c r="CE20" s="2705"/>
      <c r="CF20" s="2705"/>
      <c r="CG20" s="2706"/>
      <c r="CH20" s="2707">
        <v>6433.033253116143</v>
      </c>
      <c r="CI20" s="2705"/>
      <c r="CJ20" s="2705"/>
      <c r="CK20" s="2705"/>
      <c r="CL20" s="2705"/>
      <c r="CM20" s="2705"/>
      <c r="CN20" s="2705"/>
      <c r="CO20" s="2705"/>
      <c r="CP20" s="2705"/>
      <c r="CQ20" s="2706"/>
      <c r="CR20" s="2707">
        <v>6798.7666795937048</v>
      </c>
      <c r="CS20" s="2705"/>
      <c r="CT20" s="2705"/>
      <c r="CU20" s="2705"/>
      <c r="CV20" s="2705"/>
      <c r="CW20" s="2705"/>
      <c r="CX20" s="2705"/>
      <c r="CY20" s="2705"/>
      <c r="CZ20" s="2705"/>
      <c r="DA20" s="2706"/>
      <c r="DB20" s="1984">
        <f t="shared" si="0"/>
        <v>36784.051219649591</v>
      </c>
    </row>
    <row r="21" spans="1:108">
      <c r="A21" s="2765" t="s">
        <v>772</v>
      </c>
      <c r="B21" s="2766"/>
      <c r="C21" s="2766"/>
      <c r="D21" s="2766"/>
      <c r="E21" s="2766"/>
      <c r="F21" s="2766"/>
      <c r="G21" s="2766"/>
      <c r="H21" s="2766"/>
      <c r="I21" s="2766"/>
      <c r="J21" s="2766"/>
      <c r="K21" s="2766"/>
      <c r="L21" s="2766"/>
      <c r="M21" s="2766"/>
      <c r="N21" s="2766"/>
      <c r="O21" s="2766"/>
      <c r="P21" s="2766"/>
      <c r="Q21" s="2766"/>
      <c r="R21" s="2766"/>
      <c r="S21" s="2766"/>
      <c r="T21" s="2766"/>
      <c r="U21" s="2766"/>
      <c r="V21" s="2766"/>
      <c r="W21" s="2766"/>
      <c r="X21" s="2766"/>
      <c r="Y21" s="2766"/>
      <c r="Z21" s="2766"/>
      <c r="AA21" s="2766"/>
      <c r="AB21" s="2766"/>
      <c r="AC21" s="2766"/>
      <c r="AD21" s="2766"/>
      <c r="AE21" s="2766"/>
      <c r="AF21" s="2766"/>
      <c r="AG21" s="2766"/>
      <c r="AH21" s="2766"/>
      <c r="AI21" s="2766"/>
      <c r="AJ21" s="2766"/>
      <c r="AK21" s="2766"/>
      <c r="AL21" s="2766"/>
      <c r="AM21" s="2766"/>
      <c r="AN21" s="2766"/>
      <c r="AO21" s="2766"/>
      <c r="AP21" s="2766"/>
      <c r="AQ21" s="2766"/>
      <c r="AR21" s="2766"/>
      <c r="AS21" s="2767"/>
      <c r="AT21" s="2707">
        <v>29.224384293857703</v>
      </c>
      <c r="AU21" s="2705"/>
      <c r="AV21" s="2705"/>
      <c r="AW21" s="2705"/>
      <c r="AX21" s="2705"/>
      <c r="AY21" s="2705"/>
      <c r="AZ21" s="2705"/>
      <c r="BA21" s="2705"/>
      <c r="BB21" s="2705"/>
      <c r="BC21" s="2706"/>
      <c r="BD21" s="2707">
        <v>25.619595677738896</v>
      </c>
      <c r="BE21" s="2705"/>
      <c r="BF21" s="2705"/>
      <c r="BG21" s="2705"/>
      <c r="BH21" s="2705"/>
      <c r="BI21" s="2705"/>
      <c r="BJ21" s="2705"/>
      <c r="BK21" s="2705"/>
      <c r="BL21" s="2705"/>
      <c r="BM21" s="2706"/>
      <c r="BN21" s="2707">
        <v>27.056722183449189</v>
      </c>
      <c r="BO21" s="2705"/>
      <c r="BP21" s="2705"/>
      <c r="BQ21" s="2705"/>
      <c r="BR21" s="2705"/>
      <c r="BS21" s="2705"/>
      <c r="BT21" s="2705"/>
      <c r="BU21" s="2705"/>
      <c r="BV21" s="2705"/>
      <c r="BW21" s="2706"/>
      <c r="BX21" s="2707">
        <v>28.674521539065587</v>
      </c>
      <c r="BY21" s="2705"/>
      <c r="BZ21" s="2705"/>
      <c r="CA21" s="2705"/>
      <c r="CB21" s="2705"/>
      <c r="CC21" s="2705"/>
      <c r="CD21" s="2705"/>
      <c r="CE21" s="2705"/>
      <c r="CF21" s="2705"/>
      <c r="CG21" s="2706"/>
      <c r="CH21" s="2707">
        <v>30.407095835882718</v>
      </c>
      <c r="CI21" s="2705"/>
      <c r="CJ21" s="2705"/>
      <c r="CK21" s="2705"/>
      <c r="CL21" s="2705"/>
      <c r="CM21" s="2705"/>
      <c r="CN21" s="2705"/>
      <c r="CO21" s="2705"/>
      <c r="CP21" s="2705"/>
      <c r="CQ21" s="2706"/>
      <c r="CR21" s="2707">
        <v>30.705373545261654</v>
      </c>
      <c r="CS21" s="2705"/>
      <c r="CT21" s="2705"/>
      <c r="CU21" s="2705"/>
      <c r="CV21" s="2705"/>
      <c r="CW21" s="2705"/>
      <c r="CX21" s="2705"/>
      <c r="CY21" s="2705"/>
      <c r="CZ21" s="2705"/>
      <c r="DA21" s="2706"/>
      <c r="DB21" s="1984">
        <f t="shared" si="0"/>
        <v>171.68769307525577</v>
      </c>
    </row>
    <row r="22" spans="1:108">
      <c r="A22" s="2765" t="s">
        <v>1339</v>
      </c>
      <c r="B22" s="2766"/>
      <c r="C22" s="2766"/>
      <c r="D22" s="2766"/>
      <c r="E22" s="2766"/>
      <c r="F22" s="2766"/>
      <c r="G22" s="2766"/>
      <c r="H22" s="2766"/>
      <c r="I22" s="2766"/>
      <c r="J22" s="2766"/>
      <c r="K22" s="2766"/>
      <c r="L22" s="2766"/>
      <c r="M22" s="2766"/>
      <c r="N22" s="2766"/>
      <c r="O22" s="2766"/>
      <c r="P22" s="2766"/>
      <c r="Q22" s="2766"/>
      <c r="R22" s="2766"/>
      <c r="S22" s="2766"/>
      <c r="T22" s="2766"/>
      <c r="U22" s="2766"/>
      <c r="V22" s="2766"/>
      <c r="W22" s="2766"/>
      <c r="X22" s="2766"/>
      <c r="Y22" s="2766"/>
      <c r="Z22" s="2766"/>
      <c r="AA22" s="2766"/>
      <c r="AB22" s="2766"/>
      <c r="AC22" s="2766"/>
      <c r="AD22" s="2766"/>
      <c r="AE22" s="2766"/>
      <c r="AF22" s="2766"/>
      <c r="AG22" s="2766"/>
      <c r="AH22" s="2766"/>
      <c r="AI22" s="2766"/>
      <c r="AJ22" s="2766"/>
      <c r="AK22" s="2766"/>
      <c r="AL22" s="2766"/>
      <c r="AM22" s="2766"/>
      <c r="AN22" s="2766"/>
      <c r="AO22" s="2766"/>
      <c r="AP22" s="2766"/>
      <c r="AQ22" s="2766"/>
      <c r="AR22" s="2766"/>
      <c r="AS22" s="2767"/>
      <c r="AT22" s="2707">
        <v>10.615065198752415</v>
      </c>
      <c r="AU22" s="2705"/>
      <c r="AV22" s="2705"/>
      <c r="AW22" s="2705"/>
      <c r="AX22" s="2705"/>
      <c r="AY22" s="2705"/>
      <c r="AZ22" s="2705"/>
      <c r="BA22" s="2705"/>
      <c r="BB22" s="2705"/>
      <c r="BC22" s="2706"/>
      <c r="BD22" s="2707">
        <v>10.615065198752413</v>
      </c>
      <c r="BE22" s="2705"/>
      <c r="BF22" s="2705"/>
      <c r="BG22" s="2705"/>
      <c r="BH22" s="2705"/>
      <c r="BI22" s="2705"/>
      <c r="BJ22" s="2705"/>
      <c r="BK22" s="2705"/>
      <c r="BL22" s="2705"/>
      <c r="BM22" s="2706"/>
      <c r="BN22" s="2707">
        <v>10.615065198752418</v>
      </c>
      <c r="BO22" s="2705"/>
      <c r="BP22" s="2705"/>
      <c r="BQ22" s="2705"/>
      <c r="BR22" s="2705"/>
      <c r="BS22" s="2705"/>
      <c r="BT22" s="2705"/>
      <c r="BU22" s="2705"/>
      <c r="BV22" s="2705"/>
      <c r="BW22" s="2706"/>
      <c r="BX22" s="2707">
        <v>10.615065198752415</v>
      </c>
      <c r="BY22" s="2705"/>
      <c r="BZ22" s="2705"/>
      <c r="CA22" s="2705"/>
      <c r="CB22" s="2705"/>
      <c r="CC22" s="2705"/>
      <c r="CD22" s="2705"/>
      <c r="CE22" s="2705"/>
      <c r="CF22" s="2705"/>
      <c r="CG22" s="2706"/>
      <c r="CH22" s="2707">
        <v>10.615065198752417</v>
      </c>
      <c r="CI22" s="2705"/>
      <c r="CJ22" s="2705"/>
      <c r="CK22" s="2705"/>
      <c r="CL22" s="2705"/>
      <c r="CM22" s="2705"/>
      <c r="CN22" s="2705"/>
      <c r="CO22" s="2705"/>
      <c r="CP22" s="2705"/>
      <c r="CQ22" s="2706"/>
      <c r="CR22" s="2707">
        <v>10.615065198752417</v>
      </c>
      <c r="CS22" s="2705"/>
      <c r="CT22" s="2705"/>
      <c r="CU22" s="2705"/>
      <c r="CV22" s="2705"/>
      <c r="CW22" s="2705"/>
      <c r="CX22" s="2705"/>
      <c r="CY22" s="2705"/>
      <c r="CZ22" s="2705"/>
      <c r="DA22" s="2706"/>
      <c r="DB22" s="1984">
        <f t="shared" si="0"/>
        <v>63.690391192514497</v>
      </c>
    </row>
    <row r="23" spans="1:108">
      <c r="A23" s="2765" t="s">
        <v>639</v>
      </c>
      <c r="B23" s="2766"/>
      <c r="C23" s="2766"/>
      <c r="D23" s="2766"/>
      <c r="E23" s="2766"/>
      <c r="F23" s="2766"/>
      <c r="G23" s="2766"/>
      <c r="H23" s="2766"/>
      <c r="I23" s="2766"/>
      <c r="J23" s="2766"/>
      <c r="K23" s="2766"/>
      <c r="L23" s="2766"/>
      <c r="M23" s="2766"/>
      <c r="N23" s="2766"/>
      <c r="O23" s="2766"/>
      <c r="P23" s="2766"/>
      <c r="Q23" s="2766"/>
      <c r="R23" s="2766"/>
      <c r="S23" s="2766"/>
      <c r="T23" s="2766"/>
      <c r="U23" s="2766"/>
      <c r="V23" s="2766"/>
      <c r="W23" s="2766"/>
      <c r="X23" s="2766"/>
      <c r="Y23" s="2766"/>
      <c r="Z23" s="2766"/>
      <c r="AA23" s="2766"/>
      <c r="AB23" s="2766"/>
      <c r="AC23" s="2766"/>
      <c r="AD23" s="2766"/>
      <c r="AE23" s="2766"/>
      <c r="AF23" s="2766"/>
      <c r="AG23" s="2766"/>
      <c r="AH23" s="2766"/>
      <c r="AI23" s="2766"/>
      <c r="AJ23" s="2766"/>
      <c r="AK23" s="2766"/>
      <c r="AL23" s="2766"/>
      <c r="AM23" s="2766"/>
      <c r="AN23" s="2766"/>
      <c r="AO23" s="2766"/>
      <c r="AP23" s="2766"/>
      <c r="AQ23" s="2766"/>
      <c r="AR23" s="2766"/>
      <c r="AS23" s="2767"/>
      <c r="AT23" s="2771">
        <v>0</v>
      </c>
      <c r="AU23" s="2715"/>
      <c r="AV23" s="2715"/>
      <c r="AW23" s="2715"/>
      <c r="AX23" s="2715"/>
      <c r="AY23" s="2715"/>
      <c r="AZ23" s="2715"/>
      <c r="BA23" s="2715"/>
      <c r="BB23" s="2715"/>
      <c r="BC23" s="2772"/>
      <c r="BD23" s="2771">
        <v>0</v>
      </c>
      <c r="BE23" s="2715"/>
      <c r="BF23" s="2715"/>
      <c r="BG23" s="2715"/>
      <c r="BH23" s="2715"/>
      <c r="BI23" s="2715"/>
      <c r="BJ23" s="2715"/>
      <c r="BK23" s="2715"/>
      <c r="BL23" s="2715"/>
      <c r="BM23" s="2772"/>
      <c r="BN23" s="2771">
        <v>0</v>
      </c>
      <c r="BO23" s="2715"/>
      <c r="BP23" s="2715"/>
      <c r="BQ23" s="2715"/>
      <c r="BR23" s="2715"/>
      <c r="BS23" s="2715"/>
      <c r="BT23" s="2715"/>
      <c r="BU23" s="2715"/>
      <c r="BV23" s="2715"/>
      <c r="BW23" s="2772"/>
      <c r="BX23" s="2771">
        <v>0</v>
      </c>
      <c r="BY23" s="2715"/>
      <c r="BZ23" s="2715"/>
      <c r="CA23" s="2715"/>
      <c r="CB23" s="2715"/>
      <c r="CC23" s="2715"/>
      <c r="CD23" s="2715"/>
      <c r="CE23" s="2715"/>
      <c r="CF23" s="2715"/>
      <c r="CG23" s="2772"/>
      <c r="CH23" s="2771">
        <v>0</v>
      </c>
      <c r="CI23" s="2715"/>
      <c r="CJ23" s="2715"/>
      <c r="CK23" s="2715"/>
      <c r="CL23" s="2715"/>
      <c r="CM23" s="2715"/>
      <c r="CN23" s="2715"/>
      <c r="CO23" s="2715"/>
      <c r="CP23" s="2715"/>
      <c r="CQ23" s="2772"/>
      <c r="CR23" s="2771">
        <v>0</v>
      </c>
      <c r="CS23" s="2715"/>
      <c r="CT23" s="2715"/>
      <c r="CU23" s="2715"/>
      <c r="CV23" s="2715"/>
      <c r="CW23" s="2715"/>
      <c r="CX23" s="2715"/>
      <c r="CY23" s="2715"/>
      <c r="CZ23" s="2715"/>
      <c r="DA23" s="2772"/>
      <c r="DB23" s="1984">
        <f>SUM(AT23:DA23)</f>
        <v>0</v>
      </c>
    </row>
    <row r="24" spans="1:108">
      <c r="A24" s="2765" t="s">
        <v>640</v>
      </c>
      <c r="B24" s="2766"/>
      <c r="C24" s="2766"/>
      <c r="D24" s="2766"/>
      <c r="E24" s="2766"/>
      <c r="F24" s="2766"/>
      <c r="G24" s="2766"/>
      <c r="H24" s="2766"/>
      <c r="I24" s="2766"/>
      <c r="J24" s="2766"/>
      <c r="K24" s="2766"/>
      <c r="L24" s="2766"/>
      <c r="M24" s="2766"/>
      <c r="N24" s="2766"/>
      <c r="O24" s="2766"/>
      <c r="P24" s="2766"/>
      <c r="Q24" s="2766"/>
      <c r="R24" s="2766"/>
      <c r="S24" s="2766"/>
      <c r="T24" s="2766"/>
      <c r="U24" s="2766"/>
      <c r="V24" s="2766"/>
      <c r="W24" s="2766"/>
      <c r="X24" s="2766"/>
      <c r="Y24" s="2766"/>
      <c r="Z24" s="2766"/>
      <c r="AA24" s="2766"/>
      <c r="AB24" s="2766"/>
      <c r="AC24" s="2766"/>
      <c r="AD24" s="2766"/>
      <c r="AE24" s="2766"/>
      <c r="AF24" s="2766"/>
      <c r="AG24" s="2766"/>
      <c r="AH24" s="2766"/>
      <c r="AI24" s="2766"/>
      <c r="AJ24" s="2766"/>
      <c r="AK24" s="2766"/>
      <c r="AL24" s="2766"/>
      <c r="AM24" s="2766"/>
      <c r="AN24" s="2766"/>
      <c r="AO24" s="2766"/>
      <c r="AP24" s="2766"/>
      <c r="AQ24" s="2766"/>
      <c r="AR24" s="2766"/>
      <c r="AS24" s="2767"/>
      <c r="AT24" s="2771">
        <v>0</v>
      </c>
      <c r="AU24" s="2715"/>
      <c r="AV24" s="2715"/>
      <c r="AW24" s="2715"/>
      <c r="AX24" s="2715"/>
      <c r="AY24" s="2715"/>
      <c r="AZ24" s="2715"/>
      <c r="BA24" s="2715"/>
      <c r="BB24" s="2715"/>
      <c r="BC24" s="2772"/>
      <c r="BD24" s="2771">
        <v>0</v>
      </c>
      <c r="BE24" s="2715"/>
      <c r="BF24" s="2715"/>
      <c r="BG24" s="2715"/>
      <c r="BH24" s="2715"/>
      <c r="BI24" s="2715"/>
      <c r="BJ24" s="2715"/>
      <c r="BK24" s="2715"/>
      <c r="BL24" s="2715"/>
      <c r="BM24" s="2772"/>
      <c r="BN24" s="2771">
        <v>0</v>
      </c>
      <c r="BO24" s="2715"/>
      <c r="BP24" s="2715"/>
      <c r="BQ24" s="2715"/>
      <c r="BR24" s="2715"/>
      <c r="BS24" s="2715"/>
      <c r="BT24" s="2715"/>
      <c r="BU24" s="2715"/>
      <c r="BV24" s="2715"/>
      <c r="BW24" s="2772"/>
      <c r="BX24" s="2771">
        <v>0</v>
      </c>
      <c r="BY24" s="2715"/>
      <c r="BZ24" s="2715"/>
      <c r="CA24" s="2715"/>
      <c r="CB24" s="2715"/>
      <c r="CC24" s="2715"/>
      <c r="CD24" s="2715"/>
      <c r="CE24" s="2715"/>
      <c r="CF24" s="2715"/>
      <c r="CG24" s="2772"/>
      <c r="CH24" s="2771">
        <v>0</v>
      </c>
      <c r="CI24" s="2715"/>
      <c r="CJ24" s="2715"/>
      <c r="CK24" s="2715"/>
      <c r="CL24" s="2715"/>
      <c r="CM24" s="2715"/>
      <c r="CN24" s="2715"/>
      <c r="CO24" s="2715"/>
      <c r="CP24" s="2715"/>
      <c r="CQ24" s="2772"/>
      <c r="CR24" s="2771">
        <v>0</v>
      </c>
      <c r="CS24" s="2715"/>
      <c r="CT24" s="2715"/>
      <c r="CU24" s="2715"/>
      <c r="CV24" s="2715"/>
      <c r="CW24" s="2715"/>
      <c r="CX24" s="2715"/>
      <c r="CY24" s="2715"/>
      <c r="CZ24" s="2715"/>
      <c r="DA24" s="2772"/>
      <c r="DB24" s="1984">
        <f>SUM(AT24:DA24)</f>
        <v>0</v>
      </c>
    </row>
    <row r="25" spans="1:108">
      <c r="A25" s="2773" t="s">
        <v>643</v>
      </c>
      <c r="B25" s="2774"/>
      <c r="C25" s="2774"/>
      <c r="D25" s="2774"/>
      <c r="E25" s="2774"/>
      <c r="F25" s="2774"/>
      <c r="G25" s="2774"/>
      <c r="H25" s="2774"/>
      <c r="I25" s="2774"/>
      <c r="J25" s="2774"/>
      <c r="K25" s="2774"/>
      <c r="L25" s="2774"/>
      <c r="M25" s="2774"/>
      <c r="N25" s="2774"/>
      <c r="O25" s="2774"/>
      <c r="P25" s="2774"/>
      <c r="Q25" s="2774"/>
      <c r="R25" s="2774"/>
      <c r="S25" s="2774"/>
      <c r="T25" s="2774"/>
      <c r="U25" s="2774"/>
      <c r="V25" s="2774"/>
      <c r="W25" s="2774"/>
      <c r="X25" s="2774"/>
      <c r="Y25" s="2774"/>
      <c r="Z25" s="2774"/>
      <c r="AA25" s="2774"/>
      <c r="AB25" s="2774"/>
      <c r="AC25" s="2774"/>
      <c r="AD25" s="2774"/>
      <c r="AE25" s="2774"/>
      <c r="AF25" s="2774"/>
      <c r="AG25" s="2774"/>
      <c r="AH25" s="2774"/>
      <c r="AI25" s="2774"/>
      <c r="AJ25" s="2774"/>
      <c r="AK25" s="2774"/>
      <c r="AL25" s="2774"/>
      <c r="AM25" s="2774"/>
      <c r="AN25" s="2774"/>
      <c r="AO25" s="2774"/>
      <c r="AP25" s="2774"/>
      <c r="AQ25" s="2774"/>
      <c r="AR25" s="2774"/>
      <c r="AS25" s="2775"/>
      <c r="AT25" s="2771">
        <v>0</v>
      </c>
      <c r="AU25" s="2715"/>
      <c r="AV25" s="2715"/>
      <c r="AW25" s="2715"/>
      <c r="AX25" s="2715"/>
      <c r="AY25" s="2715"/>
      <c r="AZ25" s="2715"/>
      <c r="BA25" s="2715"/>
      <c r="BB25" s="2715"/>
      <c r="BC25" s="2772"/>
      <c r="BD25" s="2771">
        <v>0</v>
      </c>
      <c r="BE25" s="2715"/>
      <c r="BF25" s="2715"/>
      <c r="BG25" s="2715"/>
      <c r="BH25" s="2715"/>
      <c r="BI25" s="2715"/>
      <c r="BJ25" s="2715"/>
      <c r="BK25" s="2715"/>
      <c r="BL25" s="2715"/>
      <c r="BM25" s="2772"/>
      <c r="BN25" s="2771">
        <v>0</v>
      </c>
      <c r="BO25" s="2715"/>
      <c r="BP25" s="2715"/>
      <c r="BQ25" s="2715"/>
      <c r="BR25" s="2715"/>
      <c r="BS25" s="2715"/>
      <c r="BT25" s="2715"/>
      <c r="BU25" s="2715"/>
      <c r="BV25" s="2715"/>
      <c r="BW25" s="2772"/>
      <c r="BX25" s="2771">
        <v>0</v>
      </c>
      <c r="BY25" s="2715"/>
      <c r="BZ25" s="2715"/>
      <c r="CA25" s="2715"/>
      <c r="CB25" s="2715"/>
      <c r="CC25" s="2715"/>
      <c r="CD25" s="2715"/>
      <c r="CE25" s="2715"/>
      <c r="CF25" s="2715"/>
      <c r="CG25" s="2772"/>
      <c r="CH25" s="2771">
        <v>0</v>
      </c>
      <c r="CI25" s="2715"/>
      <c r="CJ25" s="2715"/>
      <c r="CK25" s="2715"/>
      <c r="CL25" s="2715"/>
      <c r="CM25" s="2715"/>
      <c r="CN25" s="2715"/>
      <c r="CO25" s="2715"/>
      <c r="CP25" s="2715"/>
      <c r="CQ25" s="2772"/>
      <c r="CR25" s="2771">
        <v>0</v>
      </c>
      <c r="CS25" s="2715"/>
      <c r="CT25" s="2715"/>
      <c r="CU25" s="2715"/>
      <c r="CV25" s="2715"/>
      <c r="CW25" s="2715"/>
      <c r="CX25" s="2715"/>
      <c r="CY25" s="2715"/>
      <c r="CZ25" s="2715"/>
      <c r="DA25" s="2772"/>
      <c r="DB25" s="1984">
        <f>SUM(AT25:DA25)</f>
        <v>0</v>
      </c>
    </row>
    <row r="26" spans="1:108">
      <c r="A26" s="2776" t="s">
        <v>644</v>
      </c>
      <c r="B26" s="2622"/>
      <c r="C26" s="2622"/>
      <c r="D26" s="2622"/>
      <c r="E26" s="2622"/>
      <c r="F26" s="2622"/>
      <c r="G26" s="2622"/>
      <c r="H26" s="2622"/>
      <c r="I26" s="2622"/>
      <c r="J26" s="2622"/>
      <c r="K26" s="2622"/>
      <c r="L26" s="2622"/>
      <c r="M26" s="2622"/>
      <c r="N26" s="2622"/>
      <c r="O26" s="2622"/>
      <c r="P26" s="2622"/>
      <c r="Q26" s="2622"/>
      <c r="R26" s="2622"/>
      <c r="S26" s="2622"/>
      <c r="T26" s="2622"/>
      <c r="U26" s="2622"/>
      <c r="V26" s="2622"/>
      <c r="W26" s="2622"/>
      <c r="X26" s="2622"/>
      <c r="Y26" s="2622"/>
      <c r="Z26" s="2622"/>
      <c r="AA26" s="2622"/>
      <c r="AB26" s="2622"/>
      <c r="AC26" s="2622"/>
      <c r="AD26" s="2622"/>
      <c r="AE26" s="2622"/>
      <c r="AF26" s="2622"/>
      <c r="AG26" s="2622"/>
      <c r="AH26" s="2622"/>
      <c r="AI26" s="2622"/>
      <c r="AJ26" s="2622"/>
      <c r="AK26" s="2622"/>
      <c r="AL26" s="2622"/>
      <c r="AM26" s="2622"/>
      <c r="AN26" s="2622"/>
      <c r="AO26" s="2622"/>
      <c r="AP26" s="2622"/>
      <c r="AQ26" s="2622"/>
      <c r="AR26" s="2622"/>
      <c r="AS26" s="2623"/>
      <c r="AT26" s="2707">
        <f>AT12-AT18</f>
        <v>318.95208934372749</v>
      </c>
      <c r="AU26" s="2705"/>
      <c r="AV26" s="2705"/>
      <c r="AW26" s="2705"/>
      <c r="AX26" s="2705"/>
      <c r="AY26" s="2705"/>
      <c r="AZ26" s="2705"/>
      <c r="BA26" s="2705"/>
      <c r="BB26" s="2705"/>
      <c r="BC26" s="2706"/>
      <c r="BD26" s="2707">
        <f>BD12-BD18</f>
        <v>169.29389313031788</v>
      </c>
      <c r="BE26" s="2705"/>
      <c r="BF26" s="2705"/>
      <c r="BG26" s="2705"/>
      <c r="BH26" s="2705"/>
      <c r="BI26" s="2705"/>
      <c r="BJ26" s="2705"/>
      <c r="BK26" s="2705"/>
      <c r="BL26" s="2705"/>
      <c r="BM26" s="2706"/>
      <c r="BN26" s="2707">
        <f>BN12-BN18</f>
        <v>229.59987098993861</v>
      </c>
      <c r="BO26" s="2705"/>
      <c r="BP26" s="2705"/>
      <c r="BQ26" s="2705"/>
      <c r="BR26" s="2705"/>
      <c r="BS26" s="2705"/>
      <c r="BT26" s="2705"/>
      <c r="BU26" s="2705"/>
      <c r="BV26" s="2705"/>
      <c r="BW26" s="2706"/>
      <c r="BX26" s="2707">
        <f>BX12-BX18</f>
        <v>260.09970487698138</v>
      </c>
      <c r="BY26" s="2705"/>
      <c r="BZ26" s="2705"/>
      <c r="CA26" s="2705"/>
      <c r="CB26" s="2705"/>
      <c r="CC26" s="2705"/>
      <c r="CD26" s="2705"/>
      <c r="CE26" s="2705"/>
      <c r="CF26" s="2705"/>
      <c r="CG26" s="2706"/>
      <c r="CH26" s="2707">
        <f>CH12-CH18</f>
        <v>330.23606273364294</v>
      </c>
      <c r="CI26" s="2705"/>
      <c r="CJ26" s="2705"/>
      <c r="CK26" s="2705"/>
      <c r="CL26" s="2705"/>
      <c r="CM26" s="2705"/>
      <c r="CN26" s="2705"/>
      <c r="CO26" s="2705"/>
      <c r="CP26" s="2705"/>
      <c r="CQ26" s="2706"/>
      <c r="CR26" s="2707">
        <f>CR12-CR18</f>
        <v>168.69536081636579</v>
      </c>
      <c r="CS26" s="2705"/>
      <c r="CT26" s="2705"/>
      <c r="CU26" s="2705"/>
      <c r="CV26" s="2705"/>
      <c r="CW26" s="2705"/>
      <c r="CX26" s="2705"/>
      <c r="CY26" s="2705"/>
      <c r="CZ26" s="2705"/>
      <c r="DA26" s="2706"/>
      <c r="DB26" s="1984">
        <f t="shared" si="0"/>
        <v>1476.8769818909741</v>
      </c>
    </row>
    <row r="27" spans="1:108">
      <c r="A27" s="2776" t="s">
        <v>645</v>
      </c>
      <c r="B27" s="2622"/>
      <c r="C27" s="2622"/>
      <c r="D27" s="2622"/>
      <c r="E27" s="2622"/>
      <c r="F27" s="2622"/>
      <c r="G27" s="2622"/>
      <c r="H27" s="2622"/>
      <c r="I27" s="2622"/>
      <c r="J27" s="2622"/>
      <c r="K27" s="2622"/>
      <c r="L27" s="2622"/>
      <c r="M27" s="2622"/>
      <c r="N27" s="2622"/>
      <c r="O27" s="2622"/>
      <c r="P27" s="2622"/>
      <c r="Q27" s="2622"/>
      <c r="R27" s="2622"/>
      <c r="S27" s="2622"/>
      <c r="T27" s="2622"/>
      <c r="U27" s="2622"/>
      <c r="V27" s="2622"/>
      <c r="W27" s="2622"/>
      <c r="X27" s="2622"/>
      <c r="Y27" s="2622"/>
      <c r="Z27" s="2622"/>
      <c r="AA27" s="2622"/>
      <c r="AB27" s="2622"/>
      <c r="AC27" s="2622"/>
      <c r="AD27" s="2622"/>
      <c r="AE27" s="2622"/>
      <c r="AF27" s="2622"/>
      <c r="AG27" s="2622"/>
      <c r="AH27" s="2622"/>
      <c r="AI27" s="2622"/>
      <c r="AJ27" s="2622"/>
      <c r="AK27" s="2622"/>
      <c r="AL27" s="2622"/>
      <c r="AM27" s="2622"/>
      <c r="AN27" s="2622"/>
      <c r="AO27" s="2622"/>
      <c r="AP27" s="2622"/>
      <c r="AQ27" s="2622"/>
      <c r="AR27" s="2622"/>
      <c r="AS27" s="2623"/>
      <c r="AT27" s="2707">
        <f>+'4.1'!BL41-'4.1'!BL37-AT28</f>
        <v>42.836478613458972</v>
      </c>
      <c r="AU27" s="2705"/>
      <c r="AV27" s="2705"/>
      <c r="AW27" s="2705"/>
      <c r="AX27" s="2705"/>
      <c r="AY27" s="2705"/>
      <c r="AZ27" s="2705"/>
      <c r="BA27" s="2705"/>
      <c r="BB27" s="2705"/>
      <c r="BC27" s="2706"/>
      <c r="BD27" s="2707">
        <f>-'4.1'!$BZ$36-BD28</f>
        <v>22.831302825771232</v>
      </c>
      <c r="BE27" s="2705"/>
      <c r="BF27" s="2705"/>
      <c r="BG27" s="2705"/>
      <c r="BH27" s="2705"/>
      <c r="BI27" s="2705"/>
      <c r="BJ27" s="2705"/>
      <c r="BK27" s="2705"/>
      <c r="BL27" s="2705"/>
      <c r="BM27" s="2706"/>
      <c r="BN27" s="2707">
        <f>-'4.1'!$CN$36-BN28</f>
        <v>13.57859765287634</v>
      </c>
      <c r="BO27" s="2705"/>
      <c r="BP27" s="2705"/>
      <c r="BQ27" s="2705"/>
      <c r="BR27" s="2705"/>
      <c r="BS27" s="2705"/>
      <c r="BT27" s="2705"/>
      <c r="BU27" s="2705"/>
      <c r="BV27" s="2705"/>
      <c r="BW27" s="2706"/>
      <c r="BX27" s="2707">
        <f>-'4.1'!$DB$36-BX28</f>
        <v>8.9442675802524967</v>
      </c>
      <c r="BY27" s="2705"/>
      <c r="BZ27" s="2705"/>
      <c r="CA27" s="2705"/>
      <c r="CB27" s="2705"/>
      <c r="CC27" s="2705"/>
      <c r="CD27" s="2705"/>
      <c r="CE27" s="2705"/>
      <c r="CF27" s="2705"/>
      <c r="CG27" s="2706"/>
      <c r="CH27" s="2707">
        <f>-'4.1'!$DP$36-CH28</f>
        <v>8.4952854492916998</v>
      </c>
      <c r="CI27" s="2705"/>
      <c r="CJ27" s="2705"/>
      <c r="CK27" s="2705"/>
      <c r="CL27" s="2705"/>
      <c r="CM27" s="2705"/>
      <c r="CN27" s="2705"/>
      <c r="CO27" s="2705"/>
      <c r="CP27" s="2705"/>
      <c r="CQ27" s="2706"/>
      <c r="CR27" s="2707">
        <f>-'4.1'!$ED$36-CR28</f>
        <v>7.980096462169346</v>
      </c>
      <c r="CS27" s="2705"/>
      <c r="CT27" s="2705"/>
      <c r="CU27" s="2705"/>
      <c r="CV27" s="2705"/>
      <c r="CW27" s="2705"/>
      <c r="CX27" s="2705"/>
      <c r="CY27" s="2705"/>
      <c r="CZ27" s="2705"/>
      <c r="DA27" s="2706"/>
      <c r="DB27" s="1984">
        <f t="shared" si="0"/>
        <v>104.66602858382008</v>
      </c>
    </row>
    <row r="28" spans="1:108">
      <c r="A28" s="2776" t="s">
        <v>624</v>
      </c>
      <c r="B28" s="2622"/>
      <c r="C28" s="2622"/>
      <c r="D28" s="2622"/>
      <c r="E28" s="2622"/>
      <c r="F28" s="2622"/>
      <c r="G28" s="2622"/>
      <c r="H28" s="2622"/>
      <c r="I28" s="2622"/>
      <c r="J28" s="2622"/>
      <c r="K28" s="2622"/>
      <c r="L28" s="2622"/>
      <c r="M28" s="2622"/>
      <c r="N28" s="2622"/>
      <c r="O28" s="2622"/>
      <c r="P28" s="2622"/>
      <c r="Q28" s="2622"/>
      <c r="R28" s="2622"/>
      <c r="S28" s="2622"/>
      <c r="T28" s="2622"/>
      <c r="U28" s="2622"/>
      <c r="V28" s="2622"/>
      <c r="W28" s="2622"/>
      <c r="X28" s="2622"/>
      <c r="Y28" s="2622"/>
      <c r="Z28" s="2622"/>
      <c r="AA28" s="2622"/>
      <c r="AB28" s="2622"/>
      <c r="AC28" s="2622"/>
      <c r="AD28" s="2622"/>
      <c r="AE28" s="2622"/>
      <c r="AF28" s="2622"/>
      <c r="AG28" s="2622"/>
      <c r="AH28" s="2622"/>
      <c r="AI28" s="2622"/>
      <c r="AJ28" s="2622"/>
      <c r="AK28" s="2622"/>
      <c r="AL28" s="2622"/>
      <c r="AM28" s="2622"/>
      <c r="AN28" s="2622"/>
      <c r="AO28" s="2622"/>
      <c r="AP28" s="2622"/>
      <c r="AQ28" s="2622"/>
      <c r="AR28" s="2622"/>
      <c r="AS28" s="2623"/>
      <c r="AT28" s="2707">
        <f>'4.1'!$BL$43</f>
        <v>8.2093150684931491</v>
      </c>
      <c r="AU28" s="2705"/>
      <c r="AV28" s="2705"/>
      <c r="AW28" s="2705"/>
      <c r="AX28" s="2705"/>
      <c r="AY28" s="2705"/>
      <c r="AZ28" s="2705"/>
      <c r="BA28" s="2705"/>
      <c r="BB28" s="2705"/>
      <c r="BC28" s="2706"/>
      <c r="BD28" s="2707">
        <f>'4.1'!$BZ$43</f>
        <v>5.0301369863013701</v>
      </c>
      <c r="BE28" s="2705"/>
      <c r="BF28" s="2705"/>
      <c r="BG28" s="2705"/>
      <c r="BH28" s="2705"/>
      <c r="BI28" s="2705"/>
      <c r="BJ28" s="2705"/>
      <c r="BK28" s="2705"/>
      <c r="BL28" s="2705"/>
      <c r="BM28" s="2706"/>
      <c r="BN28" s="2707">
        <f>'4.1'!$CN$43</f>
        <v>5.9444383561643832</v>
      </c>
      <c r="BO28" s="2705"/>
      <c r="BP28" s="2705"/>
      <c r="BQ28" s="2705"/>
      <c r="BR28" s="2705"/>
      <c r="BS28" s="2705"/>
      <c r="BT28" s="2705"/>
      <c r="BU28" s="2705"/>
      <c r="BV28" s="2705"/>
      <c r="BW28" s="2706"/>
      <c r="BX28" s="2707">
        <f>'4.1'!$DB$43</f>
        <v>6.3281095890410954</v>
      </c>
      <c r="BY28" s="2705"/>
      <c r="BZ28" s="2705"/>
      <c r="CA28" s="2705"/>
      <c r="CB28" s="2705"/>
      <c r="CC28" s="2705"/>
      <c r="CD28" s="2705"/>
      <c r="CE28" s="2705"/>
      <c r="CF28" s="2705"/>
      <c r="CG28" s="2706"/>
      <c r="CH28" s="2707">
        <f>'4.1'!$DP$43</f>
        <v>6.566794520547945</v>
      </c>
      <c r="CI28" s="2705"/>
      <c r="CJ28" s="2705"/>
      <c r="CK28" s="2705"/>
      <c r="CL28" s="2705"/>
      <c r="CM28" s="2705"/>
      <c r="CN28" s="2705"/>
      <c r="CO28" s="2705"/>
      <c r="CP28" s="2705"/>
      <c r="CQ28" s="2706"/>
      <c r="CR28" s="2707">
        <f>'4.1'!$ED$43</f>
        <v>6.8144822191097596</v>
      </c>
      <c r="CS28" s="2705"/>
      <c r="CT28" s="2705"/>
      <c r="CU28" s="2705"/>
      <c r="CV28" s="2705"/>
      <c r="CW28" s="2705"/>
      <c r="CX28" s="2705"/>
      <c r="CY28" s="2705"/>
      <c r="CZ28" s="2705"/>
      <c r="DA28" s="2706"/>
      <c r="DB28" s="1984">
        <f t="shared" si="0"/>
        <v>38.893276739657708</v>
      </c>
      <c r="DD28" s="1978">
        <f>DB27+DB28</f>
        <v>143.55930532347779</v>
      </c>
    </row>
    <row r="29" spans="1:108">
      <c r="A29" s="2776" t="s">
        <v>197</v>
      </c>
      <c r="B29" s="2622"/>
      <c r="C29" s="2622"/>
      <c r="D29" s="2622"/>
      <c r="E29" s="2622"/>
      <c r="F29" s="2622"/>
      <c r="G29" s="2622"/>
      <c r="H29" s="2622"/>
      <c r="I29" s="2622"/>
      <c r="J29" s="2622"/>
      <c r="K29" s="2622"/>
      <c r="L29" s="2622"/>
      <c r="M29" s="2622"/>
      <c r="N29" s="2622"/>
      <c r="O29" s="2622"/>
      <c r="P29" s="2622"/>
      <c r="Q29" s="2622"/>
      <c r="R29" s="2622"/>
      <c r="S29" s="2622"/>
      <c r="T29" s="2622"/>
      <c r="U29" s="2622"/>
      <c r="V29" s="2622"/>
      <c r="W29" s="2622"/>
      <c r="X29" s="2622"/>
      <c r="Y29" s="2622"/>
      <c r="Z29" s="2622"/>
      <c r="AA29" s="2622"/>
      <c r="AB29" s="2622"/>
      <c r="AC29" s="2622"/>
      <c r="AD29" s="2622"/>
      <c r="AE29" s="2622"/>
      <c r="AF29" s="2622"/>
      <c r="AG29" s="2622"/>
      <c r="AH29" s="2622"/>
      <c r="AI29" s="2622"/>
      <c r="AJ29" s="2622"/>
      <c r="AK29" s="2622"/>
      <c r="AL29" s="2622"/>
      <c r="AM29" s="2622"/>
      <c r="AN29" s="2622"/>
      <c r="AO29" s="2622"/>
      <c r="AP29" s="2622"/>
      <c r="AQ29" s="2622"/>
      <c r="AR29" s="2622"/>
      <c r="AS29" s="2623"/>
      <c r="AT29" s="2707">
        <f>'4.1'!$BL$45</f>
        <v>71.240176035146916</v>
      </c>
      <c r="AU29" s="2705"/>
      <c r="AV29" s="2705"/>
      <c r="AW29" s="2705"/>
      <c r="AX29" s="2705"/>
      <c r="AY29" s="2705"/>
      <c r="AZ29" s="2705"/>
      <c r="BA29" s="2705"/>
      <c r="BB29" s="2705"/>
      <c r="BC29" s="2706"/>
      <c r="BD29" s="2707">
        <f>'4.1'!$BZ$45</f>
        <v>51.525406514976616</v>
      </c>
      <c r="BE29" s="2705"/>
      <c r="BF29" s="2705"/>
      <c r="BG29" s="2705"/>
      <c r="BH29" s="2705"/>
      <c r="BI29" s="2705"/>
      <c r="BJ29" s="2705"/>
      <c r="BK29" s="2705"/>
      <c r="BL29" s="2705"/>
      <c r="BM29" s="2706"/>
      <c r="BN29" s="2707">
        <f>'4.1'!$CN$45</f>
        <v>64.112599624847491</v>
      </c>
      <c r="BO29" s="2705"/>
      <c r="BP29" s="2705"/>
      <c r="BQ29" s="2705"/>
      <c r="BR29" s="2705"/>
      <c r="BS29" s="2705"/>
      <c r="BT29" s="2705"/>
      <c r="BU29" s="2705"/>
      <c r="BV29" s="2705"/>
      <c r="BW29" s="2706"/>
      <c r="BX29" s="2707">
        <f>'4.1'!$DB$45</f>
        <v>71.181931810375517</v>
      </c>
      <c r="BY29" s="2705"/>
      <c r="BZ29" s="2705"/>
      <c r="CA29" s="2705"/>
      <c r="CB29" s="2705"/>
      <c r="CC29" s="2705"/>
      <c r="CD29" s="2705"/>
      <c r="CE29" s="2705"/>
      <c r="CF29" s="2705"/>
      <c r="CG29" s="2706"/>
      <c r="CH29" s="2707">
        <f>'4.1'!$DP$45</f>
        <v>85.640175792589744</v>
      </c>
      <c r="CI29" s="2705"/>
      <c r="CJ29" s="2705"/>
      <c r="CK29" s="2705"/>
      <c r="CL29" s="2705"/>
      <c r="CM29" s="2705"/>
      <c r="CN29" s="2705"/>
      <c r="CO29" s="2705"/>
      <c r="CP29" s="2705"/>
      <c r="CQ29" s="2706"/>
      <c r="CR29" s="2707">
        <f>'4.1'!$ED$45</f>
        <v>41.81849187964221</v>
      </c>
      <c r="CS29" s="2705"/>
      <c r="CT29" s="2705"/>
      <c r="CU29" s="2705"/>
      <c r="CV29" s="2705"/>
      <c r="CW29" s="2705"/>
      <c r="CX29" s="2705"/>
      <c r="CY29" s="2705"/>
      <c r="CZ29" s="2705"/>
      <c r="DA29" s="2706"/>
      <c r="DB29" s="1984">
        <f t="shared" si="0"/>
        <v>385.51878165757853</v>
      </c>
    </row>
    <row r="30" spans="1:108">
      <c r="A30" s="2776" t="s">
        <v>646</v>
      </c>
      <c r="B30" s="2622"/>
      <c r="C30" s="2622"/>
      <c r="D30" s="2622"/>
      <c r="E30" s="2622"/>
      <c r="F30" s="2622"/>
      <c r="G30" s="2622"/>
      <c r="H30" s="2622"/>
      <c r="I30" s="2622"/>
      <c r="J30" s="2622"/>
      <c r="K30" s="2622"/>
      <c r="L30" s="2622"/>
      <c r="M30" s="2622"/>
      <c r="N30" s="2622"/>
      <c r="O30" s="2622"/>
      <c r="P30" s="2622"/>
      <c r="Q30" s="2622"/>
      <c r="R30" s="2622"/>
      <c r="S30" s="2622"/>
      <c r="T30" s="2622"/>
      <c r="U30" s="2622"/>
      <c r="V30" s="2622"/>
      <c r="W30" s="2622"/>
      <c r="X30" s="2622"/>
      <c r="Y30" s="2622"/>
      <c r="Z30" s="2622"/>
      <c r="AA30" s="2622"/>
      <c r="AB30" s="2622"/>
      <c r="AC30" s="2622"/>
      <c r="AD30" s="2622"/>
      <c r="AE30" s="2622"/>
      <c r="AF30" s="2622"/>
      <c r="AG30" s="2622"/>
      <c r="AH30" s="2622"/>
      <c r="AI30" s="2622"/>
      <c r="AJ30" s="2622"/>
      <c r="AK30" s="2622"/>
      <c r="AL30" s="2622"/>
      <c r="AM30" s="2622"/>
      <c r="AN30" s="2622"/>
      <c r="AO30" s="2622"/>
      <c r="AP30" s="2622"/>
      <c r="AQ30" s="2622"/>
      <c r="AR30" s="2622"/>
      <c r="AS30" s="2623"/>
      <c r="AT30" s="2707">
        <f>AT12-AT18-AT27-AT28-AT29</f>
        <v>196.66611962662847</v>
      </c>
      <c r="AU30" s="2705">
        <f t="shared" ref="AU30:DA30" si="1">AU12-AU18-AU27-AU28-AU29</f>
        <v>0</v>
      </c>
      <c r="AV30" s="2705">
        <f t="shared" si="1"/>
        <v>0</v>
      </c>
      <c r="AW30" s="2705">
        <f t="shared" si="1"/>
        <v>0</v>
      </c>
      <c r="AX30" s="2705">
        <f t="shared" si="1"/>
        <v>0</v>
      </c>
      <c r="AY30" s="2705">
        <f t="shared" si="1"/>
        <v>0</v>
      </c>
      <c r="AZ30" s="2705">
        <f t="shared" si="1"/>
        <v>0</v>
      </c>
      <c r="BA30" s="2705">
        <f t="shared" si="1"/>
        <v>0</v>
      </c>
      <c r="BB30" s="2705">
        <f t="shared" si="1"/>
        <v>0</v>
      </c>
      <c r="BC30" s="2706">
        <f t="shared" si="1"/>
        <v>0</v>
      </c>
      <c r="BD30" s="2707">
        <f t="shared" si="1"/>
        <v>89.907046803268685</v>
      </c>
      <c r="BE30" s="2705">
        <f t="shared" si="1"/>
        <v>0</v>
      </c>
      <c r="BF30" s="2705">
        <f t="shared" si="1"/>
        <v>0</v>
      </c>
      <c r="BG30" s="2705">
        <f t="shared" si="1"/>
        <v>0</v>
      </c>
      <c r="BH30" s="2705">
        <f t="shared" si="1"/>
        <v>0</v>
      </c>
      <c r="BI30" s="2705">
        <f t="shared" si="1"/>
        <v>0</v>
      </c>
      <c r="BJ30" s="2705">
        <f t="shared" si="1"/>
        <v>0</v>
      </c>
      <c r="BK30" s="2705">
        <f t="shared" si="1"/>
        <v>0</v>
      </c>
      <c r="BL30" s="2705">
        <f t="shared" si="1"/>
        <v>0</v>
      </c>
      <c r="BM30" s="2706">
        <f t="shared" si="1"/>
        <v>0</v>
      </c>
      <c r="BN30" s="2707">
        <f t="shared" si="1"/>
        <v>145.96423535605041</v>
      </c>
      <c r="BO30" s="2705">
        <f t="shared" si="1"/>
        <v>0</v>
      </c>
      <c r="BP30" s="2705">
        <f t="shared" si="1"/>
        <v>0</v>
      </c>
      <c r="BQ30" s="2705">
        <f t="shared" si="1"/>
        <v>0</v>
      </c>
      <c r="BR30" s="2705">
        <f t="shared" si="1"/>
        <v>0</v>
      </c>
      <c r="BS30" s="2705">
        <f t="shared" si="1"/>
        <v>0</v>
      </c>
      <c r="BT30" s="2705">
        <f t="shared" si="1"/>
        <v>0</v>
      </c>
      <c r="BU30" s="2705">
        <f t="shared" si="1"/>
        <v>0</v>
      </c>
      <c r="BV30" s="2705">
        <f t="shared" si="1"/>
        <v>0</v>
      </c>
      <c r="BW30" s="2706">
        <f t="shared" si="1"/>
        <v>0</v>
      </c>
      <c r="BX30" s="2707">
        <f t="shared" si="1"/>
        <v>173.64539589731226</v>
      </c>
      <c r="BY30" s="2705">
        <f t="shared" si="1"/>
        <v>0</v>
      </c>
      <c r="BZ30" s="2705">
        <f t="shared" si="1"/>
        <v>0</v>
      </c>
      <c r="CA30" s="2705">
        <f t="shared" si="1"/>
        <v>0</v>
      </c>
      <c r="CB30" s="2705">
        <f t="shared" si="1"/>
        <v>0</v>
      </c>
      <c r="CC30" s="2705">
        <f t="shared" si="1"/>
        <v>0</v>
      </c>
      <c r="CD30" s="2705">
        <f t="shared" si="1"/>
        <v>0</v>
      </c>
      <c r="CE30" s="2705">
        <f t="shared" si="1"/>
        <v>0</v>
      </c>
      <c r="CF30" s="2705">
        <f t="shared" si="1"/>
        <v>0</v>
      </c>
      <c r="CG30" s="2706">
        <f t="shared" si="1"/>
        <v>0</v>
      </c>
      <c r="CH30" s="2707">
        <f t="shared" si="1"/>
        <v>229.53380697121355</v>
      </c>
      <c r="CI30" s="2705">
        <f t="shared" si="1"/>
        <v>0</v>
      </c>
      <c r="CJ30" s="2705">
        <f t="shared" si="1"/>
        <v>0</v>
      </c>
      <c r="CK30" s="2705">
        <f t="shared" si="1"/>
        <v>0</v>
      </c>
      <c r="CL30" s="2705">
        <f t="shared" si="1"/>
        <v>0</v>
      </c>
      <c r="CM30" s="2705">
        <f t="shared" si="1"/>
        <v>0</v>
      </c>
      <c r="CN30" s="2705">
        <f t="shared" si="1"/>
        <v>0</v>
      </c>
      <c r="CO30" s="2705">
        <f t="shared" si="1"/>
        <v>0</v>
      </c>
      <c r="CP30" s="2705">
        <f t="shared" si="1"/>
        <v>0</v>
      </c>
      <c r="CQ30" s="2706">
        <f t="shared" si="1"/>
        <v>0</v>
      </c>
      <c r="CR30" s="2707">
        <f t="shared" si="1"/>
        <v>112.08229025544449</v>
      </c>
      <c r="CS30" s="2705">
        <f t="shared" si="1"/>
        <v>0</v>
      </c>
      <c r="CT30" s="2705">
        <f t="shared" si="1"/>
        <v>0</v>
      </c>
      <c r="CU30" s="2705">
        <f t="shared" si="1"/>
        <v>0</v>
      </c>
      <c r="CV30" s="2705">
        <f t="shared" si="1"/>
        <v>0</v>
      </c>
      <c r="CW30" s="2705">
        <f t="shared" si="1"/>
        <v>0</v>
      </c>
      <c r="CX30" s="2705">
        <f t="shared" si="1"/>
        <v>0</v>
      </c>
      <c r="CY30" s="2705">
        <f t="shared" si="1"/>
        <v>0</v>
      </c>
      <c r="CZ30" s="2705">
        <f t="shared" si="1"/>
        <v>0</v>
      </c>
      <c r="DA30" s="2706">
        <f t="shared" si="1"/>
        <v>0</v>
      </c>
      <c r="DB30" s="1984">
        <f t="shared" si="0"/>
        <v>947.79889490991775</v>
      </c>
    </row>
    <row r="31" spans="1:108" ht="25.5" customHeight="1">
      <c r="A31" s="2777" t="s">
        <v>647</v>
      </c>
      <c r="B31" s="2619"/>
      <c r="C31" s="2619"/>
      <c r="D31" s="2619"/>
      <c r="E31" s="2619"/>
      <c r="F31" s="2619"/>
      <c r="G31" s="2619"/>
      <c r="H31" s="2619"/>
      <c r="I31" s="2619"/>
      <c r="J31" s="2619"/>
      <c r="K31" s="2619"/>
      <c r="L31" s="2619"/>
      <c r="M31" s="2619"/>
      <c r="N31" s="2619"/>
      <c r="O31" s="2619"/>
      <c r="P31" s="2619"/>
      <c r="Q31" s="2619"/>
      <c r="R31" s="2619"/>
      <c r="S31" s="2619"/>
      <c r="T31" s="2619"/>
      <c r="U31" s="2619"/>
      <c r="V31" s="2619"/>
      <c r="W31" s="2619"/>
      <c r="X31" s="2619"/>
      <c r="Y31" s="2619"/>
      <c r="Z31" s="2619"/>
      <c r="AA31" s="2619"/>
      <c r="AB31" s="2619"/>
      <c r="AC31" s="2619"/>
      <c r="AD31" s="2619"/>
      <c r="AE31" s="2619"/>
      <c r="AF31" s="2619"/>
      <c r="AG31" s="2619"/>
      <c r="AH31" s="2619"/>
      <c r="AI31" s="2619"/>
      <c r="AJ31" s="2619"/>
      <c r="AK31" s="2619"/>
      <c r="AL31" s="2619"/>
      <c r="AM31" s="2619"/>
      <c r="AN31" s="2619"/>
      <c r="AO31" s="2619"/>
      <c r="AP31" s="2619"/>
      <c r="AQ31" s="2619"/>
      <c r="AR31" s="2619"/>
      <c r="AS31" s="2620"/>
      <c r="AT31" s="2707">
        <f>AT30</f>
        <v>196.66611962662847</v>
      </c>
      <c r="AU31" s="2705"/>
      <c r="AV31" s="2705"/>
      <c r="AW31" s="2705"/>
      <c r="AX31" s="2705"/>
      <c r="AY31" s="2705"/>
      <c r="AZ31" s="2705"/>
      <c r="BA31" s="2705"/>
      <c r="BB31" s="2705"/>
      <c r="BC31" s="2706"/>
      <c r="BD31" s="2707">
        <f>BD30</f>
        <v>89.907046803268685</v>
      </c>
      <c r="BE31" s="2705"/>
      <c r="BF31" s="2705"/>
      <c r="BG31" s="2705"/>
      <c r="BH31" s="2705"/>
      <c r="BI31" s="2705"/>
      <c r="BJ31" s="2705"/>
      <c r="BK31" s="2705"/>
      <c r="BL31" s="2705"/>
      <c r="BM31" s="2706"/>
      <c r="BN31" s="2707">
        <f>BN30</f>
        <v>145.96423535605041</v>
      </c>
      <c r="BO31" s="2705"/>
      <c r="BP31" s="2705"/>
      <c r="BQ31" s="2705"/>
      <c r="BR31" s="2705"/>
      <c r="BS31" s="2705"/>
      <c r="BT31" s="2705"/>
      <c r="BU31" s="2705"/>
      <c r="BV31" s="2705"/>
      <c r="BW31" s="2706"/>
      <c r="BX31" s="2707">
        <f>BX30</f>
        <v>173.64539589731226</v>
      </c>
      <c r="BY31" s="2705"/>
      <c r="BZ31" s="2705"/>
      <c r="CA31" s="2705"/>
      <c r="CB31" s="2705"/>
      <c r="CC31" s="2705"/>
      <c r="CD31" s="2705"/>
      <c r="CE31" s="2705"/>
      <c r="CF31" s="2705"/>
      <c r="CG31" s="2706"/>
      <c r="CH31" s="2707">
        <f>CH30</f>
        <v>229.53380697121355</v>
      </c>
      <c r="CI31" s="2705"/>
      <c r="CJ31" s="2705"/>
      <c r="CK31" s="2705"/>
      <c r="CL31" s="2705"/>
      <c r="CM31" s="2705"/>
      <c r="CN31" s="2705"/>
      <c r="CO31" s="2705"/>
      <c r="CP31" s="2705"/>
      <c r="CQ31" s="2706"/>
      <c r="CR31" s="2707">
        <f>CR30</f>
        <v>112.08229025544449</v>
      </c>
      <c r="CS31" s="2705"/>
      <c r="CT31" s="2705"/>
      <c r="CU31" s="2705"/>
      <c r="CV31" s="2705"/>
      <c r="CW31" s="2705"/>
      <c r="CX31" s="2705"/>
      <c r="CY31" s="2705"/>
      <c r="CZ31" s="2705"/>
      <c r="DA31" s="2706"/>
      <c r="DB31" s="1985">
        <f t="shared" si="0"/>
        <v>947.79889490991775</v>
      </c>
    </row>
    <row r="32" spans="1:108">
      <c r="A32" s="2776"/>
      <c r="B32" s="2622"/>
      <c r="C32" s="2622"/>
      <c r="D32" s="2622"/>
      <c r="E32" s="2622"/>
      <c r="F32" s="2622"/>
      <c r="G32" s="2622"/>
      <c r="H32" s="2622"/>
      <c r="I32" s="2622"/>
      <c r="J32" s="2622"/>
      <c r="K32" s="2622"/>
      <c r="L32" s="2622"/>
      <c r="M32" s="2622"/>
      <c r="N32" s="2622"/>
      <c r="O32" s="2622"/>
      <c r="P32" s="2622"/>
      <c r="Q32" s="2622"/>
      <c r="R32" s="2622"/>
      <c r="S32" s="2622"/>
      <c r="T32" s="2622"/>
      <c r="U32" s="2622"/>
      <c r="V32" s="2622"/>
      <c r="W32" s="2622"/>
      <c r="X32" s="2622"/>
      <c r="Y32" s="2622"/>
      <c r="Z32" s="2622"/>
      <c r="AA32" s="2622"/>
      <c r="AB32" s="2622"/>
      <c r="AC32" s="2622"/>
      <c r="AD32" s="2622"/>
      <c r="AE32" s="2622"/>
      <c r="AF32" s="2622"/>
      <c r="AG32" s="2622"/>
      <c r="AH32" s="2622"/>
      <c r="AI32" s="2622"/>
      <c r="AJ32" s="2622"/>
      <c r="AK32" s="2622"/>
      <c r="AL32" s="2622"/>
      <c r="AM32" s="2622"/>
      <c r="AN32" s="2622"/>
      <c r="AO32" s="2622"/>
      <c r="AP32" s="2622"/>
      <c r="AQ32" s="2622"/>
      <c r="AR32" s="2622"/>
      <c r="AS32" s="2623"/>
      <c r="AT32" s="2771"/>
      <c r="AU32" s="2715"/>
      <c r="AV32" s="2715"/>
      <c r="AW32" s="2715"/>
      <c r="AX32" s="2715"/>
      <c r="AY32" s="2715"/>
      <c r="AZ32" s="2715"/>
      <c r="BA32" s="2715"/>
      <c r="BB32" s="2715"/>
      <c r="BC32" s="2772"/>
      <c r="BD32" s="2771"/>
      <c r="BE32" s="2715"/>
      <c r="BF32" s="2715"/>
      <c r="BG32" s="2715"/>
      <c r="BH32" s="2715"/>
      <c r="BI32" s="2715"/>
      <c r="BJ32" s="2715"/>
      <c r="BK32" s="2715"/>
      <c r="BL32" s="2715"/>
      <c r="BM32" s="2772"/>
      <c r="BN32" s="2771"/>
      <c r="BO32" s="2715"/>
      <c r="BP32" s="2715"/>
      <c r="BQ32" s="2715"/>
      <c r="BR32" s="2715"/>
      <c r="BS32" s="2715"/>
      <c r="BT32" s="2715"/>
      <c r="BU32" s="2715"/>
      <c r="BV32" s="2715"/>
      <c r="BW32" s="2772"/>
      <c r="BX32" s="2771"/>
      <c r="BY32" s="2715"/>
      <c r="BZ32" s="2715"/>
      <c r="CA32" s="2715"/>
      <c r="CB32" s="2715"/>
      <c r="CC32" s="2715"/>
      <c r="CD32" s="2715"/>
      <c r="CE32" s="2715"/>
      <c r="CF32" s="2715"/>
      <c r="CG32" s="2772"/>
      <c r="CH32" s="2771"/>
      <c r="CI32" s="2715"/>
      <c r="CJ32" s="2715"/>
      <c r="CK32" s="2715"/>
      <c r="CL32" s="2715"/>
      <c r="CM32" s="2715"/>
      <c r="CN32" s="2715"/>
      <c r="CO32" s="2715"/>
      <c r="CP32" s="2715"/>
      <c r="CQ32" s="2772"/>
      <c r="CR32" s="2771"/>
      <c r="CS32" s="2715"/>
      <c r="CT32" s="2715"/>
      <c r="CU32" s="2715"/>
      <c r="CV32" s="2715"/>
      <c r="CW32" s="2715"/>
      <c r="CX32" s="2715"/>
      <c r="CY32" s="2715"/>
      <c r="CZ32" s="2715"/>
      <c r="DA32" s="2772"/>
      <c r="DB32" s="1986"/>
    </row>
    <row r="33" spans="1:109">
      <c r="A33" s="2776" t="s">
        <v>648</v>
      </c>
      <c r="B33" s="2622"/>
      <c r="C33" s="2622"/>
      <c r="D33" s="2622"/>
      <c r="E33" s="2622"/>
      <c r="F33" s="2622"/>
      <c r="G33" s="2622"/>
      <c r="H33" s="2622"/>
      <c r="I33" s="2622"/>
      <c r="J33" s="2622"/>
      <c r="K33" s="2622"/>
      <c r="L33" s="2622"/>
      <c r="M33" s="2622"/>
      <c r="N33" s="2622"/>
      <c r="O33" s="2622"/>
      <c r="P33" s="2622"/>
      <c r="Q33" s="2622"/>
      <c r="R33" s="2622"/>
      <c r="S33" s="2622"/>
      <c r="T33" s="2622"/>
      <c r="U33" s="2622"/>
      <c r="V33" s="2622"/>
      <c r="W33" s="2622"/>
      <c r="X33" s="2622"/>
      <c r="Y33" s="2622"/>
      <c r="Z33" s="2622"/>
      <c r="AA33" s="2622"/>
      <c r="AB33" s="2622"/>
      <c r="AC33" s="2622"/>
      <c r="AD33" s="2622"/>
      <c r="AE33" s="2622"/>
      <c r="AF33" s="2622"/>
      <c r="AG33" s="2622"/>
      <c r="AH33" s="2622"/>
      <c r="AI33" s="2622"/>
      <c r="AJ33" s="2622"/>
      <c r="AK33" s="2622"/>
      <c r="AL33" s="2622"/>
      <c r="AM33" s="2622"/>
      <c r="AN33" s="2622"/>
      <c r="AO33" s="2622"/>
      <c r="AP33" s="2622"/>
      <c r="AQ33" s="2622"/>
      <c r="AR33" s="2622"/>
      <c r="AS33" s="2623"/>
      <c r="AT33" s="2771"/>
      <c r="AU33" s="2715"/>
      <c r="AV33" s="2715"/>
      <c r="AW33" s="2715"/>
      <c r="AX33" s="2715"/>
      <c r="AY33" s="2715"/>
      <c r="AZ33" s="2715"/>
      <c r="BA33" s="2715"/>
      <c r="BB33" s="2715"/>
      <c r="BC33" s="2772"/>
      <c r="BD33" s="2771"/>
      <c r="BE33" s="2715"/>
      <c r="BF33" s="2715"/>
      <c r="BG33" s="2715"/>
      <c r="BH33" s="2715"/>
      <c r="BI33" s="2715"/>
      <c r="BJ33" s="2715"/>
      <c r="BK33" s="2715"/>
      <c r="BL33" s="2715"/>
      <c r="BM33" s="2772"/>
      <c r="BN33" s="2771"/>
      <c r="BO33" s="2715"/>
      <c r="BP33" s="2715"/>
      <c r="BQ33" s="2715"/>
      <c r="BR33" s="2715"/>
      <c r="BS33" s="2715"/>
      <c r="BT33" s="2715"/>
      <c r="BU33" s="2715"/>
      <c r="BV33" s="2715"/>
      <c r="BW33" s="2772"/>
      <c r="BX33" s="2771"/>
      <c r="BY33" s="2715"/>
      <c r="BZ33" s="2715"/>
      <c r="CA33" s="2715"/>
      <c r="CB33" s="2715"/>
      <c r="CC33" s="2715"/>
      <c r="CD33" s="2715"/>
      <c r="CE33" s="2715"/>
      <c r="CF33" s="2715"/>
      <c r="CG33" s="2772"/>
      <c r="CH33" s="2771"/>
      <c r="CI33" s="2715"/>
      <c r="CJ33" s="2715"/>
      <c r="CK33" s="2715"/>
      <c r="CL33" s="2715"/>
      <c r="CM33" s="2715"/>
      <c r="CN33" s="2715"/>
      <c r="CO33" s="2715"/>
      <c r="CP33" s="2715"/>
      <c r="CQ33" s="2772"/>
      <c r="CR33" s="2771"/>
      <c r="CS33" s="2715"/>
      <c r="CT33" s="2715"/>
      <c r="CU33" s="2715"/>
      <c r="CV33" s="2715"/>
      <c r="CW33" s="2715"/>
      <c r="CX33" s="2715"/>
      <c r="CY33" s="2715"/>
      <c r="CZ33" s="2715"/>
      <c r="DA33" s="2772"/>
      <c r="DB33" s="1986"/>
    </row>
    <row r="34" spans="1:109">
      <c r="A34" s="2776" t="s">
        <v>649</v>
      </c>
      <c r="B34" s="2622"/>
      <c r="C34" s="2622"/>
      <c r="D34" s="2622"/>
      <c r="E34" s="2622"/>
      <c r="F34" s="2622"/>
      <c r="G34" s="2622"/>
      <c r="H34" s="2622"/>
      <c r="I34" s="2622"/>
      <c r="J34" s="2622"/>
      <c r="K34" s="2622"/>
      <c r="L34" s="2622"/>
      <c r="M34" s="2622"/>
      <c r="N34" s="2622"/>
      <c r="O34" s="2622"/>
      <c r="P34" s="2622"/>
      <c r="Q34" s="2622"/>
      <c r="R34" s="2622"/>
      <c r="S34" s="2622"/>
      <c r="T34" s="2622"/>
      <c r="U34" s="2622"/>
      <c r="V34" s="2622"/>
      <c r="W34" s="2622"/>
      <c r="X34" s="2622"/>
      <c r="Y34" s="2622"/>
      <c r="Z34" s="2622"/>
      <c r="AA34" s="2622"/>
      <c r="AB34" s="2622"/>
      <c r="AC34" s="2622"/>
      <c r="AD34" s="2622"/>
      <c r="AE34" s="2622"/>
      <c r="AF34" s="2622"/>
      <c r="AG34" s="2622"/>
      <c r="AH34" s="2622"/>
      <c r="AI34" s="2622"/>
      <c r="AJ34" s="2622"/>
      <c r="AK34" s="2622"/>
      <c r="AL34" s="2622"/>
      <c r="AM34" s="2622"/>
      <c r="AN34" s="2622"/>
      <c r="AO34" s="2622"/>
      <c r="AP34" s="2622"/>
      <c r="AQ34" s="2622"/>
      <c r="AR34" s="2622"/>
      <c r="AS34" s="2623"/>
      <c r="AT34" s="2771">
        <f t="shared" ref="AT34:DA34" si="2">SUM(AT35:AT39)</f>
        <v>7069.1785064732567</v>
      </c>
      <c r="AU34" s="2715">
        <f t="shared" si="2"/>
        <v>0</v>
      </c>
      <c r="AV34" s="2715">
        <f t="shared" si="2"/>
        <v>0</v>
      </c>
      <c r="AW34" s="2715">
        <f t="shared" si="2"/>
        <v>0</v>
      </c>
      <c r="AX34" s="2715">
        <f t="shared" si="2"/>
        <v>0</v>
      </c>
      <c r="AY34" s="2715">
        <f t="shared" si="2"/>
        <v>0</v>
      </c>
      <c r="AZ34" s="2715">
        <f t="shared" si="2"/>
        <v>0</v>
      </c>
      <c r="BA34" s="2715">
        <f t="shared" si="2"/>
        <v>0</v>
      </c>
      <c r="BB34" s="2715">
        <f t="shared" si="2"/>
        <v>0</v>
      </c>
      <c r="BC34" s="2772">
        <f t="shared" si="2"/>
        <v>0</v>
      </c>
      <c r="BD34" s="2771">
        <f t="shared" si="2"/>
        <v>7133.3309475514579</v>
      </c>
      <c r="BE34" s="2715">
        <f t="shared" si="2"/>
        <v>0</v>
      </c>
      <c r="BF34" s="2715">
        <f t="shared" si="2"/>
        <v>0</v>
      </c>
      <c r="BG34" s="2715">
        <f t="shared" si="2"/>
        <v>0</v>
      </c>
      <c r="BH34" s="2715">
        <f t="shared" si="2"/>
        <v>0</v>
      </c>
      <c r="BI34" s="2715">
        <f t="shared" si="2"/>
        <v>0</v>
      </c>
      <c r="BJ34" s="2715">
        <f t="shared" si="2"/>
        <v>0</v>
      </c>
      <c r="BK34" s="2715">
        <f t="shared" si="2"/>
        <v>0</v>
      </c>
      <c r="BL34" s="2715">
        <f t="shared" si="2"/>
        <v>0</v>
      </c>
      <c r="BM34" s="2772">
        <f t="shared" si="2"/>
        <v>0</v>
      </c>
      <c r="BN34" s="2771">
        <f t="shared" si="2"/>
        <v>7101.6831945606482</v>
      </c>
      <c r="BO34" s="2715">
        <f t="shared" si="2"/>
        <v>0</v>
      </c>
      <c r="BP34" s="2715">
        <f t="shared" si="2"/>
        <v>0</v>
      </c>
      <c r="BQ34" s="2715">
        <f t="shared" si="2"/>
        <v>0</v>
      </c>
      <c r="BR34" s="2715">
        <f t="shared" si="2"/>
        <v>0</v>
      </c>
      <c r="BS34" s="2715">
        <f t="shared" si="2"/>
        <v>0</v>
      </c>
      <c r="BT34" s="2715">
        <f t="shared" si="2"/>
        <v>0</v>
      </c>
      <c r="BU34" s="2715">
        <f t="shared" si="2"/>
        <v>0</v>
      </c>
      <c r="BV34" s="2715">
        <f t="shared" si="2"/>
        <v>0</v>
      </c>
      <c r="BW34" s="2772">
        <f t="shared" si="2"/>
        <v>0</v>
      </c>
      <c r="BX34" s="2771">
        <f t="shared" si="2"/>
        <v>7556.3645397670389</v>
      </c>
      <c r="BY34" s="2715">
        <f t="shared" si="2"/>
        <v>0</v>
      </c>
      <c r="BZ34" s="2715">
        <f t="shared" si="2"/>
        <v>0</v>
      </c>
      <c r="CA34" s="2715">
        <f t="shared" si="2"/>
        <v>0</v>
      </c>
      <c r="CB34" s="2715">
        <f t="shared" si="2"/>
        <v>0</v>
      </c>
      <c r="CC34" s="2715">
        <f t="shared" si="2"/>
        <v>0</v>
      </c>
      <c r="CD34" s="2715">
        <f t="shared" si="2"/>
        <v>0</v>
      </c>
      <c r="CE34" s="2715">
        <f t="shared" si="2"/>
        <v>0</v>
      </c>
      <c r="CF34" s="2715">
        <f t="shared" si="2"/>
        <v>0</v>
      </c>
      <c r="CG34" s="2772">
        <f t="shared" si="2"/>
        <v>0</v>
      </c>
      <c r="CH34" s="2771">
        <f t="shared" si="2"/>
        <v>8023.2069531076177</v>
      </c>
      <c r="CI34" s="2715">
        <f t="shared" si="2"/>
        <v>0</v>
      </c>
      <c r="CJ34" s="2715">
        <f t="shared" si="2"/>
        <v>0</v>
      </c>
      <c r="CK34" s="2715">
        <f t="shared" si="2"/>
        <v>0</v>
      </c>
      <c r="CL34" s="2715">
        <f t="shared" si="2"/>
        <v>0</v>
      </c>
      <c r="CM34" s="2715">
        <f t="shared" si="2"/>
        <v>0</v>
      </c>
      <c r="CN34" s="2715">
        <f t="shared" si="2"/>
        <v>0</v>
      </c>
      <c r="CO34" s="2715">
        <f t="shared" si="2"/>
        <v>0</v>
      </c>
      <c r="CP34" s="2715">
        <f t="shared" si="2"/>
        <v>0</v>
      </c>
      <c r="CQ34" s="2772">
        <f t="shared" si="2"/>
        <v>0</v>
      </c>
      <c r="CR34" s="2771">
        <f t="shared" si="2"/>
        <v>8270.3633254018187</v>
      </c>
      <c r="CS34" s="2715">
        <f t="shared" si="2"/>
        <v>0</v>
      </c>
      <c r="CT34" s="2715">
        <f t="shared" si="2"/>
        <v>0</v>
      </c>
      <c r="CU34" s="2715">
        <f t="shared" si="2"/>
        <v>0</v>
      </c>
      <c r="CV34" s="2715">
        <f t="shared" si="2"/>
        <v>0</v>
      </c>
      <c r="CW34" s="2715">
        <f t="shared" si="2"/>
        <v>0</v>
      </c>
      <c r="CX34" s="2715">
        <f t="shared" si="2"/>
        <v>0</v>
      </c>
      <c r="CY34" s="2715">
        <f t="shared" si="2"/>
        <v>0</v>
      </c>
      <c r="CZ34" s="2715">
        <f t="shared" si="2"/>
        <v>0</v>
      </c>
      <c r="DA34" s="2772">
        <f t="shared" si="2"/>
        <v>0</v>
      </c>
      <c r="DB34" s="1986">
        <f t="shared" si="0"/>
        <v>45154.127466861843</v>
      </c>
      <c r="DD34" s="1987">
        <f>AT12*1.18</f>
        <v>7311.3816448092512</v>
      </c>
      <c r="DE34" s="1987">
        <f>DD34-AT34</f>
        <v>242.20313833599448</v>
      </c>
    </row>
    <row r="35" spans="1:109">
      <c r="A35" s="2765" t="s">
        <v>769</v>
      </c>
      <c r="B35" s="2766"/>
      <c r="C35" s="2766"/>
      <c r="D35" s="2766"/>
      <c r="E35" s="2766"/>
      <c r="F35" s="2766"/>
      <c r="G35" s="2766"/>
      <c r="H35" s="2766"/>
      <c r="I35" s="2766"/>
      <c r="J35" s="2766"/>
      <c r="K35" s="2766"/>
      <c r="L35" s="2766"/>
      <c r="M35" s="2766"/>
      <c r="N35" s="2766"/>
      <c r="O35" s="2766"/>
      <c r="P35" s="2766"/>
      <c r="Q35" s="2766"/>
      <c r="R35" s="2766"/>
      <c r="S35" s="2766"/>
      <c r="T35" s="2766"/>
      <c r="U35" s="2766"/>
      <c r="V35" s="2766"/>
      <c r="W35" s="2766"/>
      <c r="X35" s="2766"/>
      <c r="Y35" s="2766"/>
      <c r="Z35" s="2766"/>
      <c r="AA35" s="2766"/>
      <c r="AB35" s="2766"/>
      <c r="AC35" s="2766"/>
      <c r="AD35" s="2766"/>
      <c r="AE35" s="2766"/>
      <c r="AF35" s="2766"/>
      <c r="AG35" s="2766"/>
      <c r="AH35" s="2766"/>
      <c r="AI35" s="2766"/>
      <c r="AJ35" s="2766"/>
      <c r="AK35" s="2766"/>
      <c r="AL35" s="2766"/>
      <c r="AM35" s="2766"/>
      <c r="AN35" s="2766"/>
      <c r="AO35" s="2766"/>
      <c r="AP35" s="2766"/>
      <c r="AQ35" s="2766"/>
      <c r="AR35" s="2766"/>
      <c r="AS35" s="2767"/>
      <c r="AT35" s="2771">
        <v>7040.5442145532561</v>
      </c>
      <c r="AU35" s="2715"/>
      <c r="AV35" s="2715"/>
      <c r="AW35" s="2715"/>
      <c r="AX35" s="2715"/>
      <c r="AY35" s="2715"/>
      <c r="AZ35" s="2715"/>
      <c r="BA35" s="2715"/>
      <c r="BB35" s="2715"/>
      <c r="BC35" s="2772"/>
      <c r="BD35" s="2771">
        <v>7085.6224985514582</v>
      </c>
      <c r="BE35" s="2715"/>
      <c r="BF35" s="2715"/>
      <c r="BG35" s="2715"/>
      <c r="BH35" s="2715"/>
      <c r="BI35" s="2715"/>
      <c r="BJ35" s="2715"/>
      <c r="BK35" s="2715"/>
      <c r="BL35" s="2715"/>
      <c r="BM35" s="2772"/>
      <c r="BN35" s="2771">
        <v>7060.5507455606476</v>
      </c>
      <c r="BO35" s="2715"/>
      <c r="BP35" s="2715"/>
      <c r="BQ35" s="2715"/>
      <c r="BR35" s="2715"/>
      <c r="BS35" s="2715"/>
      <c r="BT35" s="2715"/>
      <c r="BU35" s="2715"/>
      <c r="BV35" s="2715"/>
      <c r="BW35" s="2772"/>
      <c r="BX35" s="2771">
        <v>7515.4560907670384</v>
      </c>
      <c r="BY35" s="2715"/>
      <c r="BZ35" s="2715"/>
      <c r="CA35" s="2715"/>
      <c r="CB35" s="2715"/>
      <c r="CC35" s="2715"/>
      <c r="CD35" s="2715"/>
      <c r="CE35" s="2715"/>
      <c r="CF35" s="2715"/>
      <c r="CG35" s="2772"/>
      <c r="CH35" s="2771">
        <v>7983.2985041076172</v>
      </c>
      <c r="CI35" s="2715"/>
      <c r="CJ35" s="2715"/>
      <c r="CK35" s="2715"/>
      <c r="CL35" s="2715"/>
      <c r="CM35" s="2715"/>
      <c r="CN35" s="2715"/>
      <c r="CO35" s="2715"/>
      <c r="CP35" s="2715"/>
      <c r="CQ35" s="2772"/>
      <c r="CR35" s="2771">
        <v>8224.479445225752</v>
      </c>
      <c r="CS35" s="2715"/>
      <c r="CT35" s="2715"/>
      <c r="CU35" s="2715"/>
      <c r="CV35" s="2715"/>
      <c r="CW35" s="2715"/>
      <c r="CX35" s="2715"/>
      <c r="CY35" s="2715"/>
      <c r="CZ35" s="2715"/>
      <c r="DA35" s="2772"/>
      <c r="DB35" s="1986">
        <f t="shared" si="0"/>
        <v>44909.951498765775</v>
      </c>
      <c r="DD35" s="1987">
        <f>AT13*1.18</f>
        <v>7121.6140457885667</v>
      </c>
    </row>
    <row r="36" spans="1:109">
      <c r="A36" s="2765" t="s">
        <v>772</v>
      </c>
      <c r="B36" s="2766"/>
      <c r="C36" s="2766"/>
      <c r="D36" s="2766"/>
      <c r="E36" s="2766"/>
      <c r="F36" s="2766"/>
      <c r="G36" s="2766"/>
      <c r="H36" s="2766"/>
      <c r="I36" s="2766"/>
      <c r="J36" s="2766"/>
      <c r="K36" s="2766"/>
      <c r="L36" s="2766"/>
      <c r="M36" s="2766"/>
      <c r="N36" s="2766"/>
      <c r="O36" s="2766"/>
      <c r="P36" s="2766"/>
      <c r="Q36" s="2766"/>
      <c r="R36" s="2766"/>
      <c r="S36" s="2766"/>
      <c r="T36" s="2766"/>
      <c r="U36" s="2766"/>
      <c r="V36" s="2766"/>
      <c r="W36" s="2766"/>
      <c r="X36" s="2766"/>
      <c r="Y36" s="2766"/>
      <c r="Z36" s="2766"/>
      <c r="AA36" s="2766"/>
      <c r="AB36" s="2766"/>
      <c r="AC36" s="2766"/>
      <c r="AD36" s="2766"/>
      <c r="AE36" s="2766"/>
      <c r="AF36" s="2766"/>
      <c r="AG36" s="2766"/>
      <c r="AH36" s="2766"/>
      <c r="AI36" s="2766"/>
      <c r="AJ36" s="2766"/>
      <c r="AK36" s="2766"/>
      <c r="AL36" s="2766"/>
      <c r="AM36" s="2766"/>
      <c r="AN36" s="2766"/>
      <c r="AO36" s="2766"/>
      <c r="AP36" s="2766"/>
      <c r="AQ36" s="2766"/>
      <c r="AR36" s="2766"/>
      <c r="AS36" s="2767"/>
      <c r="AT36" s="2771">
        <v>12.886809999999999</v>
      </c>
      <c r="AU36" s="2715"/>
      <c r="AV36" s="2715"/>
      <c r="AW36" s="2715"/>
      <c r="AX36" s="2715"/>
      <c r="AY36" s="2715"/>
      <c r="AZ36" s="2715"/>
      <c r="BA36" s="2715"/>
      <c r="BB36" s="2715"/>
      <c r="BC36" s="2772"/>
      <c r="BD36" s="2771">
        <v>32</v>
      </c>
      <c r="BE36" s="2715"/>
      <c r="BF36" s="2715"/>
      <c r="BG36" s="2715"/>
      <c r="BH36" s="2715"/>
      <c r="BI36" s="2715"/>
      <c r="BJ36" s="2715"/>
      <c r="BK36" s="2715"/>
      <c r="BL36" s="2715"/>
      <c r="BM36" s="2772"/>
      <c r="BN36" s="2771">
        <v>26.224</v>
      </c>
      <c r="BO36" s="2715"/>
      <c r="BP36" s="2715"/>
      <c r="BQ36" s="2715"/>
      <c r="BR36" s="2715"/>
      <c r="BS36" s="2715"/>
      <c r="BT36" s="2715"/>
      <c r="BU36" s="2715"/>
      <c r="BV36" s="2715"/>
      <c r="BW36" s="2772"/>
      <c r="BX36" s="2771">
        <v>26</v>
      </c>
      <c r="BY36" s="2715"/>
      <c r="BZ36" s="2715"/>
      <c r="CA36" s="2715"/>
      <c r="CB36" s="2715"/>
      <c r="CC36" s="2715"/>
      <c r="CD36" s="2715"/>
      <c r="CE36" s="2715"/>
      <c r="CF36" s="2715"/>
      <c r="CG36" s="2772"/>
      <c r="CH36" s="2771">
        <v>25</v>
      </c>
      <c r="CI36" s="2715"/>
      <c r="CJ36" s="2715"/>
      <c r="CK36" s="2715"/>
      <c r="CL36" s="2715"/>
      <c r="CM36" s="2715"/>
      <c r="CN36" s="2715"/>
      <c r="CO36" s="2715"/>
      <c r="CP36" s="2715"/>
      <c r="CQ36" s="2772"/>
      <c r="CR36" s="2771">
        <v>30.975431176067033</v>
      </c>
      <c r="CS36" s="2715"/>
      <c r="CT36" s="2715"/>
      <c r="CU36" s="2715"/>
      <c r="CV36" s="2715"/>
      <c r="CW36" s="2715"/>
      <c r="CX36" s="2715"/>
      <c r="CY36" s="2715"/>
      <c r="CZ36" s="2715"/>
      <c r="DA36" s="2772"/>
      <c r="DB36" s="1986">
        <f t="shared" si="0"/>
        <v>153.08624117606703</v>
      </c>
      <c r="DD36" s="1987">
        <f>AT14*1.18</f>
        <v>174.85915002068501</v>
      </c>
    </row>
    <row r="37" spans="1:109">
      <c r="A37" s="2765" t="s">
        <v>1339</v>
      </c>
      <c r="B37" s="2766"/>
      <c r="C37" s="2766"/>
      <c r="D37" s="2766"/>
      <c r="E37" s="2766"/>
      <c r="F37" s="2766"/>
      <c r="G37" s="2766"/>
      <c r="H37" s="2766"/>
      <c r="I37" s="2766"/>
      <c r="J37" s="2766"/>
      <c r="K37" s="2766"/>
      <c r="L37" s="2766"/>
      <c r="M37" s="2766"/>
      <c r="N37" s="2766"/>
      <c r="O37" s="2766"/>
      <c r="P37" s="2766"/>
      <c r="Q37" s="2766"/>
      <c r="R37" s="2766"/>
      <c r="S37" s="2766"/>
      <c r="T37" s="2766"/>
      <c r="U37" s="2766"/>
      <c r="V37" s="2766"/>
      <c r="W37" s="2766"/>
      <c r="X37" s="2766"/>
      <c r="Y37" s="2766"/>
      <c r="Z37" s="2766"/>
      <c r="AA37" s="2766"/>
      <c r="AB37" s="2766"/>
      <c r="AC37" s="2766"/>
      <c r="AD37" s="2766"/>
      <c r="AE37" s="2766"/>
      <c r="AF37" s="2766"/>
      <c r="AG37" s="2766"/>
      <c r="AH37" s="2766"/>
      <c r="AI37" s="2766"/>
      <c r="AJ37" s="2766"/>
      <c r="AK37" s="2766"/>
      <c r="AL37" s="2766"/>
      <c r="AM37" s="2766"/>
      <c r="AN37" s="2766"/>
      <c r="AO37" s="2766"/>
      <c r="AP37" s="2766"/>
      <c r="AQ37" s="2766"/>
      <c r="AR37" s="2766"/>
      <c r="AS37" s="2767"/>
      <c r="AT37" s="2771">
        <v>15.747481920000165</v>
      </c>
      <c r="AU37" s="2715"/>
      <c r="AV37" s="2715"/>
      <c r="AW37" s="2715"/>
      <c r="AX37" s="2715"/>
      <c r="AY37" s="2715"/>
      <c r="AZ37" s="2715"/>
      <c r="BA37" s="2715"/>
      <c r="BB37" s="2715"/>
      <c r="BC37" s="2772"/>
      <c r="BD37" s="2771">
        <v>15.708449000000023</v>
      </c>
      <c r="BE37" s="2715"/>
      <c r="BF37" s="2715"/>
      <c r="BG37" s="2715"/>
      <c r="BH37" s="2715"/>
      <c r="BI37" s="2715"/>
      <c r="BJ37" s="2715"/>
      <c r="BK37" s="2715"/>
      <c r="BL37" s="2715"/>
      <c r="BM37" s="2772"/>
      <c r="BN37" s="2771">
        <v>14.908449000000022</v>
      </c>
      <c r="BO37" s="2715"/>
      <c r="BP37" s="2715"/>
      <c r="BQ37" s="2715"/>
      <c r="BR37" s="2715"/>
      <c r="BS37" s="2715"/>
      <c r="BT37" s="2715"/>
      <c r="BU37" s="2715"/>
      <c r="BV37" s="2715"/>
      <c r="BW37" s="2772"/>
      <c r="BX37" s="2771">
        <v>14.908449000000022</v>
      </c>
      <c r="BY37" s="2715"/>
      <c r="BZ37" s="2715"/>
      <c r="CA37" s="2715"/>
      <c r="CB37" s="2715"/>
      <c r="CC37" s="2715"/>
      <c r="CD37" s="2715"/>
      <c r="CE37" s="2715"/>
      <c r="CF37" s="2715"/>
      <c r="CG37" s="2772"/>
      <c r="CH37" s="2771">
        <v>14.908449000000022</v>
      </c>
      <c r="CI37" s="2715"/>
      <c r="CJ37" s="2715"/>
      <c r="CK37" s="2715"/>
      <c r="CL37" s="2715"/>
      <c r="CM37" s="2715"/>
      <c r="CN37" s="2715"/>
      <c r="CO37" s="2715"/>
      <c r="CP37" s="2715"/>
      <c r="CQ37" s="2772"/>
      <c r="CR37" s="2771">
        <v>14.908448999999999</v>
      </c>
      <c r="CS37" s="2715"/>
      <c r="CT37" s="2715"/>
      <c r="CU37" s="2715"/>
      <c r="CV37" s="2715"/>
      <c r="CW37" s="2715"/>
      <c r="CX37" s="2715"/>
      <c r="CY37" s="2715"/>
      <c r="CZ37" s="2715"/>
      <c r="DA37" s="2772"/>
      <c r="DB37" s="1986">
        <f t="shared" si="0"/>
        <v>91.08972692000026</v>
      </c>
      <c r="DD37" s="1987">
        <f>AT15*1.18</f>
        <v>14.908448999999999</v>
      </c>
    </row>
    <row r="38" spans="1:109">
      <c r="A38" s="2765" t="s">
        <v>639</v>
      </c>
      <c r="B38" s="2766"/>
      <c r="C38" s="2766"/>
      <c r="D38" s="2766"/>
      <c r="E38" s="2766"/>
      <c r="F38" s="2766"/>
      <c r="G38" s="2766"/>
      <c r="H38" s="2766"/>
      <c r="I38" s="2766"/>
      <c r="J38" s="2766"/>
      <c r="K38" s="2766"/>
      <c r="L38" s="2766"/>
      <c r="M38" s="2766"/>
      <c r="N38" s="2766"/>
      <c r="O38" s="2766"/>
      <c r="P38" s="2766"/>
      <c r="Q38" s="2766"/>
      <c r="R38" s="2766"/>
      <c r="S38" s="2766"/>
      <c r="T38" s="2766"/>
      <c r="U38" s="2766"/>
      <c r="V38" s="2766"/>
      <c r="W38" s="2766"/>
      <c r="X38" s="2766"/>
      <c r="Y38" s="2766"/>
      <c r="Z38" s="2766"/>
      <c r="AA38" s="2766"/>
      <c r="AB38" s="2766"/>
      <c r="AC38" s="2766"/>
      <c r="AD38" s="2766"/>
      <c r="AE38" s="2766"/>
      <c r="AF38" s="2766"/>
      <c r="AG38" s="2766"/>
      <c r="AH38" s="2766"/>
      <c r="AI38" s="2766"/>
      <c r="AJ38" s="2766"/>
      <c r="AK38" s="2766"/>
      <c r="AL38" s="2766"/>
      <c r="AM38" s="2766"/>
      <c r="AN38" s="2766"/>
      <c r="AO38" s="2766"/>
      <c r="AP38" s="2766"/>
      <c r="AQ38" s="2766"/>
      <c r="AR38" s="2766"/>
      <c r="AS38" s="2767"/>
      <c r="AT38" s="2771">
        <v>0</v>
      </c>
      <c r="AU38" s="2715"/>
      <c r="AV38" s="2715"/>
      <c r="AW38" s="2715"/>
      <c r="AX38" s="2715"/>
      <c r="AY38" s="2715"/>
      <c r="AZ38" s="2715"/>
      <c r="BA38" s="2715"/>
      <c r="BB38" s="2715"/>
      <c r="BC38" s="2772"/>
      <c r="BD38" s="2771">
        <v>0</v>
      </c>
      <c r="BE38" s="2715"/>
      <c r="BF38" s="2715"/>
      <c r="BG38" s="2715"/>
      <c r="BH38" s="2715"/>
      <c r="BI38" s="2715"/>
      <c r="BJ38" s="2715"/>
      <c r="BK38" s="2715"/>
      <c r="BL38" s="2715"/>
      <c r="BM38" s="2772"/>
      <c r="BN38" s="2771">
        <v>0</v>
      </c>
      <c r="BO38" s="2715"/>
      <c r="BP38" s="2715"/>
      <c r="BQ38" s="2715"/>
      <c r="BR38" s="2715"/>
      <c r="BS38" s="2715"/>
      <c r="BT38" s="2715"/>
      <c r="BU38" s="2715"/>
      <c r="BV38" s="2715"/>
      <c r="BW38" s="2772"/>
      <c r="BX38" s="2771">
        <v>0</v>
      </c>
      <c r="BY38" s="2715"/>
      <c r="BZ38" s="2715"/>
      <c r="CA38" s="2715"/>
      <c r="CB38" s="2715"/>
      <c r="CC38" s="2715"/>
      <c r="CD38" s="2715"/>
      <c r="CE38" s="2715"/>
      <c r="CF38" s="2715"/>
      <c r="CG38" s="2772"/>
      <c r="CH38" s="2771">
        <v>0</v>
      </c>
      <c r="CI38" s="2715"/>
      <c r="CJ38" s="2715"/>
      <c r="CK38" s="2715"/>
      <c r="CL38" s="2715"/>
      <c r="CM38" s="2715"/>
      <c r="CN38" s="2715"/>
      <c r="CO38" s="2715"/>
      <c r="CP38" s="2715"/>
      <c r="CQ38" s="2772"/>
      <c r="CR38" s="2771">
        <v>0</v>
      </c>
      <c r="CS38" s="2715"/>
      <c r="CT38" s="2715"/>
      <c r="CU38" s="2715"/>
      <c r="CV38" s="2715"/>
      <c r="CW38" s="2715"/>
      <c r="CX38" s="2715"/>
      <c r="CY38" s="2715"/>
      <c r="CZ38" s="2715"/>
      <c r="DA38" s="2772"/>
      <c r="DB38" s="1984">
        <f t="shared" si="0"/>
        <v>0</v>
      </c>
    </row>
    <row r="39" spans="1:109">
      <c r="A39" s="2765" t="s">
        <v>640</v>
      </c>
      <c r="B39" s="2766"/>
      <c r="C39" s="2766"/>
      <c r="D39" s="2766"/>
      <c r="E39" s="2766"/>
      <c r="F39" s="2766"/>
      <c r="G39" s="2766"/>
      <c r="H39" s="2766"/>
      <c r="I39" s="2766"/>
      <c r="J39" s="2766"/>
      <c r="K39" s="2766"/>
      <c r="L39" s="2766"/>
      <c r="M39" s="2766"/>
      <c r="N39" s="2766"/>
      <c r="O39" s="2766"/>
      <c r="P39" s="2766"/>
      <c r="Q39" s="2766"/>
      <c r="R39" s="2766"/>
      <c r="S39" s="2766"/>
      <c r="T39" s="2766"/>
      <c r="U39" s="2766"/>
      <c r="V39" s="2766"/>
      <c r="W39" s="2766"/>
      <c r="X39" s="2766"/>
      <c r="Y39" s="2766"/>
      <c r="Z39" s="2766"/>
      <c r="AA39" s="2766"/>
      <c r="AB39" s="2766"/>
      <c r="AC39" s="2766"/>
      <c r="AD39" s="2766"/>
      <c r="AE39" s="2766"/>
      <c r="AF39" s="2766"/>
      <c r="AG39" s="2766"/>
      <c r="AH39" s="2766"/>
      <c r="AI39" s="2766"/>
      <c r="AJ39" s="2766"/>
      <c r="AK39" s="2766"/>
      <c r="AL39" s="2766"/>
      <c r="AM39" s="2766"/>
      <c r="AN39" s="2766"/>
      <c r="AO39" s="2766"/>
      <c r="AP39" s="2766"/>
      <c r="AQ39" s="2766"/>
      <c r="AR39" s="2766"/>
      <c r="AS39" s="2767"/>
      <c r="AT39" s="2771">
        <v>0</v>
      </c>
      <c r="AU39" s="2715"/>
      <c r="AV39" s="2715"/>
      <c r="AW39" s="2715"/>
      <c r="AX39" s="2715"/>
      <c r="AY39" s="2715"/>
      <c r="AZ39" s="2715"/>
      <c r="BA39" s="2715"/>
      <c r="BB39" s="2715"/>
      <c r="BC39" s="2772"/>
      <c r="BD39" s="2771">
        <v>0</v>
      </c>
      <c r="BE39" s="2715"/>
      <c r="BF39" s="2715"/>
      <c r="BG39" s="2715"/>
      <c r="BH39" s="2715"/>
      <c r="BI39" s="2715"/>
      <c r="BJ39" s="2715"/>
      <c r="BK39" s="2715"/>
      <c r="BL39" s="2715"/>
      <c r="BM39" s="2772"/>
      <c r="BN39" s="2771">
        <v>0</v>
      </c>
      <c r="BO39" s="2715"/>
      <c r="BP39" s="2715"/>
      <c r="BQ39" s="2715"/>
      <c r="BR39" s="2715"/>
      <c r="BS39" s="2715"/>
      <c r="BT39" s="2715"/>
      <c r="BU39" s="2715"/>
      <c r="BV39" s="2715"/>
      <c r="BW39" s="2772"/>
      <c r="BX39" s="2771">
        <v>0</v>
      </c>
      <c r="BY39" s="2715"/>
      <c r="BZ39" s="2715"/>
      <c r="CA39" s="2715"/>
      <c r="CB39" s="2715"/>
      <c r="CC39" s="2715"/>
      <c r="CD39" s="2715"/>
      <c r="CE39" s="2715"/>
      <c r="CF39" s="2715"/>
      <c r="CG39" s="2772"/>
      <c r="CH39" s="2771">
        <v>0</v>
      </c>
      <c r="CI39" s="2715"/>
      <c r="CJ39" s="2715"/>
      <c r="CK39" s="2715"/>
      <c r="CL39" s="2715"/>
      <c r="CM39" s="2715"/>
      <c r="CN39" s="2715"/>
      <c r="CO39" s="2715"/>
      <c r="CP39" s="2715"/>
      <c r="CQ39" s="2772"/>
      <c r="CR39" s="2771">
        <v>0</v>
      </c>
      <c r="CS39" s="2715"/>
      <c r="CT39" s="2715"/>
      <c r="CU39" s="2715"/>
      <c r="CV39" s="2715"/>
      <c r="CW39" s="2715"/>
      <c r="CX39" s="2715"/>
      <c r="CY39" s="2715"/>
      <c r="CZ39" s="2715"/>
      <c r="DA39" s="2772"/>
      <c r="DB39" s="1984">
        <f>SUM(AT39:DA39)</f>
        <v>0</v>
      </c>
    </row>
    <row r="40" spans="1:109">
      <c r="A40" s="2776" t="s">
        <v>650</v>
      </c>
      <c r="B40" s="2622"/>
      <c r="C40" s="2622"/>
      <c r="D40" s="2622"/>
      <c r="E40" s="2622"/>
      <c r="F40" s="2622"/>
      <c r="G40" s="2622"/>
      <c r="H40" s="2622"/>
      <c r="I40" s="2622"/>
      <c r="J40" s="2622"/>
      <c r="K40" s="2622"/>
      <c r="L40" s="2622"/>
      <c r="M40" s="2622"/>
      <c r="N40" s="2622"/>
      <c r="O40" s="2622"/>
      <c r="P40" s="2622"/>
      <c r="Q40" s="2622"/>
      <c r="R40" s="2622"/>
      <c r="S40" s="2622"/>
      <c r="T40" s="2622"/>
      <c r="U40" s="2622"/>
      <c r="V40" s="2622"/>
      <c r="W40" s="2622"/>
      <c r="X40" s="2622"/>
      <c r="Y40" s="2622"/>
      <c r="Z40" s="2622"/>
      <c r="AA40" s="2622"/>
      <c r="AB40" s="2622"/>
      <c r="AC40" s="2622"/>
      <c r="AD40" s="2622"/>
      <c r="AE40" s="2622"/>
      <c r="AF40" s="2622"/>
      <c r="AG40" s="2622"/>
      <c r="AH40" s="2622"/>
      <c r="AI40" s="2622"/>
      <c r="AJ40" s="2622"/>
      <c r="AK40" s="2622"/>
      <c r="AL40" s="2622"/>
      <c r="AM40" s="2622"/>
      <c r="AN40" s="2622"/>
      <c r="AO40" s="2622"/>
      <c r="AP40" s="2622"/>
      <c r="AQ40" s="2622"/>
      <c r="AR40" s="2622"/>
      <c r="AS40" s="2623"/>
      <c r="AT40" s="2707">
        <v>6502.5047769535922</v>
      </c>
      <c r="AU40" s="2705"/>
      <c r="AV40" s="2705"/>
      <c r="AW40" s="2705"/>
      <c r="AX40" s="2705"/>
      <c r="AY40" s="2705"/>
      <c r="AZ40" s="2705"/>
      <c r="BA40" s="2705"/>
      <c r="BB40" s="2705"/>
      <c r="BC40" s="2706"/>
      <c r="BD40" s="2707">
        <v>6570.0240265830616</v>
      </c>
      <c r="BE40" s="2705"/>
      <c r="BF40" s="2705"/>
      <c r="BG40" s="2705"/>
      <c r="BH40" s="2705"/>
      <c r="BI40" s="2705"/>
      <c r="BJ40" s="2705"/>
      <c r="BK40" s="2705"/>
      <c r="BL40" s="2705"/>
      <c r="BM40" s="2706"/>
      <c r="BN40" s="2707">
        <v>6370.2282172067298</v>
      </c>
      <c r="BO40" s="2705"/>
      <c r="BP40" s="2705"/>
      <c r="BQ40" s="2705"/>
      <c r="BR40" s="2705"/>
      <c r="BS40" s="2705"/>
      <c r="BT40" s="2705"/>
      <c r="BU40" s="2705"/>
      <c r="BV40" s="2705"/>
      <c r="BW40" s="2706"/>
      <c r="BX40" s="2707">
        <v>6764.3564185154864</v>
      </c>
      <c r="BY40" s="2705"/>
      <c r="BZ40" s="2705"/>
      <c r="CA40" s="2705"/>
      <c r="CB40" s="2705"/>
      <c r="CC40" s="2705"/>
      <c r="CD40" s="2705"/>
      <c r="CE40" s="2705"/>
      <c r="CF40" s="2705"/>
      <c r="CG40" s="2706"/>
      <c r="CH40" s="2707">
        <v>7144.4397820030308</v>
      </c>
      <c r="CI40" s="2705"/>
      <c r="CJ40" s="2705"/>
      <c r="CK40" s="2705"/>
      <c r="CL40" s="2705"/>
      <c r="CM40" s="2705"/>
      <c r="CN40" s="2705"/>
      <c r="CO40" s="2705"/>
      <c r="CP40" s="2705"/>
      <c r="CQ40" s="2706"/>
      <c r="CR40" s="2707">
        <v>7512.3472835963939</v>
      </c>
      <c r="CS40" s="2705"/>
      <c r="CT40" s="2705"/>
      <c r="CU40" s="2705"/>
      <c r="CV40" s="2705"/>
      <c r="CW40" s="2705"/>
      <c r="CX40" s="2705"/>
      <c r="CY40" s="2705"/>
      <c r="CZ40" s="2705"/>
      <c r="DA40" s="2706"/>
      <c r="DB40" s="1986">
        <f t="shared" si="0"/>
        <v>40863.900504858291</v>
      </c>
      <c r="DD40" s="1978"/>
    </row>
    <row r="41" spans="1:109">
      <c r="A41" s="2773" t="s">
        <v>651</v>
      </c>
      <c r="B41" s="2774"/>
      <c r="C41" s="2774"/>
      <c r="D41" s="2774"/>
      <c r="E41" s="2774"/>
      <c r="F41" s="2774"/>
      <c r="G41" s="2774"/>
      <c r="H41" s="2774"/>
      <c r="I41" s="2774"/>
      <c r="J41" s="2774"/>
      <c r="K41" s="2774"/>
      <c r="L41" s="2774"/>
      <c r="M41" s="2774"/>
      <c r="N41" s="2774"/>
      <c r="O41" s="2774"/>
      <c r="P41" s="2774"/>
      <c r="Q41" s="2774"/>
      <c r="R41" s="2774"/>
      <c r="S41" s="2774"/>
      <c r="T41" s="2774"/>
      <c r="U41" s="2774"/>
      <c r="V41" s="2774"/>
      <c r="W41" s="2774"/>
      <c r="X41" s="2774"/>
      <c r="Y41" s="2774"/>
      <c r="Z41" s="2774"/>
      <c r="AA41" s="2774"/>
      <c r="AB41" s="2774"/>
      <c r="AC41" s="2774"/>
      <c r="AD41" s="2774"/>
      <c r="AE41" s="2774"/>
      <c r="AF41" s="2774"/>
      <c r="AG41" s="2774"/>
      <c r="AH41" s="2774"/>
      <c r="AI41" s="2774"/>
      <c r="AJ41" s="2774"/>
      <c r="AK41" s="2774"/>
      <c r="AL41" s="2774"/>
      <c r="AM41" s="2774"/>
      <c r="AN41" s="2774"/>
      <c r="AO41" s="2774"/>
      <c r="AP41" s="2774"/>
      <c r="AQ41" s="2774"/>
      <c r="AR41" s="2774"/>
      <c r="AS41" s="2775"/>
      <c r="AT41" s="2707">
        <f t="shared" ref="AT41:DA41" si="3">SUM(AT42:AT46)</f>
        <v>6494.295461885099</v>
      </c>
      <c r="AU41" s="2705">
        <f t="shared" si="3"/>
        <v>0</v>
      </c>
      <c r="AV41" s="2705">
        <f t="shared" si="3"/>
        <v>0</v>
      </c>
      <c r="AW41" s="2705">
        <f t="shared" si="3"/>
        <v>0</v>
      </c>
      <c r="AX41" s="2705">
        <f t="shared" si="3"/>
        <v>0</v>
      </c>
      <c r="AY41" s="2705">
        <f t="shared" si="3"/>
        <v>0</v>
      </c>
      <c r="AZ41" s="2705">
        <f t="shared" si="3"/>
        <v>0</v>
      </c>
      <c r="BA41" s="2705">
        <f t="shared" si="3"/>
        <v>0</v>
      </c>
      <c r="BB41" s="2705">
        <f t="shared" si="3"/>
        <v>0</v>
      </c>
      <c r="BC41" s="2706">
        <f t="shared" si="3"/>
        <v>0</v>
      </c>
      <c r="BD41" s="2707">
        <f t="shared" si="3"/>
        <v>6564.9938895967607</v>
      </c>
      <c r="BE41" s="2705">
        <f t="shared" si="3"/>
        <v>0</v>
      </c>
      <c r="BF41" s="2705">
        <f t="shared" si="3"/>
        <v>0</v>
      </c>
      <c r="BG41" s="2705">
        <f t="shared" si="3"/>
        <v>0</v>
      </c>
      <c r="BH41" s="2705">
        <f t="shared" si="3"/>
        <v>0</v>
      </c>
      <c r="BI41" s="2705">
        <f t="shared" si="3"/>
        <v>0</v>
      </c>
      <c r="BJ41" s="2705">
        <f t="shared" si="3"/>
        <v>0</v>
      </c>
      <c r="BK41" s="2705">
        <f t="shared" si="3"/>
        <v>0</v>
      </c>
      <c r="BL41" s="2705">
        <f t="shared" si="3"/>
        <v>0</v>
      </c>
      <c r="BM41" s="2706">
        <f t="shared" si="3"/>
        <v>0</v>
      </c>
      <c r="BN41" s="2707">
        <f t="shared" si="3"/>
        <v>6364.2837788505658</v>
      </c>
      <c r="BO41" s="2705">
        <f t="shared" si="3"/>
        <v>0</v>
      </c>
      <c r="BP41" s="2705">
        <f t="shared" si="3"/>
        <v>0</v>
      </c>
      <c r="BQ41" s="2705">
        <f t="shared" si="3"/>
        <v>0</v>
      </c>
      <c r="BR41" s="2705">
        <f t="shared" si="3"/>
        <v>0</v>
      </c>
      <c r="BS41" s="2705">
        <f t="shared" si="3"/>
        <v>0</v>
      </c>
      <c r="BT41" s="2705">
        <f t="shared" si="3"/>
        <v>0</v>
      </c>
      <c r="BU41" s="2705">
        <f t="shared" si="3"/>
        <v>0</v>
      </c>
      <c r="BV41" s="2705">
        <f t="shared" si="3"/>
        <v>0</v>
      </c>
      <c r="BW41" s="2706">
        <f t="shared" si="3"/>
        <v>0</v>
      </c>
      <c r="BX41" s="2707">
        <f t="shared" si="3"/>
        <v>6758.0283089264458</v>
      </c>
      <c r="BY41" s="2705">
        <f t="shared" si="3"/>
        <v>0</v>
      </c>
      <c r="BZ41" s="2705">
        <f t="shared" si="3"/>
        <v>0</v>
      </c>
      <c r="CA41" s="2705">
        <f t="shared" si="3"/>
        <v>0</v>
      </c>
      <c r="CB41" s="2705">
        <f t="shared" si="3"/>
        <v>0</v>
      </c>
      <c r="CC41" s="2705">
        <f t="shared" si="3"/>
        <v>0</v>
      </c>
      <c r="CD41" s="2705">
        <f t="shared" si="3"/>
        <v>0</v>
      </c>
      <c r="CE41" s="2705">
        <f t="shared" si="3"/>
        <v>0</v>
      </c>
      <c r="CF41" s="2705">
        <f t="shared" si="3"/>
        <v>0</v>
      </c>
      <c r="CG41" s="2706">
        <f t="shared" si="3"/>
        <v>0</v>
      </c>
      <c r="CH41" s="2707">
        <f t="shared" si="3"/>
        <v>7137.872987482483</v>
      </c>
      <c r="CI41" s="2705">
        <f t="shared" si="3"/>
        <v>0</v>
      </c>
      <c r="CJ41" s="2705">
        <f t="shared" si="3"/>
        <v>0</v>
      </c>
      <c r="CK41" s="2705">
        <f t="shared" si="3"/>
        <v>0</v>
      </c>
      <c r="CL41" s="2705">
        <f t="shared" si="3"/>
        <v>0</v>
      </c>
      <c r="CM41" s="2705">
        <f t="shared" si="3"/>
        <v>0</v>
      </c>
      <c r="CN41" s="2705">
        <f t="shared" si="3"/>
        <v>0</v>
      </c>
      <c r="CO41" s="2705">
        <f t="shared" si="3"/>
        <v>0</v>
      </c>
      <c r="CP41" s="2705">
        <f t="shared" si="3"/>
        <v>0</v>
      </c>
      <c r="CQ41" s="2706">
        <f t="shared" si="3"/>
        <v>0</v>
      </c>
      <c r="CR41" s="2707">
        <f t="shared" si="3"/>
        <v>7505.5328013772842</v>
      </c>
      <c r="CS41" s="2705">
        <f t="shared" si="3"/>
        <v>0</v>
      </c>
      <c r="CT41" s="2705">
        <f t="shared" si="3"/>
        <v>0</v>
      </c>
      <c r="CU41" s="2705">
        <f t="shared" si="3"/>
        <v>0</v>
      </c>
      <c r="CV41" s="2705">
        <f t="shared" si="3"/>
        <v>0</v>
      </c>
      <c r="CW41" s="2705">
        <f t="shared" si="3"/>
        <v>0</v>
      </c>
      <c r="CX41" s="2705">
        <f t="shared" si="3"/>
        <v>0</v>
      </c>
      <c r="CY41" s="2705">
        <f t="shared" si="3"/>
        <v>0</v>
      </c>
      <c r="CZ41" s="2705">
        <f t="shared" si="3"/>
        <v>0</v>
      </c>
      <c r="DA41" s="2706">
        <f t="shared" si="3"/>
        <v>0</v>
      </c>
      <c r="DB41" s="1986">
        <f t="shared" si="0"/>
        <v>40825.007228118637</v>
      </c>
      <c r="DD41" s="1987"/>
    </row>
    <row r="42" spans="1:109">
      <c r="A42" s="2765" t="s">
        <v>769</v>
      </c>
      <c r="B42" s="2766"/>
      <c r="C42" s="2766"/>
      <c r="D42" s="2766"/>
      <c r="E42" s="2766"/>
      <c r="F42" s="2766"/>
      <c r="G42" s="2766"/>
      <c r="H42" s="2766"/>
      <c r="I42" s="2766"/>
      <c r="J42" s="2766"/>
      <c r="K42" s="2766"/>
      <c r="L42" s="2766"/>
      <c r="M42" s="2766"/>
      <c r="N42" s="2766"/>
      <c r="O42" s="2766"/>
      <c r="P42" s="2766"/>
      <c r="Q42" s="2766"/>
      <c r="R42" s="2766"/>
      <c r="S42" s="2766"/>
      <c r="T42" s="2766"/>
      <c r="U42" s="2766"/>
      <c r="V42" s="2766"/>
      <c r="W42" s="2766"/>
      <c r="X42" s="2766"/>
      <c r="Y42" s="2766"/>
      <c r="Z42" s="2766"/>
      <c r="AA42" s="2766"/>
      <c r="AB42" s="2766"/>
      <c r="AC42" s="2766"/>
      <c r="AD42" s="2766"/>
      <c r="AE42" s="2766"/>
      <c r="AF42" s="2766"/>
      <c r="AG42" s="2766"/>
      <c r="AH42" s="2766"/>
      <c r="AI42" s="2766"/>
      <c r="AJ42" s="2766"/>
      <c r="AK42" s="2766"/>
      <c r="AL42" s="2766"/>
      <c r="AM42" s="2766"/>
      <c r="AN42" s="2766"/>
      <c r="AO42" s="2766"/>
      <c r="AP42" s="2766"/>
      <c r="AQ42" s="2766"/>
      <c r="AR42" s="2766"/>
      <c r="AS42" s="2767"/>
      <c r="AT42" s="2707">
        <f>AT40-AT48-AT47-AT46-AT44-AT43</f>
        <v>6447.2849114838191</v>
      </c>
      <c r="AU42" s="2705"/>
      <c r="AV42" s="2705"/>
      <c r="AW42" s="2705"/>
      <c r="AX42" s="2705"/>
      <c r="AY42" s="2705"/>
      <c r="AZ42" s="2705"/>
      <c r="BA42" s="2705"/>
      <c r="BB42" s="2705"/>
      <c r="BC42" s="2706"/>
      <c r="BD42" s="2707">
        <f>BD40-BD48-BD47-BD46-BD44-BD43</f>
        <v>6522.2369897625003</v>
      </c>
      <c r="BE42" s="2705"/>
      <c r="BF42" s="2705"/>
      <c r="BG42" s="2705"/>
      <c r="BH42" s="2705"/>
      <c r="BI42" s="2705"/>
      <c r="BJ42" s="2705"/>
      <c r="BK42" s="2705"/>
      <c r="BL42" s="2705"/>
      <c r="BM42" s="2706"/>
      <c r="BN42" s="2707">
        <f>BN40-BN48-BN47-BN46-BN44-BN43</f>
        <v>6319.8310697395673</v>
      </c>
      <c r="BO42" s="2705"/>
      <c r="BP42" s="2705"/>
      <c r="BQ42" s="2705"/>
      <c r="BR42" s="2705"/>
      <c r="BS42" s="2705"/>
      <c r="BT42" s="2705"/>
      <c r="BU42" s="2705"/>
      <c r="BV42" s="2705"/>
      <c r="BW42" s="2706"/>
      <c r="BX42" s="2707">
        <f>BX40-BX48-BX47-BX46-BX44-BX43</f>
        <v>6711.6665965758202</v>
      </c>
      <c r="BY42" s="2705"/>
      <c r="BZ42" s="2705"/>
      <c r="CA42" s="2705"/>
      <c r="CB42" s="2705"/>
      <c r="CC42" s="2705"/>
      <c r="CD42" s="2705"/>
      <c r="CE42" s="2705"/>
      <c r="CF42" s="2705"/>
      <c r="CG42" s="2706"/>
      <c r="CH42" s="2707">
        <f>CH40-CH48-CH47-CH46-CH44-CH43</f>
        <v>7089.4668374616131</v>
      </c>
      <c r="CI42" s="2705"/>
      <c r="CJ42" s="2705"/>
      <c r="CK42" s="2705"/>
      <c r="CL42" s="2705"/>
      <c r="CM42" s="2705"/>
      <c r="CN42" s="2705"/>
      <c r="CO42" s="2705"/>
      <c r="CP42" s="2705"/>
      <c r="CQ42" s="2706"/>
      <c r="CR42" s="2707">
        <f>CR40-CR48-CR47-CR46-CR44-CR43</f>
        <v>7456.7746836593469</v>
      </c>
      <c r="CS42" s="2705"/>
      <c r="CT42" s="2705"/>
      <c r="CU42" s="2705"/>
      <c r="CV42" s="2705"/>
      <c r="CW42" s="2705"/>
      <c r="CX42" s="2705"/>
      <c r="CY42" s="2705"/>
      <c r="CZ42" s="2705"/>
      <c r="DA42" s="2706"/>
      <c r="DB42" s="1986">
        <f t="shared" si="0"/>
        <v>40547.261088682673</v>
      </c>
      <c r="DD42" s="1987"/>
    </row>
    <row r="43" spans="1:109">
      <c r="A43" s="2765" t="s">
        <v>772</v>
      </c>
      <c r="B43" s="2766"/>
      <c r="C43" s="2766"/>
      <c r="D43" s="2766"/>
      <c r="E43" s="2766"/>
      <c r="F43" s="2766"/>
      <c r="G43" s="2766"/>
      <c r="H43" s="2766"/>
      <c r="I43" s="2766"/>
      <c r="J43" s="2766"/>
      <c r="K43" s="2766"/>
      <c r="L43" s="2766"/>
      <c r="M43" s="2766"/>
      <c r="N43" s="2766"/>
      <c r="O43" s="2766"/>
      <c r="P43" s="2766"/>
      <c r="Q43" s="2766"/>
      <c r="R43" s="2766"/>
      <c r="S43" s="2766"/>
      <c r="T43" s="2766"/>
      <c r="U43" s="2766"/>
      <c r="V43" s="2766"/>
      <c r="W43" s="2766"/>
      <c r="X43" s="2766"/>
      <c r="Y43" s="2766"/>
      <c r="Z43" s="2766"/>
      <c r="AA43" s="2766"/>
      <c r="AB43" s="2766"/>
      <c r="AC43" s="2766"/>
      <c r="AD43" s="2766"/>
      <c r="AE43" s="2766"/>
      <c r="AF43" s="2766"/>
      <c r="AG43" s="2766"/>
      <c r="AH43" s="2766"/>
      <c r="AI43" s="2766"/>
      <c r="AJ43" s="2766"/>
      <c r="AK43" s="2766"/>
      <c r="AL43" s="2766"/>
      <c r="AM43" s="2766"/>
      <c r="AN43" s="2766"/>
      <c r="AO43" s="2766"/>
      <c r="AP43" s="2766"/>
      <c r="AQ43" s="2766"/>
      <c r="AR43" s="2766"/>
      <c r="AS43" s="2767"/>
      <c r="AT43" s="2707">
        <f>AT21*1.18</f>
        <v>34.484773466752088</v>
      </c>
      <c r="AU43" s="2705"/>
      <c r="AV43" s="2705"/>
      <c r="AW43" s="2705"/>
      <c r="AX43" s="2705"/>
      <c r="AY43" s="2705"/>
      <c r="AZ43" s="2705"/>
      <c r="BA43" s="2705"/>
      <c r="BB43" s="2705"/>
      <c r="BC43" s="2706"/>
      <c r="BD43" s="2707">
        <f>BD21*1.18</f>
        <v>30.231122899731897</v>
      </c>
      <c r="BE43" s="2705"/>
      <c r="BF43" s="2705"/>
      <c r="BG43" s="2705"/>
      <c r="BH43" s="2705"/>
      <c r="BI43" s="2705"/>
      <c r="BJ43" s="2705"/>
      <c r="BK43" s="2705"/>
      <c r="BL43" s="2705"/>
      <c r="BM43" s="2706"/>
      <c r="BN43" s="2707">
        <f>BN21*1.18</f>
        <v>31.926932176470043</v>
      </c>
      <c r="BO43" s="2705"/>
      <c r="BP43" s="2705"/>
      <c r="BQ43" s="2705"/>
      <c r="BR43" s="2705"/>
      <c r="BS43" s="2705"/>
      <c r="BT43" s="2705"/>
      <c r="BU43" s="2705"/>
      <c r="BV43" s="2705"/>
      <c r="BW43" s="2706"/>
      <c r="BX43" s="2707">
        <f>BX21*1.18</f>
        <v>33.835935416097392</v>
      </c>
      <c r="BY43" s="2705"/>
      <c r="BZ43" s="2705"/>
      <c r="CA43" s="2705"/>
      <c r="CB43" s="2705"/>
      <c r="CC43" s="2705"/>
      <c r="CD43" s="2705"/>
      <c r="CE43" s="2705"/>
      <c r="CF43" s="2705"/>
      <c r="CG43" s="2706"/>
      <c r="CH43" s="2707">
        <f>CH21*1.18</f>
        <v>35.880373086341606</v>
      </c>
      <c r="CI43" s="2705"/>
      <c r="CJ43" s="2705"/>
      <c r="CK43" s="2705"/>
      <c r="CL43" s="2705"/>
      <c r="CM43" s="2705"/>
      <c r="CN43" s="2705"/>
      <c r="CO43" s="2705"/>
      <c r="CP43" s="2705"/>
      <c r="CQ43" s="2706"/>
      <c r="CR43" s="2707">
        <f>CR21*1.18</f>
        <v>36.232340783408752</v>
      </c>
      <c r="CS43" s="2705"/>
      <c r="CT43" s="2705"/>
      <c r="CU43" s="2705"/>
      <c r="CV43" s="2705"/>
      <c r="CW43" s="2705"/>
      <c r="CX43" s="2705"/>
      <c r="CY43" s="2705"/>
      <c r="CZ43" s="2705"/>
      <c r="DA43" s="2706"/>
      <c r="DB43" s="1986">
        <f t="shared" si="0"/>
        <v>202.59147782880177</v>
      </c>
      <c r="DD43" s="1987"/>
    </row>
    <row r="44" spans="1:109">
      <c r="A44" s="2765" t="s">
        <v>1339</v>
      </c>
      <c r="B44" s="2766"/>
      <c r="C44" s="2766"/>
      <c r="D44" s="2766"/>
      <c r="E44" s="2766"/>
      <c r="F44" s="2766"/>
      <c r="G44" s="2766"/>
      <c r="H44" s="2766"/>
      <c r="I44" s="2766"/>
      <c r="J44" s="2766"/>
      <c r="K44" s="2766"/>
      <c r="L44" s="2766"/>
      <c r="M44" s="2766"/>
      <c r="N44" s="2766"/>
      <c r="O44" s="2766"/>
      <c r="P44" s="2766"/>
      <c r="Q44" s="2766"/>
      <c r="R44" s="2766"/>
      <c r="S44" s="2766"/>
      <c r="T44" s="2766"/>
      <c r="U44" s="2766"/>
      <c r="V44" s="2766"/>
      <c r="W44" s="2766"/>
      <c r="X44" s="2766"/>
      <c r="Y44" s="2766"/>
      <c r="Z44" s="2766"/>
      <c r="AA44" s="2766"/>
      <c r="AB44" s="2766"/>
      <c r="AC44" s="2766"/>
      <c r="AD44" s="2766"/>
      <c r="AE44" s="2766"/>
      <c r="AF44" s="2766"/>
      <c r="AG44" s="2766"/>
      <c r="AH44" s="2766"/>
      <c r="AI44" s="2766"/>
      <c r="AJ44" s="2766"/>
      <c r="AK44" s="2766"/>
      <c r="AL44" s="2766"/>
      <c r="AM44" s="2766"/>
      <c r="AN44" s="2766"/>
      <c r="AO44" s="2766"/>
      <c r="AP44" s="2766"/>
      <c r="AQ44" s="2766"/>
      <c r="AR44" s="2766"/>
      <c r="AS44" s="2767"/>
      <c r="AT44" s="2707">
        <f>AT22*1.18</f>
        <v>12.525776934527849</v>
      </c>
      <c r="AU44" s="2705"/>
      <c r="AV44" s="2705"/>
      <c r="AW44" s="2705"/>
      <c r="AX44" s="2705"/>
      <c r="AY44" s="2705"/>
      <c r="AZ44" s="2705"/>
      <c r="BA44" s="2705"/>
      <c r="BB44" s="2705"/>
      <c r="BC44" s="2706"/>
      <c r="BD44" s="2707">
        <f>BD22*1.18</f>
        <v>12.525776934527848</v>
      </c>
      <c r="BE44" s="2705"/>
      <c r="BF44" s="2705"/>
      <c r="BG44" s="2705"/>
      <c r="BH44" s="2705"/>
      <c r="BI44" s="2705"/>
      <c r="BJ44" s="2705"/>
      <c r="BK44" s="2705"/>
      <c r="BL44" s="2705"/>
      <c r="BM44" s="2706"/>
      <c r="BN44" s="2707">
        <f>BN22*1.18</f>
        <v>12.525776934527853</v>
      </c>
      <c r="BO44" s="2705"/>
      <c r="BP44" s="2705"/>
      <c r="BQ44" s="2705"/>
      <c r="BR44" s="2705"/>
      <c r="BS44" s="2705"/>
      <c r="BT44" s="2705"/>
      <c r="BU44" s="2705"/>
      <c r="BV44" s="2705"/>
      <c r="BW44" s="2706"/>
      <c r="BX44" s="2707">
        <f>BX22*1.18</f>
        <v>12.525776934527849</v>
      </c>
      <c r="BY44" s="2705"/>
      <c r="BZ44" s="2705"/>
      <c r="CA44" s="2705"/>
      <c r="CB44" s="2705"/>
      <c r="CC44" s="2705"/>
      <c r="CD44" s="2705"/>
      <c r="CE44" s="2705"/>
      <c r="CF44" s="2705"/>
      <c r="CG44" s="2706"/>
      <c r="CH44" s="2707">
        <f>CH22*1.18</f>
        <v>12.525776934527851</v>
      </c>
      <c r="CI44" s="2705"/>
      <c r="CJ44" s="2705"/>
      <c r="CK44" s="2705"/>
      <c r="CL44" s="2705"/>
      <c r="CM44" s="2705"/>
      <c r="CN44" s="2705"/>
      <c r="CO44" s="2705"/>
      <c r="CP44" s="2705"/>
      <c r="CQ44" s="2706"/>
      <c r="CR44" s="2707">
        <f>CR22*1.18</f>
        <v>12.525776934527851</v>
      </c>
      <c r="CS44" s="2705"/>
      <c r="CT44" s="2705"/>
      <c r="CU44" s="2705"/>
      <c r="CV44" s="2705"/>
      <c r="CW44" s="2705"/>
      <c r="CX44" s="2705"/>
      <c r="CY44" s="2705"/>
      <c r="CZ44" s="2705"/>
      <c r="DA44" s="2706"/>
      <c r="DB44" s="1986">
        <f t="shared" si="0"/>
        <v>75.1546616071671</v>
      </c>
      <c r="DD44" s="1987"/>
    </row>
    <row r="45" spans="1:109">
      <c r="A45" s="2765" t="s">
        <v>639</v>
      </c>
      <c r="B45" s="2766"/>
      <c r="C45" s="2766"/>
      <c r="D45" s="2766"/>
      <c r="E45" s="2766"/>
      <c r="F45" s="2766"/>
      <c r="G45" s="2766"/>
      <c r="H45" s="2766"/>
      <c r="I45" s="2766"/>
      <c r="J45" s="2766"/>
      <c r="K45" s="2766"/>
      <c r="L45" s="2766"/>
      <c r="M45" s="2766"/>
      <c r="N45" s="2766"/>
      <c r="O45" s="2766"/>
      <c r="P45" s="2766"/>
      <c r="Q45" s="2766"/>
      <c r="R45" s="2766"/>
      <c r="S45" s="2766"/>
      <c r="T45" s="2766"/>
      <c r="U45" s="2766"/>
      <c r="V45" s="2766"/>
      <c r="W45" s="2766"/>
      <c r="X45" s="2766"/>
      <c r="Y45" s="2766"/>
      <c r="Z45" s="2766"/>
      <c r="AA45" s="2766"/>
      <c r="AB45" s="2766"/>
      <c r="AC45" s="2766"/>
      <c r="AD45" s="2766"/>
      <c r="AE45" s="2766"/>
      <c r="AF45" s="2766"/>
      <c r="AG45" s="2766"/>
      <c r="AH45" s="2766"/>
      <c r="AI45" s="2766"/>
      <c r="AJ45" s="2766"/>
      <c r="AK45" s="2766"/>
      <c r="AL45" s="2766"/>
      <c r="AM45" s="2766"/>
      <c r="AN45" s="2766"/>
      <c r="AO45" s="2766"/>
      <c r="AP45" s="2766"/>
      <c r="AQ45" s="2766"/>
      <c r="AR45" s="2766"/>
      <c r="AS45" s="2767"/>
      <c r="AT45" s="2707">
        <v>0</v>
      </c>
      <c r="AU45" s="2705"/>
      <c r="AV45" s="2705"/>
      <c r="AW45" s="2705"/>
      <c r="AX45" s="2705"/>
      <c r="AY45" s="2705"/>
      <c r="AZ45" s="2705"/>
      <c r="BA45" s="2705"/>
      <c r="BB45" s="2705"/>
      <c r="BC45" s="2706"/>
      <c r="BD45" s="2707">
        <v>0</v>
      </c>
      <c r="BE45" s="2705"/>
      <c r="BF45" s="2705"/>
      <c r="BG45" s="2705"/>
      <c r="BH45" s="2705"/>
      <c r="BI45" s="2705"/>
      <c r="BJ45" s="2705"/>
      <c r="BK45" s="2705"/>
      <c r="BL45" s="2705"/>
      <c r="BM45" s="2706"/>
      <c r="BN45" s="2707">
        <v>0</v>
      </c>
      <c r="BO45" s="2705"/>
      <c r="BP45" s="2705"/>
      <c r="BQ45" s="2705"/>
      <c r="BR45" s="2705"/>
      <c r="BS45" s="2705"/>
      <c r="BT45" s="2705"/>
      <c r="BU45" s="2705"/>
      <c r="BV45" s="2705"/>
      <c r="BW45" s="2706"/>
      <c r="BX45" s="2707">
        <v>0</v>
      </c>
      <c r="BY45" s="2705"/>
      <c r="BZ45" s="2705"/>
      <c r="CA45" s="2705"/>
      <c r="CB45" s="2705"/>
      <c r="CC45" s="2705"/>
      <c r="CD45" s="2705"/>
      <c r="CE45" s="2705"/>
      <c r="CF45" s="2705"/>
      <c r="CG45" s="2706"/>
      <c r="CH45" s="2707">
        <v>0</v>
      </c>
      <c r="CI45" s="2705"/>
      <c r="CJ45" s="2705"/>
      <c r="CK45" s="2705"/>
      <c r="CL45" s="2705"/>
      <c r="CM45" s="2705"/>
      <c r="CN45" s="2705"/>
      <c r="CO45" s="2705"/>
      <c r="CP45" s="2705"/>
      <c r="CQ45" s="2706"/>
      <c r="CR45" s="2707">
        <v>0</v>
      </c>
      <c r="CS45" s="2705"/>
      <c r="CT45" s="2705"/>
      <c r="CU45" s="2705"/>
      <c r="CV45" s="2705"/>
      <c r="CW45" s="2705"/>
      <c r="CX45" s="2705"/>
      <c r="CY45" s="2705"/>
      <c r="CZ45" s="2705"/>
      <c r="DA45" s="2706"/>
      <c r="DB45" s="1984">
        <f t="shared" si="0"/>
        <v>0</v>
      </c>
    </row>
    <row r="46" spans="1:109">
      <c r="A46" s="2765" t="s">
        <v>640</v>
      </c>
      <c r="B46" s="2766"/>
      <c r="C46" s="2766"/>
      <c r="D46" s="2766"/>
      <c r="E46" s="2766"/>
      <c r="F46" s="2766"/>
      <c r="G46" s="2766"/>
      <c r="H46" s="2766"/>
      <c r="I46" s="2766"/>
      <c r="J46" s="2766"/>
      <c r="K46" s="2766"/>
      <c r="L46" s="2766"/>
      <c r="M46" s="2766"/>
      <c r="N46" s="2766"/>
      <c r="O46" s="2766"/>
      <c r="P46" s="2766"/>
      <c r="Q46" s="2766"/>
      <c r="R46" s="2766"/>
      <c r="S46" s="2766"/>
      <c r="T46" s="2766"/>
      <c r="U46" s="2766"/>
      <c r="V46" s="2766"/>
      <c r="W46" s="2766"/>
      <c r="X46" s="2766"/>
      <c r="Y46" s="2766"/>
      <c r="Z46" s="2766"/>
      <c r="AA46" s="2766"/>
      <c r="AB46" s="2766"/>
      <c r="AC46" s="2766"/>
      <c r="AD46" s="2766"/>
      <c r="AE46" s="2766"/>
      <c r="AF46" s="2766"/>
      <c r="AG46" s="2766"/>
      <c r="AH46" s="2766"/>
      <c r="AI46" s="2766"/>
      <c r="AJ46" s="2766"/>
      <c r="AK46" s="2766"/>
      <c r="AL46" s="2766"/>
      <c r="AM46" s="2766"/>
      <c r="AN46" s="2766"/>
      <c r="AO46" s="2766"/>
      <c r="AP46" s="2766"/>
      <c r="AQ46" s="2766"/>
      <c r="AR46" s="2766"/>
      <c r="AS46" s="2767"/>
      <c r="AT46" s="2707">
        <v>0</v>
      </c>
      <c r="AU46" s="2705"/>
      <c r="AV46" s="2705"/>
      <c r="AW46" s="2705"/>
      <c r="AX46" s="2705"/>
      <c r="AY46" s="2705"/>
      <c r="AZ46" s="2705"/>
      <c r="BA46" s="2705"/>
      <c r="BB46" s="2705"/>
      <c r="BC46" s="2706"/>
      <c r="BD46" s="2707">
        <v>0</v>
      </c>
      <c r="BE46" s="2705"/>
      <c r="BF46" s="2705"/>
      <c r="BG46" s="2705"/>
      <c r="BH46" s="2705"/>
      <c r="BI46" s="2705"/>
      <c r="BJ46" s="2705"/>
      <c r="BK46" s="2705"/>
      <c r="BL46" s="2705"/>
      <c r="BM46" s="2706"/>
      <c r="BN46" s="2707">
        <v>0</v>
      </c>
      <c r="BO46" s="2705"/>
      <c r="BP46" s="2705"/>
      <c r="BQ46" s="2705"/>
      <c r="BR46" s="2705"/>
      <c r="BS46" s="2705"/>
      <c r="BT46" s="2705"/>
      <c r="BU46" s="2705"/>
      <c r="BV46" s="2705"/>
      <c r="BW46" s="2706"/>
      <c r="BX46" s="2707">
        <v>0</v>
      </c>
      <c r="BY46" s="2705"/>
      <c r="BZ46" s="2705"/>
      <c r="CA46" s="2705"/>
      <c r="CB46" s="2705"/>
      <c r="CC46" s="2705"/>
      <c r="CD46" s="2705"/>
      <c r="CE46" s="2705"/>
      <c r="CF46" s="2705"/>
      <c r="CG46" s="2706"/>
      <c r="CH46" s="2707">
        <v>0</v>
      </c>
      <c r="CI46" s="2705"/>
      <c r="CJ46" s="2705"/>
      <c r="CK46" s="2705"/>
      <c r="CL46" s="2705"/>
      <c r="CM46" s="2705"/>
      <c r="CN46" s="2705"/>
      <c r="CO46" s="2705"/>
      <c r="CP46" s="2705"/>
      <c r="CQ46" s="2706"/>
      <c r="CR46" s="2707">
        <f>CH46</f>
        <v>0</v>
      </c>
      <c r="CS46" s="2705"/>
      <c r="CT46" s="2705"/>
      <c r="CU46" s="2705"/>
      <c r="CV46" s="2705"/>
      <c r="CW46" s="2705"/>
      <c r="CX46" s="2705"/>
      <c r="CY46" s="2705"/>
      <c r="CZ46" s="2705"/>
      <c r="DA46" s="2706"/>
      <c r="DB46" s="1986">
        <f t="shared" si="0"/>
        <v>0</v>
      </c>
      <c r="DD46" s="1987"/>
    </row>
    <row r="47" spans="1:109">
      <c r="A47" s="2773" t="s">
        <v>652</v>
      </c>
      <c r="B47" s="2774"/>
      <c r="C47" s="2774"/>
      <c r="D47" s="2774"/>
      <c r="E47" s="2774"/>
      <c r="F47" s="2774"/>
      <c r="G47" s="2774"/>
      <c r="H47" s="2774"/>
      <c r="I47" s="2774"/>
      <c r="J47" s="2774"/>
      <c r="K47" s="2774"/>
      <c r="L47" s="2774"/>
      <c r="M47" s="2774"/>
      <c r="N47" s="2774"/>
      <c r="O47" s="2774"/>
      <c r="P47" s="2774"/>
      <c r="Q47" s="2774"/>
      <c r="R47" s="2774"/>
      <c r="S47" s="2774"/>
      <c r="T47" s="2774"/>
      <c r="U47" s="2774"/>
      <c r="V47" s="2774"/>
      <c r="W47" s="2774"/>
      <c r="X47" s="2774"/>
      <c r="Y47" s="2774"/>
      <c r="Z47" s="2774"/>
      <c r="AA47" s="2774"/>
      <c r="AB47" s="2774"/>
      <c r="AC47" s="2774"/>
      <c r="AD47" s="2774"/>
      <c r="AE47" s="2774"/>
      <c r="AF47" s="2774"/>
      <c r="AG47" s="2774"/>
      <c r="AH47" s="2774"/>
      <c r="AI47" s="2774"/>
      <c r="AJ47" s="2774"/>
      <c r="AK47" s="2774"/>
      <c r="AL47" s="2774"/>
      <c r="AM47" s="2774"/>
      <c r="AN47" s="2774"/>
      <c r="AO47" s="2774"/>
      <c r="AP47" s="2774"/>
      <c r="AQ47" s="2774"/>
      <c r="AR47" s="2774"/>
      <c r="AS47" s="2775"/>
      <c r="AT47" s="2707">
        <v>0</v>
      </c>
      <c r="AU47" s="2705"/>
      <c r="AV47" s="2705"/>
      <c r="AW47" s="2705"/>
      <c r="AX47" s="2705"/>
      <c r="AY47" s="2705"/>
      <c r="AZ47" s="2705"/>
      <c r="BA47" s="2705"/>
      <c r="BB47" s="2705"/>
      <c r="BC47" s="2706"/>
      <c r="BD47" s="2707">
        <v>0</v>
      </c>
      <c r="BE47" s="2705"/>
      <c r="BF47" s="2705"/>
      <c r="BG47" s="2705"/>
      <c r="BH47" s="2705"/>
      <c r="BI47" s="2705"/>
      <c r="BJ47" s="2705"/>
      <c r="BK47" s="2705"/>
      <c r="BL47" s="2705"/>
      <c r="BM47" s="2706"/>
      <c r="BN47" s="2707">
        <v>0</v>
      </c>
      <c r="BO47" s="2705"/>
      <c r="BP47" s="2705"/>
      <c r="BQ47" s="2705"/>
      <c r="BR47" s="2705"/>
      <c r="BS47" s="2705"/>
      <c r="BT47" s="2705"/>
      <c r="BU47" s="2705"/>
      <c r="BV47" s="2705"/>
      <c r="BW47" s="2706"/>
      <c r="BX47" s="2707">
        <v>0</v>
      </c>
      <c r="BY47" s="2705"/>
      <c r="BZ47" s="2705"/>
      <c r="CA47" s="2705"/>
      <c r="CB47" s="2705"/>
      <c r="CC47" s="2705"/>
      <c r="CD47" s="2705"/>
      <c r="CE47" s="2705"/>
      <c r="CF47" s="2705"/>
      <c r="CG47" s="2706"/>
      <c r="CH47" s="2707">
        <v>0</v>
      </c>
      <c r="CI47" s="2705"/>
      <c r="CJ47" s="2705"/>
      <c r="CK47" s="2705"/>
      <c r="CL47" s="2705"/>
      <c r="CM47" s="2705"/>
      <c r="CN47" s="2705"/>
      <c r="CO47" s="2705"/>
      <c r="CP47" s="2705"/>
      <c r="CQ47" s="2706"/>
      <c r="CR47" s="2707">
        <v>0</v>
      </c>
      <c r="CS47" s="2705"/>
      <c r="CT47" s="2705"/>
      <c r="CU47" s="2705"/>
      <c r="CV47" s="2705"/>
      <c r="CW47" s="2705"/>
      <c r="CX47" s="2705"/>
      <c r="CY47" s="2705"/>
      <c r="CZ47" s="2705"/>
      <c r="DA47" s="2706"/>
      <c r="DB47" s="1986">
        <f t="shared" si="0"/>
        <v>0</v>
      </c>
    </row>
    <row r="48" spans="1:109">
      <c r="A48" s="2773" t="s">
        <v>653</v>
      </c>
      <c r="B48" s="2774"/>
      <c r="C48" s="2774"/>
      <c r="D48" s="2774"/>
      <c r="E48" s="2774"/>
      <c r="F48" s="2774"/>
      <c r="G48" s="2774"/>
      <c r="H48" s="2774"/>
      <c r="I48" s="2774"/>
      <c r="J48" s="2774"/>
      <c r="K48" s="2774"/>
      <c r="L48" s="2774"/>
      <c r="M48" s="2774"/>
      <c r="N48" s="2774"/>
      <c r="O48" s="2774"/>
      <c r="P48" s="2774"/>
      <c r="Q48" s="2774"/>
      <c r="R48" s="2774"/>
      <c r="S48" s="2774"/>
      <c r="T48" s="2774"/>
      <c r="U48" s="2774"/>
      <c r="V48" s="2774"/>
      <c r="W48" s="2774"/>
      <c r="X48" s="2774"/>
      <c r="Y48" s="2774"/>
      <c r="Z48" s="2774"/>
      <c r="AA48" s="2774"/>
      <c r="AB48" s="2774"/>
      <c r="AC48" s="2774"/>
      <c r="AD48" s="2774"/>
      <c r="AE48" s="2774"/>
      <c r="AF48" s="2774"/>
      <c r="AG48" s="2774"/>
      <c r="AH48" s="2774"/>
      <c r="AI48" s="2774"/>
      <c r="AJ48" s="2774"/>
      <c r="AK48" s="2774"/>
      <c r="AL48" s="2774"/>
      <c r="AM48" s="2774"/>
      <c r="AN48" s="2774"/>
      <c r="AO48" s="2774"/>
      <c r="AP48" s="2774"/>
      <c r="AQ48" s="2774"/>
      <c r="AR48" s="2774"/>
      <c r="AS48" s="2775"/>
      <c r="AT48" s="2707">
        <v>8.2093150684931491</v>
      </c>
      <c r="AU48" s="2705"/>
      <c r="AV48" s="2705"/>
      <c r="AW48" s="2705"/>
      <c r="AX48" s="2705"/>
      <c r="AY48" s="2705"/>
      <c r="AZ48" s="2705"/>
      <c r="BA48" s="2705"/>
      <c r="BB48" s="2705"/>
      <c r="BC48" s="2706"/>
      <c r="BD48" s="2707">
        <v>5.0301369863013701</v>
      </c>
      <c r="BE48" s="2705"/>
      <c r="BF48" s="2705"/>
      <c r="BG48" s="2705"/>
      <c r="BH48" s="2705"/>
      <c r="BI48" s="2705"/>
      <c r="BJ48" s="2705"/>
      <c r="BK48" s="2705"/>
      <c r="BL48" s="2705"/>
      <c r="BM48" s="2706"/>
      <c r="BN48" s="2707">
        <v>5.9444383561643832</v>
      </c>
      <c r="BO48" s="2705"/>
      <c r="BP48" s="2705"/>
      <c r="BQ48" s="2705"/>
      <c r="BR48" s="2705"/>
      <c r="BS48" s="2705"/>
      <c r="BT48" s="2705"/>
      <c r="BU48" s="2705"/>
      <c r="BV48" s="2705"/>
      <c r="BW48" s="2706"/>
      <c r="BX48" s="2707">
        <v>6.3281095890410954</v>
      </c>
      <c r="BY48" s="2705"/>
      <c r="BZ48" s="2705"/>
      <c r="CA48" s="2705"/>
      <c r="CB48" s="2705"/>
      <c r="CC48" s="2705"/>
      <c r="CD48" s="2705"/>
      <c r="CE48" s="2705"/>
      <c r="CF48" s="2705"/>
      <c r="CG48" s="2706"/>
      <c r="CH48" s="2707">
        <v>6.566794520547945</v>
      </c>
      <c r="CI48" s="2705"/>
      <c r="CJ48" s="2705"/>
      <c r="CK48" s="2705"/>
      <c r="CL48" s="2705"/>
      <c r="CM48" s="2705"/>
      <c r="CN48" s="2705"/>
      <c r="CO48" s="2705"/>
      <c r="CP48" s="2705"/>
      <c r="CQ48" s="2706"/>
      <c r="CR48" s="2707">
        <v>6.8144822191097596</v>
      </c>
      <c r="CS48" s="2705"/>
      <c r="CT48" s="2705"/>
      <c r="CU48" s="2705"/>
      <c r="CV48" s="2705"/>
      <c r="CW48" s="2705"/>
      <c r="CX48" s="2705"/>
      <c r="CY48" s="2705"/>
      <c r="CZ48" s="2705"/>
      <c r="DA48" s="2706"/>
      <c r="DB48" s="1986">
        <f t="shared" si="0"/>
        <v>38.893276739657708</v>
      </c>
    </row>
    <row r="49" spans="1:108">
      <c r="A49" s="2776" t="s">
        <v>654</v>
      </c>
      <c r="B49" s="2622"/>
      <c r="C49" s="2622"/>
      <c r="D49" s="2622"/>
      <c r="E49" s="2622"/>
      <c r="F49" s="2622"/>
      <c r="G49" s="2622"/>
      <c r="H49" s="2622"/>
      <c r="I49" s="2622"/>
      <c r="J49" s="2622"/>
      <c r="K49" s="2622"/>
      <c r="L49" s="2622"/>
      <c r="M49" s="2622"/>
      <c r="N49" s="2622"/>
      <c r="O49" s="2622"/>
      <c r="P49" s="2622"/>
      <c r="Q49" s="2622"/>
      <c r="R49" s="2622"/>
      <c r="S49" s="2622"/>
      <c r="T49" s="2622"/>
      <c r="U49" s="2622"/>
      <c r="V49" s="2622"/>
      <c r="W49" s="2622"/>
      <c r="X49" s="2622"/>
      <c r="Y49" s="2622"/>
      <c r="Z49" s="2622"/>
      <c r="AA49" s="2622"/>
      <c r="AB49" s="2622"/>
      <c r="AC49" s="2622"/>
      <c r="AD49" s="2622"/>
      <c r="AE49" s="2622"/>
      <c r="AF49" s="2622"/>
      <c r="AG49" s="2622"/>
      <c r="AH49" s="2622"/>
      <c r="AI49" s="2622"/>
      <c r="AJ49" s="2622"/>
      <c r="AK49" s="2622"/>
      <c r="AL49" s="2622"/>
      <c r="AM49" s="2622"/>
      <c r="AN49" s="2622"/>
      <c r="AO49" s="2622"/>
      <c r="AP49" s="2622"/>
      <c r="AQ49" s="2622"/>
      <c r="AR49" s="2622"/>
      <c r="AS49" s="2623"/>
      <c r="AT49" s="2707">
        <f>AT34-AT40</f>
        <v>566.67372951966445</v>
      </c>
      <c r="AU49" s="2705"/>
      <c r="AV49" s="2705"/>
      <c r="AW49" s="2705"/>
      <c r="AX49" s="2705"/>
      <c r="AY49" s="2705"/>
      <c r="AZ49" s="2705"/>
      <c r="BA49" s="2705"/>
      <c r="BB49" s="2705"/>
      <c r="BC49" s="2706"/>
      <c r="BD49" s="2707">
        <f>BD34-BD40</f>
        <v>563.3069209683963</v>
      </c>
      <c r="BE49" s="2705"/>
      <c r="BF49" s="2705"/>
      <c r="BG49" s="2705"/>
      <c r="BH49" s="2705"/>
      <c r="BI49" s="2705"/>
      <c r="BJ49" s="2705"/>
      <c r="BK49" s="2705"/>
      <c r="BL49" s="2705"/>
      <c r="BM49" s="2706"/>
      <c r="BN49" s="2707">
        <f>BN34-BN40</f>
        <v>731.45497735391837</v>
      </c>
      <c r="BO49" s="2705"/>
      <c r="BP49" s="2705"/>
      <c r="BQ49" s="2705"/>
      <c r="BR49" s="2705"/>
      <c r="BS49" s="2705"/>
      <c r="BT49" s="2705"/>
      <c r="BU49" s="2705"/>
      <c r="BV49" s="2705"/>
      <c r="BW49" s="2706"/>
      <c r="BX49" s="2707">
        <f>BX34-BX40</f>
        <v>792.00812125155244</v>
      </c>
      <c r="BY49" s="2705"/>
      <c r="BZ49" s="2705"/>
      <c r="CA49" s="2705"/>
      <c r="CB49" s="2705"/>
      <c r="CC49" s="2705"/>
      <c r="CD49" s="2705"/>
      <c r="CE49" s="2705"/>
      <c r="CF49" s="2705"/>
      <c r="CG49" s="2706"/>
      <c r="CH49" s="2707">
        <f>CH34-CH40</f>
        <v>878.76717110458685</v>
      </c>
      <c r="CI49" s="2705"/>
      <c r="CJ49" s="2705"/>
      <c r="CK49" s="2705"/>
      <c r="CL49" s="2705"/>
      <c r="CM49" s="2705"/>
      <c r="CN49" s="2705"/>
      <c r="CO49" s="2705"/>
      <c r="CP49" s="2705"/>
      <c r="CQ49" s="2706"/>
      <c r="CR49" s="2707">
        <f>CR34-CR40</f>
        <v>758.01604180542472</v>
      </c>
      <c r="CS49" s="2705"/>
      <c r="CT49" s="2705"/>
      <c r="CU49" s="2705"/>
      <c r="CV49" s="2705"/>
      <c r="CW49" s="2705"/>
      <c r="CX49" s="2705"/>
      <c r="CY49" s="2705"/>
      <c r="CZ49" s="2705"/>
      <c r="DA49" s="2706"/>
      <c r="DB49" s="1986">
        <f t="shared" si="0"/>
        <v>4290.2269620035431</v>
      </c>
      <c r="DD49" s="1988">
        <v>4290.2269620035431</v>
      </c>
    </row>
    <row r="50" spans="1:108">
      <c r="A50" s="2776" t="s">
        <v>655</v>
      </c>
      <c r="B50" s="2622"/>
      <c r="C50" s="2622"/>
      <c r="D50" s="2622"/>
      <c r="E50" s="2622"/>
      <c r="F50" s="2622"/>
      <c r="G50" s="2622"/>
      <c r="H50" s="2622"/>
      <c r="I50" s="2622"/>
      <c r="J50" s="2622"/>
      <c r="K50" s="2622"/>
      <c r="L50" s="2622"/>
      <c r="M50" s="2622"/>
      <c r="N50" s="2622"/>
      <c r="O50" s="2622"/>
      <c r="P50" s="2622"/>
      <c r="Q50" s="2622"/>
      <c r="R50" s="2622"/>
      <c r="S50" s="2622"/>
      <c r="T50" s="2622"/>
      <c r="U50" s="2622"/>
      <c r="V50" s="2622"/>
      <c r="W50" s="2622"/>
      <c r="X50" s="2622"/>
      <c r="Y50" s="2622"/>
      <c r="Z50" s="2622"/>
      <c r="AA50" s="2622"/>
      <c r="AB50" s="2622"/>
      <c r="AC50" s="2622"/>
      <c r="AD50" s="2622"/>
      <c r="AE50" s="2622"/>
      <c r="AF50" s="2622"/>
      <c r="AG50" s="2622"/>
      <c r="AH50" s="2622"/>
      <c r="AI50" s="2622"/>
      <c r="AJ50" s="2622"/>
      <c r="AK50" s="2622"/>
      <c r="AL50" s="2622"/>
      <c r="AM50" s="2622"/>
      <c r="AN50" s="2622"/>
      <c r="AO50" s="2622"/>
      <c r="AP50" s="2622"/>
      <c r="AQ50" s="2622"/>
      <c r="AR50" s="2622"/>
      <c r="AS50" s="2623"/>
      <c r="AT50" s="2771"/>
      <c r="AU50" s="2715"/>
      <c r="AV50" s="2715"/>
      <c r="AW50" s="2715"/>
      <c r="AX50" s="2715"/>
      <c r="AY50" s="2715"/>
      <c r="AZ50" s="2715"/>
      <c r="BA50" s="2715"/>
      <c r="BB50" s="2715"/>
      <c r="BC50" s="2772"/>
      <c r="BD50" s="2771"/>
      <c r="BE50" s="2715"/>
      <c r="BF50" s="2715"/>
      <c r="BG50" s="2715"/>
      <c r="BH50" s="2715"/>
      <c r="BI50" s="2715"/>
      <c r="BJ50" s="2715"/>
      <c r="BK50" s="2715"/>
      <c r="BL50" s="2715"/>
      <c r="BM50" s="2772"/>
      <c r="BN50" s="2771"/>
      <c r="BO50" s="2715"/>
      <c r="BP50" s="2715"/>
      <c r="BQ50" s="2715"/>
      <c r="BR50" s="2715"/>
      <c r="BS50" s="2715"/>
      <c r="BT50" s="2715"/>
      <c r="BU50" s="2715"/>
      <c r="BV50" s="2715"/>
      <c r="BW50" s="2772"/>
      <c r="BX50" s="2771"/>
      <c r="BY50" s="2715"/>
      <c r="BZ50" s="2715"/>
      <c r="CA50" s="2715"/>
      <c r="CB50" s="2715"/>
      <c r="CC50" s="2715"/>
      <c r="CD50" s="2715"/>
      <c r="CE50" s="2715"/>
      <c r="CF50" s="2715"/>
      <c r="CG50" s="2772"/>
      <c r="CH50" s="2771"/>
      <c r="CI50" s="2715"/>
      <c r="CJ50" s="2715"/>
      <c r="CK50" s="2715"/>
      <c r="CL50" s="2715"/>
      <c r="CM50" s="2715"/>
      <c r="CN50" s="2715"/>
      <c r="CO50" s="2715"/>
      <c r="CP50" s="2715"/>
      <c r="CQ50" s="2772"/>
      <c r="CR50" s="2771"/>
      <c r="CS50" s="2715"/>
      <c r="CT50" s="2715"/>
      <c r="CU50" s="2715"/>
      <c r="CV50" s="2715"/>
      <c r="CW50" s="2715"/>
      <c r="CX50" s="2715"/>
      <c r="CY50" s="2715"/>
      <c r="CZ50" s="2715"/>
      <c r="DA50" s="2772"/>
      <c r="DB50" s="1986"/>
    </row>
    <row r="51" spans="1:108">
      <c r="A51" s="2776" t="s">
        <v>649</v>
      </c>
      <c r="B51" s="2622"/>
      <c r="C51" s="2622"/>
      <c r="D51" s="2622"/>
      <c r="E51" s="2622"/>
      <c r="F51" s="2622"/>
      <c r="G51" s="2622"/>
      <c r="H51" s="2622"/>
      <c r="I51" s="2622"/>
      <c r="J51" s="2622"/>
      <c r="K51" s="2622"/>
      <c r="L51" s="2622"/>
      <c r="M51" s="2622"/>
      <c r="N51" s="2622"/>
      <c r="O51" s="2622"/>
      <c r="P51" s="2622"/>
      <c r="Q51" s="2622"/>
      <c r="R51" s="2622"/>
      <c r="S51" s="2622"/>
      <c r="T51" s="2622"/>
      <c r="U51" s="2622"/>
      <c r="V51" s="2622"/>
      <c r="W51" s="2622"/>
      <c r="X51" s="2622"/>
      <c r="Y51" s="2622"/>
      <c r="Z51" s="2622"/>
      <c r="AA51" s="2622"/>
      <c r="AB51" s="2622"/>
      <c r="AC51" s="2622"/>
      <c r="AD51" s="2622"/>
      <c r="AE51" s="2622"/>
      <c r="AF51" s="2622"/>
      <c r="AG51" s="2622"/>
      <c r="AH51" s="2622"/>
      <c r="AI51" s="2622"/>
      <c r="AJ51" s="2622"/>
      <c r="AK51" s="2622"/>
      <c r="AL51" s="2622"/>
      <c r="AM51" s="2622"/>
      <c r="AN51" s="2622"/>
      <c r="AO51" s="2622"/>
      <c r="AP51" s="2622"/>
      <c r="AQ51" s="2622"/>
      <c r="AR51" s="2622"/>
      <c r="AS51" s="2623"/>
      <c r="AT51" s="2771">
        <v>0</v>
      </c>
      <c r="AU51" s="2715"/>
      <c r="AV51" s="2715"/>
      <c r="AW51" s="2715"/>
      <c r="AX51" s="2715"/>
      <c r="AY51" s="2715"/>
      <c r="AZ51" s="2715"/>
      <c r="BA51" s="2715"/>
      <c r="BB51" s="2715"/>
      <c r="BC51" s="2772"/>
      <c r="BD51" s="2771">
        <v>0.73784283050847466</v>
      </c>
      <c r="BE51" s="2715"/>
      <c r="BF51" s="2715"/>
      <c r="BG51" s="2715"/>
      <c r="BH51" s="2715"/>
      <c r="BI51" s="2715"/>
      <c r="BJ51" s="2715"/>
      <c r="BK51" s="2715"/>
      <c r="BL51" s="2715"/>
      <c r="BM51" s="2772"/>
      <c r="BN51" s="2771">
        <v>0.74445269618644072</v>
      </c>
      <c r="BO51" s="2715"/>
      <c r="BP51" s="2715"/>
      <c r="BQ51" s="2715"/>
      <c r="BR51" s="2715"/>
      <c r="BS51" s="2715"/>
      <c r="BT51" s="2715"/>
      <c r="BU51" s="2715"/>
      <c r="BV51" s="2715"/>
      <c r="BW51" s="2772"/>
      <c r="BX51" s="2771">
        <v>0.75117558957669484</v>
      </c>
      <c r="BY51" s="2715"/>
      <c r="BZ51" s="2715"/>
      <c r="CA51" s="2715"/>
      <c r="CB51" s="2715"/>
      <c r="CC51" s="2715"/>
      <c r="CD51" s="2715"/>
      <c r="CE51" s="2715"/>
      <c r="CF51" s="2715"/>
      <c r="CG51" s="2772"/>
      <c r="CH51" s="2771">
        <v>0.7580146720544132</v>
      </c>
      <c r="CI51" s="2715"/>
      <c r="CJ51" s="2715"/>
      <c r="CK51" s="2715"/>
      <c r="CL51" s="2715"/>
      <c r="CM51" s="2715"/>
      <c r="CN51" s="2715"/>
      <c r="CO51" s="2715"/>
      <c r="CP51" s="2715"/>
      <c r="CQ51" s="2772"/>
      <c r="CR51" s="2771">
        <v>0.7580146720544132</v>
      </c>
      <c r="CS51" s="2715"/>
      <c r="CT51" s="2715"/>
      <c r="CU51" s="2715"/>
      <c r="CV51" s="2715"/>
      <c r="CW51" s="2715"/>
      <c r="CX51" s="2715"/>
      <c r="CY51" s="2715"/>
      <c r="CZ51" s="2715"/>
      <c r="DA51" s="2772"/>
      <c r="DB51" s="1986">
        <f t="shared" si="0"/>
        <v>3.7495004603804367</v>
      </c>
    </row>
    <row r="52" spans="1:108">
      <c r="A52" s="2776" t="s">
        <v>650</v>
      </c>
      <c r="B52" s="2622"/>
      <c r="C52" s="2622"/>
      <c r="D52" s="2622"/>
      <c r="E52" s="2622"/>
      <c r="F52" s="2622"/>
      <c r="G52" s="2622"/>
      <c r="H52" s="2622"/>
      <c r="I52" s="2622"/>
      <c r="J52" s="2622"/>
      <c r="K52" s="2622"/>
      <c r="L52" s="2622"/>
      <c r="M52" s="2622"/>
      <c r="N52" s="2622"/>
      <c r="O52" s="2622"/>
      <c r="P52" s="2622"/>
      <c r="Q52" s="2622"/>
      <c r="R52" s="2622"/>
      <c r="S52" s="2622"/>
      <c r="T52" s="2622"/>
      <c r="U52" s="2622"/>
      <c r="V52" s="2622"/>
      <c r="W52" s="2622"/>
      <c r="X52" s="2622"/>
      <c r="Y52" s="2622"/>
      <c r="Z52" s="2622"/>
      <c r="AA52" s="2622"/>
      <c r="AB52" s="2622"/>
      <c r="AC52" s="2622"/>
      <c r="AD52" s="2622"/>
      <c r="AE52" s="2622"/>
      <c r="AF52" s="2622"/>
      <c r="AG52" s="2622"/>
      <c r="AH52" s="2622"/>
      <c r="AI52" s="2622"/>
      <c r="AJ52" s="2622"/>
      <c r="AK52" s="2622"/>
      <c r="AL52" s="2622"/>
      <c r="AM52" s="2622"/>
      <c r="AN52" s="2622"/>
      <c r="AO52" s="2622"/>
      <c r="AP52" s="2622"/>
      <c r="AQ52" s="2622"/>
      <c r="AR52" s="2622"/>
      <c r="AS52" s="2623"/>
      <c r="AT52" s="2707">
        <v>648.91726048650742</v>
      </c>
      <c r="AU52" s="2705"/>
      <c r="AV52" s="2705"/>
      <c r="AW52" s="2705"/>
      <c r="AX52" s="2705"/>
      <c r="AY52" s="2705"/>
      <c r="AZ52" s="2705"/>
      <c r="BA52" s="2705"/>
      <c r="BB52" s="2705"/>
      <c r="BC52" s="2706"/>
      <c r="BD52" s="2707">
        <v>658.31139999999994</v>
      </c>
      <c r="BE52" s="2705"/>
      <c r="BF52" s="2705"/>
      <c r="BG52" s="2705"/>
      <c r="BH52" s="2705"/>
      <c r="BI52" s="2705"/>
      <c r="BJ52" s="2705"/>
      <c r="BK52" s="2705"/>
      <c r="BL52" s="2705"/>
      <c r="BM52" s="2706"/>
      <c r="BN52" s="2707">
        <v>658.00970000000007</v>
      </c>
      <c r="BO52" s="2705"/>
      <c r="BP52" s="2705"/>
      <c r="BQ52" s="2705"/>
      <c r="BR52" s="2705"/>
      <c r="BS52" s="2705"/>
      <c r="BT52" s="2705"/>
      <c r="BU52" s="2705"/>
      <c r="BV52" s="2705"/>
      <c r="BW52" s="2706"/>
      <c r="BX52" s="2707">
        <v>720.66090000000042</v>
      </c>
      <c r="BY52" s="2705"/>
      <c r="BZ52" s="2705"/>
      <c r="CA52" s="2705"/>
      <c r="CB52" s="2705"/>
      <c r="CC52" s="2705"/>
      <c r="CD52" s="2705"/>
      <c r="CE52" s="2705"/>
      <c r="CF52" s="2705"/>
      <c r="CG52" s="2706"/>
      <c r="CH52" s="2707">
        <v>754.60800000000029</v>
      </c>
      <c r="CI52" s="2705"/>
      <c r="CJ52" s="2705"/>
      <c r="CK52" s="2705"/>
      <c r="CL52" s="2705"/>
      <c r="CM52" s="2705"/>
      <c r="CN52" s="2705"/>
      <c r="CO52" s="2705"/>
      <c r="CP52" s="2705"/>
      <c r="CQ52" s="2706"/>
      <c r="CR52" s="2707">
        <v>754.60800000000029</v>
      </c>
      <c r="CS52" s="2705"/>
      <c r="CT52" s="2705"/>
      <c r="CU52" s="2705"/>
      <c r="CV52" s="2705"/>
      <c r="CW52" s="2705"/>
      <c r="CX52" s="2705"/>
      <c r="CY52" s="2705"/>
      <c r="CZ52" s="2705"/>
      <c r="DA52" s="2706"/>
      <c r="DB52" s="1986">
        <f t="shared" si="0"/>
        <v>4195.1152604865083</v>
      </c>
    </row>
    <row r="53" spans="1:108">
      <c r="A53" s="2776" t="s">
        <v>656</v>
      </c>
      <c r="B53" s="2622"/>
      <c r="C53" s="2622"/>
      <c r="D53" s="2622"/>
      <c r="E53" s="2622"/>
      <c r="F53" s="2622"/>
      <c r="G53" s="2622"/>
      <c r="H53" s="2622"/>
      <c r="I53" s="2622"/>
      <c r="J53" s="2622"/>
      <c r="K53" s="2622"/>
      <c r="L53" s="2622"/>
      <c r="M53" s="2622"/>
      <c r="N53" s="2622"/>
      <c r="O53" s="2622"/>
      <c r="P53" s="2622"/>
      <c r="Q53" s="2622"/>
      <c r="R53" s="2622"/>
      <c r="S53" s="2622"/>
      <c r="T53" s="2622"/>
      <c r="U53" s="2622"/>
      <c r="V53" s="2622"/>
      <c r="W53" s="2622"/>
      <c r="X53" s="2622"/>
      <c r="Y53" s="2622"/>
      <c r="Z53" s="2622"/>
      <c r="AA53" s="2622"/>
      <c r="AB53" s="2622"/>
      <c r="AC53" s="2622"/>
      <c r="AD53" s="2622"/>
      <c r="AE53" s="2622"/>
      <c r="AF53" s="2622"/>
      <c r="AG53" s="2622"/>
      <c r="AH53" s="2622"/>
      <c r="AI53" s="2622"/>
      <c r="AJ53" s="2622"/>
      <c r="AK53" s="2622"/>
      <c r="AL53" s="2622"/>
      <c r="AM53" s="2622"/>
      <c r="AN53" s="2622"/>
      <c r="AO53" s="2622"/>
      <c r="AP53" s="2622"/>
      <c r="AQ53" s="2622"/>
      <c r="AR53" s="2622"/>
      <c r="AS53" s="2623"/>
      <c r="AT53" s="2771">
        <f>AT51-AT52</f>
        <v>-648.91726048650742</v>
      </c>
      <c r="AU53" s="2715"/>
      <c r="AV53" s="2715"/>
      <c r="AW53" s="2715"/>
      <c r="AX53" s="2715"/>
      <c r="AY53" s="2715"/>
      <c r="AZ53" s="2715"/>
      <c r="BA53" s="2715"/>
      <c r="BB53" s="2715"/>
      <c r="BC53" s="2772"/>
      <c r="BD53" s="2771">
        <f>BD51-BD52</f>
        <v>-657.57355716949144</v>
      </c>
      <c r="BE53" s="2715"/>
      <c r="BF53" s="2715"/>
      <c r="BG53" s="2715"/>
      <c r="BH53" s="2715"/>
      <c r="BI53" s="2715"/>
      <c r="BJ53" s="2715"/>
      <c r="BK53" s="2715"/>
      <c r="BL53" s="2715"/>
      <c r="BM53" s="2772"/>
      <c r="BN53" s="2771">
        <f>BN51-BN52</f>
        <v>-657.26524730381368</v>
      </c>
      <c r="BO53" s="2715"/>
      <c r="BP53" s="2715"/>
      <c r="BQ53" s="2715"/>
      <c r="BR53" s="2715"/>
      <c r="BS53" s="2715"/>
      <c r="BT53" s="2715"/>
      <c r="BU53" s="2715"/>
      <c r="BV53" s="2715"/>
      <c r="BW53" s="2772"/>
      <c r="BX53" s="2771">
        <f>BX51-BX52</f>
        <v>-719.90972441042368</v>
      </c>
      <c r="BY53" s="2715"/>
      <c r="BZ53" s="2715"/>
      <c r="CA53" s="2715"/>
      <c r="CB53" s="2715"/>
      <c r="CC53" s="2715"/>
      <c r="CD53" s="2715"/>
      <c r="CE53" s="2715"/>
      <c r="CF53" s="2715"/>
      <c r="CG53" s="2772"/>
      <c r="CH53" s="2771">
        <f>CH51-CH52</f>
        <v>-753.84998532794589</v>
      </c>
      <c r="CI53" s="2715"/>
      <c r="CJ53" s="2715"/>
      <c r="CK53" s="2715"/>
      <c r="CL53" s="2715"/>
      <c r="CM53" s="2715"/>
      <c r="CN53" s="2715"/>
      <c r="CO53" s="2715"/>
      <c r="CP53" s="2715"/>
      <c r="CQ53" s="2772"/>
      <c r="CR53" s="2771">
        <f>CR51-CR52</f>
        <v>-753.84998532794589</v>
      </c>
      <c r="CS53" s="2715"/>
      <c r="CT53" s="2715"/>
      <c r="CU53" s="2715"/>
      <c r="CV53" s="2715"/>
      <c r="CW53" s="2715"/>
      <c r="CX53" s="2715"/>
      <c r="CY53" s="2715"/>
      <c r="CZ53" s="2715"/>
      <c r="DA53" s="2772"/>
      <c r="DB53" s="1986">
        <f t="shared" si="0"/>
        <v>-4191.3657600261286</v>
      </c>
      <c r="DD53" s="1988">
        <v>-4191.3657600261276</v>
      </c>
    </row>
    <row r="54" spans="1:108">
      <c r="A54" s="2776" t="s">
        <v>657</v>
      </c>
      <c r="B54" s="2622"/>
      <c r="C54" s="2622"/>
      <c r="D54" s="2622"/>
      <c r="E54" s="2622"/>
      <c r="F54" s="2622"/>
      <c r="G54" s="2622"/>
      <c r="H54" s="2622"/>
      <c r="I54" s="2622"/>
      <c r="J54" s="2622"/>
      <c r="K54" s="2622"/>
      <c r="L54" s="2622"/>
      <c r="M54" s="2622"/>
      <c r="N54" s="2622"/>
      <c r="O54" s="2622"/>
      <c r="P54" s="2622"/>
      <c r="Q54" s="2622"/>
      <c r="R54" s="2622"/>
      <c r="S54" s="2622"/>
      <c r="T54" s="2622"/>
      <c r="U54" s="2622"/>
      <c r="V54" s="2622"/>
      <c r="W54" s="2622"/>
      <c r="X54" s="2622"/>
      <c r="Y54" s="2622"/>
      <c r="Z54" s="2622"/>
      <c r="AA54" s="2622"/>
      <c r="AB54" s="2622"/>
      <c r="AC54" s="2622"/>
      <c r="AD54" s="2622"/>
      <c r="AE54" s="2622"/>
      <c r="AF54" s="2622"/>
      <c r="AG54" s="2622"/>
      <c r="AH54" s="2622"/>
      <c r="AI54" s="2622"/>
      <c r="AJ54" s="2622"/>
      <c r="AK54" s="2622"/>
      <c r="AL54" s="2622"/>
      <c r="AM54" s="2622"/>
      <c r="AN54" s="2622"/>
      <c r="AO54" s="2622"/>
      <c r="AP54" s="2622"/>
      <c r="AQ54" s="2622"/>
      <c r="AR54" s="2622"/>
      <c r="AS54" s="2623"/>
      <c r="AT54" s="2771"/>
      <c r="AU54" s="2715"/>
      <c r="AV54" s="2715"/>
      <c r="AW54" s="2715"/>
      <c r="AX54" s="2715"/>
      <c r="AY54" s="2715"/>
      <c r="AZ54" s="2715"/>
      <c r="BA54" s="2715"/>
      <c r="BB54" s="2715"/>
      <c r="BC54" s="2772"/>
      <c r="BD54" s="2771"/>
      <c r="BE54" s="2715"/>
      <c r="BF54" s="2715"/>
      <c r="BG54" s="2715"/>
      <c r="BH54" s="2715"/>
      <c r="BI54" s="2715"/>
      <c r="BJ54" s="2715"/>
      <c r="BK54" s="2715"/>
      <c r="BL54" s="2715"/>
      <c r="BM54" s="2772"/>
      <c r="BN54" s="2771"/>
      <c r="BO54" s="2715"/>
      <c r="BP54" s="2715"/>
      <c r="BQ54" s="2715"/>
      <c r="BR54" s="2715"/>
      <c r="BS54" s="2715"/>
      <c r="BT54" s="2715"/>
      <c r="BU54" s="2715"/>
      <c r="BV54" s="2715"/>
      <c r="BW54" s="2772"/>
      <c r="BX54" s="2771"/>
      <c r="BY54" s="2715"/>
      <c r="BZ54" s="2715"/>
      <c r="CA54" s="2715"/>
      <c r="CB54" s="2715"/>
      <c r="CC54" s="2715"/>
      <c r="CD54" s="2715"/>
      <c r="CE54" s="2715"/>
      <c r="CF54" s="2715"/>
      <c r="CG54" s="2772"/>
      <c r="CH54" s="2771"/>
      <c r="CI54" s="2715"/>
      <c r="CJ54" s="2715"/>
      <c r="CK54" s="2715"/>
      <c r="CL54" s="2715"/>
      <c r="CM54" s="2715"/>
      <c r="CN54" s="2715"/>
      <c r="CO54" s="2715"/>
      <c r="CP54" s="2715"/>
      <c r="CQ54" s="2772"/>
      <c r="CR54" s="2771"/>
      <c r="CS54" s="2715"/>
      <c r="CT54" s="2715"/>
      <c r="CU54" s="2715"/>
      <c r="CV54" s="2715"/>
      <c r="CW54" s="2715"/>
      <c r="CX54" s="2715"/>
      <c r="CY54" s="2715"/>
      <c r="CZ54" s="2715"/>
      <c r="DA54" s="2772"/>
      <c r="DB54" s="1986"/>
    </row>
    <row r="55" spans="1:108">
      <c r="A55" s="2776" t="s">
        <v>649</v>
      </c>
      <c r="B55" s="2622"/>
      <c r="C55" s="2622"/>
      <c r="D55" s="2622"/>
      <c r="E55" s="2622"/>
      <c r="F55" s="2622"/>
      <c r="G55" s="2622"/>
      <c r="H55" s="2622"/>
      <c r="I55" s="2622"/>
      <c r="J55" s="2622"/>
      <c r="K55" s="2622"/>
      <c r="L55" s="2622"/>
      <c r="M55" s="2622"/>
      <c r="N55" s="2622"/>
      <c r="O55" s="2622"/>
      <c r="P55" s="2622"/>
      <c r="Q55" s="2622"/>
      <c r="R55" s="2622"/>
      <c r="S55" s="2622"/>
      <c r="T55" s="2622"/>
      <c r="U55" s="2622"/>
      <c r="V55" s="2622"/>
      <c r="W55" s="2622"/>
      <c r="X55" s="2622"/>
      <c r="Y55" s="2622"/>
      <c r="Z55" s="2622"/>
      <c r="AA55" s="2622"/>
      <c r="AB55" s="2622"/>
      <c r="AC55" s="2622"/>
      <c r="AD55" s="2622"/>
      <c r="AE55" s="2622"/>
      <c r="AF55" s="2622"/>
      <c r="AG55" s="2622"/>
      <c r="AH55" s="2622"/>
      <c r="AI55" s="2622"/>
      <c r="AJ55" s="2622"/>
      <c r="AK55" s="2622"/>
      <c r="AL55" s="2622"/>
      <c r="AM55" s="2622"/>
      <c r="AN55" s="2622"/>
      <c r="AO55" s="2622"/>
      <c r="AP55" s="2622"/>
      <c r="AQ55" s="2622"/>
      <c r="AR55" s="2622"/>
      <c r="AS55" s="2623"/>
      <c r="AT55" s="2771">
        <v>68.237136899999982</v>
      </c>
      <c r="AU55" s="2715"/>
      <c r="AV55" s="2715"/>
      <c r="AW55" s="2715"/>
      <c r="AX55" s="2715"/>
      <c r="AY55" s="2715"/>
      <c r="AZ55" s="2715"/>
      <c r="BA55" s="2715"/>
      <c r="BB55" s="2715"/>
      <c r="BC55" s="2772"/>
      <c r="BD55" s="2771">
        <v>72.672550798500012</v>
      </c>
      <c r="BE55" s="2715"/>
      <c r="BF55" s="2715"/>
      <c r="BG55" s="2715"/>
      <c r="BH55" s="2715"/>
      <c r="BI55" s="2715"/>
      <c r="BJ55" s="2715"/>
      <c r="BK55" s="2715"/>
      <c r="BL55" s="2715"/>
      <c r="BM55" s="2772"/>
      <c r="BN55" s="2771">
        <v>76.669541092417489</v>
      </c>
      <c r="BO55" s="2715"/>
      <c r="BP55" s="2715"/>
      <c r="BQ55" s="2715"/>
      <c r="BR55" s="2715"/>
      <c r="BS55" s="2715"/>
      <c r="BT55" s="2715"/>
      <c r="BU55" s="2715"/>
      <c r="BV55" s="2715"/>
      <c r="BW55" s="2772"/>
      <c r="BX55" s="2771">
        <v>80.886365852500433</v>
      </c>
      <c r="BY55" s="2715"/>
      <c r="BZ55" s="2715"/>
      <c r="CA55" s="2715"/>
      <c r="CB55" s="2715"/>
      <c r="CC55" s="2715"/>
      <c r="CD55" s="2715"/>
      <c r="CE55" s="2715"/>
      <c r="CF55" s="2715"/>
      <c r="CG55" s="2772"/>
      <c r="CH55" s="2771">
        <v>85.335115974387975</v>
      </c>
      <c r="CI55" s="2715"/>
      <c r="CJ55" s="2715"/>
      <c r="CK55" s="2715"/>
      <c r="CL55" s="2715"/>
      <c r="CM55" s="2715"/>
      <c r="CN55" s="2715"/>
      <c r="CO55" s="2715"/>
      <c r="CP55" s="2715"/>
      <c r="CQ55" s="2772"/>
      <c r="CR55" s="2771">
        <v>85.335115974387989</v>
      </c>
      <c r="CS55" s="2715"/>
      <c r="CT55" s="2715"/>
      <c r="CU55" s="2715"/>
      <c r="CV55" s="2715"/>
      <c r="CW55" s="2715"/>
      <c r="CX55" s="2715"/>
      <c r="CY55" s="2715"/>
      <c r="CZ55" s="2715"/>
      <c r="DA55" s="2772"/>
      <c r="DB55" s="1986">
        <f t="shared" si="0"/>
        <v>469.13582659219389</v>
      </c>
    </row>
    <row r="56" spans="1:108">
      <c r="A56" s="2773" t="s">
        <v>658</v>
      </c>
      <c r="B56" s="2774"/>
      <c r="C56" s="2774"/>
      <c r="D56" s="2774"/>
      <c r="E56" s="2774"/>
      <c r="F56" s="2774"/>
      <c r="G56" s="2774"/>
      <c r="H56" s="2774"/>
      <c r="I56" s="2774"/>
      <c r="J56" s="2774"/>
      <c r="K56" s="2774"/>
      <c r="L56" s="2774"/>
      <c r="M56" s="2774"/>
      <c r="N56" s="2774"/>
      <c r="O56" s="2774"/>
      <c r="P56" s="2774"/>
      <c r="Q56" s="2774"/>
      <c r="R56" s="2774"/>
      <c r="S56" s="2774"/>
      <c r="T56" s="2774"/>
      <c r="U56" s="2774"/>
      <c r="V56" s="2774"/>
      <c r="W56" s="2774"/>
      <c r="X56" s="2774"/>
      <c r="Y56" s="2774"/>
      <c r="Z56" s="2774"/>
      <c r="AA56" s="2774"/>
      <c r="AB56" s="2774"/>
      <c r="AC56" s="2774"/>
      <c r="AD56" s="2774"/>
      <c r="AE56" s="2774"/>
      <c r="AF56" s="2774"/>
      <c r="AG56" s="2774"/>
      <c r="AH56" s="2774"/>
      <c r="AI56" s="2774"/>
      <c r="AJ56" s="2774"/>
      <c r="AK56" s="2774"/>
      <c r="AL56" s="2774"/>
      <c r="AM56" s="2774"/>
      <c r="AN56" s="2774"/>
      <c r="AO56" s="2774"/>
      <c r="AP56" s="2774"/>
      <c r="AQ56" s="2774"/>
      <c r="AR56" s="2774"/>
      <c r="AS56" s="2775"/>
      <c r="AT56" s="2771">
        <v>0</v>
      </c>
      <c r="AU56" s="2715"/>
      <c r="AV56" s="2715"/>
      <c r="AW56" s="2715"/>
      <c r="AX56" s="2715"/>
      <c r="AY56" s="2715"/>
      <c r="AZ56" s="2715"/>
      <c r="BA56" s="2715"/>
      <c r="BB56" s="2715"/>
      <c r="BC56" s="2772"/>
      <c r="BD56" s="2771">
        <v>0</v>
      </c>
      <c r="BE56" s="2715"/>
      <c r="BF56" s="2715"/>
      <c r="BG56" s="2715"/>
      <c r="BH56" s="2715"/>
      <c r="BI56" s="2715"/>
      <c r="BJ56" s="2715"/>
      <c r="BK56" s="2715"/>
      <c r="BL56" s="2715"/>
      <c r="BM56" s="2772"/>
      <c r="BN56" s="2771">
        <v>0</v>
      </c>
      <c r="BO56" s="2715"/>
      <c r="BP56" s="2715"/>
      <c r="BQ56" s="2715"/>
      <c r="BR56" s="2715"/>
      <c r="BS56" s="2715"/>
      <c r="BT56" s="2715"/>
      <c r="BU56" s="2715"/>
      <c r="BV56" s="2715"/>
      <c r="BW56" s="2772"/>
      <c r="BX56" s="2771">
        <v>0</v>
      </c>
      <c r="BY56" s="2715"/>
      <c r="BZ56" s="2715"/>
      <c r="CA56" s="2715"/>
      <c r="CB56" s="2715"/>
      <c r="CC56" s="2715"/>
      <c r="CD56" s="2715"/>
      <c r="CE56" s="2715"/>
      <c r="CF56" s="2715"/>
      <c r="CG56" s="2772"/>
      <c r="CH56" s="2771">
        <v>0</v>
      </c>
      <c r="CI56" s="2715"/>
      <c r="CJ56" s="2715"/>
      <c r="CK56" s="2715"/>
      <c r="CL56" s="2715"/>
      <c r="CM56" s="2715"/>
      <c r="CN56" s="2715"/>
      <c r="CO56" s="2715"/>
      <c r="CP56" s="2715"/>
      <c r="CQ56" s="2772"/>
      <c r="CR56" s="2771">
        <v>0</v>
      </c>
      <c r="CS56" s="2715"/>
      <c r="CT56" s="2715"/>
      <c r="CU56" s="2715"/>
      <c r="CV56" s="2715"/>
      <c r="CW56" s="2715"/>
      <c r="CX56" s="2715"/>
      <c r="CY56" s="2715"/>
      <c r="CZ56" s="2715"/>
      <c r="DA56" s="2772"/>
      <c r="DB56" s="1984">
        <f>SUM(AT56:DA56)</f>
        <v>0</v>
      </c>
    </row>
    <row r="57" spans="1:108">
      <c r="A57" s="2773" t="s">
        <v>659</v>
      </c>
      <c r="B57" s="2774"/>
      <c r="C57" s="2774"/>
      <c r="D57" s="2774"/>
      <c r="E57" s="2774"/>
      <c r="F57" s="2774"/>
      <c r="G57" s="2774"/>
      <c r="H57" s="2774"/>
      <c r="I57" s="2774"/>
      <c r="J57" s="2774"/>
      <c r="K57" s="2774"/>
      <c r="L57" s="2774"/>
      <c r="M57" s="2774"/>
      <c r="N57" s="2774"/>
      <c r="O57" s="2774"/>
      <c r="P57" s="2774"/>
      <c r="Q57" s="2774"/>
      <c r="R57" s="2774"/>
      <c r="S57" s="2774"/>
      <c r="T57" s="2774"/>
      <c r="U57" s="2774"/>
      <c r="V57" s="2774"/>
      <c r="W57" s="2774"/>
      <c r="X57" s="2774"/>
      <c r="Y57" s="2774"/>
      <c r="Z57" s="2774"/>
      <c r="AA57" s="2774"/>
      <c r="AB57" s="2774"/>
      <c r="AC57" s="2774"/>
      <c r="AD57" s="2774"/>
      <c r="AE57" s="2774"/>
      <c r="AF57" s="2774"/>
      <c r="AG57" s="2774"/>
      <c r="AH57" s="2774"/>
      <c r="AI57" s="2774"/>
      <c r="AJ57" s="2774"/>
      <c r="AK57" s="2774"/>
      <c r="AL57" s="2774"/>
      <c r="AM57" s="2774"/>
      <c r="AN57" s="2774"/>
      <c r="AO57" s="2774"/>
      <c r="AP57" s="2774"/>
      <c r="AQ57" s="2774"/>
      <c r="AR57" s="2774"/>
      <c r="AS57" s="2775"/>
      <c r="AT57" s="2771">
        <f>'4.1'!$BL$61</f>
        <v>0</v>
      </c>
      <c r="AU57" s="2715"/>
      <c r="AV57" s="2715"/>
      <c r="AW57" s="2715"/>
      <c r="AX57" s="2715"/>
      <c r="AY57" s="2715"/>
      <c r="AZ57" s="2715"/>
      <c r="BA57" s="2715"/>
      <c r="BB57" s="2715"/>
      <c r="BC57" s="2772"/>
      <c r="BD57" s="2771">
        <f>'4.1'!$BL$61</f>
        <v>0</v>
      </c>
      <c r="BE57" s="2715"/>
      <c r="BF57" s="2715"/>
      <c r="BG57" s="2715"/>
      <c r="BH57" s="2715"/>
      <c r="BI57" s="2715"/>
      <c r="BJ57" s="2715"/>
      <c r="BK57" s="2715"/>
      <c r="BL57" s="2715"/>
      <c r="BM57" s="2772"/>
      <c r="BN57" s="2771">
        <f>'4.1'!$BL$61</f>
        <v>0</v>
      </c>
      <c r="BO57" s="2715"/>
      <c r="BP57" s="2715"/>
      <c r="BQ57" s="2715"/>
      <c r="BR57" s="2715"/>
      <c r="BS57" s="2715"/>
      <c r="BT57" s="2715"/>
      <c r="BU57" s="2715"/>
      <c r="BV57" s="2715"/>
      <c r="BW57" s="2772"/>
      <c r="BX57" s="2771">
        <f>'4.1'!$BL$61</f>
        <v>0</v>
      </c>
      <c r="BY57" s="2715"/>
      <c r="BZ57" s="2715"/>
      <c r="CA57" s="2715"/>
      <c r="CB57" s="2715"/>
      <c r="CC57" s="2715"/>
      <c r="CD57" s="2715"/>
      <c r="CE57" s="2715"/>
      <c r="CF57" s="2715"/>
      <c r="CG57" s="2772"/>
      <c r="CH57" s="2771">
        <f>'4.1'!$BL$61</f>
        <v>0</v>
      </c>
      <c r="CI57" s="2715"/>
      <c r="CJ57" s="2715"/>
      <c r="CK57" s="2715"/>
      <c r="CL57" s="2715"/>
      <c r="CM57" s="2715"/>
      <c r="CN57" s="2715"/>
      <c r="CO57" s="2715"/>
      <c r="CP57" s="2715"/>
      <c r="CQ57" s="2772"/>
      <c r="CR57" s="2771">
        <f>'4.1'!$BL$61</f>
        <v>0</v>
      </c>
      <c r="CS57" s="2715"/>
      <c r="CT57" s="2715"/>
      <c r="CU57" s="2715"/>
      <c r="CV57" s="2715"/>
      <c r="CW57" s="2715"/>
      <c r="CX57" s="2715"/>
      <c r="CY57" s="2715"/>
      <c r="CZ57" s="2715"/>
      <c r="DA57" s="2772"/>
      <c r="DB57" s="1986">
        <f t="shared" si="0"/>
        <v>0</v>
      </c>
    </row>
    <row r="58" spans="1:108">
      <c r="A58" s="2776" t="s">
        <v>650</v>
      </c>
      <c r="B58" s="2622"/>
      <c r="C58" s="2622"/>
      <c r="D58" s="2622"/>
      <c r="E58" s="2622"/>
      <c r="F58" s="2622"/>
      <c r="G58" s="2622"/>
      <c r="H58" s="2622"/>
      <c r="I58" s="2622"/>
      <c r="J58" s="2622"/>
      <c r="K58" s="2622"/>
      <c r="L58" s="2622"/>
      <c r="M58" s="2622"/>
      <c r="N58" s="2622"/>
      <c r="O58" s="2622"/>
      <c r="P58" s="2622"/>
      <c r="Q58" s="2622"/>
      <c r="R58" s="2622"/>
      <c r="S58" s="2622"/>
      <c r="T58" s="2622"/>
      <c r="U58" s="2622"/>
      <c r="V58" s="2622"/>
      <c r="W58" s="2622"/>
      <c r="X58" s="2622"/>
      <c r="Y58" s="2622"/>
      <c r="Z58" s="2622"/>
      <c r="AA58" s="2622"/>
      <c r="AB58" s="2622"/>
      <c r="AC58" s="2622"/>
      <c r="AD58" s="2622"/>
      <c r="AE58" s="2622"/>
      <c r="AF58" s="2622"/>
      <c r="AG58" s="2622"/>
      <c r="AH58" s="2622"/>
      <c r="AI58" s="2622"/>
      <c r="AJ58" s="2622"/>
      <c r="AK58" s="2622"/>
      <c r="AL58" s="2622"/>
      <c r="AM58" s="2622"/>
      <c r="AN58" s="2622"/>
      <c r="AO58" s="2622"/>
      <c r="AP58" s="2622"/>
      <c r="AQ58" s="2622"/>
      <c r="AR58" s="2622"/>
      <c r="AS58" s="2623"/>
      <c r="AT58" s="2771">
        <v>209.26270191399996</v>
      </c>
      <c r="AU58" s="2715"/>
      <c r="AV58" s="2715"/>
      <c r="AW58" s="2715"/>
      <c r="AX58" s="2715"/>
      <c r="AY58" s="2715"/>
      <c r="AZ58" s="2715"/>
      <c r="BA58" s="2715"/>
      <c r="BB58" s="2715"/>
      <c r="BC58" s="2772"/>
      <c r="BD58" s="2771">
        <v>49.166529906657352</v>
      </c>
      <c r="BE58" s="2715"/>
      <c r="BF58" s="2715"/>
      <c r="BG58" s="2715"/>
      <c r="BH58" s="2715"/>
      <c r="BI58" s="2715"/>
      <c r="BJ58" s="2715"/>
      <c r="BK58" s="2715"/>
      <c r="BL58" s="2715"/>
      <c r="BM58" s="2772"/>
      <c r="BN58" s="2771">
        <v>22.476761700817267</v>
      </c>
      <c r="BO58" s="2715"/>
      <c r="BP58" s="2715"/>
      <c r="BQ58" s="2715"/>
      <c r="BR58" s="2715"/>
      <c r="BS58" s="2715"/>
      <c r="BT58" s="2715"/>
      <c r="BU58" s="2715"/>
      <c r="BV58" s="2715"/>
      <c r="BW58" s="2772"/>
      <c r="BX58" s="2771">
        <v>36.491058839012503</v>
      </c>
      <c r="BY58" s="2715"/>
      <c r="BZ58" s="2715"/>
      <c r="CA58" s="2715"/>
      <c r="CB58" s="2715"/>
      <c r="CC58" s="2715"/>
      <c r="CD58" s="2715"/>
      <c r="CE58" s="2715"/>
      <c r="CF58" s="2715"/>
      <c r="CG58" s="2772"/>
      <c r="CH58" s="2771">
        <v>43.411348974328142</v>
      </c>
      <c r="CI58" s="2715"/>
      <c r="CJ58" s="2715"/>
      <c r="CK58" s="2715"/>
      <c r="CL58" s="2715"/>
      <c r="CM58" s="2715"/>
      <c r="CN58" s="2715"/>
      <c r="CO58" s="2715"/>
      <c r="CP58" s="2715"/>
      <c r="CQ58" s="2772"/>
      <c r="CR58" s="2771">
        <v>57.38345174280358</v>
      </c>
      <c r="CS58" s="2715"/>
      <c r="CT58" s="2715"/>
      <c r="CU58" s="2715"/>
      <c r="CV58" s="2715"/>
      <c r="CW58" s="2715"/>
      <c r="CX58" s="2715"/>
      <c r="CY58" s="2715"/>
      <c r="CZ58" s="2715"/>
      <c r="DA58" s="2772"/>
      <c r="DB58" s="1986">
        <f t="shared" si="0"/>
        <v>418.19185307761882</v>
      </c>
    </row>
    <row r="59" spans="1:108">
      <c r="A59" s="2773" t="s">
        <v>660</v>
      </c>
      <c r="B59" s="2774"/>
      <c r="C59" s="2774"/>
      <c r="D59" s="2774"/>
      <c r="E59" s="2774"/>
      <c r="F59" s="2774"/>
      <c r="G59" s="2774"/>
      <c r="H59" s="2774"/>
      <c r="I59" s="2774"/>
      <c r="J59" s="2774"/>
      <c r="K59" s="2774"/>
      <c r="L59" s="2774"/>
      <c r="M59" s="2774"/>
      <c r="N59" s="2774"/>
      <c r="O59" s="2774"/>
      <c r="P59" s="2774"/>
      <c r="Q59" s="2774"/>
      <c r="R59" s="2774"/>
      <c r="S59" s="2774"/>
      <c r="T59" s="2774"/>
      <c r="U59" s="2774"/>
      <c r="V59" s="2774"/>
      <c r="W59" s="2774"/>
      <c r="X59" s="2774"/>
      <c r="Y59" s="2774"/>
      <c r="Z59" s="2774"/>
      <c r="AA59" s="2774"/>
      <c r="AB59" s="2774"/>
      <c r="AC59" s="2774"/>
      <c r="AD59" s="2774"/>
      <c r="AE59" s="2774"/>
      <c r="AF59" s="2774"/>
      <c r="AG59" s="2774"/>
      <c r="AH59" s="2774"/>
      <c r="AI59" s="2774"/>
      <c r="AJ59" s="2774"/>
      <c r="AK59" s="2774"/>
      <c r="AL59" s="2774"/>
      <c r="AM59" s="2774"/>
      <c r="AN59" s="2774"/>
      <c r="AO59" s="2774"/>
      <c r="AP59" s="2774"/>
      <c r="AQ59" s="2774"/>
      <c r="AR59" s="2774"/>
      <c r="AS59" s="2775"/>
      <c r="AT59" s="2771">
        <f>'4.1'!$BL$66</f>
        <v>0</v>
      </c>
      <c r="AU59" s="2715"/>
      <c r="AV59" s="2715"/>
      <c r="AW59" s="2715"/>
      <c r="AX59" s="2715"/>
      <c r="AY59" s="2715"/>
      <c r="AZ59" s="2715"/>
      <c r="BA59" s="2715"/>
      <c r="BB59" s="2715"/>
      <c r="BC59" s="2772"/>
      <c r="BD59" s="2771">
        <f>'4.1'!$BL$66</f>
        <v>0</v>
      </c>
      <c r="BE59" s="2715"/>
      <c r="BF59" s="2715"/>
      <c r="BG59" s="2715"/>
      <c r="BH59" s="2715"/>
      <c r="BI59" s="2715"/>
      <c r="BJ59" s="2715"/>
      <c r="BK59" s="2715"/>
      <c r="BL59" s="2715"/>
      <c r="BM59" s="2772"/>
      <c r="BN59" s="2771">
        <f>'4.1'!$BL$66</f>
        <v>0</v>
      </c>
      <c r="BO59" s="2715"/>
      <c r="BP59" s="2715"/>
      <c r="BQ59" s="2715"/>
      <c r="BR59" s="2715"/>
      <c r="BS59" s="2715"/>
      <c r="BT59" s="2715"/>
      <c r="BU59" s="2715"/>
      <c r="BV59" s="2715"/>
      <c r="BW59" s="2772"/>
      <c r="BX59" s="2771">
        <f>'4.1'!$BL$66</f>
        <v>0</v>
      </c>
      <c r="BY59" s="2715"/>
      <c r="BZ59" s="2715"/>
      <c r="CA59" s="2715"/>
      <c r="CB59" s="2715"/>
      <c r="CC59" s="2715"/>
      <c r="CD59" s="2715"/>
      <c r="CE59" s="2715"/>
      <c r="CF59" s="2715"/>
      <c r="CG59" s="2772"/>
      <c r="CH59" s="2771">
        <f>'4.1'!$BL$66</f>
        <v>0</v>
      </c>
      <c r="CI59" s="2715"/>
      <c r="CJ59" s="2715"/>
      <c r="CK59" s="2715"/>
      <c r="CL59" s="2715"/>
      <c r="CM59" s="2715"/>
      <c r="CN59" s="2715"/>
      <c r="CO59" s="2715"/>
      <c r="CP59" s="2715"/>
      <c r="CQ59" s="2772"/>
      <c r="CR59" s="2771">
        <f>'4.1'!$BL$66</f>
        <v>0</v>
      </c>
      <c r="CS59" s="2715"/>
      <c r="CT59" s="2715"/>
      <c r="CU59" s="2715"/>
      <c r="CV59" s="2715"/>
      <c r="CW59" s="2715"/>
      <c r="CX59" s="2715"/>
      <c r="CY59" s="2715"/>
      <c r="CZ59" s="2715"/>
      <c r="DA59" s="2772"/>
      <c r="DB59" s="1986">
        <f t="shared" si="0"/>
        <v>0</v>
      </c>
    </row>
    <row r="60" spans="1:108">
      <c r="A60" s="2776" t="s">
        <v>661</v>
      </c>
      <c r="B60" s="2622"/>
      <c r="C60" s="2622"/>
      <c r="D60" s="2622"/>
      <c r="E60" s="2622"/>
      <c r="F60" s="2622"/>
      <c r="G60" s="2622"/>
      <c r="H60" s="2622"/>
      <c r="I60" s="2622"/>
      <c r="J60" s="2622"/>
      <c r="K60" s="2622"/>
      <c r="L60" s="2622"/>
      <c r="M60" s="2622"/>
      <c r="N60" s="2622"/>
      <c r="O60" s="2622"/>
      <c r="P60" s="2622"/>
      <c r="Q60" s="2622"/>
      <c r="R60" s="2622"/>
      <c r="S60" s="2622"/>
      <c r="T60" s="2622"/>
      <c r="U60" s="2622"/>
      <c r="V60" s="2622"/>
      <c r="W60" s="2622"/>
      <c r="X60" s="2622"/>
      <c r="Y60" s="2622"/>
      <c r="Z60" s="2622"/>
      <c r="AA60" s="2622"/>
      <c r="AB60" s="2622"/>
      <c r="AC60" s="2622"/>
      <c r="AD60" s="2622"/>
      <c r="AE60" s="2622"/>
      <c r="AF60" s="2622"/>
      <c r="AG60" s="2622"/>
      <c r="AH60" s="2622"/>
      <c r="AI60" s="2622"/>
      <c r="AJ60" s="2622"/>
      <c r="AK60" s="2622"/>
      <c r="AL60" s="2622"/>
      <c r="AM60" s="2622"/>
      <c r="AN60" s="2622"/>
      <c r="AO60" s="2622"/>
      <c r="AP60" s="2622"/>
      <c r="AQ60" s="2622"/>
      <c r="AR60" s="2622"/>
      <c r="AS60" s="2623"/>
      <c r="AT60" s="2771">
        <f>AT55-AT58</f>
        <v>-141.02556501399999</v>
      </c>
      <c r="AU60" s="2715"/>
      <c r="AV60" s="2715"/>
      <c r="AW60" s="2715"/>
      <c r="AX60" s="2715"/>
      <c r="AY60" s="2715"/>
      <c r="AZ60" s="2715"/>
      <c r="BA60" s="2715"/>
      <c r="BB60" s="2715"/>
      <c r="BC60" s="2772"/>
      <c r="BD60" s="2771">
        <f>BD55-BD58</f>
        <v>23.50602089184266</v>
      </c>
      <c r="BE60" s="2715"/>
      <c r="BF60" s="2715"/>
      <c r="BG60" s="2715"/>
      <c r="BH60" s="2715"/>
      <c r="BI60" s="2715"/>
      <c r="BJ60" s="2715"/>
      <c r="BK60" s="2715"/>
      <c r="BL60" s="2715"/>
      <c r="BM60" s="2772"/>
      <c r="BN60" s="2771">
        <f>BN55-BN58</f>
        <v>54.192779391600226</v>
      </c>
      <c r="BO60" s="2715"/>
      <c r="BP60" s="2715"/>
      <c r="BQ60" s="2715"/>
      <c r="BR60" s="2715"/>
      <c r="BS60" s="2715"/>
      <c r="BT60" s="2715"/>
      <c r="BU60" s="2715"/>
      <c r="BV60" s="2715"/>
      <c r="BW60" s="2772"/>
      <c r="BX60" s="2771">
        <f>BX55-BX58</f>
        <v>44.39530701348793</v>
      </c>
      <c r="BY60" s="2715"/>
      <c r="BZ60" s="2715"/>
      <c r="CA60" s="2715"/>
      <c r="CB60" s="2715"/>
      <c r="CC60" s="2715"/>
      <c r="CD60" s="2715"/>
      <c r="CE60" s="2715"/>
      <c r="CF60" s="2715"/>
      <c r="CG60" s="2772"/>
      <c r="CH60" s="2771">
        <f>CH55-CH58</f>
        <v>41.923767000059833</v>
      </c>
      <c r="CI60" s="2715"/>
      <c r="CJ60" s="2715"/>
      <c r="CK60" s="2715"/>
      <c r="CL60" s="2715"/>
      <c r="CM60" s="2715"/>
      <c r="CN60" s="2715"/>
      <c r="CO60" s="2715"/>
      <c r="CP60" s="2715"/>
      <c r="CQ60" s="2772"/>
      <c r="CR60" s="2771">
        <f>CR55-CR58</f>
        <v>27.951664231584409</v>
      </c>
      <c r="CS60" s="2715"/>
      <c r="CT60" s="2715"/>
      <c r="CU60" s="2715"/>
      <c r="CV60" s="2715"/>
      <c r="CW60" s="2715"/>
      <c r="CX60" s="2715"/>
      <c r="CY60" s="2715"/>
      <c r="CZ60" s="2715"/>
      <c r="DA60" s="2772"/>
      <c r="DB60" s="1986">
        <f t="shared" si="0"/>
        <v>50.94397351457507</v>
      </c>
    </row>
    <row r="61" spans="1:108">
      <c r="A61" s="2776" t="s">
        <v>662</v>
      </c>
      <c r="B61" s="2622"/>
      <c r="C61" s="2622"/>
      <c r="D61" s="2622"/>
      <c r="E61" s="2622"/>
      <c r="F61" s="2622"/>
      <c r="G61" s="2622"/>
      <c r="H61" s="2622"/>
      <c r="I61" s="2622"/>
      <c r="J61" s="2622"/>
      <c r="K61" s="2622"/>
      <c r="L61" s="2622"/>
      <c r="M61" s="2622"/>
      <c r="N61" s="2622"/>
      <c r="O61" s="2622"/>
      <c r="P61" s="2622"/>
      <c r="Q61" s="2622"/>
      <c r="R61" s="2622"/>
      <c r="S61" s="2622"/>
      <c r="T61" s="2622"/>
      <c r="U61" s="2622"/>
      <c r="V61" s="2622"/>
      <c r="W61" s="2622"/>
      <c r="X61" s="2622"/>
      <c r="Y61" s="2622"/>
      <c r="Z61" s="2622"/>
      <c r="AA61" s="2622"/>
      <c r="AB61" s="2622"/>
      <c r="AC61" s="2622"/>
      <c r="AD61" s="2622"/>
      <c r="AE61" s="2622"/>
      <c r="AF61" s="2622"/>
      <c r="AG61" s="2622"/>
      <c r="AH61" s="2622"/>
      <c r="AI61" s="2622"/>
      <c r="AJ61" s="2622"/>
      <c r="AK61" s="2622"/>
      <c r="AL61" s="2622"/>
      <c r="AM61" s="2622"/>
      <c r="AN61" s="2622"/>
      <c r="AO61" s="2622"/>
      <c r="AP61" s="2622"/>
      <c r="AQ61" s="2622"/>
      <c r="AR61" s="2622"/>
      <c r="AS61" s="2623"/>
      <c r="AT61" s="2771">
        <f>AT49+AT53+AT60</f>
        <v>-223.26909598084296</v>
      </c>
      <c r="AU61" s="2715"/>
      <c r="AV61" s="2715"/>
      <c r="AW61" s="2715"/>
      <c r="AX61" s="2715"/>
      <c r="AY61" s="2715"/>
      <c r="AZ61" s="2715"/>
      <c r="BA61" s="2715"/>
      <c r="BB61" s="2715"/>
      <c r="BC61" s="2772"/>
      <c r="BD61" s="2771">
        <f>BD49+BD53+BD60</f>
        <v>-70.760615309252472</v>
      </c>
      <c r="BE61" s="2715"/>
      <c r="BF61" s="2715"/>
      <c r="BG61" s="2715"/>
      <c r="BH61" s="2715"/>
      <c r="BI61" s="2715"/>
      <c r="BJ61" s="2715"/>
      <c r="BK61" s="2715"/>
      <c r="BL61" s="2715"/>
      <c r="BM61" s="2772"/>
      <c r="BN61" s="2771">
        <f>BN49+BN53+BN60</f>
        <v>128.38250944170491</v>
      </c>
      <c r="BO61" s="2715"/>
      <c r="BP61" s="2715"/>
      <c r="BQ61" s="2715"/>
      <c r="BR61" s="2715"/>
      <c r="BS61" s="2715"/>
      <c r="BT61" s="2715"/>
      <c r="BU61" s="2715"/>
      <c r="BV61" s="2715"/>
      <c r="BW61" s="2772"/>
      <c r="BX61" s="2771">
        <f>BX49+BX53+BX60</f>
        <v>116.49370385461668</v>
      </c>
      <c r="BY61" s="2715"/>
      <c r="BZ61" s="2715"/>
      <c r="CA61" s="2715"/>
      <c r="CB61" s="2715"/>
      <c r="CC61" s="2715"/>
      <c r="CD61" s="2715"/>
      <c r="CE61" s="2715"/>
      <c r="CF61" s="2715"/>
      <c r="CG61" s="2772"/>
      <c r="CH61" s="2771">
        <f>CH49+CH53+CH60</f>
        <v>166.84095277670079</v>
      </c>
      <c r="CI61" s="2715"/>
      <c r="CJ61" s="2715"/>
      <c r="CK61" s="2715"/>
      <c r="CL61" s="2715"/>
      <c r="CM61" s="2715"/>
      <c r="CN61" s="2715"/>
      <c r="CO61" s="2715"/>
      <c r="CP61" s="2715"/>
      <c r="CQ61" s="2772"/>
      <c r="CR61" s="2771">
        <f>CR49+CR53+CR60</f>
        <v>32.117720709063242</v>
      </c>
      <c r="CS61" s="2715"/>
      <c r="CT61" s="2715"/>
      <c r="CU61" s="2715"/>
      <c r="CV61" s="2715"/>
      <c r="CW61" s="2715"/>
      <c r="CX61" s="2715"/>
      <c r="CY61" s="2715"/>
      <c r="CZ61" s="2715"/>
      <c r="DA61" s="2772"/>
      <c r="DB61" s="1986">
        <f t="shared" si="0"/>
        <v>149.80517549199021</v>
      </c>
      <c r="DD61" s="1978"/>
    </row>
    <row r="62" spans="1:108">
      <c r="A62" s="2776" t="s">
        <v>663</v>
      </c>
      <c r="B62" s="2622"/>
      <c r="C62" s="2622"/>
      <c r="D62" s="2622"/>
      <c r="E62" s="2622"/>
      <c r="F62" s="2622"/>
      <c r="G62" s="2622"/>
      <c r="H62" s="2622"/>
      <c r="I62" s="2622"/>
      <c r="J62" s="2622"/>
      <c r="K62" s="2622"/>
      <c r="L62" s="2622"/>
      <c r="M62" s="2622"/>
      <c r="N62" s="2622"/>
      <c r="O62" s="2622"/>
      <c r="P62" s="2622"/>
      <c r="Q62" s="2622"/>
      <c r="R62" s="2622"/>
      <c r="S62" s="2622"/>
      <c r="T62" s="2622"/>
      <c r="U62" s="2622"/>
      <c r="V62" s="2622"/>
      <c r="W62" s="2622"/>
      <c r="X62" s="2622"/>
      <c r="Y62" s="2622"/>
      <c r="Z62" s="2622"/>
      <c r="AA62" s="2622"/>
      <c r="AB62" s="2622"/>
      <c r="AC62" s="2622"/>
      <c r="AD62" s="2622"/>
      <c r="AE62" s="2622"/>
      <c r="AF62" s="2622"/>
      <c r="AG62" s="2622"/>
      <c r="AH62" s="2622"/>
      <c r="AI62" s="2622"/>
      <c r="AJ62" s="2622"/>
      <c r="AK62" s="2622"/>
      <c r="AL62" s="2622"/>
      <c r="AM62" s="2622"/>
      <c r="AN62" s="2622"/>
      <c r="AO62" s="2622"/>
      <c r="AP62" s="2622"/>
      <c r="AQ62" s="2622"/>
      <c r="AR62" s="2622"/>
      <c r="AS62" s="2623"/>
      <c r="AT62" s="2771">
        <v>0</v>
      </c>
      <c r="AU62" s="2715"/>
      <c r="AV62" s="2715"/>
      <c r="AW62" s="2715"/>
      <c r="AX62" s="2715"/>
      <c r="AY62" s="2715"/>
      <c r="AZ62" s="2715"/>
      <c r="BA62" s="2715"/>
      <c r="BB62" s="2715"/>
      <c r="BC62" s="2772"/>
      <c r="BD62" s="2771">
        <v>0</v>
      </c>
      <c r="BE62" s="2715"/>
      <c r="BF62" s="2715"/>
      <c r="BG62" s="2715"/>
      <c r="BH62" s="2715"/>
      <c r="BI62" s="2715"/>
      <c r="BJ62" s="2715"/>
      <c r="BK62" s="2715"/>
      <c r="BL62" s="2715"/>
      <c r="BM62" s="2772"/>
      <c r="BN62" s="2771">
        <v>0</v>
      </c>
      <c r="BO62" s="2715"/>
      <c r="BP62" s="2715"/>
      <c r="BQ62" s="2715"/>
      <c r="BR62" s="2715"/>
      <c r="BS62" s="2715"/>
      <c r="BT62" s="2715"/>
      <c r="BU62" s="2715"/>
      <c r="BV62" s="2715"/>
      <c r="BW62" s="2772"/>
      <c r="BX62" s="2771">
        <v>0</v>
      </c>
      <c r="BY62" s="2715"/>
      <c r="BZ62" s="2715"/>
      <c r="CA62" s="2715"/>
      <c r="CB62" s="2715"/>
      <c r="CC62" s="2715"/>
      <c r="CD62" s="2715"/>
      <c r="CE62" s="2715"/>
      <c r="CF62" s="2715"/>
      <c r="CG62" s="2772"/>
      <c r="CH62" s="2771">
        <v>0</v>
      </c>
      <c r="CI62" s="2715"/>
      <c r="CJ62" s="2715"/>
      <c r="CK62" s="2715"/>
      <c r="CL62" s="2715"/>
      <c r="CM62" s="2715"/>
      <c r="CN62" s="2715"/>
      <c r="CO62" s="2715"/>
      <c r="CP62" s="2715"/>
      <c r="CQ62" s="2772"/>
      <c r="CR62" s="2771">
        <v>0</v>
      </c>
      <c r="CS62" s="2715"/>
      <c r="CT62" s="2715"/>
      <c r="CU62" s="2715"/>
      <c r="CV62" s="2715"/>
      <c r="CW62" s="2715"/>
      <c r="CX62" s="2715"/>
      <c r="CY62" s="2715"/>
      <c r="CZ62" s="2715"/>
      <c r="DA62" s="2772"/>
      <c r="DB62" s="1984">
        <f t="shared" si="0"/>
        <v>0</v>
      </c>
    </row>
    <row r="63" spans="1:108">
      <c r="A63" s="2765" t="s">
        <v>664</v>
      </c>
      <c r="B63" s="2766"/>
      <c r="C63" s="2766"/>
      <c r="D63" s="2766"/>
      <c r="E63" s="2766"/>
      <c r="F63" s="2766"/>
      <c r="G63" s="2766"/>
      <c r="H63" s="2766"/>
      <c r="I63" s="2766"/>
      <c r="J63" s="2766"/>
      <c r="K63" s="2766"/>
      <c r="L63" s="2766"/>
      <c r="M63" s="2766"/>
      <c r="N63" s="2766"/>
      <c r="O63" s="2766"/>
      <c r="P63" s="2766"/>
      <c r="Q63" s="2766"/>
      <c r="R63" s="2766"/>
      <c r="S63" s="2766"/>
      <c r="T63" s="2766"/>
      <c r="U63" s="2766"/>
      <c r="V63" s="2766"/>
      <c r="W63" s="2766"/>
      <c r="X63" s="2766"/>
      <c r="Y63" s="2766"/>
      <c r="Z63" s="2766"/>
      <c r="AA63" s="2766"/>
      <c r="AB63" s="2766"/>
      <c r="AC63" s="2766"/>
      <c r="AD63" s="2766"/>
      <c r="AE63" s="2766"/>
      <c r="AF63" s="2766"/>
      <c r="AG63" s="2766"/>
      <c r="AH63" s="2766"/>
      <c r="AI63" s="2766"/>
      <c r="AJ63" s="2766"/>
      <c r="AK63" s="2766"/>
      <c r="AL63" s="2766"/>
      <c r="AM63" s="2766"/>
      <c r="AN63" s="2766"/>
      <c r="AO63" s="2766"/>
      <c r="AP63" s="2766"/>
      <c r="AQ63" s="2766"/>
      <c r="AR63" s="2766"/>
      <c r="AS63" s="2767"/>
      <c r="AT63" s="2771">
        <v>0</v>
      </c>
      <c r="AU63" s="2715"/>
      <c r="AV63" s="2715"/>
      <c r="AW63" s="2715"/>
      <c r="AX63" s="2715"/>
      <c r="AY63" s="2715"/>
      <c r="AZ63" s="2715"/>
      <c r="BA63" s="2715"/>
      <c r="BB63" s="2715"/>
      <c r="BC63" s="2772"/>
      <c r="BD63" s="2771">
        <v>0</v>
      </c>
      <c r="BE63" s="2715"/>
      <c r="BF63" s="2715"/>
      <c r="BG63" s="2715"/>
      <c r="BH63" s="2715"/>
      <c r="BI63" s="2715"/>
      <c r="BJ63" s="2715"/>
      <c r="BK63" s="2715"/>
      <c r="BL63" s="2715"/>
      <c r="BM63" s="2772"/>
      <c r="BN63" s="2771">
        <v>0</v>
      </c>
      <c r="BO63" s="2715"/>
      <c r="BP63" s="2715"/>
      <c r="BQ63" s="2715"/>
      <c r="BR63" s="2715"/>
      <c r="BS63" s="2715"/>
      <c r="BT63" s="2715"/>
      <c r="BU63" s="2715"/>
      <c r="BV63" s="2715"/>
      <c r="BW63" s="2772"/>
      <c r="BX63" s="2771">
        <v>0</v>
      </c>
      <c r="BY63" s="2715"/>
      <c r="BZ63" s="2715"/>
      <c r="CA63" s="2715"/>
      <c r="CB63" s="2715"/>
      <c r="CC63" s="2715"/>
      <c r="CD63" s="2715"/>
      <c r="CE63" s="2715"/>
      <c r="CF63" s="2715"/>
      <c r="CG63" s="2772"/>
      <c r="CH63" s="2771">
        <v>0</v>
      </c>
      <c r="CI63" s="2715"/>
      <c r="CJ63" s="2715"/>
      <c r="CK63" s="2715"/>
      <c r="CL63" s="2715"/>
      <c r="CM63" s="2715"/>
      <c r="CN63" s="2715"/>
      <c r="CO63" s="2715"/>
      <c r="CP63" s="2715"/>
      <c r="CQ63" s="2772"/>
      <c r="CR63" s="2771">
        <v>0</v>
      </c>
      <c r="CS63" s="2715"/>
      <c r="CT63" s="2715"/>
      <c r="CU63" s="2715"/>
      <c r="CV63" s="2715"/>
      <c r="CW63" s="2715"/>
      <c r="CX63" s="2715"/>
      <c r="CY63" s="2715"/>
      <c r="CZ63" s="2715"/>
      <c r="DA63" s="2772"/>
      <c r="DB63" s="1984">
        <f>SUM(AT63:DA63)</f>
        <v>0</v>
      </c>
    </row>
    <row r="64" spans="1:108">
      <c r="A64" s="2765" t="s">
        <v>1340</v>
      </c>
      <c r="B64" s="2766"/>
      <c r="C64" s="2766"/>
      <c r="D64" s="2766"/>
      <c r="E64" s="2766"/>
      <c r="F64" s="2766"/>
      <c r="G64" s="2766"/>
      <c r="H64" s="2766"/>
      <c r="I64" s="2766"/>
      <c r="J64" s="2766"/>
      <c r="K64" s="2766"/>
      <c r="L64" s="2766"/>
      <c r="M64" s="2766"/>
      <c r="N64" s="2766"/>
      <c r="O64" s="2766"/>
      <c r="P64" s="2766"/>
      <c r="Q64" s="2766"/>
      <c r="R64" s="2766"/>
      <c r="S64" s="2766"/>
      <c r="T64" s="2766"/>
      <c r="U64" s="2766"/>
      <c r="V64" s="2766"/>
      <c r="W64" s="2766"/>
      <c r="X64" s="2766"/>
      <c r="Y64" s="2766"/>
      <c r="Z64" s="2766"/>
      <c r="AA64" s="2766"/>
      <c r="AB64" s="2766"/>
      <c r="AC64" s="2766"/>
      <c r="AD64" s="2766"/>
      <c r="AE64" s="2766"/>
      <c r="AF64" s="2766"/>
      <c r="AG64" s="2766"/>
      <c r="AH64" s="2766"/>
      <c r="AI64" s="2766"/>
      <c r="AJ64" s="2766"/>
      <c r="AK64" s="2766"/>
      <c r="AL64" s="2766"/>
      <c r="AM64" s="2766"/>
      <c r="AN64" s="2766"/>
      <c r="AO64" s="2766"/>
      <c r="AP64" s="2766"/>
      <c r="AQ64" s="2766"/>
      <c r="AR64" s="2766"/>
      <c r="AS64" s="2767"/>
      <c r="AT64" s="2771">
        <v>0</v>
      </c>
      <c r="AU64" s="2715"/>
      <c r="AV64" s="2715"/>
      <c r="AW64" s="2715"/>
      <c r="AX64" s="2715"/>
      <c r="AY64" s="2715"/>
      <c r="AZ64" s="2715"/>
      <c r="BA64" s="2715"/>
      <c r="BB64" s="2715"/>
      <c r="BC64" s="2772"/>
      <c r="BD64" s="2771">
        <v>0</v>
      </c>
      <c r="BE64" s="2715"/>
      <c r="BF64" s="2715"/>
      <c r="BG64" s="2715"/>
      <c r="BH64" s="2715"/>
      <c r="BI64" s="2715"/>
      <c r="BJ64" s="2715"/>
      <c r="BK64" s="2715"/>
      <c r="BL64" s="2715"/>
      <c r="BM64" s="2772"/>
      <c r="BN64" s="2771">
        <v>0</v>
      </c>
      <c r="BO64" s="2715"/>
      <c r="BP64" s="2715"/>
      <c r="BQ64" s="2715"/>
      <c r="BR64" s="2715"/>
      <c r="BS64" s="2715"/>
      <c r="BT64" s="2715"/>
      <c r="BU64" s="2715"/>
      <c r="BV64" s="2715"/>
      <c r="BW64" s="2772"/>
      <c r="BX64" s="2771">
        <v>0</v>
      </c>
      <c r="BY64" s="2715"/>
      <c r="BZ64" s="2715"/>
      <c r="CA64" s="2715"/>
      <c r="CB64" s="2715"/>
      <c r="CC64" s="2715"/>
      <c r="CD64" s="2715"/>
      <c r="CE64" s="2715"/>
      <c r="CF64" s="2715"/>
      <c r="CG64" s="2772"/>
      <c r="CH64" s="2771">
        <v>0</v>
      </c>
      <c r="CI64" s="2715"/>
      <c r="CJ64" s="2715"/>
      <c r="CK64" s="2715"/>
      <c r="CL64" s="2715"/>
      <c r="CM64" s="2715"/>
      <c r="CN64" s="2715"/>
      <c r="CO64" s="2715"/>
      <c r="CP64" s="2715"/>
      <c r="CQ64" s="2772"/>
      <c r="CR64" s="2771">
        <v>0</v>
      </c>
      <c r="CS64" s="2715"/>
      <c r="CT64" s="2715"/>
      <c r="CU64" s="2715"/>
      <c r="CV64" s="2715"/>
      <c r="CW64" s="2715"/>
      <c r="CX64" s="2715"/>
      <c r="CY64" s="2715"/>
      <c r="CZ64" s="2715"/>
      <c r="DA64" s="2772"/>
      <c r="DB64" s="1984">
        <f>SUM(AT64:DA64)</f>
        <v>0</v>
      </c>
    </row>
    <row r="65" spans="1:108">
      <c r="A65" s="2765" t="s">
        <v>666</v>
      </c>
      <c r="B65" s="2766"/>
      <c r="C65" s="2766"/>
      <c r="D65" s="2766"/>
      <c r="E65" s="2766"/>
      <c r="F65" s="2766"/>
      <c r="G65" s="2766"/>
      <c r="H65" s="2766"/>
      <c r="I65" s="2766"/>
      <c r="J65" s="2766"/>
      <c r="K65" s="2766"/>
      <c r="L65" s="2766"/>
      <c r="M65" s="2766"/>
      <c r="N65" s="2766"/>
      <c r="O65" s="2766"/>
      <c r="P65" s="2766"/>
      <c r="Q65" s="2766"/>
      <c r="R65" s="2766"/>
      <c r="S65" s="2766"/>
      <c r="T65" s="2766"/>
      <c r="U65" s="2766"/>
      <c r="V65" s="2766"/>
      <c r="W65" s="2766"/>
      <c r="X65" s="2766"/>
      <c r="Y65" s="2766"/>
      <c r="Z65" s="2766"/>
      <c r="AA65" s="2766"/>
      <c r="AB65" s="2766"/>
      <c r="AC65" s="2766"/>
      <c r="AD65" s="2766"/>
      <c r="AE65" s="2766"/>
      <c r="AF65" s="2766"/>
      <c r="AG65" s="2766"/>
      <c r="AH65" s="2766"/>
      <c r="AI65" s="2766"/>
      <c r="AJ65" s="2766"/>
      <c r="AK65" s="2766"/>
      <c r="AL65" s="2766"/>
      <c r="AM65" s="2766"/>
      <c r="AN65" s="2766"/>
      <c r="AO65" s="2766"/>
      <c r="AP65" s="2766"/>
      <c r="AQ65" s="2766"/>
      <c r="AR65" s="2766"/>
      <c r="AS65" s="2767"/>
      <c r="AT65" s="2771">
        <v>0</v>
      </c>
      <c r="AU65" s="2715"/>
      <c r="AV65" s="2715"/>
      <c r="AW65" s="2715"/>
      <c r="AX65" s="2715"/>
      <c r="AY65" s="2715"/>
      <c r="AZ65" s="2715"/>
      <c r="BA65" s="2715"/>
      <c r="BB65" s="2715"/>
      <c r="BC65" s="2772"/>
      <c r="BD65" s="2771">
        <v>0</v>
      </c>
      <c r="BE65" s="2715"/>
      <c r="BF65" s="2715"/>
      <c r="BG65" s="2715"/>
      <c r="BH65" s="2715"/>
      <c r="BI65" s="2715"/>
      <c r="BJ65" s="2715"/>
      <c r="BK65" s="2715"/>
      <c r="BL65" s="2715"/>
      <c r="BM65" s="2772"/>
      <c r="BN65" s="2771">
        <v>0</v>
      </c>
      <c r="BO65" s="2715"/>
      <c r="BP65" s="2715"/>
      <c r="BQ65" s="2715"/>
      <c r="BR65" s="2715"/>
      <c r="BS65" s="2715"/>
      <c r="BT65" s="2715"/>
      <c r="BU65" s="2715"/>
      <c r="BV65" s="2715"/>
      <c r="BW65" s="2772"/>
      <c r="BX65" s="2771">
        <v>0</v>
      </c>
      <c r="BY65" s="2715"/>
      <c r="BZ65" s="2715"/>
      <c r="CA65" s="2715"/>
      <c r="CB65" s="2715"/>
      <c r="CC65" s="2715"/>
      <c r="CD65" s="2715"/>
      <c r="CE65" s="2715"/>
      <c r="CF65" s="2715"/>
      <c r="CG65" s="2772"/>
      <c r="CH65" s="2771">
        <v>0</v>
      </c>
      <c r="CI65" s="2715"/>
      <c r="CJ65" s="2715"/>
      <c r="CK65" s="2715"/>
      <c r="CL65" s="2715"/>
      <c r="CM65" s="2715"/>
      <c r="CN65" s="2715"/>
      <c r="CO65" s="2715"/>
      <c r="CP65" s="2715"/>
      <c r="CQ65" s="2772"/>
      <c r="CR65" s="2771">
        <v>0</v>
      </c>
      <c r="CS65" s="2715"/>
      <c r="CT65" s="2715"/>
      <c r="CU65" s="2715"/>
      <c r="CV65" s="2715"/>
      <c r="CW65" s="2715"/>
      <c r="CX65" s="2715"/>
      <c r="CY65" s="2715"/>
      <c r="CZ65" s="2715"/>
      <c r="DA65" s="2772"/>
      <c r="DB65" s="1984">
        <f>SUM(AT65:DA65)</f>
        <v>0</v>
      </c>
    </row>
    <row r="66" spans="1:108">
      <c r="A66" s="2765" t="s">
        <v>667</v>
      </c>
      <c r="B66" s="2766"/>
      <c r="C66" s="2766"/>
      <c r="D66" s="2766"/>
      <c r="E66" s="2766"/>
      <c r="F66" s="2766"/>
      <c r="G66" s="2766"/>
      <c r="H66" s="2766"/>
      <c r="I66" s="2766"/>
      <c r="J66" s="2766"/>
      <c r="K66" s="2766"/>
      <c r="L66" s="2766"/>
      <c r="M66" s="2766"/>
      <c r="N66" s="2766"/>
      <c r="O66" s="2766"/>
      <c r="P66" s="2766"/>
      <c r="Q66" s="2766"/>
      <c r="R66" s="2766"/>
      <c r="S66" s="2766"/>
      <c r="T66" s="2766"/>
      <c r="U66" s="2766"/>
      <c r="V66" s="2766"/>
      <c r="W66" s="2766"/>
      <c r="X66" s="2766"/>
      <c r="Y66" s="2766"/>
      <c r="Z66" s="2766"/>
      <c r="AA66" s="2766"/>
      <c r="AB66" s="2766"/>
      <c r="AC66" s="2766"/>
      <c r="AD66" s="2766"/>
      <c r="AE66" s="2766"/>
      <c r="AF66" s="2766"/>
      <c r="AG66" s="2766"/>
      <c r="AH66" s="2766"/>
      <c r="AI66" s="2766"/>
      <c r="AJ66" s="2766"/>
      <c r="AK66" s="2766"/>
      <c r="AL66" s="2766"/>
      <c r="AM66" s="2766"/>
      <c r="AN66" s="2766"/>
      <c r="AO66" s="2766"/>
      <c r="AP66" s="2766"/>
      <c r="AQ66" s="2766"/>
      <c r="AR66" s="2766"/>
      <c r="AS66" s="2767"/>
      <c r="AT66" s="2771">
        <v>0</v>
      </c>
      <c r="AU66" s="2715"/>
      <c r="AV66" s="2715"/>
      <c r="AW66" s="2715"/>
      <c r="AX66" s="2715"/>
      <c r="AY66" s="2715"/>
      <c r="AZ66" s="2715"/>
      <c r="BA66" s="2715"/>
      <c r="BB66" s="2715"/>
      <c r="BC66" s="2772"/>
      <c r="BD66" s="2771">
        <v>0</v>
      </c>
      <c r="BE66" s="2715"/>
      <c r="BF66" s="2715"/>
      <c r="BG66" s="2715"/>
      <c r="BH66" s="2715"/>
      <c r="BI66" s="2715"/>
      <c r="BJ66" s="2715"/>
      <c r="BK66" s="2715"/>
      <c r="BL66" s="2715"/>
      <c r="BM66" s="2772"/>
      <c r="BN66" s="2771">
        <v>0</v>
      </c>
      <c r="BO66" s="2715"/>
      <c r="BP66" s="2715"/>
      <c r="BQ66" s="2715"/>
      <c r="BR66" s="2715"/>
      <c r="BS66" s="2715"/>
      <c r="BT66" s="2715"/>
      <c r="BU66" s="2715"/>
      <c r="BV66" s="2715"/>
      <c r="BW66" s="2772"/>
      <c r="BX66" s="2771">
        <v>0</v>
      </c>
      <c r="BY66" s="2715"/>
      <c r="BZ66" s="2715"/>
      <c r="CA66" s="2715"/>
      <c r="CB66" s="2715"/>
      <c r="CC66" s="2715"/>
      <c r="CD66" s="2715"/>
      <c r="CE66" s="2715"/>
      <c r="CF66" s="2715"/>
      <c r="CG66" s="2772"/>
      <c r="CH66" s="2771">
        <v>0</v>
      </c>
      <c r="CI66" s="2715"/>
      <c r="CJ66" s="2715"/>
      <c r="CK66" s="2715"/>
      <c r="CL66" s="2715"/>
      <c r="CM66" s="2715"/>
      <c r="CN66" s="2715"/>
      <c r="CO66" s="2715"/>
      <c r="CP66" s="2715"/>
      <c r="CQ66" s="2772"/>
      <c r="CR66" s="2771">
        <v>0</v>
      </c>
      <c r="CS66" s="2715"/>
      <c r="CT66" s="2715"/>
      <c r="CU66" s="2715"/>
      <c r="CV66" s="2715"/>
      <c r="CW66" s="2715"/>
      <c r="CX66" s="2715"/>
      <c r="CY66" s="2715"/>
      <c r="CZ66" s="2715"/>
      <c r="DA66" s="2772"/>
      <c r="DB66" s="1984">
        <f>SUM(AT66:DA66)</f>
        <v>0</v>
      </c>
    </row>
    <row r="67" spans="1:108">
      <c r="A67" s="2776" t="s">
        <v>662</v>
      </c>
      <c r="B67" s="2622"/>
      <c r="C67" s="2622"/>
      <c r="D67" s="2622"/>
      <c r="E67" s="2622"/>
      <c r="F67" s="2622"/>
      <c r="G67" s="2622"/>
      <c r="H67" s="2622"/>
      <c r="I67" s="2622"/>
      <c r="J67" s="2622"/>
      <c r="K67" s="2622"/>
      <c r="L67" s="2622"/>
      <c r="M67" s="2622"/>
      <c r="N67" s="2622"/>
      <c r="O67" s="2622"/>
      <c r="P67" s="2622"/>
      <c r="Q67" s="2622"/>
      <c r="R67" s="2622"/>
      <c r="S67" s="2622"/>
      <c r="T67" s="2622"/>
      <c r="U67" s="2622"/>
      <c r="V67" s="2622"/>
      <c r="W67" s="2622"/>
      <c r="X67" s="2622"/>
      <c r="Y67" s="2622"/>
      <c r="Z67" s="2622"/>
      <c r="AA67" s="2622"/>
      <c r="AB67" s="2622"/>
      <c r="AC67" s="2622"/>
      <c r="AD67" s="2622"/>
      <c r="AE67" s="2622"/>
      <c r="AF67" s="2622"/>
      <c r="AG67" s="2622"/>
      <c r="AH67" s="2622"/>
      <c r="AI67" s="2622"/>
      <c r="AJ67" s="2622"/>
      <c r="AK67" s="2622"/>
      <c r="AL67" s="2622"/>
      <c r="AM67" s="2622"/>
      <c r="AN67" s="2622"/>
      <c r="AO67" s="2622"/>
      <c r="AP67" s="2622"/>
      <c r="AQ67" s="2622"/>
      <c r="AR67" s="2622"/>
      <c r="AS67" s="2623"/>
      <c r="AT67" s="2771">
        <f>AT61+AT62</f>
        <v>-223.26909598084296</v>
      </c>
      <c r="AU67" s="2715"/>
      <c r="AV67" s="2715"/>
      <c r="AW67" s="2715"/>
      <c r="AX67" s="2715"/>
      <c r="AY67" s="2715"/>
      <c r="AZ67" s="2715"/>
      <c r="BA67" s="2715"/>
      <c r="BB67" s="2715"/>
      <c r="BC67" s="2772"/>
      <c r="BD67" s="2771">
        <f>BD61+BD62</f>
        <v>-70.760615309252472</v>
      </c>
      <c r="BE67" s="2715"/>
      <c r="BF67" s="2715"/>
      <c r="BG67" s="2715"/>
      <c r="BH67" s="2715"/>
      <c r="BI67" s="2715"/>
      <c r="BJ67" s="2715"/>
      <c r="BK67" s="2715"/>
      <c r="BL67" s="2715"/>
      <c r="BM67" s="2772"/>
      <c r="BN67" s="2771">
        <f>BN61+BN62</f>
        <v>128.38250944170491</v>
      </c>
      <c r="BO67" s="2715"/>
      <c r="BP67" s="2715"/>
      <c r="BQ67" s="2715"/>
      <c r="BR67" s="2715"/>
      <c r="BS67" s="2715"/>
      <c r="BT67" s="2715"/>
      <c r="BU67" s="2715"/>
      <c r="BV67" s="2715"/>
      <c r="BW67" s="2772"/>
      <c r="BX67" s="2771">
        <f>BX61+BX62</f>
        <v>116.49370385461668</v>
      </c>
      <c r="BY67" s="2715"/>
      <c r="BZ67" s="2715"/>
      <c r="CA67" s="2715"/>
      <c r="CB67" s="2715"/>
      <c r="CC67" s="2715"/>
      <c r="CD67" s="2715"/>
      <c r="CE67" s="2715"/>
      <c r="CF67" s="2715"/>
      <c r="CG67" s="2772"/>
      <c r="CH67" s="2771">
        <f>CH61+CH62</f>
        <v>166.84095277670079</v>
      </c>
      <c r="CI67" s="2715"/>
      <c r="CJ67" s="2715"/>
      <c r="CK67" s="2715"/>
      <c r="CL67" s="2715"/>
      <c r="CM67" s="2715"/>
      <c r="CN67" s="2715"/>
      <c r="CO67" s="2715"/>
      <c r="CP67" s="2715"/>
      <c r="CQ67" s="2772"/>
      <c r="CR67" s="2771">
        <f>CR61+CR62</f>
        <v>32.117720709063242</v>
      </c>
      <c r="CS67" s="2715"/>
      <c r="CT67" s="2715"/>
      <c r="CU67" s="2715"/>
      <c r="CV67" s="2715"/>
      <c r="CW67" s="2715"/>
      <c r="CX67" s="2715"/>
      <c r="CY67" s="2715"/>
      <c r="CZ67" s="2715"/>
      <c r="DA67" s="2772"/>
      <c r="DB67" s="1986">
        <f t="shared" si="0"/>
        <v>149.80517549199021</v>
      </c>
      <c r="DD67" s="1978">
        <f>'4.1'!ER80-'4.3'!DB67</f>
        <v>-1.4126402624560797</v>
      </c>
    </row>
    <row r="68" spans="1:108">
      <c r="A68" s="2776" t="s">
        <v>668</v>
      </c>
      <c r="B68" s="2622"/>
      <c r="C68" s="2622"/>
      <c r="D68" s="2622"/>
      <c r="E68" s="2622"/>
      <c r="F68" s="2622"/>
      <c r="G68" s="2622"/>
      <c r="H68" s="2622"/>
      <c r="I68" s="2622"/>
      <c r="J68" s="2622"/>
      <c r="K68" s="2622"/>
      <c r="L68" s="2622"/>
      <c r="M68" s="2622"/>
      <c r="N68" s="2622"/>
      <c r="O68" s="2622"/>
      <c r="P68" s="2622"/>
      <c r="Q68" s="2622"/>
      <c r="R68" s="2622"/>
      <c r="S68" s="2622"/>
      <c r="T68" s="2622"/>
      <c r="U68" s="2622"/>
      <c r="V68" s="2622"/>
      <c r="W68" s="2622"/>
      <c r="X68" s="2622"/>
      <c r="Y68" s="2622"/>
      <c r="Z68" s="2622"/>
      <c r="AA68" s="2622"/>
      <c r="AB68" s="2622"/>
      <c r="AC68" s="2622"/>
      <c r="AD68" s="2622"/>
      <c r="AE68" s="2622"/>
      <c r="AF68" s="2622"/>
      <c r="AG68" s="2622"/>
      <c r="AH68" s="2622"/>
      <c r="AI68" s="2622"/>
      <c r="AJ68" s="2622"/>
      <c r="AK68" s="2622"/>
      <c r="AL68" s="2622"/>
      <c r="AM68" s="2622"/>
      <c r="AN68" s="2622"/>
      <c r="AO68" s="2622"/>
      <c r="AP68" s="2622"/>
      <c r="AQ68" s="2622"/>
      <c r="AR68" s="2622"/>
      <c r="AS68" s="2623"/>
      <c r="AT68" s="2707">
        <f>AT67</f>
        <v>-223.26909598084296</v>
      </c>
      <c r="AU68" s="2705"/>
      <c r="AV68" s="2705"/>
      <c r="AW68" s="2705"/>
      <c r="AX68" s="2705"/>
      <c r="AY68" s="2705"/>
      <c r="AZ68" s="2705"/>
      <c r="BA68" s="2705"/>
      <c r="BB68" s="2705"/>
      <c r="BC68" s="2706"/>
      <c r="BD68" s="2707">
        <f>BD67+AT68</f>
        <v>-294.02971129009541</v>
      </c>
      <c r="BE68" s="2705"/>
      <c r="BF68" s="2705"/>
      <c r="BG68" s="2705"/>
      <c r="BH68" s="2705"/>
      <c r="BI68" s="2705"/>
      <c r="BJ68" s="2705"/>
      <c r="BK68" s="2705"/>
      <c r="BL68" s="2705"/>
      <c r="BM68" s="2706"/>
      <c r="BN68" s="2707">
        <f>BN67+BD68</f>
        <v>-165.64720184839049</v>
      </c>
      <c r="BO68" s="2705"/>
      <c r="BP68" s="2705"/>
      <c r="BQ68" s="2705"/>
      <c r="BR68" s="2705"/>
      <c r="BS68" s="2705"/>
      <c r="BT68" s="2705"/>
      <c r="BU68" s="2705"/>
      <c r="BV68" s="2705"/>
      <c r="BW68" s="2706"/>
      <c r="BX68" s="2707">
        <f>BX67+BN68</f>
        <v>-49.153497993773811</v>
      </c>
      <c r="BY68" s="2705"/>
      <c r="BZ68" s="2705"/>
      <c r="CA68" s="2705"/>
      <c r="CB68" s="2705"/>
      <c r="CC68" s="2705"/>
      <c r="CD68" s="2705"/>
      <c r="CE68" s="2705"/>
      <c r="CF68" s="2705"/>
      <c r="CG68" s="2706"/>
      <c r="CH68" s="2707">
        <f>CH67+BX68</f>
        <v>117.68745478292698</v>
      </c>
      <c r="CI68" s="2705"/>
      <c r="CJ68" s="2705"/>
      <c r="CK68" s="2705"/>
      <c r="CL68" s="2705"/>
      <c r="CM68" s="2705"/>
      <c r="CN68" s="2705"/>
      <c r="CO68" s="2705"/>
      <c r="CP68" s="2705"/>
      <c r="CQ68" s="2706"/>
      <c r="CR68" s="2707">
        <f>CR67+CH68</f>
        <v>149.80517549199021</v>
      </c>
      <c r="CS68" s="2705"/>
      <c r="CT68" s="2705"/>
      <c r="CU68" s="2705"/>
      <c r="CV68" s="2705"/>
      <c r="CW68" s="2705"/>
      <c r="CX68" s="2705"/>
      <c r="CY68" s="2705"/>
      <c r="CZ68" s="2705"/>
      <c r="DA68" s="2706"/>
      <c r="DB68" s="1986">
        <f>+DB67</f>
        <v>149.80517549199021</v>
      </c>
    </row>
    <row r="69" spans="1:108" ht="25.5" customHeight="1">
      <c r="A69" s="2778" t="s">
        <v>669</v>
      </c>
      <c r="B69" s="2779"/>
      <c r="C69" s="2779"/>
      <c r="D69" s="2779"/>
      <c r="E69" s="2779"/>
      <c r="F69" s="2779"/>
      <c r="G69" s="2779"/>
      <c r="H69" s="2779"/>
      <c r="I69" s="2779"/>
      <c r="J69" s="2779"/>
      <c r="K69" s="2779"/>
      <c r="L69" s="2779"/>
      <c r="M69" s="2779"/>
      <c r="N69" s="2779"/>
      <c r="O69" s="2779"/>
      <c r="P69" s="2779"/>
      <c r="Q69" s="2779"/>
      <c r="R69" s="2779"/>
      <c r="S69" s="2779"/>
      <c r="T69" s="2779"/>
      <c r="U69" s="2779"/>
      <c r="V69" s="2779"/>
      <c r="W69" s="2779"/>
      <c r="X69" s="2779"/>
      <c r="Y69" s="2779"/>
      <c r="Z69" s="2779"/>
      <c r="AA69" s="2779"/>
      <c r="AB69" s="2779"/>
      <c r="AC69" s="2779"/>
      <c r="AD69" s="2779"/>
      <c r="AE69" s="2779"/>
      <c r="AF69" s="2779"/>
      <c r="AG69" s="2779"/>
      <c r="AH69" s="2779"/>
      <c r="AI69" s="2779"/>
      <c r="AJ69" s="2779"/>
      <c r="AK69" s="2779"/>
      <c r="AL69" s="2779"/>
      <c r="AM69" s="2779"/>
      <c r="AN69" s="2779"/>
      <c r="AO69" s="2779"/>
      <c r="AP69" s="2779"/>
      <c r="AQ69" s="2779"/>
      <c r="AR69" s="2779"/>
      <c r="AS69" s="2780"/>
      <c r="AT69" s="2771">
        <v>899.68715199999917</v>
      </c>
      <c r="AU69" s="2715"/>
      <c r="AV69" s="2715"/>
      <c r="AW69" s="2715"/>
      <c r="AX69" s="2715"/>
      <c r="AY69" s="2715"/>
      <c r="AZ69" s="2715"/>
      <c r="BA69" s="2715"/>
      <c r="BB69" s="2715"/>
      <c r="BC69" s="2772"/>
      <c r="BD69" s="2771">
        <f>AT69+AT67</f>
        <v>676.41805601915621</v>
      </c>
      <c r="BE69" s="2715"/>
      <c r="BF69" s="2715"/>
      <c r="BG69" s="2715"/>
      <c r="BH69" s="2715"/>
      <c r="BI69" s="2715"/>
      <c r="BJ69" s="2715"/>
      <c r="BK69" s="2715"/>
      <c r="BL69" s="2715"/>
      <c r="BM69" s="2772"/>
      <c r="BN69" s="2771">
        <f>BD69+BD67</f>
        <v>605.65744070990377</v>
      </c>
      <c r="BO69" s="2715"/>
      <c r="BP69" s="2715"/>
      <c r="BQ69" s="2715"/>
      <c r="BR69" s="2715"/>
      <c r="BS69" s="2715"/>
      <c r="BT69" s="2715"/>
      <c r="BU69" s="2715"/>
      <c r="BV69" s="2715"/>
      <c r="BW69" s="2772"/>
      <c r="BX69" s="2771">
        <f>BN69+BN67</f>
        <v>734.03995015160865</v>
      </c>
      <c r="BY69" s="2715"/>
      <c r="BZ69" s="2715"/>
      <c r="CA69" s="2715"/>
      <c r="CB69" s="2715"/>
      <c r="CC69" s="2715"/>
      <c r="CD69" s="2715"/>
      <c r="CE69" s="2715"/>
      <c r="CF69" s="2715"/>
      <c r="CG69" s="2772"/>
      <c r="CH69" s="2771">
        <f>BX69+BX67</f>
        <v>850.53365400622533</v>
      </c>
      <c r="CI69" s="2715"/>
      <c r="CJ69" s="2715"/>
      <c r="CK69" s="2715"/>
      <c r="CL69" s="2715"/>
      <c r="CM69" s="2715"/>
      <c r="CN69" s="2715"/>
      <c r="CO69" s="2715"/>
      <c r="CP69" s="2715"/>
      <c r="CQ69" s="2772"/>
      <c r="CR69" s="2771">
        <f>CH69+CH67</f>
        <v>1017.3746067829261</v>
      </c>
      <c r="CS69" s="2715"/>
      <c r="CT69" s="2715"/>
      <c r="CU69" s="2715"/>
      <c r="CV69" s="2715"/>
      <c r="CW69" s="2715"/>
      <c r="CX69" s="2715"/>
      <c r="CY69" s="2715"/>
      <c r="CZ69" s="2715"/>
      <c r="DA69" s="2772"/>
      <c r="DB69" s="1989" t="s">
        <v>1150</v>
      </c>
      <c r="DD69" s="1638">
        <v>1017.3746067829244</v>
      </c>
    </row>
    <row r="70" spans="1:108">
      <c r="A70" s="2776" t="s">
        <v>670</v>
      </c>
      <c r="B70" s="2622"/>
      <c r="C70" s="2622"/>
      <c r="D70" s="2622"/>
      <c r="E70" s="2622"/>
      <c r="F70" s="2622"/>
      <c r="G70" s="2622"/>
      <c r="H70" s="2622"/>
      <c r="I70" s="2622"/>
      <c r="J70" s="2622"/>
      <c r="K70" s="2622"/>
      <c r="L70" s="2622"/>
      <c r="M70" s="2622"/>
      <c r="N70" s="2622"/>
      <c r="O70" s="2622"/>
      <c r="P70" s="2622"/>
      <c r="Q70" s="2622"/>
      <c r="R70" s="2622"/>
      <c r="S70" s="2622"/>
      <c r="T70" s="2622"/>
      <c r="U70" s="2622"/>
      <c r="V70" s="2622"/>
      <c r="W70" s="2622"/>
      <c r="X70" s="2622"/>
      <c r="Y70" s="2622"/>
      <c r="Z70" s="2622"/>
      <c r="AA70" s="2622"/>
      <c r="AB70" s="2622"/>
      <c r="AC70" s="2622"/>
      <c r="AD70" s="2622"/>
      <c r="AE70" s="2622"/>
      <c r="AF70" s="2622"/>
      <c r="AG70" s="2622"/>
      <c r="AH70" s="2622"/>
      <c r="AI70" s="2622"/>
      <c r="AJ70" s="2622"/>
      <c r="AK70" s="2622"/>
      <c r="AL70" s="2622"/>
      <c r="AM70" s="2622"/>
      <c r="AN70" s="2622"/>
      <c r="AO70" s="2622"/>
      <c r="AP70" s="2622"/>
      <c r="AQ70" s="2622"/>
      <c r="AR70" s="2622"/>
      <c r="AS70" s="2623"/>
      <c r="AT70" s="2771">
        <v>0</v>
      </c>
      <c r="AU70" s="2715"/>
      <c r="AV70" s="2715"/>
      <c r="AW70" s="2715"/>
      <c r="AX70" s="2715"/>
      <c r="AY70" s="2715"/>
      <c r="AZ70" s="2715"/>
      <c r="BA70" s="2715"/>
      <c r="BB70" s="2715"/>
      <c r="BC70" s="2772"/>
      <c r="BD70" s="2771">
        <v>0</v>
      </c>
      <c r="BE70" s="2715"/>
      <c r="BF70" s="2715"/>
      <c r="BG70" s="2715"/>
      <c r="BH70" s="2715"/>
      <c r="BI70" s="2715"/>
      <c r="BJ70" s="2715"/>
      <c r="BK70" s="2715"/>
      <c r="BL70" s="2715"/>
      <c r="BM70" s="2772"/>
      <c r="BN70" s="2771">
        <v>0</v>
      </c>
      <c r="BO70" s="2715"/>
      <c r="BP70" s="2715"/>
      <c r="BQ70" s="2715"/>
      <c r="BR70" s="2715"/>
      <c r="BS70" s="2715"/>
      <c r="BT70" s="2715"/>
      <c r="BU70" s="2715"/>
      <c r="BV70" s="2715"/>
      <c r="BW70" s="2772"/>
      <c r="BX70" s="2771">
        <v>0</v>
      </c>
      <c r="BY70" s="2715"/>
      <c r="BZ70" s="2715"/>
      <c r="CA70" s="2715"/>
      <c r="CB70" s="2715"/>
      <c r="CC70" s="2715"/>
      <c r="CD70" s="2715"/>
      <c r="CE70" s="2715"/>
      <c r="CF70" s="2715"/>
      <c r="CG70" s="2772"/>
      <c r="CH70" s="2771">
        <v>0</v>
      </c>
      <c r="CI70" s="2715"/>
      <c r="CJ70" s="2715"/>
      <c r="CK70" s="2715"/>
      <c r="CL70" s="2715"/>
      <c r="CM70" s="2715"/>
      <c r="CN70" s="2715"/>
      <c r="CO70" s="2715"/>
      <c r="CP70" s="2715"/>
      <c r="CQ70" s="2772"/>
      <c r="CR70" s="2771">
        <v>0</v>
      </c>
      <c r="CS70" s="2715"/>
      <c r="CT70" s="2715"/>
      <c r="CU70" s="2715"/>
      <c r="CV70" s="2715"/>
      <c r="CW70" s="2715"/>
      <c r="CX70" s="2715"/>
      <c r="CY70" s="2715"/>
      <c r="CZ70" s="2715"/>
      <c r="DA70" s="2772"/>
      <c r="DB70" s="1986">
        <f t="shared" si="0"/>
        <v>0</v>
      </c>
      <c r="DD70" s="1978">
        <f>DD69+CR67</f>
        <v>1049.4923274919877</v>
      </c>
    </row>
    <row r="71" spans="1:108" ht="13.5" thickBot="1">
      <c r="A71" s="2781" t="s">
        <v>671</v>
      </c>
      <c r="B71" s="2634"/>
      <c r="C71" s="2634"/>
      <c r="D71" s="2634"/>
      <c r="E71" s="2634"/>
      <c r="F71" s="2634"/>
      <c r="G71" s="2634"/>
      <c r="H71" s="2634"/>
      <c r="I71" s="2634"/>
      <c r="J71" s="2634"/>
      <c r="K71" s="2634"/>
      <c r="L71" s="2634"/>
      <c r="M71" s="2634"/>
      <c r="N71" s="2634"/>
      <c r="O71" s="2634"/>
      <c r="P71" s="2634"/>
      <c r="Q71" s="2634"/>
      <c r="R71" s="2634"/>
      <c r="S71" s="2634"/>
      <c r="T71" s="2634"/>
      <c r="U71" s="2634"/>
      <c r="V71" s="2634"/>
      <c r="W71" s="2634"/>
      <c r="X71" s="2634"/>
      <c r="Y71" s="2634"/>
      <c r="Z71" s="2634"/>
      <c r="AA71" s="2634"/>
      <c r="AB71" s="2634"/>
      <c r="AC71" s="2634"/>
      <c r="AD71" s="2634"/>
      <c r="AE71" s="2634"/>
      <c r="AF71" s="2634"/>
      <c r="AG71" s="2634"/>
      <c r="AH71" s="2634"/>
      <c r="AI71" s="2634"/>
      <c r="AJ71" s="2634"/>
      <c r="AK71" s="2634"/>
      <c r="AL71" s="2634"/>
      <c r="AM71" s="2634"/>
      <c r="AN71" s="2634"/>
      <c r="AO71" s="2634"/>
      <c r="AP71" s="2634"/>
      <c r="AQ71" s="2634"/>
      <c r="AR71" s="2634"/>
      <c r="AS71" s="2635"/>
      <c r="AT71" s="2733">
        <v>0</v>
      </c>
      <c r="AU71" s="2782"/>
      <c r="AV71" s="2782"/>
      <c r="AW71" s="2782"/>
      <c r="AX71" s="2782"/>
      <c r="AY71" s="2782"/>
      <c r="AZ71" s="2782"/>
      <c r="BA71" s="2782"/>
      <c r="BB71" s="2782"/>
      <c r="BC71" s="2783"/>
      <c r="BD71" s="2733">
        <v>0</v>
      </c>
      <c r="BE71" s="2782"/>
      <c r="BF71" s="2782"/>
      <c r="BG71" s="2782"/>
      <c r="BH71" s="2782"/>
      <c r="BI71" s="2782"/>
      <c r="BJ71" s="2782"/>
      <c r="BK71" s="2782"/>
      <c r="BL71" s="2782"/>
      <c r="BM71" s="2783"/>
      <c r="BN71" s="2733">
        <v>0</v>
      </c>
      <c r="BO71" s="2782"/>
      <c r="BP71" s="2782"/>
      <c r="BQ71" s="2782"/>
      <c r="BR71" s="2782"/>
      <c r="BS71" s="2782"/>
      <c r="BT71" s="2782"/>
      <c r="BU71" s="2782"/>
      <c r="BV71" s="2782"/>
      <c r="BW71" s="2783"/>
      <c r="BX71" s="2733">
        <v>0</v>
      </c>
      <c r="BY71" s="2782"/>
      <c r="BZ71" s="2782"/>
      <c r="CA71" s="2782"/>
      <c r="CB71" s="2782"/>
      <c r="CC71" s="2782"/>
      <c r="CD71" s="2782"/>
      <c r="CE71" s="2782"/>
      <c r="CF71" s="2782"/>
      <c r="CG71" s="2783"/>
      <c r="CH71" s="2733">
        <v>0</v>
      </c>
      <c r="CI71" s="2782"/>
      <c r="CJ71" s="2782"/>
      <c r="CK71" s="2782"/>
      <c r="CL71" s="2782"/>
      <c r="CM71" s="2782"/>
      <c r="CN71" s="2782"/>
      <c r="CO71" s="2782"/>
      <c r="CP71" s="2782"/>
      <c r="CQ71" s="2783"/>
      <c r="CR71" s="2733">
        <v>0</v>
      </c>
      <c r="CS71" s="2782"/>
      <c r="CT71" s="2782"/>
      <c r="CU71" s="2782"/>
      <c r="CV71" s="2782"/>
      <c r="CW71" s="2782"/>
      <c r="CX71" s="2782"/>
      <c r="CY71" s="2782"/>
      <c r="CZ71" s="2782"/>
      <c r="DA71" s="2783"/>
      <c r="DB71" s="1990">
        <f t="shared" si="0"/>
        <v>0</v>
      </c>
      <c r="DD71" s="1978">
        <f>AT69+DB76</f>
        <v>1049.4923274919979</v>
      </c>
    </row>
    <row r="72" spans="1:108">
      <c r="DD72" s="1978">
        <f>DD70-DD71</f>
        <v>-1.0231815394945443E-11</v>
      </c>
    </row>
    <row r="74" spans="1:108">
      <c r="B74" s="1638" t="s">
        <v>935</v>
      </c>
      <c r="CF74" s="1638" t="s">
        <v>1315</v>
      </c>
    </row>
    <row r="76" spans="1:108">
      <c r="DB76" s="1978">
        <f>DB34-DB40+DB51-DB52+DB55-DB58</f>
        <v>149.80517549199874</v>
      </c>
    </row>
    <row r="77" spans="1:108" ht="21" hidden="1" customHeight="1">
      <c r="E77" s="1638" t="s">
        <v>1386</v>
      </c>
      <c r="AD77" s="2787" t="s">
        <v>1387</v>
      </c>
      <c r="AE77" s="2787"/>
      <c r="AF77" s="2787"/>
      <c r="AG77" s="2787"/>
      <c r="AH77" s="2787"/>
      <c r="AI77" s="2787"/>
      <c r="AJ77" s="2787"/>
      <c r="AK77" s="2787"/>
      <c r="AL77" s="2787"/>
      <c r="AM77" s="2787"/>
      <c r="AN77" s="2787"/>
      <c r="AO77" s="2787"/>
      <c r="AP77" s="2787"/>
      <c r="AQ77" s="2787"/>
      <c r="AR77" s="2787"/>
      <c r="AS77" s="2788"/>
      <c r="AT77" s="2784">
        <f>'4.1'!$BL$15-AT12</f>
        <v>0</v>
      </c>
      <c r="AU77" s="2785"/>
      <c r="AV77" s="2785"/>
      <c r="AW77" s="2785"/>
      <c r="AX77" s="2785"/>
      <c r="AY77" s="2785"/>
      <c r="AZ77" s="2785"/>
      <c r="BA77" s="2785"/>
      <c r="BB77" s="2785"/>
      <c r="BC77" s="2786"/>
      <c r="BD77" s="2784">
        <f>'4.1'!$BZ$15-BD12</f>
        <v>0</v>
      </c>
      <c r="BE77" s="2785"/>
      <c r="BF77" s="2785"/>
      <c r="BG77" s="2785"/>
      <c r="BH77" s="2785"/>
      <c r="BI77" s="2785"/>
      <c r="BJ77" s="2785"/>
      <c r="BK77" s="2785"/>
      <c r="BL77" s="2785"/>
      <c r="BM77" s="2786"/>
      <c r="BN77" s="2784">
        <f>'4.1'!$CN$15-BN12</f>
        <v>0</v>
      </c>
      <c r="BO77" s="2785"/>
      <c r="BP77" s="2785"/>
      <c r="BQ77" s="2785"/>
      <c r="BR77" s="2785"/>
      <c r="BS77" s="2785"/>
      <c r="BT77" s="2785"/>
      <c r="BU77" s="2785"/>
      <c r="BV77" s="2785"/>
      <c r="BW77" s="2786"/>
      <c r="BX77" s="2784">
        <f>'4.1'!$DB$15-BX12</f>
        <v>0</v>
      </c>
      <c r="BY77" s="2785"/>
      <c r="BZ77" s="2785"/>
      <c r="CA77" s="2785"/>
      <c r="CB77" s="2785"/>
      <c r="CC77" s="2785"/>
      <c r="CD77" s="2785"/>
      <c r="CE77" s="2785"/>
      <c r="CF77" s="2785"/>
      <c r="CG77" s="2786"/>
      <c r="CH77" s="2784">
        <f>'4.1'!$DP$15-CH12</f>
        <v>0</v>
      </c>
      <c r="CI77" s="2785"/>
      <c r="CJ77" s="2785"/>
      <c r="CK77" s="2785"/>
      <c r="CL77" s="2785"/>
      <c r="CM77" s="2785"/>
      <c r="CN77" s="2785"/>
      <c r="CO77" s="2785"/>
      <c r="CP77" s="2785"/>
      <c r="CQ77" s="2786"/>
      <c r="CR77" s="2784">
        <f>'4.1'!$ED$15-CR12</f>
        <v>0</v>
      </c>
      <c r="CS77" s="2785"/>
      <c r="CT77" s="2785"/>
      <c r="CU77" s="2785"/>
      <c r="CV77" s="2785"/>
      <c r="CW77" s="2785"/>
      <c r="CX77" s="2785"/>
      <c r="CY77" s="2785"/>
      <c r="CZ77" s="2785"/>
      <c r="DA77" s="2786"/>
    </row>
    <row r="78" spans="1:108" ht="14.45" hidden="1" customHeight="1">
      <c r="AD78" s="2787" t="s">
        <v>1388</v>
      </c>
      <c r="AE78" s="2787"/>
      <c r="AF78" s="2787"/>
      <c r="AG78" s="2787"/>
      <c r="AH78" s="2787"/>
      <c r="AI78" s="2787"/>
      <c r="AJ78" s="2787"/>
      <c r="AK78" s="2787"/>
      <c r="AL78" s="2787"/>
      <c r="AM78" s="2787"/>
      <c r="AN78" s="2787"/>
      <c r="AO78" s="2787"/>
      <c r="AP78" s="2787"/>
      <c r="AQ78" s="2787"/>
      <c r="AR78" s="2787"/>
      <c r="AS78" s="2788"/>
      <c r="AT78" s="2784">
        <f>'4.1'!$BL$18-AT13</f>
        <v>0</v>
      </c>
      <c r="AU78" s="2785"/>
      <c r="AV78" s="2785"/>
      <c r="AW78" s="2785"/>
      <c r="AX78" s="2785"/>
      <c r="AY78" s="2785"/>
      <c r="AZ78" s="2785"/>
      <c r="BA78" s="2785"/>
      <c r="BB78" s="2785"/>
      <c r="BC78" s="2786"/>
      <c r="BD78" s="2784">
        <f>'4.1'!$BZ$18-BD13</f>
        <v>0</v>
      </c>
      <c r="BE78" s="2785"/>
      <c r="BF78" s="2785"/>
      <c r="BG78" s="2785"/>
      <c r="BH78" s="2785"/>
      <c r="BI78" s="2785"/>
      <c r="BJ78" s="2785"/>
      <c r="BK78" s="2785"/>
      <c r="BL78" s="2785"/>
      <c r="BM78" s="2786"/>
      <c r="BN78" s="2784">
        <f>'4.1'!$CN$18-BN13</f>
        <v>0</v>
      </c>
      <c r="BO78" s="2785"/>
      <c r="BP78" s="2785"/>
      <c r="BQ78" s="2785"/>
      <c r="BR78" s="2785"/>
      <c r="BS78" s="2785"/>
      <c r="BT78" s="2785"/>
      <c r="BU78" s="2785"/>
      <c r="BV78" s="2785"/>
      <c r="BW78" s="2786"/>
      <c r="BX78" s="2784">
        <f>'4.1'!$DB$18-BX13</f>
        <v>0</v>
      </c>
      <c r="BY78" s="2785"/>
      <c r="BZ78" s="2785"/>
      <c r="CA78" s="2785"/>
      <c r="CB78" s="2785"/>
      <c r="CC78" s="2785"/>
      <c r="CD78" s="2785"/>
      <c r="CE78" s="2785"/>
      <c r="CF78" s="2785"/>
      <c r="CG78" s="2786"/>
      <c r="CH78" s="2784">
        <f>'4.1'!$DP$18-CH13</f>
        <v>0</v>
      </c>
      <c r="CI78" s="2785"/>
      <c r="CJ78" s="2785"/>
      <c r="CK78" s="2785"/>
      <c r="CL78" s="2785"/>
      <c r="CM78" s="2785"/>
      <c r="CN78" s="2785"/>
      <c r="CO78" s="2785"/>
      <c r="CP78" s="2785"/>
      <c r="CQ78" s="2786"/>
      <c r="CR78" s="2784">
        <f>'4.1'!$ED$18-CR13</f>
        <v>0</v>
      </c>
      <c r="CS78" s="2785"/>
      <c r="CT78" s="2785"/>
      <c r="CU78" s="2785"/>
      <c r="CV78" s="2785"/>
      <c r="CW78" s="2785"/>
      <c r="CX78" s="2785"/>
      <c r="CY78" s="2785"/>
      <c r="CZ78" s="2785"/>
      <c r="DA78" s="2786"/>
    </row>
    <row r="79" spans="1:108" ht="14.45" hidden="1" customHeight="1">
      <c r="AD79" s="2787" t="s">
        <v>1389</v>
      </c>
      <c r="AE79" s="2787"/>
      <c r="AF79" s="2787"/>
      <c r="AG79" s="2787"/>
      <c r="AH79" s="2787"/>
      <c r="AI79" s="2787"/>
      <c r="AJ79" s="2787"/>
      <c r="AK79" s="2787"/>
      <c r="AL79" s="2787"/>
      <c r="AM79" s="2787"/>
      <c r="AN79" s="2787"/>
      <c r="AO79" s="2787"/>
      <c r="AP79" s="2787"/>
      <c r="AQ79" s="2787"/>
      <c r="AR79" s="2787"/>
      <c r="AS79" s="2788"/>
      <c r="AT79" s="2784">
        <f>'4.1'!$BL$19-AT14</f>
        <v>0</v>
      </c>
      <c r="AU79" s="2785"/>
      <c r="AV79" s="2785"/>
      <c r="AW79" s="2785"/>
      <c r="AX79" s="2785"/>
      <c r="AY79" s="2785"/>
      <c r="AZ79" s="2785"/>
      <c r="BA79" s="2785"/>
      <c r="BB79" s="2785"/>
      <c r="BC79" s="2786"/>
      <c r="BD79" s="2784">
        <f>'4.1'!$BZ$19-BD14</f>
        <v>0</v>
      </c>
      <c r="BE79" s="2785"/>
      <c r="BF79" s="2785"/>
      <c r="BG79" s="2785"/>
      <c r="BH79" s="2785"/>
      <c r="BI79" s="2785"/>
      <c r="BJ79" s="2785"/>
      <c r="BK79" s="2785"/>
      <c r="BL79" s="2785"/>
      <c r="BM79" s="2786"/>
      <c r="BN79" s="2784">
        <f>'4.1'!$CN$19-BN14</f>
        <v>0</v>
      </c>
      <c r="BO79" s="2785"/>
      <c r="BP79" s="2785"/>
      <c r="BQ79" s="2785"/>
      <c r="BR79" s="2785"/>
      <c r="BS79" s="2785"/>
      <c r="BT79" s="2785"/>
      <c r="BU79" s="2785"/>
      <c r="BV79" s="2785"/>
      <c r="BW79" s="2786"/>
      <c r="BX79" s="2784">
        <f>'4.1'!$DB$19-BX14</f>
        <v>0</v>
      </c>
      <c r="BY79" s="2785"/>
      <c r="BZ79" s="2785"/>
      <c r="CA79" s="2785"/>
      <c r="CB79" s="2785"/>
      <c r="CC79" s="2785"/>
      <c r="CD79" s="2785"/>
      <c r="CE79" s="2785"/>
      <c r="CF79" s="2785"/>
      <c r="CG79" s="2786"/>
      <c r="CH79" s="2784">
        <f>'4.1'!$DP$19-CH14</f>
        <v>0</v>
      </c>
      <c r="CI79" s="2785"/>
      <c r="CJ79" s="2785"/>
      <c r="CK79" s="2785"/>
      <c r="CL79" s="2785"/>
      <c r="CM79" s="2785"/>
      <c r="CN79" s="2785"/>
      <c r="CO79" s="2785"/>
      <c r="CP79" s="2785"/>
      <c r="CQ79" s="2786"/>
      <c r="CR79" s="2784">
        <f>'4.1'!$ED$19-CR14</f>
        <v>0</v>
      </c>
      <c r="CS79" s="2785"/>
      <c r="CT79" s="2785"/>
      <c r="CU79" s="2785"/>
      <c r="CV79" s="2785"/>
      <c r="CW79" s="2785"/>
      <c r="CX79" s="2785"/>
      <c r="CY79" s="2785"/>
      <c r="CZ79" s="2785"/>
      <c r="DA79" s="2786"/>
    </row>
    <row r="80" spans="1:108" ht="14.45" hidden="1" customHeight="1">
      <c r="AD80" s="2787" t="s">
        <v>1390</v>
      </c>
      <c r="AE80" s="2787"/>
      <c r="AF80" s="2787"/>
      <c r="AG80" s="2787"/>
      <c r="AH80" s="2787"/>
      <c r="AI80" s="2787"/>
      <c r="AJ80" s="2787"/>
      <c r="AK80" s="2787"/>
      <c r="AL80" s="2787"/>
      <c r="AM80" s="2787"/>
      <c r="AN80" s="2787"/>
      <c r="AO80" s="2787"/>
      <c r="AP80" s="2787"/>
      <c r="AQ80" s="2787"/>
      <c r="AR80" s="2787"/>
      <c r="AS80" s="2788"/>
      <c r="AT80" s="2784">
        <f>'4.1'!$BL$20-AT15</f>
        <v>0</v>
      </c>
      <c r="AU80" s="2785"/>
      <c r="AV80" s="2785"/>
      <c r="AW80" s="2785"/>
      <c r="AX80" s="2785"/>
      <c r="AY80" s="2785"/>
      <c r="AZ80" s="2785"/>
      <c r="BA80" s="2785"/>
      <c r="BB80" s="2785"/>
      <c r="BC80" s="2786"/>
      <c r="BD80" s="2784">
        <f>'4.1'!$BZ$20-BD15</f>
        <v>0</v>
      </c>
      <c r="BE80" s="2785"/>
      <c r="BF80" s="2785"/>
      <c r="BG80" s="2785"/>
      <c r="BH80" s="2785"/>
      <c r="BI80" s="2785"/>
      <c r="BJ80" s="2785"/>
      <c r="BK80" s="2785"/>
      <c r="BL80" s="2785"/>
      <c r="BM80" s="2786"/>
      <c r="BN80" s="2784">
        <f>'4.1'!$CN$20-BN15</f>
        <v>0</v>
      </c>
      <c r="BO80" s="2785"/>
      <c r="BP80" s="2785"/>
      <c r="BQ80" s="2785"/>
      <c r="BR80" s="2785"/>
      <c r="BS80" s="2785"/>
      <c r="BT80" s="2785"/>
      <c r="BU80" s="2785"/>
      <c r="BV80" s="2785"/>
      <c r="BW80" s="2786"/>
      <c r="BX80" s="2784">
        <f>'4.1'!$DB$20-BX15</f>
        <v>0</v>
      </c>
      <c r="BY80" s="2785"/>
      <c r="BZ80" s="2785"/>
      <c r="CA80" s="2785"/>
      <c r="CB80" s="2785"/>
      <c r="CC80" s="2785"/>
      <c r="CD80" s="2785"/>
      <c r="CE80" s="2785"/>
      <c r="CF80" s="2785"/>
      <c r="CG80" s="2786"/>
      <c r="CH80" s="2784">
        <f>'4.1'!$DP$20-CH15</f>
        <v>0</v>
      </c>
      <c r="CI80" s="2785"/>
      <c r="CJ80" s="2785"/>
      <c r="CK80" s="2785"/>
      <c r="CL80" s="2785"/>
      <c r="CM80" s="2785"/>
      <c r="CN80" s="2785"/>
      <c r="CO80" s="2785"/>
      <c r="CP80" s="2785"/>
      <c r="CQ80" s="2786"/>
      <c r="CR80" s="2784">
        <f>'4.1'!$ED$20-CR15</f>
        <v>0</v>
      </c>
      <c r="CS80" s="2785"/>
      <c r="CT80" s="2785"/>
      <c r="CU80" s="2785"/>
      <c r="CV80" s="2785"/>
      <c r="CW80" s="2785"/>
      <c r="CX80" s="2785"/>
      <c r="CY80" s="2785"/>
      <c r="CZ80" s="2785"/>
      <c r="DA80" s="2786"/>
    </row>
    <row r="81" spans="30:105" ht="28.9" hidden="1" customHeight="1">
      <c r="AD81" s="2787" t="s">
        <v>1391</v>
      </c>
      <c r="AE81" s="2787"/>
      <c r="AF81" s="2787"/>
      <c r="AG81" s="2787"/>
      <c r="AH81" s="2787"/>
      <c r="AI81" s="2787"/>
      <c r="AJ81" s="2787"/>
      <c r="AK81" s="2787"/>
      <c r="AL81" s="2787"/>
      <c r="AM81" s="2787"/>
      <c r="AN81" s="2787"/>
      <c r="AO81" s="2787"/>
      <c r="AP81" s="2787"/>
      <c r="AQ81" s="2787"/>
      <c r="AR81" s="2787"/>
      <c r="AS81" s="2788"/>
      <c r="AT81" s="2784">
        <f>'4.1'!$BL$21-AT18</f>
        <v>0</v>
      </c>
      <c r="AU81" s="2785"/>
      <c r="AV81" s="2785"/>
      <c r="AW81" s="2785"/>
      <c r="AX81" s="2785"/>
      <c r="AY81" s="2785"/>
      <c r="AZ81" s="2785"/>
      <c r="BA81" s="2785"/>
      <c r="BB81" s="2785"/>
      <c r="BC81" s="2786"/>
      <c r="BD81" s="2784">
        <f>'4.1'!$BZ$21-BD18</f>
        <v>0</v>
      </c>
      <c r="BE81" s="2785"/>
      <c r="BF81" s="2785"/>
      <c r="BG81" s="2785"/>
      <c r="BH81" s="2785"/>
      <c r="BI81" s="2785"/>
      <c r="BJ81" s="2785"/>
      <c r="BK81" s="2785"/>
      <c r="BL81" s="2785"/>
      <c r="BM81" s="2786"/>
      <c r="BN81" s="2784">
        <f>'4.1'!$CN$21-BN18</f>
        <v>0</v>
      </c>
      <c r="BO81" s="2785"/>
      <c r="BP81" s="2785"/>
      <c r="BQ81" s="2785"/>
      <c r="BR81" s="2785"/>
      <c r="BS81" s="2785"/>
      <c r="BT81" s="2785"/>
      <c r="BU81" s="2785"/>
      <c r="BV81" s="2785"/>
      <c r="BW81" s="2786"/>
      <c r="BX81" s="2784">
        <f>'4.1'!$DB$21-BX18</f>
        <v>0</v>
      </c>
      <c r="BY81" s="2785"/>
      <c r="BZ81" s="2785"/>
      <c r="CA81" s="2785"/>
      <c r="CB81" s="2785"/>
      <c r="CC81" s="2785"/>
      <c r="CD81" s="2785"/>
      <c r="CE81" s="2785"/>
      <c r="CF81" s="2785"/>
      <c r="CG81" s="2786"/>
      <c r="CH81" s="2784">
        <f>'4.1'!$DP$21-CH18</f>
        <v>0</v>
      </c>
      <c r="CI81" s="2785"/>
      <c r="CJ81" s="2785"/>
      <c r="CK81" s="2785"/>
      <c r="CL81" s="2785"/>
      <c r="CM81" s="2785"/>
      <c r="CN81" s="2785"/>
      <c r="CO81" s="2785"/>
      <c r="CP81" s="2785"/>
      <c r="CQ81" s="2786"/>
      <c r="CR81" s="2784">
        <f>'4.1'!$ED$21-CR18</f>
        <v>0</v>
      </c>
      <c r="CS81" s="2785"/>
      <c r="CT81" s="2785"/>
      <c r="CU81" s="2785"/>
      <c r="CV81" s="2785"/>
      <c r="CW81" s="2785"/>
      <c r="CX81" s="2785"/>
      <c r="CY81" s="2785"/>
      <c r="CZ81" s="2785"/>
      <c r="DA81" s="2786"/>
    </row>
    <row r="82" spans="30:105" ht="14.45" hidden="1" customHeight="1">
      <c r="AD82" s="2787" t="s">
        <v>1392</v>
      </c>
      <c r="AE82" s="2787"/>
      <c r="AF82" s="2787"/>
      <c r="AG82" s="2787"/>
      <c r="AH82" s="2787"/>
      <c r="AI82" s="2787"/>
      <c r="AJ82" s="2787"/>
      <c r="AK82" s="2787"/>
      <c r="AL82" s="2787"/>
      <c r="AM82" s="2787"/>
      <c r="AN82" s="2787"/>
      <c r="AO82" s="2787"/>
      <c r="AP82" s="2787"/>
      <c r="AQ82" s="2787"/>
      <c r="AR82" s="2787"/>
      <c r="AS82" s="2788"/>
      <c r="AT82" s="2784">
        <f>AT67-AT60-AT53-AT49</f>
        <v>0</v>
      </c>
      <c r="AU82" s="2785"/>
      <c r="AV82" s="2785"/>
      <c r="AW82" s="2785"/>
      <c r="AX82" s="2785"/>
      <c r="AY82" s="2785"/>
      <c r="AZ82" s="2785"/>
      <c r="BA82" s="2785"/>
      <c r="BB82" s="2785"/>
      <c r="BC82" s="2786"/>
      <c r="BD82" s="2784">
        <f>BD67-BD60-BD53-BD49</f>
        <v>0</v>
      </c>
      <c r="BE82" s="2785"/>
      <c r="BF82" s="2785"/>
      <c r="BG82" s="2785"/>
      <c r="BH82" s="2785"/>
      <c r="BI82" s="2785"/>
      <c r="BJ82" s="2785"/>
      <c r="BK82" s="2785"/>
      <c r="BL82" s="2785"/>
      <c r="BM82" s="2786"/>
      <c r="BN82" s="2784">
        <f>BN67-BN60-BN53-BN49</f>
        <v>0</v>
      </c>
      <c r="BO82" s="2785"/>
      <c r="BP82" s="2785"/>
      <c r="BQ82" s="2785"/>
      <c r="BR82" s="2785"/>
      <c r="BS82" s="2785"/>
      <c r="BT82" s="2785"/>
      <c r="BU82" s="2785"/>
      <c r="BV82" s="2785"/>
      <c r="BW82" s="2786"/>
      <c r="BX82" s="2784">
        <f>BX67-BX60-BX53-BX49</f>
        <v>0</v>
      </c>
      <c r="BY82" s="2785"/>
      <c r="BZ82" s="2785"/>
      <c r="CA82" s="2785"/>
      <c r="CB82" s="2785"/>
      <c r="CC82" s="2785"/>
      <c r="CD82" s="2785"/>
      <c r="CE82" s="2785"/>
      <c r="CF82" s="2785"/>
      <c r="CG82" s="2786"/>
      <c r="CH82" s="2784">
        <f>CH67-CH60-CH53-CH49</f>
        <v>0</v>
      </c>
      <c r="CI82" s="2785"/>
      <c r="CJ82" s="2785"/>
      <c r="CK82" s="2785"/>
      <c r="CL82" s="2785"/>
      <c r="CM82" s="2785"/>
      <c r="CN82" s="2785"/>
      <c r="CO82" s="2785"/>
      <c r="CP82" s="2785"/>
      <c r="CQ82" s="2786"/>
      <c r="CR82" s="2784">
        <f>CR67-CR60-CR53-CR49</f>
        <v>0</v>
      </c>
      <c r="CS82" s="2785"/>
      <c r="CT82" s="2785"/>
      <c r="CU82" s="2785"/>
      <c r="CV82" s="2785"/>
      <c r="CW82" s="2785"/>
      <c r="CX82" s="2785"/>
      <c r="CY82" s="2785"/>
      <c r="CZ82" s="2785"/>
      <c r="DA82" s="2786"/>
    </row>
    <row r="83" spans="30:105" ht="14.45" hidden="1" customHeight="1">
      <c r="AD83" s="2787" t="s">
        <v>1393</v>
      </c>
      <c r="AE83" s="2787"/>
      <c r="AF83" s="2787"/>
      <c r="AG83" s="2787"/>
      <c r="AH83" s="2787"/>
      <c r="AI83" s="2787"/>
      <c r="AJ83" s="2787"/>
      <c r="AK83" s="2787"/>
      <c r="AL83" s="2787"/>
      <c r="AM83" s="2787"/>
      <c r="AN83" s="2787"/>
      <c r="AO83" s="2787"/>
      <c r="AP83" s="2787"/>
      <c r="AQ83" s="2787"/>
      <c r="AR83" s="2787"/>
      <c r="AS83" s="2788"/>
      <c r="AT83" s="2792">
        <f>AT69+AT67-BD69</f>
        <v>0</v>
      </c>
      <c r="AU83" s="2793"/>
      <c r="AV83" s="2793"/>
      <c r="AW83" s="2793"/>
      <c r="AX83" s="2793"/>
      <c r="AY83" s="2793"/>
      <c r="AZ83" s="2793"/>
      <c r="BA83" s="2793"/>
      <c r="BB83" s="2793"/>
      <c r="BC83" s="2794"/>
      <c r="BD83" s="2792">
        <f>BD69+BD67-BN69</f>
        <v>0</v>
      </c>
      <c r="BE83" s="2793"/>
      <c r="BF83" s="2793"/>
      <c r="BG83" s="2793"/>
      <c r="BH83" s="2793"/>
      <c r="BI83" s="2793"/>
      <c r="BJ83" s="2793"/>
      <c r="BK83" s="2793"/>
      <c r="BL83" s="2793"/>
      <c r="BM83" s="2794"/>
      <c r="BN83" s="2792">
        <f>BN69+BN67-BX69</f>
        <v>0</v>
      </c>
      <c r="BO83" s="2793"/>
      <c r="BP83" s="2793"/>
      <c r="BQ83" s="2793"/>
      <c r="BR83" s="2793"/>
      <c r="BS83" s="2793"/>
      <c r="BT83" s="2793"/>
      <c r="BU83" s="2793"/>
      <c r="BV83" s="2793"/>
      <c r="BW83" s="2794"/>
      <c r="BX83" s="2792">
        <f>BX69+BX67-CH69</f>
        <v>0</v>
      </c>
      <c r="BY83" s="2793"/>
      <c r="BZ83" s="2793"/>
      <c r="CA83" s="2793"/>
      <c r="CB83" s="2793"/>
      <c r="CC83" s="2793"/>
      <c r="CD83" s="2793"/>
      <c r="CE83" s="2793"/>
      <c r="CF83" s="2793"/>
      <c r="CG83" s="2794"/>
      <c r="CH83" s="2789"/>
      <c r="CI83" s="2790"/>
      <c r="CJ83" s="2790"/>
      <c r="CK83" s="2790"/>
      <c r="CL83" s="2790"/>
      <c r="CM83" s="2790"/>
      <c r="CN83" s="2790"/>
      <c r="CO83" s="2790"/>
      <c r="CP83" s="2790"/>
      <c r="CQ83" s="2791"/>
      <c r="CR83" s="2789"/>
      <c r="CS83" s="2790"/>
      <c r="CT83" s="2790"/>
      <c r="CU83" s="2790"/>
      <c r="CV83" s="2790"/>
      <c r="CW83" s="2790"/>
      <c r="CX83" s="2790"/>
      <c r="CY83" s="2790"/>
      <c r="CZ83" s="2790"/>
      <c r="DA83" s="2791"/>
    </row>
    <row r="84" spans="30:105" ht="14.45" hidden="1" customHeight="1">
      <c r="AD84" s="2787" t="s">
        <v>1394</v>
      </c>
      <c r="AE84" s="2787"/>
      <c r="AF84" s="2787"/>
      <c r="AG84" s="2787"/>
      <c r="AH84" s="2787"/>
      <c r="AI84" s="2787"/>
      <c r="AJ84" s="2787"/>
      <c r="AK84" s="2787"/>
      <c r="AL84" s="2787"/>
      <c r="AM84" s="2787"/>
      <c r="AN84" s="2787"/>
      <c r="AO84" s="2787"/>
      <c r="AP84" s="2787"/>
      <c r="AQ84" s="2787"/>
      <c r="AR84" s="2787"/>
      <c r="AS84" s="2788"/>
      <c r="AT84" s="2792">
        <v>-9.3791641120333225E-13</v>
      </c>
      <c r="AU84" s="2793"/>
      <c r="AV84" s="2793"/>
      <c r="AW84" s="2793"/>
      <c r="AX84" s="2793"/>
      <c r="AY84" s="2793"/>
      <c r="AZ84" s="2793"/>
      <c r="BA84" s="2793"/>
      <c r="BB84" s="2793"/>
      <c r="BC84" s="2794"/>
      <c r="BD84" s="2792">
        <v>-3.836930773104541E-13</v>
      </c>
      <c r="BE84" s="2793"/>
      <c r="BF84" s="2793"/>
      <c r="BG84" s="2793"/>
      <c r="BH84" s="2793"/>
      <c r="BI84" s="2793"/>
      <c r="BJ84" s="2793"/>
      <c r="BK84" s="2793"/>
      <c r="BL84" s="2793"/>
      <c r="BM84" s="2794"/>
      <c r="BN84" s="2792">
        <v>3.979039320256561E-13</v>
      </c>
      <c r="BO84" s="2793"/>
      <c r="BP84" s="2793"/>
      <c r="BQ84" s="2793"/>
      <c r="BR84" s="2793"/>
      <c r="BS84" s="2793"/>
      <c r="BT84" s="2793"/>
      <c r="BU84" s="2793"/>
      <c r="BV84" s="2793"/>
      <c r="BW84" s="2794"/>
      <c r="BX84" s="2792">
        <v>-3.1263880373444408E-13</v>
      </c>
      <c r="BY84" s="2793"/>
      <c r="BZ84" s="2793"/>
      <c r="CA84" s="2793"/>
      <c r="CB84" s="2793"/>
      <c r="CC84" s="2793"/>
      <c r="CD84" s="2793"/>
      <c r="CE84" s="2793"/>
      <c r="CF84" s="2793"/>
      <c r="CG84" s="2794"/>
      <c r="CH84" s="2792">
        <v>-7.673861546209082E-13</v>
      </c>
      <c r="CI84" s="2793"/>
      <c r="CJ84" s="2793"/>
      <c r="CK84" s="2793"/>
      <c r="CL84" s="2793"/>
      <c r="CM84" s="2793"/>
      <c r="CN84" s="2793"/>
      <c r="CO84" s="2793"/>
      <c r="CP84" s="2793"/>
      <c r="CQ84" s="2794"/>
      <c r="CR84" s="2792">
        <v>-2.4158453015843406E-13</v>
      </c>
      <c r="CS84" s="2793"/>
      <c r="CT84" s="2793"/>
      <c r="CU84" s="2793"/>
      <c r="CV84" s="2793"/>
      <c r="CW84" s="2793"/>
      <c r="CX84" s="2793"/>
      <c r="CY84" s="2793"/>
      <c r="CZ84" s="2793"/>
      <c r="DA84" s="2794"/>
    </row>
    <row r="85" spans="30:105" ht="14.45" hidden="1" customHeight="1">
      <c r="AD85" s="2787" t="s">
        <v>1395</v>
      </c>
      <c r="AE85" s="2787"/>
      <c r="AF85" s="2787"/>
      <c r="AG85" s="2787"/>
      <c r="AH85" s="2787"/>
      <c r="AI85" s="2787"/>
      <c r="AJ85" s="2787"/>
      <c r="AK85" s="2787"/>
      <c r="AL85" s="2787"/>
      <c r="AM85" s="2787"/>
      <c r="AN85" s="2787"/>
      <c r="AO85" s="2787"/>
      <c r="AP85" s="2787"/>
      <c r="AQ85" s="2787"/>
      <c r="AR85" s="2787"/>
      <c r="AS85" s="2788"/>
      <c r="AT85" s="2792">
        <f>'4.1'!$BL$46-AT30</f>
        <v>0</v>
      </c>
      <c r="AU85" s="2793"/>
      <c r="AV85" s="2793"/>
      <c r="AW85" s="2793"/>
      <c r="AX85" s="2793"/>
      <c r="AY85" s="2793"/>
      <c r="AZ85" s="2793"/>
      <c r="BA85" s="2793"/>
      <c r="BB85" s="2793"/>
      <c r="BC85" s="2794"/>
      <c r="BD85" s="2792">
        <f>'4.1'!$BZ$46-BD30</f>
        <v>0</v>
      </c>
      <c r="BE85" s="2793"/>
      <c r="BF85" s="2793"/>
      <c r="BG85" s="2793"/>
      <c r="BH85" s="2793"/>
      <c r="BI85" s="2793"/>
      <c r="BJ85" s="2793"/>
      <c r="BK85" s="2793"/>
      <c r="BL85" s="2793"/>
      <c r="BM85" s="2794"/>
      <c r="BN85" s="2792">
        <f>'4.1'!$CN$46-BN30</f>
        <v>0</v>
      </c>
      <c r="BO85" s="2793"/>
      <c r="BP85" s="2793"/>
      <c r="BQ85" s="2793"/>
      <c r="BR85" s="2793"/>
      <c r="BS85" s="2793"/>
      <c r="BT85" s="2793"/>
      <c r="BU85" s="2793"/>
      <c r="BV85" s="2793"/>
      <c r="BW85" s="2794"/>
      <c r="BX85" s="2792">
        <f>'4.1'!$DB$46-BX30</f>
        <v>0</v>
      </c>
      <c r="BY85" s="2793"/>
      <c r="BZ85" s="2793"/>
      <c r="CA85" s="2793"/>
      <c r="CB85" s="2793"/>
      <c r="CC85" s="2793"/>
      <c r="CD85" s="2793"/>
      <c r="CE85" s="2793"/>
      <c r="CF85" s="2793"/>
      <c r="CG85" s="2794"/>
      <c r="CH85" s="2792">
        <f>'4.1'!$DP$46-CH30</f>
        <v>0</v>
      </c>
      <c r="CI85" s="2793"/>
      <c r="CJ85" s="2793"/>
      <c r="CK85" s="2793"/>
      <c r="CL85" s="2793"/>
      <c r="CM85" s="2793"/>
      <c r="CN85" s="2793"/>
      <c r="CO85" s="2793"/>
      <c r="CP85" s="2793"/>
      <c r="CQ85" s="2794"/>
      <c r="CR85" s="2792">
        <f>'4.1'!$ED$46-CR30</f>
        <v>0</v>
      </c>
      <c r="CS85" s="2793"/>
      <c r="CT85" s="2793"/>
      <c r="CU85" s="2793"/>
      <c r="CV85" s="2793"/>
      <c r="CW85" s="2793"/>
      <c r="CX85" s="2793"/>
      <c r="CY85" s="2793"/>
      <c r="CZ85" s="2793"/>
      <c r="DA85" s="2794"/>
    </row>
    <row r="86" spans="30:105" ht="14.45" hidden="1" customHeight="1">
      <c r="AD86" s="2787" t="s">
        <v>1396</v>
      </c>
      <c r="AE86" s="2787"/>
      <c r="AF86" s="2787"/>
      <c r="AG86" s="2787"/>
      <c r="AH86" s="2787"/>
      <c r="AI86" s="2787"/>
      <c r="AJ86" s="2787"/>
      <c r="AK86" s="2787"/>
      <c r="AL86" s="2787"/>
      <c r="AM86" s="2787"/>
      <c r="AN86" s="2787"/>
      <c r="AO86" s="2787"/>
      <c r="AP86" s="2787"/>
      <c r="AQ86" s="2787"/>
      <c r="AR86" s="2787"/>
      <c r="AS86" s="2788"/>
      <c r="AT86" s="2792">
        <f>AT12-AT34-'4.1'!$BL$53</f>
        <v>-843.75988554892433</v>
      </c>
      <c r="AU86" s="2793"/>
      <c r="AV86" s="2793"/>
      <c r="AW86" s="2793"/>
      <c r="AX86" s="2793"/>
      <c r="AY86" s="2793"/>
      <c r="AZ86" s="2793"/>
      <c r="BA86" s="2793"/>
      <c r="BB86" s="2793"/>
      <c r="BC86" s="2794"/>
      <c r="BD86" s="2792">
        <f>BD12-BD34-'4.1'!$BZ$53</f>
        <v>-1072.319329780317</v>
      </c>
      <c r="BE86" s="2793"/>
      <c r="BF86" s="2793"/>
      <c r="BG86" s="2793"/>
      <c r="BH86" s="2793"/>
      <c r="BI86" s="2793"/>
      <c r="BJ86" s="2793"/>
      <c r="BK86" s="2793"/>
      <c r="BL86" s="2793"/>
      <c r="BM86" s="2794"/>
      <c r="BN86" s="2792">
        <f>BN12-BN34-'4.1'!$CN$53</f>
        <v>-1079.5563351634883</v>
      </c>
      <c r="BO86" s="2793"/>
      <c r="BP86" s="2793"/>
      <c r="BQ86" s="2793"/>
      <c r="BR86" s="2793"/>
      <c r="BS86" s="2793"/>
      <c r="BT86" s="2793"/>
      <c r="BU86" s="2793"/>
      <c r="BV86" s="2793"/>
      <c r="BW86" s="2794"/>
      <c r="BX86" s="2792">
        <f>BX12-BX34-'4.1'!$DB$53</f>
        <v>-1148.6496747576848</v>
      </c>
      <c r="BY86" s="2793"/>
      <c r="BZ86" s="2793"/>
      <c r="CA86" s="2793"/>
      <c r="CB86" s="2793"/>
      <c r="CC86" s="2793"/>
      <c r="CD86" s="2793"/>
      <c r="CE86" s="2793"/>
      <c r="CF86" s="2793"/>
      <c r="CG86" s="2794"/>
      <c r="CH86" s="2792">
        <f>CH12-CH34-'4.1'!$DP$53</f>
        <v>-1218.9156282998815</v>
      </c>
      <c r="CI86" s="2793"/>
      <c r="CJ86" s="2793"/>
      <c r="CK86" s="2793"/>
      <c r="CL86" s="2793"/>
      <c r="CM86" s="2793"/>
      <c r="CN86" s="2793"/>
      <c r="CO86" s="2793"/>
      <c r="CP86" s="2793"/>
      <c r="CQ86" s="2794"/>
      <c r="CR86" s="2792">
        <f>CR12-CR34-'4.1'!$ED$53</f>
        <v>-1262.0018540677343</v>
      </c>
      <c r="CS86" s="2793"/>
      <c r="CT86" s="2793"/>
      <c r="CU86" s="2793"/>
      <c r="CV86" s="2793"/>
      <c r="CW86" s="2793"/>
      <c r="CX86" s="2793"/>
      <c r="CY86" s="2793"/>
      <c r="CZ86" s="2793"/>
      <c r="DA86" s="2794"/>
    </row>
    <row r="87" spans="30:105" ht="14.45" hidden="1" customHeight="1">
      <c r="AD87" s="2787" t="s">
        <v>1397</v>
      </c>
      <c r="AE87" s="2787"/>
      <c r="AF87" s="2787"/>
      <c r="AG87" s="2787"/>
      <c r="AH87" s="2787"/>
      <c r="AI87" s="2787"/>
      <c r="AJ87" s="2787"/>
      <c r="AK87" s="2787"/>
      <c r="AL87" s="2787"/>
      <c r="AM87" s="2787"/>
      <c r="AN87" s="2787"/>
      <c r="AO87" s="2787"/>
      <c r="AP87" s="2787"/>
      <c r="AQ87" s="2787"/>
      <c r="AR87" s="2787"/>
      <c r="AS87" s="2788"/>
      <c r="AT87" s="2792">
        <f>AT18+AT29+AT27-AT58-AT40-'4.1'!$BL$57-'4.1'!$BL$28+'4.1'!$BL$47+'4.1'!$BL$43</f>
        <v>-1002.7746808490676</v>
      </c>
      <c r="AU87" s="2793"/>
      <c r="AV87" s="2793"/>
      <c r="AW87" s="2793"/>
      <c r="AX87" s="2793"/>
      <c r="AY87" s="2793"/>
      <c r="AZ87" s="2793"/>
      <c r="BA87" s="2793"/>
      <c r="BB87" s="2793"/>
      <c r="BC87" s="2794"/>
      <c r="BD87" s="2792">
        <f>BD18+BD29+BD27-BD58-BD40-'4.1'!$BZ$57-'4.1'!$BZ$28+'4.1'!$BZ$47+'4.1'!$BZ$43</f>
        <v>-1115.4101800888814</v>
      </c>
      <c r="BE87" s="2793"/>
      <c r="BF87" s="2793"/>
      <c r="BG87" s="2793"/>
      <c r="BH87" s="2793"/>
      <c r="BI87" s="2793"/>
      <c r="BJ87" s="2793"/>
      <c r="BK87" s="2793"/>
      <c r="BL87" s="2793"/>
      <c r="BM87" s="2794"/>
      <c r="BN87" s="2792">
        <f>BN18+BN29+BN27-BN58-BN40-'4.1'!$CN$57-'4.1'!$CN$28+'4.1'!$CN$47+'4.1'!$CN$43</f>
        <v>-1034.802052693389</v>
      </c>
      <c r="BO87" s="2793"/>
      <c r="BP87" s="2793"/>
      <c r="BQ87" s="2793"/>
      <c r="BR87" s="2793"/>
      <c r="BS87" s="2793"/>
      <c r="BT87" s="2793"/>
      <c r="BU87" s="2793"/>
      <c r="BV87" s="2793"/>
      <c r="BW87" s="2794"/>
      <c r="BX87" s="2792">
        <f>BX18+BX29+BX27-BX58-BX40-'4.1'!$DB$57-'4.1'!$DB$28+'4.1'!$DB$47+'4.1'!$DB$43</f>
        <v>-1137.0972870227165</v>
      </c>
      <c r="BY87" s="2793"/>
      <c r="BZ87" s="2793"/>
      <c r="CA87" s="2793"/>
      <c r="CB87" s="2793"/>
      <c r="CC87" s="2793"/>
      <c r="CD87" s="2793"/>
      <c r="CE87" s="2793"/>
      <c r="CF87" s="2793"/>
      <c r="CG87" s="2794"/>
      <c r="CH87" s="2792">
        <f>CH18+CH29+CH27-CH58-CH40-'4.1'!$DP$57-'4.1'!$DP$28+'4.1'!$DP$47+'4.1'!$DP$43</f>
        <v>-1197.3486301194364</v>
      </c>
      <c r="CI87" s="2793"/>
      <c r="CJ87" s="2793"/>
      <c r="CK87" s="2793"/>
      <c r="CL87" s="2793"/>
      <c r="CM87" s="2793"/>
      <c r="CN87" s="2793"/>
      <c r="CO87" s="2793"/>
      <c r="CP87" s="2793"/>
      <c r="CQ87" s="2794"/>
      <c r="CR87" s="2792">
        <f>CR18+CR29+CR27-CR58-CR40-'4.1'!$ED$57-'4.1'!$ED$28+'4.1'!$ED$47+'4.1'!$ED$43</f>
        <v>-1289.9489738766974</v>
      </c>
      <c r="CS87" s="2793"/>
      <c r="CT87" s="2793"/>
      <c r="CU87" s="2793"/>
      <c r="CV87" s="2793"/>
      <c r="CW87" s="2793"/>
      <c r="CX87" s="2793"/>
      <c r="CY87" s="2793"/>
      <c r="CZ87" s="2793"/>
      <c r="DA87" s="2794"/>
    </row>
    <row r="88" spans="30:105" ht="18.600000000000001" hidden="1" customHeight="1">
      <c r="AD88" s="2787" t="s">
        <v>1398</v>
      </c>
      <c r="AE88" s="2787"/>
      <c r="AF88" s="2787"/>
      <c r="AG88" s="2787"/>
      <c r="AH88" s="2787"/>
      <c r="AI88" s="2787"/>
      <c r="AJ88" s="2787"/>
      <c r="AK88" s="2787"/>
      <c r="AL88" s="2787"/>
      <c r="AM88" s="2787"/>
      <c r="AN88" s="2787"/>
      <c r="AO88" s="2787"/>
      <c r="AP88" s="2787"/>
      <c r="AQ88" s="2787"/>
      <c r="AR88" s="2787"/>
      <c r="AS88" s="2788"/>
      <c r="AT88" s="2792">
        <f>AT26-'4.1'!$BL$35</f>
        <v>0</v>
      </c>
      <c r="AU88" s="2793"/>
      <c r="AV88" s="2793"/>
      <c r="AW88" s="2793"/>
      <c r="AX88" s="2793"/>
      <c r="AY88" s="2793"/>
      <c r="AZ88" s="2793"/>
      <c r="BA88" s="2793"/>
      <c r="BB88" s="2793"/>
      <c r="BC88" s="2794"/>
      <c r="BD88" s="2792">
        <f>BD26-'4.1'!$BZ$35</f>
        <v>0</v>
      </c>
      <c r="BE88" s="2793"/>
      <c r="BF88" s="2793"/>
      <c r="BG88" s="2793"/>
      <c r="BH88" s="2793"/>
      <c r="BI88" s="2793"/>
      <c r="BJ88" s="2793"/>
      <c r="BK88" s="2793"/>
      <c r="BL88" s="2793"/>
      <c r="BM88" s="2794"/>
      <c r="BN88" s="2792">
        <f>BN26-'4.1'!$CN$35</f>
        <v>0</v>
      </c>
      <c r="BO88" s="2793"/>
      <c r="BP88" s="2793"/>
      <c r="BQ88" s="2793"/>
      <c r="BR88" s="2793"/>
      <c r="BS88" s="2793"/>
      <c r="BT88" s="2793"/>
      <c r="BU88" s="2793"/>
      <c r="BV88" s="2793"/>
      <c r="BW88" s="2794"/>
      <c r="BX88" s="2792">
        <f>BX26-'4.1'!$DB$35</f>
        <v>0</v>
      </c>
      <c r="BY88" s="2793"/>
      <c r="BZ88" s="2793"/>
      <c r="CA88" s="2793"/>
      <c r="CB88" s="2793"/>
      <c r="CC88" s="2793"/>
      <c r="CD88" s="2793"/>
      <c r="CE88" s="2793"/>
      <c r="CF88" s="2793"/>
      <c r="CG88" s="2794"/>
      <c r="CH88" s="2792">
        <f>CH26-'4.1'!$DP$35</f>
        <v>0</v>
      </c>
      <c r="CI88" s="2793"/>
      <c r="CJ88" s="2793"/>
      <c r="CK88" s="2793"/>
      <c r="CL88" s="2793"/>
      <c r="CM88" s="2793"/>
      <c r="CN88" s="2793"/>
      <c r="CO88" s="2793"/>
      <c r="CP88" s="2793"/>
      <c r="CQ88" s="2794"/>
      <c r="CR88" s="2792">
        <f>CR26-'4.1'!$ED$35</f>
        <v>0</v>
      </c>
      <c r="CS88" s="2793"/>
      <c r="CT88" s="2793"/>
      <c r="CU88" s="2793"/>
      <c r="CV88" s="2793"/>
      <c r="CW88" s="2793"/>
      <c r="CX88" s="2793"/>
      <c r="CY88" s="2793"/>
      <c r="CZ88" s="2793"/>
      <c r="DA88" s="2794"/>
    </row>
    <row r="89" spans="30:105" hidden="1"/>
    <row r="90" spans="30:105" ht="18.600000000000001" customHeight="1">
      <c r="AD90" s="2787" t="s">
        <v>1399</v>
      </c>
      <c r="AE90" s="2787"/>
      <c r="AF90" s="2787"/>
      <c r="AG90" s="2787"/>
      <c r="AH90" s="2787"/>
      <c r="AI90" s="2787"/>
      <c r="AJ90" s="2787"/>
      <c r="AK90" s="2787"/>
      <c r="AL90" s="2787"/>
      <c r="AM90" s="2787"/>
      <c r="AN90" s="2787"/>
      <c r="AO90" s="2787"/>
      <c r="AP90" s="2787"/>
      <c r="AQ90" s="2787"/>
      <c r="AR90" s="2787"/>
      <c r="AS90" s="2788"/>
      <c r="AT90" s="2792">
        <v>0</v>
      </c>
      <c r="AU90" s="2793"/>
      <c r="AV90" s="2793"/>
      <c r="AW90" s="2793"/>
      <c r="AX90" s="2793"/>
      <c r="AY90" s="2793"/>
      <c r="AZ90" s="2793"/>
      <c r="BA90" s="2793"/>
      <c r="BB90" s="2793"/>
      <c r="BC90" s="2794"/>
      <c r="BD90" s="2792">
        <v>0</v>
      </c>
      <c r="BE90" s="2793"/>
      <c r="BF90" s="2793"/>
      <c r="BG90" s="2793"/>
      <c r="BH90" s="2793"/>
      <c r="BI90" s="2793"/>
      <c r="BJ90" s="2793"/>
      <c r="BK90" s="2793"/>
      <c r="BL90" s="2793"/>
      <c r="BM90" s="2794"/>
      <c r="BN90" s="2792">
        <v>0</v>
      </c>
      <c r="BO90" s="2793"/>
      <c r="BP90" s="2793"/>
      <c r="BQ90" s="2793"/>
      <c r="BR90" s="2793"/>
      <c r="BS90" s="2793"/>
      <c r="BT90" s="2793"/>
      <c r="BU90" s="2793"/>
      <c r="BV90" s="2793"/>
      <c r="BW90" s="2794"/>
      <c r="BX90" s="2792">
        <v>1.0231815394945443E-12</v>
      </c>
      <c r="BY90" s="2793"/>
      <c r="BZ90" s="2793"/>
      <c r="CA90" s="2793"/>
      <c r="CB90" s="2793"/>
      <c r="CC90" s="2793"/>
      <c r="CD90" s="2793"/>
      <c r="CE90" s="2793"/>
      <c r="CF90" s="2793"/>
      <c r="CG90" s="2794"/>
      <c r="CH90" s="2792">
        <v>1.1368683772161603E-12</v>
      </c>
      <c r="CI90" s="2793"/>
      <c r="CJ90" s="2793"/>
      <c r="CK90" s="2793"/>
      <c r="CL90" s="2793"/>
      <c r="CM90" s="2793"/>
      <c r="CN90" s="2793"/>
      <c r="CO90" s="2793"/>
      <c r="CP90" s="2793"/>
      <c r="CQ90" s="2794"/>
      <c r="CR90" s="2792">
        <v>-1.8189894035458565E-12</v>
      </c>
      <c r="CS90" s="2793"/>
      <c r="CT90" s="2793"/>
      <c r="CU90" s="2793"/>
      <c r="CV90" s="2793"/>
      <c r="CW90" s="2793"/>
      <c r="CX90" s="2793"/>
      <c r="CY90" s="2793"/>
      <c r="CZ90" s="2793"/>
      <c r="DA90" s="2794"/>
    </row>
    <row r="91" spans="30:105" ht="18.600000000000001" customHeight="1">
      <c r="AD91" s="2787" t="s">
        <v>1400</v>
      </c>
      <c r="AE91" s="2787"/>
      <c r="AF91" s="2787"/>
      <c r="AG91" s="2787"/>
      <c r="AH91" s="2787"/>
      <c r="AI91" s="2787"/>
      <c r="AJ91" s="2787"/>
      <c r="AK91" s="2787"/>
      <c r="AL91" s="2787"/>
      <c r="AM91" s="2787"/>
      <c r="AN91" s="2787"/>
      <c r="AO91" s="2787"/>
      <c r="AP91" s="2787"/>
      <c r="AQ91" s="2787"/>
      <c r="AR91" s="2787"/>
      <c r="AS91" s="2788"/>
      <c r="AT91" s="2792">
        <v>0</v>
      </c>
      <c r="AU91" s="2793"/>
      <c r="AV91" s="2793"/>
      <c r="AW91" s="2793"/>
      <c r="AX91" s="2793"/>
      <c r="AY91" s="2793"/>
      <c r="AZ91" s="2793"/>
      <c r="BA91" s="2793"/>
      <c r="BB91" s="2793"/>
      <c r="BC91" s="2794"/>
      <c r="BD91" s="2792">
        <v>0</v>
      </c>
      <c r="BE91" s="2793"/>
      <c r="BF91" s="2793"/>
      <c r="BG91" s="2793"/>
      <c r="BH91" s="2793"/>
      <c r="BI91" s="2793"/>
      <c r="BJ91" s="2793"/>
      <c r="BK91" s="2793"/>
      <c r="BL91" s="2793"/>
      <c r="BM91" s="2794"/>
      <c r="BN91" s="2792">
        <v>0</v>
      </c>
      <c r="BO91" s="2793"/>
      <c r="BP91" s="2793"/>
      <c r="BQ91" s="2793"/>
      <c r="BR91" s="2793"/>
      <c r="BS91" s="2793"/>
      <c r="BT91" s="2793"/>
      <c r="BU91" s="2793"/>
      <c r="BV91" s="2793"/>
      <c r="BW91" s="2794"/>
      <c r="BX91" s="2792">
        <v>0</v>
      </c>
      <c r="BY91" s="2793"/>
      <c r="BZ91" s="2793"/>
      <c r="CA91" s="2793"/>
      <c r="CB91" s="2793"/>
      <c r="CC91" s="2793"/>
      <c r="CD91" s="2793"/>
      <c r="CE91" s="2793"/>
      <c r="CF91" s="2793"/>
      <c r="CG91" s="2794"/>
      <c r="CH91" s="2792">
        <v>0</v>
      </c>
      <c r="CI91" s="2793"/>
      <c r="CJ91" s="2793"/>
      <c r="CK91" s="2793"/>
      <c r="CL91" s="2793"/>
      <c r="CM91" s="2793"/>
      <c r="CN91" s="2793"/>
      <c r="CO91" s="2793"/>
      <c r="CP91" s="2793"/>
      <c r="CQ91" s="2794"/>
      <c r="CR91" s="2792">
        <v>0</v>
      </c>
      <c r="CS91" s="2793"/>
      <c r="CT91" s="2793"/>
      <c r="CU91" s="2793"/>
      <c r="CV91" s="2793"/>
      <c r="CW91" s="2793"/>
      <c r="CX91" s="2793"/>
      <c r="CY91" s="2793"/>
      <c r="CZ91" s="2793"/>
      <c r="DA91" s="2794"/>
    </row>
    <row r="92" spans="30:105" ht="18.600000000000001" customHeight="1">
      <c r="AD92" s="2787" t="s">
        <v>1401</v>
      </c>
      <c r="AE92" s="2787"/>
      <c r="AF92" s="2787"/>
      <c r="AG92" s="2787"/>
      <c r="AH92" s="2787"/>
      <c r="AI92" s="2787"/>
      <c r="AJ92" s="2787"/>
      <c r="AK92" s="2787"/>
      <c r="AL92" s="2787"/>
      <c r="AM92" s="2787"/>
      <c r="AN92" s="2787"/>
      <c r="AO92" s="2787"/>
      <c r="AP92" s="2787"/>
      <c r="AQ92" s="2787"/>
      <c r="AR92" s="2787"/>
      <c r="AS92" s="2788"/>
      <c r="AT92" s="2792">
        <v>0</v>
      </c>
      <c r="AU92" s="2793"/>
      <c r="AV92" s="2793"/>
      <c r="AW92" s="2793"/>
      <c r="AX92" s="2793"/>
      <c r="AY92" s="2793"/>
      <c r="AZ92" s="2793"/>
      <c r="BA92" s="2793"/>
      <c r="BB92" s="2793"/>
      <c r="BC92" s="2794"/>
      <c r="BD92" s="2792">
        <v>0</v>
      </c>
      <c r="BE92" s="2793"/>
      <c r="BF92" s="2793"/>
      <c r="BG92" s="2793"/>
      <c r="BH92" s="2793"/>
      <c r="BI92" s="2793"/>
      <c r="BJ92" s="2793"/>
      <c r="BK92" s="2793"/>
      <c r="BL92" s="2793"/>
      <c r="BM92" s="2794"/>
      <c r="BN92" s="2792">
        <v>0</v>
      </c>
      <c r="BO92" s="2793"/>
      <c r="BP92" s="2793"/>
      <c r="BQ92" s="2793"/>
      <c r="BR92" s="2793"/>
      <c r="BS92" s="2793"/>
      <c r="BT92" s="2793"/>
      <c r="BU92" s="2793"/>
      <c r="BV92" s="2793"/>
      <c r="BW92" s="2794"/>
      <c r="BX92" s="2792">
        <v>0</v>
      </c>
      <c r="BY92" s="2793"/>
      <c r="BZ92" s="2793"/>
      <c r="CA92" s="2793"/>
      <c r="CB92" s="2793"/>
      <c r="CC92" s="2793"/>
      <c r="CD92" s="2793"/>
      <c r="CE92" s="2793"/>
      <c r="CF92" s="2793"/>
      <c r="CG92" s="2794"/>
      <c r="CH92" s="2792">
        <v>0</v>
      </c>
      <c r="CI92" s="2793"/>
      <c r="CJ92" s="2793"/>
      <c r="CK92" s="2793"/>
      <c r="CL92" s="2793"/>
      <c r="CM92" s="2793"/>
      <c r="CN92" s="2793"/>
      <c r="CO92" s="2793"/>
      <c r="CP92" s="2793"/>
      <c r="CQ92" s="2794"/>
      <c r="CR92" s="2792">
        <v>0</v>
      </c>
      <c r="CS92" s="2793"/>
      <c r="CT92" s="2793"/>
      <c r="CU92" s="2793"/>
      <c r="CV92" s="2793"/>
      <c r="CW92" s="2793"/>
      <c r="CX92" s="2793"/>
      <c r="CY92" s="2793"/>
      <c r="CZ92" s="2793"/>
      <c r="DA92" s="2794"/>
    </row>
    <row r="93" spans="30:105" ht="18.600000000000001" customHeight="1">
      <c r="AD93" s="2787" t="s">
        <v>126</v>
      </c>
      <c r="AE93" s="2787"/>
      <c r="AF93" s="2787"/>
      <c r="AG93" s="2787"/>
      <c r="AH93" s="2787"/>
      <c r="AI93" s="2787"/>
      <c r="AJ93" s="2787"/>
      <c r="AK93" s="2787"/>
      <c r="AL93" s="2787"/>
      <c r="AM93" s="2787"/>
      <c r="AN93" s="2787"/>
      <c r="AO93" s="2787"/>
      <c r="AP93" s="2787"/>
      <c r="AQ93" s="2787"/>
      <c r="AR93" s="2787"/>
      <c r="AS93" s="2788"/>
      <c r="AT93" s="2792">
        <v>0</v>
      </c>
      <c r="AU93" s="2793"/>
      <c r="AV93" s="2793"/>
      <c r="AW93" s="2793"/>
      <c r="AX93" s="2793"/>
      <c r="AY93" s="2793"/>
      <c r="AZ93" s="2793"/>
      <c r="BA93" s="2793"/>
      <c r="BB93" s="2793"/>
      <c r="BC93" s="2794"/>
      <c r="BD93" s="2792">
        <v>-2.9842794901924208E-13</v>
      </c>
      <c r="BE93" s="2793"/>
      <c r="BF93" s="2793"/>
      <c r="BG93" s="2793"/>
      <c r="BH93" s="2793"/>
      <c r="BI93" s="2793"/>
      <c r="BJ93" s="2793"/>
      <c r="BK93" s="2793"/>
      <c r="BL93" s="2793"/>
      <c r="BM93" s="2794"/>
      <c r="BN93" s="2792">
        <v>0</v>
      </c>
      <c r="BO93" s="2793"/>
      <c r="BP93" s="2793"/>
      <c r="BQ93" s="2793"/>
      <c r="BR93" s="2793"/>
      <c r="BS93" s="2793"/>
      <c r="BT93" s="2793"/>
      <c r="BU93" s="2793"/>
      <c r="BV93" s="2793"/>
      <c r="BW93" s="2794"/>
      <c r="BX93" s="2792">
        <v>9.8054897534893826E-13</v>
      </c>
      <c r="BY93" s="2793"/>
      <c r="BZ93" s="2793"/>
      <c r="CA93" s="2793"/>
      <c r="CB93" s="2793"/>
      <c r="CC93" s="2793"/>
      <c r="CD93" s="2793"/>
      <c r="CE93" s="2793"/>
      <c r="CF93" s="2793"/>
      <c r="CG93" s="2794"/>
      <c r="CH93" s="2792">
        <v>9.9475983006414026E-13</v>
      </c>
      <c r="CI93" s="2793"/>
      <c r="CJ93" s="2793"/>
      <c r="CK93" s="2793"/>
      <c r="CL93" s="2793"/>
      <c r="CM93" s="2793"/>
      <c r="CN93" s="2793"/>
      <c r="CO93" s="2793"/>
      <c r="CP93" s="2793"/>
      <c r="CQ93" s="2794"/>
      <c r="CR93" s="2792">
        <v>-1.9682033780554775E-12</v>
      </c>
      <c r="CS93" s="2793"/>
      <c r="CT93" s="2793"/>
      <c r="CU93" s="2793"/>
      <c r="CV93" s="2793"/>
      <c r="CW93" s="2793"/>
      <c r="CX93" s="2793"/>
      <c r="CY93" s="2793"/>
      <c r="CZ93" s="2793"/>
      <c r="DA93" s="2794"/>
    </row>
    <row r="95" spans="30:105" ht="18.600000000000001" customHeight="1">
      <c r="AD95" s="2787" t="s">
        <v>1402</v>
      </c>
      <c r="AE95" s="2787"/>
      <c r="AF95" s="2787"/>
      <c r="AG95" s="2787"/>
      <c r="AH95" s="2787"/>
      <c r="AI95" s="2787"/>
      <c r="AJ95" s="2787"/>
      <c r="AK95" s="2787"/>
      <c r="AL95" s="2787"/>
      <c r="AM95" s="2787"/>
      <c r="AN95" s="2787"/>
      <c r="AO95" s="2787"/>
      <c r="AP95" s="2787"/>
      <c r="AQ95" s="2787"/>
      <c r="AR95" s="2787"/>
      <c r="AS95" s="2788"/>
      <c r="AT95" s="2795">
        <f>AT34+AT51+AT55</f>
        <v>7137.4156433732569</v>
      </c>
      <c r="AU95" s="2796"/>
      <c r="AV95" s="2796"/>
      <c r="AW95" s="2796"/>
      <c r="AX95" s="2796"/>
      <c r="AY95" s="2796"/>
      <c r="AZ95" s="2796"/>
      <c r="BA95" s="2796"/>
      <c r="BB95" s="2796"/>
      <c r="BC95" s="2797"/>
      <c r="BD95" s="2795">
        <f>BD34+BD51+BD55</f>
        <v>7206.7413411804664</v>
      </c>
      <c r="BE95" s="2796"/>
      <c r="BF95" s="2796"/>
      <c r="BG95" s="2796"/>
      <c r="BH95" s="2796"/>
      <c r="BI95" s="2796"/>
      <c r="BJ95" s="2796"/>
      <c r="BK95" s="2796"/>
      <c r="BL95" s="2796"/>
      <c r="BM95" s="2797"/>
      <c r="BN95" s="2795">
        <f>BN34+BN51+BN55</f>
        <v>7179.0971883492521</v>
      </c>
      <c r="BO95" s="2796"/>
      <c r="BP95" s="2796"/>
      <c r="BQ95" s="2796"/>
      <c r="BR95" s="2796"/>
      <c r="BS95" s="2796"/>
      <c r="BT95" s="2796"/>
      <c r="BU95" s="2796"/>
      <c r="BV95" s="2796"/>
      <c r="BW95" s="2797"/>
      <c r="BX95" s="2795">
        <f>BX34+BX51+BX55</f>
        <v>7638.0020812091161</v>
      </c>
      <c r="BY95" s="2796"/>
      <c r="BZ95" s="2796"/>
      <c r="CA95" s="2796"/>
      <c r="CB95" s="2796"/>
      <c r="CC95" s="2796"/>
      <c r="CD95" s="2796"/>
      <c r="CE95" s="2796"/>
      <c r="CF95" s="2796"/>
      <c r="CG95" s="2797"/>
      <c r="CH95" s="2795">
        <f>CH34+CH51+CH55</f>
        <v>8109.3000837540603</v>
      </c>
      <c r="CI95" s="2796"/>
      <c r="CJ95" s="2796"/>
      <c r="CK95" s="2796"/>
      <c r="CL95" s="2796"/>
      <c r="CM95" s="2796"/>
      <c r="CN95" s="2796"/>
      <c r="CO95" s="2796"/>
      <c r="CP95" s="2796"/>
      <c r="CQ95" s="2797"/>
      <c r="CR95" s="2795">
        <f>CR34+CR51+CR55</f>
        <v>8356.4564560482613</v>
      </c>
      <c r="CS95" s="2796"/>
      <c r="CT95" s="2796"/>
      <c r="CU95" s="2796"/>
      <c r="CV95" s="2796"/>
      <c r="CW95" s="2796"/>
      <c r="CX95" s="2796"/>
      <c r="CY95" s="2796"/>
      <c r="CZ95" s="2796"/>
      <c r="DA95" s="2797"/>
    </row>
    <row r="96" spans="30:105" ht="18.600000000000001" customHeight="1">
      <c r="AD96" s="2787" t="s">
        <v>1403</v>
      </c>
      <c r="AE96" s="2787"/>
      <c r="AF96" s="2787"/>
      <c r="AG96" s="2787"/>
      <c r="AH96" s="2787"/>
      <c r="AI96" s="2787"/>
      <c r="AJ96" s="2787"/>
      <c r="AK96" s="2787"/>
      <c r="AL96" s="2787"/>
      <c r="AM96" s="2787"/>
      <c r="AN96" s="2787"/>
      <c r="AO96" s="2787"/>
      <c r="AP96" s="2787"/>
      <c r="AQ96" s="2787"/>
      <c r="AR96" s="2787"/>
      <c r="AS96" s="2788"/>
      <c r="AT96" s="2795">
        <f>AT40+AT52+AT58</f>
        <v>7360.6847393540993</v>
      </c>
      <c r="AU96" s="2796"/>
      <c r="AV96" s="2796"/>
      <c r="AW96" s="2796"/>
      <c r="AX96" s="2796"/>
      <c r="AY96" s="2796"/>
      <c r="AZ96" s="2796"/>
      <c r="BA96" s="2796"/>
      <c r="BB96" s="2796"/>
      <c r="BC96" s="2797"/>
      <c r="BD96" s="2795">
        <f>BD40+BD52+BD58</f>
        <v>7277.5019564897184</v>
      </c>
      <c r="BE96" s="2796"/>
      <c r="BF96" s="2796"/>
      <c r="BG96" s="2796"/>
      <c r="BH96" s="2796"/>
      <c r="BI96" s="2796"/>
      <c r="BJ96" s="2796"/>
      <c r="BK96" s="2796"/>
      <c r="BL96" s="2796"/>
      <c r="BM96" s="2797"/>
      <c r="BN96" s="2795">
        <f>BN40+BN52+BN58</f>
        <v>7050.7146789075477</v>
      </c>
      <c r="BO96" s="2796"/>
      <c r="BP96" s="2796"/>
      <c r="BQ96" s="2796"/>
      <c r="BR96" s="2796"/>
      <c r="BS96" s="2796"/>
      <c r="BT96" s="2796"/>
      <c r="BU96" s="2796"/>
      <c r="BV96" s="2796"/>
      <c r="BW96" s="2797"/>
      <c r="BX96" s="2795">
        <f>BX40+BX52+BX58</f>
        <v>7521.5083773544993</v>
      </c>
      <c r="BY96" s="2796"/>
      <c r="BZ96" s="2796"/>
      <c r="CA96" s="2796"/>
      <c r="CB96" s="2796"/>
      <c r="CC96" s="2796"/>
      <c r="CD96" s="2796"/>
      <c r="CE96" s="2796"/>
      <c r="CF96" s="2796"/>
      <c r="CG96" s="2797"/>
      <c r="CH96" s="2795">
        <f>CH40+CH52+CH58</f>
        <v>7942.4591309773596</v>
      </c>
      <c r="CI96" s="2796"/>
      <c r="CJ96" s="2796"/>
      <c r="CK96" s="2796"/>
      <c r="CL96" s="2796"/>
      <c r="CM96" s="2796"/>
      <c r="CN96" s="2796"/>
      <c r="CO96" s="2796"/>
      <c r="CP96" s="2796"/>
      <c r="CQ96" s="2797"/>
      <c r="CR96" s="2795">
        <f>CR40+CR52+CR58</f>
        <v>8324.338735339199</v>
      </c>
      <c r="CS96" s="2796"/>
      <c r="CT96" s="2796"/>
      <c r="CU96" s="2796"/>
      <c r="CV96" s="2796"/>
      <c r="CW96" s="2796"/>
      <c r="CX96" s="2796"/>
      <c r="CY96" s="2796"/>
      <c r="CZ96" s="2796"/>
      <c r="DA96" s="2797"/>
    </row>
    <row r="97" spans="30:105" ht="18.600000000000001" customHeight="1">
      <c r="AD97" s="2787"/>
      <c r="AE97" s="2787"/>
      <c r="AF97" s="2787"/>
      <c r="AG97" s="2787"/>
      <c r="AH97" s="2787"/>
      <c r="AI97" s="2787"/>
      <c r="AJ97" s="2787"/>
      <c r="AK97" s="2787"/>
      <c r="AL97" s="2787"/>
      <c r="AM97" s="2787"/>
      <c r="AN97" s="2787"/>
      <c r="AO97" s="2787"/>
      <c r="AP97" s="2787"/>
      <c r="AQ97" s="2787"/>
      <c r="AR97" s="2787"/>
      <c r="AS97" s="2788"/>
      <c r="AT97" s="2792">
        <f>AT95-AT96</f>
        <v>-223.26909598084239</v>
      </c>
      <c r="AU97" s="2793"/>
      <c r="AV97" s="2793"/>
      <c r="AW97" s="2793"/>
      <c r="AX97" s="2793"/>
      <c r="AY97" s="2793"/>
      <c r="AZ97" s="2793"/>
      <c r="BA97" s="2793"/>
      <c r="BB97" s="2793"/>
      <c r="BC97" s="2794"/>
      <c r="BD97" s="2792">
        <f>BD95-BD96</f>
        <v>-70.760615309251989</v>
      </c>
      <c r="BE97" s="2793"/>
      <c r="BF97" s="2793"/>
      <c r="BG97" s="2793"/>
      <c r="BH97" s="2793"/>
      <c r="BI97" s="2793"/>
      <c r="BJ97" s="2793"/>
      <c r="BK97" s="2793"/>
      <c r="BL97" s="2793"/>
      <c r="BM97" s="2794"/>
      <c r="BN97" s="2792">
        <f>BN95-BN96</f>
        <v>128.38250944170431</v>
      </c>
      <c r="BO97" s="2793"/>
      <c r="BP97" s="2793"/>
      <c r="BQ97" s="2793"/>
      <c r="BR97" s="2793"/>
      <c r="BS97" s="2793"/>
      <c r="BT97" s="2793"/>
      <c r="BU97" s="2793"/>
      <c r="BV97" s="2793"/>
      <c r="BW97" s="2794"/>
      <c r="BX97" s="2792">
        <f>BX95-BX96</f>
        <v>116.4937038546168</v>
      </c>
      <c r="BY97" s="2793"/>
      <c r="BZ97" s="2793"/>
      <c r="CA97" s="2793"/>
      <c r="CB97" s="2793"/>
      <c r="CC97" s="2793"/>
      <c r="CD97" s="2793"/>
      <c r="CE97" s="2793"/>
      <c r="CF97" s="2793"/>
      <c r="CG97" s="2794"/>
      <c r="CH97" s="2792">
        <f>CH95-CH96</f>
        <v>166.84095277670076</v>
      </c>
      <c r="CI97" s="2793"/>
      <c r="CJ97" s="2793"/>
      <c r="CK97" s="2793"/>
      <c r="CL97" s="2793"/>
      <c r="CM97" s="2793"/>
      <c r="CN97" s="2793"/>
      <c r="CO97" s="2793"/>
      <c r="CP97" s="2793"/>
      <c r="CQ97" s="2794"/>
      <c r="CR97" s="2792">
        <f>CR95-CR96</f>
        <v>32.117720709062269</v>
      </c>
      <c r="CS97" s="2793"/>
      <c r="CT97" s="2793"/>
      <c r="CU97" s="2793"/>
      <c r="CV97" s="2793"/>
      <c r="CW97" s="2793"/>
      <c r="CX97" s="2793"/>
      <c r="CY97" s="2793"/>
      <c r="CZ97" s="2793"/>
      <c r="DA97" s="2794"/>
    </row>
    <row r="98" spans="30:105" ht="18.600000000000001" customHeight="1">
      <c r="AD98" s="2787"/>
      <c r="AE98" s="2787"/>
      <c r="AF98" s="2787"/>
      <c r="AG98" s="2787"/>
      <c r="AH98" s="2787"/>
      <c r="AI98" s="2787"/>
      <c r="AJ98" s="2787"/>
      <c r="AK98" s="2787"/>
      <c r="AL98" s="2787"/>
      <c r="AM98" s="2787"/>
      <c r="AN98" s="2787"/>
      <c r="AO98" s="2787"/>
      <c r="AP98" s="2787"/>
      <c r="AQ98" s="2787"/>
      <c r="AR98" s="2787"/>
      <c r="AS98" s="2788"/>
      <c r="AT98" s="2792"/>
      <c r="AU98" s="2793"/>
      <c r="AV98" s="2793"/>
      <c r="AW98" s="2793"/>
      <c r="AX98" s="2793"/>
      <c r="AY98" s="2793"/>
      <c r="AZ98" s="2793"/>
      <c r="BA98" s="2793"/>
      <c r="BB98" s="2793"/>
      <c r="BC98" s="2794"/>
      <c r="BD98" s="2792"/>
      <c r="BE98" s="2793"/>
      <c r="BF98" s="2793"/>
      <c r="BG98" s="2793"/>
      <c r="BH98" s="2793"/>
      <c r="BI98" s="2793"/>
      <c r="BJ98" s="2793"/>
      <c r="BK98" s="2793"/>
      <c r="BL98" s="2793"/>
      <c r="BM98" s="2794"/>
      <c r="BN98" s="2792"/>
      <c r="BO98" s="2793"/>
      <c r="BP98" s="2793"/>
      <c r="BQ98" s="2793"/>
      <c r="BR98" s="2793"/>
      <c r="BS98" s="2793"/>
      <c r="BT98" s="2793"/>
      <c r="BU98" s="2793"/>
      <c r="BV98" s="2793"/>
      <c r="BW98" s="2794"/>
      <c r="BX98" s="2792"/>
      <c r="BY98" s="2793"/>
      <c r="BZ98" s="2793"/>
      <c r="CA98" s="2793"/>
      <c r="CB98" s="2793"/>
      <c r="CC98" s="2793"/>
      <c r="CD98" s="2793"/>
      <c r="CE98" s="2793"/>
      <c r="CF98" s="2793"/>
      <c r="CG98" s="2794"/>
      <c r="CH98" s="2792"/>
      <c r="CI98" s="2793"/>
      <c r="CJ98" s="2793"/>
      <c r="CK98" s="2793"/>
      <c r="CL98" s="2793"/>
      <c r="CM98" s="2793"/>
      <c r="CN98" s="2793"/>
      <c r="CO98" s="2793"/>
      <c r="CP98" s="2793"/>
      <c r="CQ98" s="2794"/>
      <c r="CR98" s="2792"/>
      <c r="CS98" s="2793"/>
      <c r="CT98" s="2793"/>
      <c r="CU98" s="2793"/>
      <c r="CV98" s="2793"/>
      <c r="CW98" s="2793"/>
      <c r="CX98" s="2793"/>
      <c r="CY98" s="2793"/>
      <c r="CZ98" s="2793"/>
      <c r="DA98" s="2794"/>
    </row>
    <row r="99" spans="30:105" ht="18.600000000000001" customHeight="1">
      <c r="AD99" s="2787"/>
      <c r="AE99" s="2787"/>
      <c r="AF99" s="2787"/>
      <c r="AG99" s="2787"/>
      <c r="AH99" s="2787"/>
      <c r="AI99" s="2787"/>
      <c r="AJ99" s="2787"/>
      <c r="AK99" s="2787"/>
      <c r="AL99" s="2787"/>
      <c r="AM99" s="2787"/>
      <c r="AN99" s="2787"/>
      <c r="AO99" s="2787"/>
      <c r="AP99" s="2787"/>
      <c r="AQ99" s="2787"/>
      <c r="AR99" s="2787"/>
      <c r="AS99" s="2788"/>
      <c r="AT99" s="2792"/>
      <c r="AU99" s="2793"/>
      <c r="AV99" s="2793"/>
      <c r="AW99" s="2793"/>
      <c r="AX99" s="2793"/>
      <c r="AY99" s="2793"/>
      <c r="AZ99" s="2793"/>
      <c r="BA99" s="2793"/>
      <c r="BB99" s="2793"/>
      <c r="BC99" s="2794"/>
      <c r="BD99" s="2792"/>
      <c r="BE99" s="2793"/>
      <c r="BF99" s="2793"/>
      <c r="BG99" s="2793"/>
      <c r="BH99" s="2793"/>
      <c r="BI99" s="2793"/>
      <c r="BJ99" s="2793"/>
      <c r="BK99" s="2793"/>
      <c r="BL99" s="2793"/>
      <c r="BM99" s="2794"/>
      <c r="BN99" s="2792"/>
      <c r="BO99" s="2793"/>
      <c r="BP99" s="2793"/>
      <c r="BQ99" s="2793"/>
      <c r="BR99" s="2793"/>
      <c r="BS99" s="2793"/>
      <c r="BT99" s="2793"/>
      <c r="BU99" s="2793"/>
      <c r="BV99" s="2793"/>
      <c r="BW99" s="2794"/>
      <c r="BX99" s="2792"/>
      <c r="BY99" s="2793"/>
      <c r="BZ99" s="2793"/>
      <c r="CA99" s="2793"/>
      <c r="CB99" s="2793"/>
      <c r="CC99" s="2793"/>
      <c r="CD99" s="2793"/>
      <c r="CE99" s="2793"/>
      <c r="CF99" s="2793"/>
      <c r="CG99" s="2794"/>
      <c r="CH99" s="2792"/>
      <c r="CI99" s="2793"/>
      <c r="CJ99" s="2793"/>
      <c r="CK99" s="2793"/>
      <c r="CL99" s="2793"/>
      <c r="CM99" s="2793"/>
      <c r="CN99" s="2793"/>
      <c r="CO99" s="2793"/>
      <c r="CP99" s="2793"/>
      <c r="CQ99" s="2794"/>
      <c r="CR99" s="2792"/>
      <c r="CS99" s="2793"/>
      <c r="CT99" s="2793"/>
      <c r="CU99" s="2793"/>
      <c r="CV99" s="2793"/>
      <c r="CW99" s="2793"/>
      <c r="CX99" s="2793"/>
      <c r="CY99" s="2793"/>
      <c r="CZ99" s="2793"/>
      <c r="DA99" s="2794"/>
    </row>
    <row r="100" spans="30:105" ht="18.600000000000001" customHeight="1">
      <c r="AD100" s="2787"/>
      <c r="AE100" s="2787"/>
      <c r="AF100" s="2787"/>
      <c r="AG100" s="2787"/>
      <c r="AH100" s="2787"/>
      <c r="AI100" s="2787"/>
      <c r="AJ100" s="2787"/>
      <c r="AK100" s="2787"/>
      <c r="AL100" s="2787"/>
      <c r="AM100" s="2787"/>
      <c r="AN100" s="2787"/>
      <c r="AO100" s="2787"/>
      <c r="AP100" s="2787"/>
      <c r="AQ100" s="2787"/>
      <c r="AR100" s="2787"/>
      <c r="AS100" s="2788"/>
      <c r="AT100" s="2792"/>
      <c r="AU100" s="2793"/>
      <c r="AV100" s="2793"/>
      <c r="AW100" s="2793"/>
      <c r="AX100" s="2793"/>
      <c r="AY100" s="2793"/>
      <c r="AZ100" s="2793"/>
      <c r="BA100" s="2793"/>
      <c r="BB100" s="2793"/>
      <c r="BC100" s="2794"/>
      <c r="BD100" s="2792"/>
      <c r="BE100" s="2793"/>
      <c r="BF100" s="2793"/>
      <c r="BG100" s="2793"/>
      <c r="BH100" s="2793"/>
      <c r="BI100" s="2793"/>
      <c r="BJ100" s="2793"/>
      <c r="BK100" s="2793"/>
      <c r="BL100" s="2793"/>
      <c r="BM100" s="2794"/>
      <c r="BN100" s="2792"/>
      <c r="BO100" s="2793"/>
      <c r="BP100" s="2793"/>
      <c r="BQ100" s="2793"/>
      <c r="BR100" s="2793"/>
      <c r="BS100" s="2793"/>
      <c r="BT100" s="2793"/>
      <c r="BU100" s="2793"/>
      <c r="BV100" s="2793"/>
      <c r="BW100" s="2794"/>
      <c r="BX100" s="2792"/>
      <c r="BY100" s="2793"/>
      <c r="BZ100" s="2793"/>
      <c r="CA100" s="2793"/>
      <c r="CB100" s="2793"/>
      <c r="CC100" s="2793"/>
      <c r="CD100" s="2793"/>
      <c r="CE100" s="2793"/>
      <c r="CF100" s="2793"/>
      <c r="CG100" s="2794"/>
      <c r="CH100" s="2792"/>
      <c r="CI100" s="2793"/>
      <c r="CJ100" s="2793"/>
      <c r="CK100" s="2793"/>
      <c r="CL100" s="2793"/>
      <c r="CM100" s="2793"/>
      <c r="CN100" s="2793"/>
      <c r="CO100" s="2793"/>
      <c r="CP100" s="2793"/>
      <c r="CQ100" s="2794"/>
      <c r="CR100" s="2792"/>
      <c r="CS100" s="2793"/>
      <c r="CT100" s="2793"/>
      <c r="CU100" s="2793"/>
      <c r="CV100" s="2793"/>
      <c r="CW100" s="2793"/>
      <c r="CX100" s="2793"/>
      <c r="CY100" s="2793"/>
      <c r="CZ100" s="2793"/>
      <c r="DA100" s="2794"/>
    </row>
    <row r="101" spans="30:105" ht="18.600000000000001" customHeight="1">
      <c r="AD101" s="2787"/>
      <c r="AE101" s="2787"/>
      <c r="AF101" s="2787"/>
      <c r="AG101" s="2787"/>
      <c r="AH101" s="2787"/>
      <c r="AI101" s="2787"/>
      <c r="AJ101" s="2787"/>
      <c r="AK101" s="2787"/>
      <c r="AL101" s="2787"/>
      <c r="AM101" s="2787"/>
      <c r="AN101" s="2787"/>
      <c r="AO101" s="2787"/>
      <c r="AP101" s="2787"/>
      <c r="AQ101" s="2787"/>
      <c r="AR101" s="2787"/>
      <c r="AS101" s="2788"/>
      <c r="AT101" s="2792"/>
      <c r="AU101" s="2793"/>
      <c r="AV101" s="2793"/>
      <c r="AW101" s="2793"/>
      <c r="AX101" s="2793"/>
      <c r="AY101" s="2793"/>
      <c r="AZ101" s="2793"/>
      <c r="BA101" s="2793"/>
      <c r="BB101" s="2793"/>
      <c r="BC101" s="2794"/>
      <c r="BD101" s="2792"/>
      <c r="BE101" s="2793"/>
      <c r="BF101" s="2793"/>
      <c r="BG101" s="2793"/>
      <c r="BH101" s="2793"/>
      <c r="BI101" s="2793"/>
      <c r="BJ101" s="2793"/>
      <c r="BK101" s="2793"/>
      <c r="BL101" s="2793"/>
      <c r="BM101" s="2794"/>
      <c r="BN101" s="2792"/>
      <c r="BO101" s="2793"/>
      <c r="BP101" s="2793"/>
      <c r="BQ101" s="2793"/>
      <c r="BR101" s="2793"/>
      <c r="BS101" s="2793"/>
      <c r="BT101" s="2793"/>
      <c r="BU101" s="2793"/>
      <c r="BV101" s="2793"/>
      <c r="BW101" s="2794"/>
      <c r="BX101" s="2792"/>
      <c r="BY101" s="2793"/>
      <c r="BZ101" s="2793"/>
      <c r="CA101" s="2793"/>
      <c r="CB101" s="2793"/>
      <c r="CC101" s="2793"/>
      <c r="CD101" s="2793"/>
      <c r="CE101" s="2793"/>
      <c r="CF101" s="2793"/>
      <c r="CG101" s="2794"/>
      <c r="CH101" s="2792"/>
      <c r="CI101" s="2793"/>
      <c r="CJ101" s="2793"/>
      <c r="CK101" s="2793"/>
      <c r="CL101" s="2793"/>
      <c r="CM101" s="2793"/>
      <c r="CN101" s="2793"/>
      <c r="CO101" s="2793"/>
      <c r="CP101" s="2793"/>
      <c r="CQ101" s="2794"/>
      <c r="CR101" s="2792"/>
      <c r="CS101" s="2793"/>
      <c r="CT101" s="2793"/>
      <c r="CU101" s="2793"/>
      <c r="CV101" s="2793"/>
      <c r="CW101" s="2793"/>
      <c r="CX101" s="2793"/>
      <c r="CY101" s="2793"/>
      <c r="CZ101" s="2793"/>
      <c r="DA101" s="2794"/>
    </row>
  </sheetData>
  <mergeCells count="590">
    <mergeCell ref="CR101:DA101"/>
    <mergeCell ref="AD101:AS101"/>
    <mergeCell ref="AT101:BC101"/>
    <mergeCell ref="BD101:BM101"/>
    <mergeCell ref="BN101:BW101"/>
    <mergeCell ref="BX101:CG101"/>
    <mergeCell ref="CH101:CQ101"/>
    <mergeCell ref="CR99:DA99"/>
    <mergeCell ref="AD100:AS100"/>
    <mergeCell ref="AT100:BC100"/>
    <mergeCell ref="BD100:BM100"/>
    <mergeCell ref="BN100:BW100"/>
    <mergeCell ref="BX100:CG100"/>
    <mergeCell ref="CH100:CQ100"/>
    <mergeCell ref="CR100:DA100"/>
    <mergeCell ref="AD99:AS99"/>
    <mergeCell ref="AT99:BC99"/>
    <mergeCell ref="BD99:BM99"/>
    <mergeCell ref="BN99:BW99"/>
    <mergeCell ref="BX99:CG99"/>
    <mergeCell ref="CH99:CQ99"/>
    <mergeCell ref="CR97:DA97"/>
    <mergeCell ref="AD98:AS98"/>
    <mergeCell ref="AT98:BC98"/>
    <mergeCell ref="BD98:BM98"/>
    <mergeCell ref="BN98:BW98"/>
    <mergeCell ref="BX98:CG98"/>
    <mergeCell ref="CH98:CQ98"/>
    <mergeCell ref="CR98:DA98"/>
    <mergeCell ref="AD97:AS97"/>
    <mergeCell ref="AT97:BC97"/>
    <mergeCell ref="BD97:BM97"/>
    <mergeCell ref="BN97:BW97"/>
    <mergeCell ref="BX97:CG97"/>
    <mergeCell ref="CH97:CQ97"/>
    <mergeCell ref="CR95:DA95"/>
    <mergeCell ref="AD96:AS96"/>
    <mergeCell ref="AT96:BC96"/>
    <mergeCell ref="BD96:BM96"/>
    <mergeCell ref="BN96:BW96"/>
    <mergeCell ref="BX96:CG96"/>
    <mergeCell ref="CH96:CQ96"/>
    <mergeCell ref="CR96:DA96"/>
    <mergeCell ref="AD95:AS95"/>
    <mergeCell ref="AT95:BC95"/>
    <mergeCell ref="BD95:BM95"/>
    <mergeCell ref="BN95:BW95"/>
    <mergeCell ref="BX95:CG95"/>
    <mergeCell ref="CH95:CQ95"/>
    <mergeCell ref="CR92:DA92"/>
    <mergeCell ref="AD93:AS93"/>
    <mergeCell ref="AT93:BC93"/>
    <mergeCell ref="BD93:BM93"/>
    <mergeCell ref="BN93:BW93"/>
    <mergeCell ref="BX93:CG93"/>
    <mergeCell ref="CH93:CQ93"/>
    <mergeCell ref="CR93:DA93"/>
    <mergeCell ref="AD92:AS92"/>
    <mergeCell ref="AT92:BC92"/>
    <mergeCell ref="BD92:BM92"/>
    <mergeCell ref="BN92:BW92"/>
    <mergeCell ref="BX92:CG92"/>
    <mergeCell ref="CH92:CQ92"/>
    <mergeCell ref="CR90:DA90"/>
    <mergeCell ref="AD91:AS91"/>
    <mergeCell ref="AT91:BC91"/>
    <mergeCell ref="BD91:BM91"/>
    <mergeCell ref="BN91:BW91"/>
    <mergeCell ref="BX91:CG91"/>
    <mergeCell ref="CH91:CQ91"/>
    <mergeCell ref="CR91:DA91"/>
    <mergeCell ref="AD90:AS90"/>
    <mergeCell ref="AT90:BC90"/>
    <mergeCell ref="BD90:BM90"/>
    <mergeCell ref="BN90:BW90"/>
    <mergeCell ref="BX90:CG90"/>
    <mergeCell ref="CH90:CQ90"/>
    <mergeCell ref="CR87:DA87"/>
    <mergeCell ref="AD88:AS88"/>
    <mergeCell ref="AT88:BC88"/>
    <mergeCell ref="BD88:BM88"/>
    <mergeCell ref="BN88:BW88"/>
    <mergeCell ref="BX88:CG88"/>
    <mergeCell ref="CH88:CQ88"/>
    <mergeCell ref="CR88:DA88"/>
    <mergeCell ref="AD87:AS87"/>
    <mergeCell ref="AT87:BC87"/>
    <mergeCell ref="BD87:BM87"/>
    <mergeCell ref="BN87:BW87"/>
    <mergeCell ref="BX87:CG87"/>
    <mergeCell ref="CH87:CQ87"/>
    <mergeCell ref="CR85:DA85"/>
    <mergeCell ref="AD86:AS86"/>
    <mergeCell ref="AT86:BC86"/>
    <mergeCell ref="BD86:BM86"/>
    <mergeCell ref="BN86:BW86"/>
    <mergeCell ref="BX86:CG86"/>
    <mergeCell ref="CH86:CQ86"/>
    <mergeCell ref="CR86:DA86"/>
    <mergeCell ref="AD85:AS85"/>
    <mergeCell ref="AT85:BC85"/>
    <mergeCell ref="BD85:BM85"/>
    <mergeCell ref="BN85:BW85"/>
    <mergeCell ref="BX85:CG85"/>
    <mergeCell ref="CH85:CQ85"/>
    <mergeCell ref="CR83:DA83"/>
    <mergeCell ref="AD84:AS84"/>
    <mergeCell ref="AT84:BC84"/>
    <mergeCell ref="BD84:BM84"/>
    <mergeCell ref="BN84:BW84"/>
    <mergeCell ref="BX84:CG84"/>
    <mergeCell ref="CH84:CQ84"/>
    <mergeCell ref="CR84:DA84"/>
    <mergeCell ref="AD83:AS83"/>
    <mergeCell ref="AT83:BC83"/>
    <mergeCell ref="BD83:BM83"/>
    <mergeCell ref="BN83:BW83"/>
    <mergeCell ref="BX83:CG83"/>
    <mergeCell ref="CH83:CQ83"/>
    <mergeCell ref="CR81:DA81"/>
    <mergeCell ref="AD82:AS82"/>
    <mergeCell ref="AT82:BC82"/>
    <mergeCell ref="BD82:BM82"/>
    <mergeCell ref="BN82:BW82"/>
    <mergeCell ref="BX82:CG82"/>
    <mergeCell ref="CH82:CQ82"/>
    <mergeCell ref="CR82:DA82"/>
    <mergeCell ref="AD81:AS81"/>
    <mergeCell ref="AT81:BC81"/>
    <mergeCell ref="BD81:BM81"/>
    <mergeCell ref="BN81:BW81"/>
    <mergeCell ref="BX81:CG81"/>
    <mergeCell ref="CH81:CQ81"/>
    <mergeCell ref="CR79:DA79"/>
    <mergeCell ref="AD80:AS80"/>
    <mergeCell ref="AT80:BC80"/>
    <mergeCell ref="BD80:BM80"/>
    <mergeCell ref="BN80:BW80"/>
    <mergeCell ref="BX80:CG80"/>
    <mergeCell ref="CH80:CQ80"/>
    <mergeCell ref="CR80:DA80"/>
    <mergeCell ref="AD79:AS79"/>
    <mergeCell ref="AT79:BC79"/>
    <mergeCell ref="BD79:BM79"/>
    <mergeCell ref="BN79:BW79"/>
    <mergeCell ref="BX79:CG79"/>
    <mergeCell ref="CH79:CQ79"/>
    <mergeCell ref="CR77:DA77"/>
    <mergeCell ref="AD78:AS78"/>
    <mergeCell ref="AT78:BC78"/>
    <mergeCell ref="BD78:BM78"/>
    <mergeCell ref="BN78:BW78"/>
    <mergeCell ref="BX78:CG78"/>
    <mergeCell ref="CH78:CQ78"/>
    <mergeCell ref="CR78:DA78"/>
    <mergeCell ref="AD77:AS77"/>
    <mergeCell ref="AT77:BC77"/>
    <mergeCell ref="BD77:BM77"/>
    <mergeCell ref="BN77:BW77"/>
    <mergeCell ref="BX77:CG77"/>
    <mergeCell ref="CH77:CQ77"/>
    <mergeCell ref="CR70:DA70"/>
    <mergeCell ref="A71:AS71"/>
    <mergeCell ref="AT71:BC71"/>
    <mergeCell ref="BD71:BM71"/>
    <mergeCell ref="BN71:BW71"/>
    <mergeCell ref="BX71:CG71"/>
    <mergeCell ref="CH71:CQ71"/>
    <mergeCell ref="CR71:DA71"/>
    <mergeCell ref="A70:AS70"/>
    <mergeCell ref="AT70:BC70"/>
    <mergeCell ref="BD70:BM70"/>
    <mergeCell ref="BN70:BW70"/>
    <mergeCell ref="BX70:CG70"/>
    <mergeCell ref="CH70:CQ70"/>
    <mergeCell ref="CR68:DA68"/>
    <mergeCell ref="A69:AS69"/>
    <mergeCell ref="AT69:BC69"/>
    <mergeCell ref="BD69:BM69"/>
    <mergeCell ref="BN69:BW69"/>
    <mergeCell ref="BX69:CG69"/>
    <mergeCell ref="CH69:CQ69"/>
    <mergeCell ref="CR69:DA69"/>
    <mergeCell ref="A68:AS68"/>
    <mergeCell ref="AT68:BC68"/>
    <mergeCell ref="BD68:BM68"/>
    <mergeCell ref="BN68:BW68"/>
    <mergeCell ref="BX68:CG68"/>
    <mergeCell ref="CH68:CQ68"/>
    <mergeCell ref="CR66:DA66"/>
    <mergeCell ref="A67:AS67"/>
    <mergeCell ref="AT67:BC67"/>
    <mergeCell ref="BD67:BM67"/>
    <mergeCell ref="BN67:BW67"/>
    <mergeCell ref="BX67:CG67"/>
    <mergeCell ref="CH67:CQ67"/>
    <mergeCell ref="CR67:DA67"/>
    <mergeCell ref="A66:AS66"/>
    <mergeCell ref="AT66:BC66"/>
    <mergeCell ref="BD66:BM66"/>
    <mergeCell ref="BN66:BW66"/>
    <mergeCell ref="BX66:CG66"/>
    <mergeCell ref="CH66:CQ66"/>
    <mergeCell ref="CR64:DA64"/>
    <mergeCell ref="A65:AS65"/>
    <mergeCell ref="AT65:BC65"/>
    <mergeCell ref="BD65:BM65"/>
    <mergeCell ref="BN65:BW65"/>
    <mergeCell ref="BX65:CG65"/>
    <mergeCell ref="CH65:CQ65"/>
    <mergeCell ref="CR65:DA65"/>
    <mergeCell ref="A64:AS64"/>
    <mergeCell ref="AT64:BC64"/>
    <mergeCell ref="BD64:BM64"/>
    <mergeCell ref="BN64:BW64"/>
    <mergeCell ref="BX64:CG64"/>
    <mergeCell ref="CH64:CQ64"/>
    <mergeCell ref="CR62:DA62"/>
    <mergeCell ref="A63:AS63"/>
    <mergeCell ref="AT63:BC63"/>
    <mergeCell ref="BD63:BM63"/>
    <mergeCell ref="BN63:BW63"/>
    <mergeCell ref="BX63:CG63"/>
    <mergeCell ref="CH63:CQ63"/>
    <mergeCell ref="CR63:DA63"/>
    <mergeCell ref="A62:AS62"/>
    <mergeCell ref="AT62:BC62"/>
    <mergeCell ref="BD62:BM62"/>
    <mergeCell ref="BN62:BW62"/>
    <mergeCell ref="BX62:CG62"/>
    <mergeCell ref="CH62:CQ62"/>
    <mergeCell ref="CR60:DA60"/>
    <mergeCell ref="A61:AS61"/>
    <mergeCell ref="AT61:BC61"/>
    <mergeCell ref="BD61:BM61"/>
    <mergeCell ref="BN61:BW61"/>
    <mergeCell ref="BX61:CG61"/>
    <mergeCell ref="CH61:CQ61"/>
    <mergeCell ref="CR61:DA61"/>
    <mergeCell ref="A60:AS60"/>
    <mergeCell ref="AT60:BC60"/>
    <mergeCell ref="BD60:BM60"/>
    <mergeCell ref="BN60:BW60"/>
    <mergeCell ref="BX60:CG60"/>
    <mergeCell ref="CH60:CQ60"/>
    <mergeCell ref="CR58:DA58"/>
    <mergeCell ref="A59:AS59"/>
    <mergeCell ref="AT59:BC59"/>
    <mergeCell ref="BD59:BM59"/>
    <mergeCell ref="BN59:BW59"/>
    <mergeCell ref="BX59:CG59"/>
    <mergeCell ref="CH59:CQ59"/>
    <mergeCell ref="CR59:DA59"/>
    <mergeCell ref="A58:AS58"/>
    <mergeCell ref="AT58:BC58"/>
    <mergeCell ref="BD58:BM58"/>
    <mergeCell ref="BN58:BW58"/>
    <mergeCell ref="BX58:CG58"/>
    <mergeCell ref="CH58:CQ58"/>
    <mergeCell ref="CR56:DA56"/>
    <mergeCell ref="A57:AS57"/>
    <mergeCell ref="AT57:BC57"/>
    <mergeCell ref="BD57:BM57"/>
    <mergeCell ref="BN57:BW57"/>
    <mergeCell ref="BX57:CG57"/>
    <mergeCell ref="CH57:CQ57"/>
    <mergeCell ref="CR57:DA57"/>
    <mergeCell ref="A56:AS56"/>
    <mergeCell ref="AT56:BC56"/>
    <mergeCell ref="BD56:BM56"/>
    <mergeCell ref="BN56:BW56"/>
    <mergeCell ref="BX56:CG56"/>
    <mergeCell ref="CH56:CQ56"/>
    <mergeCell ref="CR54:DA54"/>
    <mergeCell ref="A55:AS55"/>
    <mergeCell ref="AT55:BC55"/>
    <mergeCell ref="BD55:BM55"/>
    <mergeCell ref="BN55:BW55"/>
    <mergeCell ref="BX55:CG55"/>
    <mergeCell ref="CH55:CQ55"/>
    <mergeCell ref="CR55:DA55"/>
    <mergeCell ref="A54:AS54"/>
    <mergeCell ref="AT54:BC54"/>
    <mergeCell ref="BD54:BM54"/>
    <mergeCell ref="BN54:BW54"/>
    <mergeCell ref="BX54:CG54"/>
    <mergeCell ref="CH54:CQ54"/>
    <mergeCell ref="CR52:DA52"/>
    <mergeCell ref="A53:AS53"/>
    <mergeCell ref="AT53:BC53"/>
    <mergeCell ref="BD53:BM53"/>
    <mergeCell ref="BN53:BW53"/>
    <mergeCell ref="BX53:CG53"/>
    <mergeCell ref="CH53:CQ53"/>
    <mergeCell ref="CR53:DA53"/>
    <mergeCell ref="A52:AS52"/>
    <mergeCell ref="AT52:BC52"/>
    <mergeCell ref="BD52:BM52"/>
    <mergeCell ref="BN52:BW52"/>
    <mergeCell ref="BX52:CG52"/>
    <mergeCell ref="CH52:CQ52"/>
    <mergeCell ref="CR50:DA50"/>
    <mergeCell ref="A51:AS51"/>
    <mergeCell ref="AT51:BC51"/>
    <mergeCell ref="BD51:BM51"/>
    <mergeCell ref="BN51:BW51"/>
    <mergeCell ref="BX51:CG51"/>
    <mergeCell ref="CH51:CQ51"/>
    <mergeCell ref="CR51:DA51"/>
    <mergeCell ref="A50:AS50"/>
    <mergeCell ref="AT50:BC50"/>
    <mergeCell ref="BD50:BM50"/>
    <mergeCell ref="BN50:BW50"/>
    <mergeCell ref="BX50:CG50"/>
    <mergeCell ref="CH50:CQ50"/>
    <mergeCell ref="CR48:DA48"/>
    <mergeCell ref="A49:AS49"/>
    <mergeCell ref="AT49:BC49"/>
    <mergeCell ref="BD49:BM49"/>
    <mergeCell ref="BN49:BW49"/>
    <mergeCell ref="BX49:CG49"/>
    <mergeCell ref="CH49:CQ49"/>
    <mergeCell ref="CR49:DA49"/>
    <mergeCell ref="A48:AS48"/>
    <mergeCell ref="AT48:BC48"/>
    <mergeCell ref="BD48:BM48"/>
    <mergeCell ref="BN48:BW48"/>
    <mergeCell ref="BX48:CG48"/>
    <mergeCell ref="CH48:CQ48"/>
    <mergeCell ref="CR46:DA46"/>
    <mergeCell ref="A47:AS47"/>
    <mergeCell ref="AT47:BC47"/>
    <mergeCell ref="BD47:BM47"/>
    <mergeCell ref="BN47:BW47"/>
    <mergeCell ref="BX47:CG47"/>
    <mergeCell ref="CH47:CQ47"/>
    <mergeCell ref="CR47:DA47"/>
    <mergeCell ref="A46:AS46"/>
    <mergeCell ref="AT46:BC46"/>
    <mergeCell ref="BD46:BM46"/>
    <mergeCell ref="BN46:BW46"/>
    <mergeCell ref="BX46:CG46"/>
    <mergeCell ref="CH46:CQ46"/>
    <mergeCell ref="CR44:DA44"/>
    <mergeCell ref="A45:AS45"/>
    <mergeCell ref="AT45:BC45"/>
    <mergeCell ref="BD45:BM45"/>
    <mergeCell ref="BN45:BW45"/>
    <mergeCell ref="BX45:CG45"/>
    <mergeCell ref="CH45:CQ45"/>
    <mergeCell ref="CR45:DA45"/>
    <mergeCell ref="A44:AS44"/>
    <mergeCell ref="AT44:BC44"/>
    <mergeCell ref="BD44:BM44"/>
    <mergeCell ref="BN44:BW44"/>
    <mergeCell ref="BX44:CG44"/>
    <mergeCell ref="CH44:CQ44"/>
    <mergeCell ref="CR42:DA42"/>
    <mergeCell ref="A43:AS43"/>
    <mergeCell ref="AT43:BC43"/>
    <mergeCell ref="BD43:BM43"/>
    <mergeCell ref="BN43:BW43"/>
    <mergeCell ref="BX43:CG43"/>
    <mergeCell ref="CH43:CQ43"/>
    <mergeCell ref="CR43:DA43"/>
    <mergeCell ref="A42:AS42"/>
    <mergeCell ref="AT42:BC42"/>
    <mergeCell ref="BD42:BM42"/>
    <mergeCell ref="BN42:BW42"/>
    <mergeCell ref="BX42:CG42"/>
    <mergeCell ref="CH42:CQ42"/>
    <mergeCell ref="CR40:DA40"/>
    <mergeCell ref="A41:AS41"/>
    <mergeCell ref="AT41:BC41"/>
    <mergeCell ref="BD41:BM41"/>
    <mergeCell ref="BN41:BW41"/>
    <mergeCell ref="BX41:CG41"/>
    <mergeCell ref="CH41:CQ41"/>
    <mergeCell ref="CR41:DA41"/>
    <mergeCell ref="A40:AS40"/>
    <mergeCell ref="AT40:BC40"/>
    <mergeCell ref="BD40:BM40"/>
    <mergeCell ref="BN40:BW40"/>
    <mergeCell ref="BX40:CG40"/>
    <mergeCell ref="CH40:CQ40"/>
    <mergeCell ref="CR38:DA38"/>
    <mergeCell ref="A39:AS39"/>
    <mergeCell ref="AT39:BC39"/>
    <mergeCell ref="BD39:BM39"/>
    <mergeCell ref="BN39:BW39"/>
    <mergeCell ref="BX39:CG39"/>
    <mergeCell ref="CH39:CQ39"/>
    <mergeCell ref="CR39:DA39"/>
    <mergeCell ref="A38:AS38"/>
    <mergeCell ref="AT38:BC38"/>
    <mergeCell ref="BD38:BM38"/>
    <mergeCell ref="BN38:BW38"/>
    <mergeCell ref="BX38:CG38"/>
    <mergeCell ref="CH38:CQ38"/>
    <mergeCell ref="CR36:DA36"/>
    <mergeCell ref="A37:AS37"/>
    <mergeCell ref="AT37:BC37"/>
    <mergeCell ref="BD37:BM37"/>
    <mergeCell ref="BN37:BW37"/>
    <mergeCell ref="BX37:CG37"/>
    <mergeCell ref="CH37:CQ37"/>
    <mergeCell ref="CR37:DA37"/>
    <mergeCell ref="A36:AS36"/>
    <mergeCell ref="AT36:BC36"/>
    <mergeCell ref="BD36:BM36"/>
    <mergeCell ref="BN36:BW36"/>
    <mergeCell ref="BX36:CG36"/>
    <mergeCell ref="CH36:CQ36"/>
    <mergeCell ref="CR34:DA34"/>
    <mergeCell ref="A35:AS35"/>
    <mergeCell ref="AT35:BC35"/>
    <mergeCell ref="BD35:BM35"/>
    <mergeCell ref="BN35:BW35"/>
    <mergeCell ref="BX35:CG35"/>
    <mergeCell ref="CH35:CQ35"/>
    <mergeCell ref="CR35:DA35"/>
    <mergeCell ref="A34:AS34"/>
    <mergeCell ref="AT34:BC34"/>
    <mergeCell ref="BD34:BM34"/>
    <mergeCell ref="BN34:BW34"/>
    <mergeCell ref="BX34:CG34"/>
    <mergeCell ref="CH34:CQ34"/>
    <mergeCell ref="CR32:DA32"/>
    <mergeCell ref="A33:AS33"/>
    <mergeCell ref="AT33:BC33"/>
    <mergeCell ref="BD33:BM33"/>
    <mergeCell ref="BN33:BW33"/>
    <mergeCell ref="BX33:CG33"/>
    <mergeCell ref="CH33:CQ33"/>
    <mergeCell ref="CR33:DA33"/>
    <mergeCell ref="A32:AS32"/>
    <mergeCell ref="AT32:BC32"/>
    <mergeCell ref="BD32:BM32"/>
    <mergeCell ref="BN32:BW32"/>
    <mergeCell ref="BX32:CG32"/>
    <mergeCell ref="CH32:CQ32"/>
    <mergeCell ref="CR30:DA30"/>
    <mergeCell ref="A31:AS31"/>
    <mergeCell ref="AT31:BC31"/>
    <mergeCell ref="BD31:BM31"/>
    <mergeCell ref="BN31:BW31"/>
    <mergeCell ref="BX31:CG31"/>
    <mergeCell ref="CH31:CQ31"/>
    <mergeCell ref="CR31:DA31"/>
    <mergeCell ref="A30:AS30"/>
    <mergeCell ref="AT30:BC30"/>
    <mergeCell ref="BD30:BM30"/>
    <mergeCell ref="BN30:BW30"/>
    <mergeCell ref="BX30:CG30"/>
    <mergeCell ref="CH30:CQ30"/>
    <mergeCell ref="CR28:DA28"/>
    <mergeCell ref="A29:AS29"/>
    <mergeCell ref="AT29:BC29"/>
    <mergeCell ref="BD29:BM29"/>
    <mergeCell ref="BN29:BW29"/>
    <mergeCell ref="BX29:CG29"/>
    <mergeCell ref="CH29:CQ29"/>
    <mergeCell ref="CR29:DA29"/>
    <mergeCell ref="A28:AS28"/>
    <mergeCell ref="AT28:BC28"/>
    <mergeCell ref="BD28:BM28"/>
    <mergeCell ref="BN28:BW28"/>
    <mergeCell ref="BX28:CG28"/>
    <mergeCell ref="CH28:CQ28"/>
    <mergeCell ref="CR26:DA26"/>
    <mergeCell ref="A27:AS27"/>
    <mergeCell ref="AT27:BC27"/>
    <mergeCell ref="BD27:BM27"/>
    <mergeCell ref="BN27:BW27"/>
    <mergeCell ref="BX27:CG27"/>
    <mergeCell ref="CH27:CQ27"/>
    <mergeCell ref="CR27:DA27"/>
    <mergeCell ref="A26:AS26"/>
    <mergeCell ref="AT26:BC26"/>
    <mergeCell ref="BD26:BM26"/>
    <mergeCell ref="BN26:BW26"/>
    <mergeCell ref="BX26:CG26"/>
    <mergeCell ref="CH26:CQ26"/>
    <mergeCell ref="CR24:DA24"/>
    <mergeCell ref="A25:AS25"/>
    <mergeCell ref="AT25:BC25"/>
    <mergeCell ref="BD25:BM25"/>
    <mergeCell ref="BN25:BW25"/>
    <mergeCell ref="BX25:CG25"/>
    <mergeCell ref="CH25:CQ25"/>
    <mergeCell ref="CR25:DA25"/>
    <mergeCell ref="A24:AS24"/>
    <mergeCell ref="AT24:BC24"/>
    <mergeCell ref="BD24:BM24"/>
    <mergeCell ref="BN24:BW24"/>
    <mergeCell ref="BX24:CG24"/>
    <mergeCell ref="CH24:CQ24"/>
    <mergeCell ref="CR22:DA22"/>
    <mergeCell ref="A23:AS23"/>
    <mergeCell ref="AT23:BC23"/>
    <mergeCell ref="BD23:BM23"/>
    <mergeCell ref="BN23:BW23"/>
    <mergeCell ref="BX23:CG23"/>
    <mergeCell ref="CH23:CQ23"/>
    <mergeCell ref="CR23:DA23"/>
    <mergeCell ref="A22:AS22"/>
    <mergeCell ref="AT22:BC22"/>
    <mergeCell ref="BD22:BM22"/>
    <mergeCell ref="BN22:BW22"/>
    <mergeCell ref="BX22:CG22"/>
    <mergeCell ref="CH22:CQ22"/>
    <mergeCell ref="CR20:DA20"/>
    <mergeCell ref="A21:AS21"/>
    <mergeCell ref="AT21:BC21"/>
    <mergeCell ref="BD21:BM21"/>
    <mergeCell ref="BN21:BW21"/>
    <mergeCell ref="BX21:CG21"/>
    <mergeCell ref="CH21:CQ21"/>
    <mergeCell ref="CR21:DA21"/>
    <mergeCell ref="A20:AS20"/>
    <mergeCell ref="AT20:BC20"/>
    <mergeCell ref="BD20:BM20"/>
    <mergeCell ref="BN20:BW20"/>
    <mergeCell ref="BX20:CG20"/>
    <mergeCell ref="CH20:CQ20"/>
    <mergeCell ref="CR18:DA18"/>
    <mergeCell ref="A19:AS19"/>
    <mergeCell ref="AT19:BC19"/>
    <mergeCell ref="BD19:BM19"/>
    <mergeCell ref="BN19:BW19"/>
    <mergeCell ref="BX19:CG19"/>
    <mergeCell ref="CH19:CQ19"/>
    <mergeCell ref="CR19:DA19"/>
    <mergeCell ref="A18:AS18"/>
    <mergeCell ref="AT18:BC18"/>
    <mergeCell ref="BD18:BM18"/>
    <mergeCell ref="BN18:BW18"/>
    <mergeCell ref="BX18:CG18"/>
    <mergeCell ref="CH18:CQ18"/>
    <mergeCell ref="CR16:DA16"/>
    <mergeCell ref="A17:AS17"/>
    <mergeCell ref="AT17:BC17"/>
    <mergeCell ref="BD17:BM17"/>
    <mergeCell ref="BN17:BW17"/>
    <mergeCell ref="BX17:CG17"/>
    <mergeCell ref="CH17:CQ17"/>
    <mergeCell ref="CR17:DA17"/>
    <mergeCell ref="A16:AS16"/>
    <mergeCell ref="AT16:BC16"/>
    <mergeCell ref="BD16:BM16"/>
    <mergeCell ref="BN16:BW16"/>
    <mergeCell ref="BX16:CG16"/>
    <mergeCell ref="CH16:CQ16"/>
    <mergeCell ref="CR14:DA14"/>
    <mergeCell ref="A15:AS15"/>
    <mergeCell ref="AT15:BC15"/>
    <mergeCell ref="BD15:BM15"/>
    <mergeCell ref="BN15:BW15"/>
    <mergeCell ref="BX15:CG15"/>
    <mergeCell ref="CH15:CQ15"/>
    <mergeCell ref="CR15:DA15"/>
    <mergeCell ref="A14:AS14"/>
    <mergeCell ref="AT14:BC14"/>
    <mergeCell ref="BD14:BM14"/>
    <mergeCell ref="BN14:BW14"/>
    <mergeCell ref="BX14:CG14"/>
    <mergeCell ref="CH14:CQ14"/>
    <mergeCell ref="CR12:DA12"/>
    <mergeCell ref="A13:AS13"/>
    <mergeCell ref="AT13:BC13"/>
    <mergeCell ref="BD13:BM13"/>
    <mergeCell ref="BN13:BW13"/>
    <mergeCell ref="BX13:CG13"/>
    <mergeCell ref="CH13:CQ13"/>
    <mergeCell ref="CR13:DA13"/>
    <mergeCell ref="A12:AS12"/>
    <mergeCell ref="AT12:BC12"/>
    <mergeCell ref="BD12:BM12"/>
    <mergeCell ref="BN12:BW12"/>
    <mergeCell ref="BX12:CG12"/>
    <mergeCell ref="CH12:CQ12"/>
    <mergeCell ref="A11:AS11"/>
    <mergeCell ref="AT11:BC11"/>
    <mergeCell ref="BD11:BM11"/>
    <mergeCell ref="BN11:BW11"/>
    <mergeCell ref="BX11:CG11"/>
    <mergeCell ref="CH11:CQ11"/>
    <mergeCell ref="CR11:DA11"/>
    <mergeCell ref="CC1:DA1"/>
    <mergeCell ref="A3:DA3"/>
  </mergeCells>
  <pageMargins left="0.78740157480314965" right="0.51181102362204722" top="0.59055118110236227" bottom="0.31496062992125984" header="0.19685039370078741" footer="0.19685039370078741"/>
  <pageSetup paperSize="9" scale="76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colBreaks count="1" manualBreakCount="1">
    <brk id="106" max="73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dimension ref="A1:C5"/>
  <sheetViews>
    <sheetView workbookViewId="0">
      <selection activeCell="D14" sqref="A1:D14"/>
    </sheetView>
  </sheetViews>
  <sheetFormatPr defaultRowHeight="15.75"/>
  <cols>
    <col min="1" max="1" width="10.875" bestFit="1" customWidth="1"/>
  </cols>
  <sheetData>
    <row r="1" spans="1:3">
      <c r="A1" s="1815" t="e">
        <f>SUM(#REF!)</f>
        <v>#REF!</v>
      </c>
      <c r="B1" t="e">
        <f>A1/$A$5*100</f>
        <v>#REF!</v>
      </c>
      <c r="C1" s="540" t="s">
        <v>1349</v>
      </c>
    </row>
    <row r="2" spans="1:3">
      <c r="A2" s="1815" t="e">
        <f>SUM(#REF!)</f>
        <v>#REF!</v>
      </c>
      <c r="B2" s="682" t="e">
        <f t="shared" ref="B2:B5" si="0">A2/$A$5*100</f>
        <v>#REF!</v>
      </c>
      <c r="C2" s="540" t="s">
        <v>1348</v>
      </c>
    </row>
    <row r="3" spans="1:3">
      <c r="A3" s="1815" t="e">
        <f>SUM(#REF!)</f>
        <v>#REF!</v>
      </c>
      <c r="B3" s="682" t="e">
        <f t="shared" si="0"/>
        <v>#REF!</v>
      </c>
      <c r="C3" s="540" t="s">
        <v>1350</v>
      </c>
    </row>
    <row r="4" spans="1:3">
      <c r="A4" s="1815" t="e">
        <f>SUM(#REF!)</f>
        <v>#REF!</v>
      </c>
      <c r="B4" s="682" t="e">
        <f t="shared" si="0"/>
        <v>#REF!</v>
      </c>
      <c r="C4" s="540" t="s">
        <v>1351</v>
      </c>
    </row>
    <row r="5" spans="1:3">
      <c r="A5" s="1815" t="e">
        <f>SUM(A1:A4)</f>
        <v>#REF!</v>
      </c>
      <c r="B5" s="682" t="e">
        <f t="shared" si="0"/>
        <v>#REF!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24">
    <tabColor rgb="FFFFFF00"/>
  </sheetPr>
  <dimension ref="A2:J52"/>
  <sheetViews>
    <sheetView workbookViewId="0"/>
  </sheetViews>
  <sheetFormatPr defaultRowHeight="15.75"/>
  <cols>
    <col min="1" max="1" width="9" style="1"/>
    <col min="2" max="2" width="44" style="1" bestFit="1" customWidth="1"/>
    <col min="3" max="3" width="16" style="1" customWidth="1"/>
    <col min="4" max="4" width="17.625" style="1" customWidth="1"/>
    <col min="5" max="5" width="15.375" style="1" customWidth="1"/>
    <col min="6" max="6" width="16" style="1" customWidth="1"/>
    <col min="7" max="7" width="17.625" style="1" customWidth="1"/>
    <col min="8" max="8" width="15.375" style="1" customWidth="1"/>
    <col min="9" max="9" width="15.75" style="1" customWidth="1"/>
    <col min="10" max="10" width="9.625" style="80" customWidth="1"/>
    <col min="11" max="16384" width="9" style="1"/>
  </cols>
  <sheetData>
    <row r="2" spans="1:9">
      <c r="I2" s="3" t="s">
        <v>569</v>
      </c>
    </row>
    <row r="3" spans="1:9">
      <c r="I3" s="3" t="s">
        <v>343</v>
      </c>
    </row>
    <row r="4" spans="1:9">
      <c r="I4" s="3" t="s">
        <v>358</v>
      </c>
    </row>
    <row r="6" spans="1:9" s="80" customFormat="1" ht="30" customHeight="1">
      <c r="A6" s="2798" t="s">
        <v>764</v>
      </c>
      <c r="B6" s="2798"/>
      <c r="C6" s="2798"/>
      <c r="D6" s="2798"/>
      <c r="E6" s="2798"/>
      <c r="F6" s="2798"/>
      <c r="G6" s="2798"/>
      <c r="H6" s="2798"/>
      <c r="I6" s="2798"/>
    </row>
    <row r="7" spans="1:9" s="80" customFormat="1" ht="30" customHeight="1">
      <c r="A7" s="264"/>
      <c r="B7" s="264"/>
      <c r="C7" s="264"/>
      <c r="D7" s="264"/>
      <c r="E7" s="264"/>
      <c r="F7" s="264"/>
      <c r="G7" s="264"/>
      <c r="H7" s="264"/>
      <c r="I7" s="264"/>
    </row>
    <row r="8" spans="1:9">
      <c r="I8" s="3" t="s">
        <v>344</v>
      </c>
    </row>
    <row r="9" spans="1:9">
      <c r="I9" s="506" t="s">
        <v>761</v>
      </c>
    </row>
    <row r="10" spans="1:9">
      <c r="I10" s="506" t="s">
        <v>760</v>
      </c>
    </row>
    <row r="11" spans="1:9">
      <c r="I11" s="506"/>
    </row>
    <row r="12" spans="1:9">
      <c r="I12" s="506" t="s">
        <v>759</v>
      </c>
    </row>
    <row r="13" spans="1:9">
      <c r="I13" s="506" t="s">
        <v>347</v>
      </c>
    </row>
    <row r="14" spans="1:9">
      <c r="A14" s="13"/>
      <c r="I14" s="506" t="s">
        <v>348</v>
      </c>
    </row>
    <row r="15" spans="1:9" ht="16.5" thickBot="1">
      <c r="A15" s="13"/>
      <c r="I15" s="506"/>
    </row>
    <row r="16" spans="1:9" ht="48" customHeight="1" thickBot="1">
      <c r="A16" s="36" t="s">
        <v>123</v>
      </c>
      <c r="B16" s="38" t="s">
        <v>124</v>
      </c>
      <c r="C16" s="37" t="s">
        <v>746</v>
      </c>
      <c r="D16" s="37" t="s">
        <v>747</v>
      </c>
      <c r="E16" s="37" t="s">
        <v>748</v>
      </c>
      <c r="F16" s="37" t="s">
        <v>749</v>
      </c>
      <c r="G16" s="37" t="s">
        <v>750</v>
      </c>
      <c r="H16" s="37" t="s">
        <v>751</v>
      </c>
      <c r="I16" s="36" t="s">
        <v>160</v>
      </c>
    </row>
    <row r="17" spans="1:10">
      <c r="A17" s="278">
        <v>1</v>
      </c>
      <c r="B17" s="273" t="s">
        <v>134</v>
      </c>
      <c r="C17" s="279"/>
      <c r="D17" s="280"/>
      <c r="E17" s="281"/>
      <c r="F17" s="279"/>
      <c r="G17" s="280"/>
      <c r="H17" s="281"/>
      <c r="I17" s="278"/>
      <c r="J17" s="282" t="s">
        <v>13</v>
      </c>
    </row>
    <row r="18" spans="1:10">
      <c r="A18" s="183" t="s">
        <v>111</v>
      </c>
      <c r="B18" s="39" t="s">
        <v>141</v>
      </c>
      <c r="C18" s="14"/>
      <c r="D18" s="8"/>
      <c r="E18" s="40"/>
      <c r="F18" s="14"/>
      <c r="G18" s="8"/>
      <c r="H18" s="40"/>
      <c r="I18" s="41"/>
      <c r="J18" s="283" t="s">
        <v>15</v>
      </c>
    </row>
    <row r="19" spans="1:10">
      <c r="A19" s="183" t="s">
        <v>142</v>
      </c>
      <c r="B19" s="39" t="s">
        <v>165</v>
      </c>
      <c r="C19" s="14"/>
      <c r="D19" s="8"/>
      <c r="E19" s="40"/>
      <c r="F19" s="14"/>
      <c r="G19" s="8"/>
      <c r="H19" s="40"/>
      <c r="I19" s="41"/>
      <c r="J19" s="283" t="s">
        <v>4</v>
      </c>
    </row>
    <row r="20" spans="1:10">
      <c r="A20" s="183" t="s">
        <v>158</v>
      </c>
      <c r="B20" s="39" t="s">
        <v>166</v>
      </c>
      <c r="C20" s="14"/>
      <c r="D20" s="8"/>
      <c r="E20" s="40"/>
      <c r="F20" s="14"/>
      <c r="G20" s="8"/>
      <c r="H20" s="40"/>
      <c r="I20" s="41"/>
      <c r="J20" s="283" t="s">
        <v>5</v>
      </c>
    </row>
    <row r="21" spans="1:10" ht="31.5">
      <c r="A21" s="183" t="s">
        <v>162</v>
      </c>
      <c r="B21" s="39" t="s">
        <v>216</v>
      </c>
      <c r="C21" s="14"/>
      <c r="D21" s="8"/>
      <c r="E21" s="40"/>
      <c r="F21" s="14"/>
      <c r="G21" s="8"/>
      <c r="H21" s="40"/>
      <c r="I21" s="41"/>
      <c r="J21" s="283" t="s">
        <v>6</v>
      </c>
    </row>
    <row r="22" spans="1:10" ht="31.5">
      <c r="A22" s="183" t="s">
        <v>163</v>
      </c>
      <c r="B22" s="39" t="s">
        <v>217</v>
      </c>
      <c r="C22" s="14"/>
      <c r="D22" s="8"/>
      <c r="E22" s="40"/>
      <c r="F22" s="14"/>
      <c r="G22" s="8"/>
      <c r="H22" s="40"/>
      <c r="I22" s="41"/>
      <c r="J22" s="283" t="s">
        <v>16</v>
      </c>
    </row>
    <row r="23" spans="1:10" ht="31.5">
      <c r="A23" s="183" t="s">
        <v>164</v>
      </c>
      <c r="B23" s="39" t="s">
        <v>218</v>
      </c>
      <c r="C23" s="14"/>
      <c r="D23" s="8"/>
      <c r="E23" s="40"/>
      <c r="F23" s="14"/>
      <c r="G23" s="8"/>
      <c r="H23" s="40"/>
      <c r="I23" s="41"/>
      <c r="J23" s="283" t="s">
        <v>17</v>
      </c>
    </row>
    <row r="24" spans="1:10">
      <c r="A24" s="183" t="s">
        <v>376</v>
      </c>
      <c r="B24" s="39" t="s">
        <v>363</v>
      </c>
      <c r="C24" s="14"/>
      <c r="D24" s="8"/>
      <c r="E24" s="40"/>
      <c r="F24" s="14"/>
      <c r="G24" s="8"/>
      <c r="H24" s="40"/>
      <c r="I24" s="41"/>
      <c r="J24" s="282" t="s">
        <v>14</v>
      </c>
    </row>
    <row r="25" spans="1:10">
      <c r="A25" s="183" t="s">
        <v>112</v>
      </c>
      <c r="B25" s="39" t="s">
        <v>143</v>
      </c>
      <c r="C25" s="14"/>
      <c r="D25" s="8"/>
      <c r="E25" s="40"/>
      <c r="F25" s="14"/>
      <c r="G25" s="8"/>
      <c r="H25" s="40"/>
      <c r="I25" s="41"/>
      <c r="J25" s="283">
        <v>1.1000000000000001</v>
      </c>
    </row>
    <row r="26" spans="1:10">
      <c r="A26" s="183" t="s">
        <v>364</v>
      </c>
      <c r="B26" s="39" t="s">
        <v>367</v>
      </c>
      <c r="C26" s="14"/>
      <c r="D26" s="8"/>
      <c r="E26" s="40"/>
      <c r="F26" s="14"/>
      <c r="G26" s="8"/>
      <c r="H26" s="40"/>
      <c r="I26" s="41"/>
      <c r="J26" s="283" t="s">
        <v>0</v>
      </c>
    </row>
    <row r="27" spans="1:10">
      <c r="A27" s="183" t="s">
        <v>365</v>
      </c>
      <c r="B27" s="39" t="s">
        <v>368</v>
      </c>
      <c r="C27" s="14"/>
      <c r="D27" s="8"/>
      <c r="E27" s="40"/>
      <c r="F27" s="14"/>
      <c r="G27" s="8"/>
      <c r="H27" s="40"/>
      <c r="I27" s="41"/>
      <c r="J27" s="283" t="s">
        <v>1</v>
      </c>
    </row>
    <row r="28" spans="1:10">
      <c r="A28" s="183" t="s">
        <v>366</v>
      </c>
      <c r="B28" s="39" t="s">
        <v>369</v>
      </c>
      <c r="C28" s="14"/>
      <c r="D28" s="8"/>
      <c r="E28" s="40"/>
      <c r="F28" s="14"/>
      <c r="G28" s="8"/>
      <c r="H28" s="40"/>
      <c r="I28" s="41"/>
      <c r="J28" s="283" t="s">
        <v>2</v>
      </c>
    </row>
    <row r="29" spans="1:10">
      <c r="A29" s="183" t="s">
        <v>122</v>
      </c>
      <c r="B29" s="39" t="s">
        <v>144</v>
      </c>
      <c r="C29" s="14"/>
      <c r="D29" s="8"/>
      <c r="E29" s="40"/>
      <c r="F29" s="14"/>
      <c r="G29" s="8"/>
      <c r="H29" s="40"/>
      <c r="I29" s="41"/>
      <c r="J29" s="283">
        <v>3</v>
      </c>
    </row>
    <row r="30" spans="1:10">
      <c r="A30" s="183" t="s">
        <v>145</v>
      </c>
      <c r="B30" s="39" t="s">
        <v>146</v>
      </c>
      <c r="C30" s="14"/>
      <c r="D30" s="8"/>
      <c r="E30" s="40"/>
      <c r="F30" s="14"/>
      <c r="G30" s="8"/>
      <c r="H30" s="40"/>
      <c r="I30" s="41"/>
      <c r="J30" s="283">
        <v>1.5</v>
      </c>
    </row>
    <row r="31" spans="1:10">
      <c r="A31" s="183" t="s">
        <v>147</v>
      </c>
      <c r="B31" s="39" t="s">
        <v>219</v>
      </c>
      <c r="C31" s="14"/>
      <c r="D31" s="8"/>
      <c r="E31" s="40"/>
      <c r="F31" s="14"/>
      <c r="G31" s="8"/>
      <c r="H31" s="40"/>
      <c r="I31" s="41"/>
      <c r="J31" s="283" t="s">
        <v>3</v>
      </c>
    </row>
    <row r="32" spans="1:10">
      <c r="A32" s="183" t="s">
        <v>267</v>
      </c>
      <c r="B32" s="39" t="s">
        <v>375</v>
      </c>
      <c r="C32" s="14"/>
      <c r="D32" s="8"/>
      <c r="E32" s="40"/>
      <c r="F32" s="14"/>
      <c r="G32" s="8"/>
      <c r="H32" s="40"/>
      <c r="I32" s="41"/>
    </row>
    <row r="33" spans="1:10">
      <c r="A33" s="272" t="s">
        <v>113</v>
      </c>
      <c r="B33" s="273" t="s">
        <v>220</v>
      </c>
      <c r="C33" s="274"/>
      <c r="D33" s="275"/>
      <c r="E33" s="276"/>
      <c r="F33" s="274"/>
      <c r="G33" s="275"/>
      <c r="H33" s="276"/>
      <c r="I33" s="277"/>
      <c r="J33" s="282" t="s">
        <v>13</v>
      </c>
    </row>
    <row r="34" spans="1:10">
      <c r="A34" s="183" t="s">
        <v>114</v>
      </c>
      <c r="B34" s="39" t="s">
        <v>225</v>
      </c>
      <c r="C34" s="14"/>
      <c r="D34" s="8"/>
      <c r="E34" s="40"/>
      <c r="F34" s="14"/>
      <c r="G34" s="8"/>
      <c r="H34" s="40"/>
      <c r="I34" s="41"/>
      <c r="J34" s="283" t="s">
        <v>7</v>
      </c>
    </row>
    <row r="35" spans="1:10">
      <c r="A35" s="183" t="s">
        <v>115</v>
      </c>
      <c r="B35" s="39" t="s">
        <v>221</v>
      </c>
      <c r="C35" s="14"/>
      <c r="D35" s="8"/>
      <c r="E35" s="40"/>
      <c r="F35" s="14"/>
      <c r="G35" s="8"/>
      <c r="H35" s="40"/>
      <c r="I35" s="41"/>
      <c r="J35" s="283" t="s">
        <v>8</v>
      </c>
    </row>
    <row r="36" spans="1:10">
      <c r="A36" s="184" t="s">
        <v>116</v>
      </c>
      <c r="B36" s="39" t="s">
        <v>222</v>
      </c>
      <c r="C36" s="14"/>
      <c r="D36" s="8"/>
      <c r="E36" s="40"/>
      <c r="F36" s="14"/>
      <c r="G36" s="8"/>
      <c r="H36" s="40"/>
      <c r="I36" s="41"/>
      <c r="J36" s="283" t="s">
        <v>9</v>
      </c>
    </row>
    <row r="37" spans="1:10">
      <c r="A37" s="184" t="s">
        <v>117</v>
      </c>
      <c r="B37" s="39" t="s">
        <v>148</v>
      </c>
      <c r="C37" s="14"/>
      <c r="D37" s="8"/>
      <c r="E37" s="40"/>
      <c r="F37" s="14"/>
      <c r="G37" s="8"/>
      <c r="H37" s="40"/>
      <c r="I37" s="41"/>
      <c r="J37" s="283">
        <v>2.2999999999999998</v>
      </c>
    </row>
    <row r="38" spans="1:10">
      <c r="A38" s="183" t="s">
        <v>167</v>
      </c>
      <c r="B38" s="39" t="s">
        <v>161</v>
      </c>
      <c r="C38" s="14"/>
      <c r="D38" s="8"/>
      <c r="E38" s="40"/>
      <c r="F38" s="14"/>
      <c r="G38" s="8"/>
      <c r="H38" s="40"/>
      <c r="I38" s="41"/>
      <c r="J38" s="283" t="s">
        <v>10</v>
      </c>
    </row>
    <row r="39" spans="1:10">
      <c r="A39" s="185" t="s">
        <v>214</v>
      </c>
      <c r="B39" s="172" t="s">
        <v>371</v>
      </c>
      <c r="C39" s="173"/>
      <c r="D39" s="174"/>
      <c r="E39" s="175"/>
      <c r="F39" s="173"/>
      <c r="G39" s="174"/>
      <c r="H39" s="175"/>
      <c r="I39" s="176"/>
      <c r="J39" s="283" t="s">
        <v>11</v>
      </c>
    </row>
    <row r="40" spans="1:10" ht="16.5" thickBot="1">
      <c r="A40" s="185" t="s">
        <v>370</v>
      </c>
      <c r="B40" s="172" t="s">
        <v>149</v>
      </c>
      <c r="C40" s="173"/>
      <c r="D40" s="174"/>
      <c r="E40" s="175"/>
      <c r="F40" s="173"/>
      <c r="G40" s="174"/>
      <c r="H40" s="175"/>
      <c r="I40" s="176"/>
      <c r="J40" s="283" t="s">
        <v>12</v>
      </c>
    </row>
    <row r="41" spans="1:10" ht="16.5" customHeight="1">
      <c r="A41" s="94"/>
      <c r="B41" s="95" t="s">
        <v>133</v>
      </c>
      <c r="C41" s="177"/>
      <c r="D41" s="177"/>
      <c r="E41" s="177"/>
      <c r="F41" s="177"/>
      <c r="G41" s="177"/>
      <c r="H41" s="177"/>
      <c r="I41" s="178"/>
      <c r="J41" s="282" t="s">
        <v>13</v>
      </c>
    </row>
    <row r="42" spans="1:10">
      <c r="A42" s="33"/>
      <c r="B42" s="89"/>
      <c r="C42" s="33"/>
      <c r="D42" s="33"/>
      <c r="E42" s="33"/>
      <c r="F42" s="33"/>
      <c r="G42" s="33"/>
      <c r="H42" s="33"/>
      <c r="I42" s="33"/>
    </row>
    <row r="43" spans="1:10" ht="30.6" customHeight="1">
      <c r="A43" s="2799" t="s">
        <v>215</v>
      </c>
      <c r="B43" s="2799"/>
      <c r="C43" s="2799"/>
      <c r="D43" s="2799"/>
      <c r="E43" s="2799"/>
      <c r="F43" s="2799"/>
      <c r="G43" s="2799"/>
      <c r="H43" s="2799"/>
      <c r="I43" s="2799"/>
    </row>
    <row r="44" spans="1:10" ht="30.6" customHeight="1">
      <c r="A44" s="2799" t="s">
        <v>516</v>
      </c>
      <c r="B44" s="2799"/>
      <c r="C44" s="2799"/>
      <c r="D44" s="2799"/>
      <c r="E44" s="2799"/>
      <c r="F44" s="2799"/>
      <c r="G44" s="2799"/>
      <c r="H44" s="2799"/>
      <c r="I44" s="2799"/>
    </row>
    <row r="45" spans="1:10">
      <c r="A45" s="12"/>
      <c r="B45" s="11"/>
    </row>
    <row r="46" spans="1:10">
      <c r="A46" s="12"/>
    </row>
    <row r="47" spans="1:10">
      <c r="A47" s="12"/>
    </row>
    <row r="48" spans="1:10">
      <c r="A48" s="27"/>
      <c r="B48" s="27"/>
      <c r="C48" s="27"/>
      <c r="D48" s="27"/>
      <c r="E48" s="27"/>
      <c r="F48" s="27"/>
      <c r="G48" s="27"/>
      <c r="H48" s="27"/>
      <c r="I48" s="27"/>
    </row>
    <row r="49" spans="1:9">
      <c r="A49" s="12"/>
    </row>
    <row r="50" spans="1:9">
      <c r="A50" s="18"/>
      <c r="C50" s="20"/>
      <c r="D50" s="20"/>
      <c r="F50" s="20"/>
      <c r="G50" s="20"/>
      <c r="I50" s="19"/>
    </row>
    <row r="51" spans="1:9">
      <c r="C51" s="21"/>
      <c r="D51" s="21"/>
      <c r="F51" s="21"/>
      <c r="G51" s="21"/>
    </row>
    <row r="52" spans="1:9">
      <c r="A52" s="15"/>
      <c r="D52" s="13"/>
      <c r="G52" s="13"/>
    </row>
  </sheetData>
  <customSheetViews>
    <customSheetView guid="{EB98465D-0289-4BA5-A6BA-5AC3EB1A071C}" state="hidden">
      <pageMargins left="0.7" right="0.7" top="0.75" bottom="0.75" header="0.3" footer="0.3"/>
    </customSheetView>
    <customSheetView guid="{B8CA3292-2251-4C49-8579-3CF352E9DD94}" hiddenColumns="1" state="hidden">
      <pageMargins left="0.7" right="0.7" top="0.75" bottom="0.75" header="0.3" footer="0.3"/>
    </customSheetView>
    <customSheetView guid="{5D763BBE-552C-48CC-8411-7FA3A9432025}" state="hidden">
      <pageMargins left="0.7" right="0.7" top="0.75" bottom="0.75" header="0.3" footer="0.3"/>
    </customSheetView>
  </customSheetViews>
  <mergeCells count="3">
    <mergeCell ref="A6:I6"/>
    <mergeCell ref="A43:I43"/>
    <mergeCell ref="A44:I44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I84"/>
  <sheetViews>
    <sheetView workbookViewId="0"/>
  </sheetViews>
  <sheetFormatPr defaultRowHeight="15.75"/>
  <cols>
    <col min="1" max="1" width="7" customWidth="1"/>
    <col min="2" max="2" width="53.75" customWidth="1"/>
    <col min="3" max="6" width="12.375" customWidth="1"/>
    <col min="7" max="7" width="10.5" customWidth="1"/>
    <col min="8" max="8" width="9.125" customWidth="1"/>
  </cols>
  <sheetData>
    <row r="1" spans="1:9">
      <c r="F1" s="3"/>
    </row>
    <row r="2" spans="1:9">
      <c r="F2" s="3" t="s">
        <v>568</v>
      </c>
    </row>
    <row r="3" spans="1:9">
      <c r="F3" s="3" t="s">
        <v>343</v>
      </c>
    </row>
    <row r="4" spans="1:9">
      <c r="F4" s="3" t="s">
        <v>358</v>
      </c>
    </row>
    <row r="5" spans="1:9">
      <c r="F5" s="3"/>
    </row>
    <row r="6" spans="1:9">
      <c r="A6" s="2798" t="s">
        <v>29</v>
      </c>
      <c r="B6" s="2798"/>
      <c r="C6" s="2798"/>
      <c r="D6" s="2798"/>
      <c r="E6" s="2798"/>
      <c r="F6" s="2798"/>
      <c r="H6" s="3"/>
    </row>
    <row r="7" spans="1:9" s="209" customFormat="1">
      <c r="A7" s="2806" t="s">
        <v>30</v>
      </c>
      <c r="B7" s="2806"/>
      <c r="C7" s="2806"/>
      <c r="D7" s="2806"/>
      <c r="E7" s="2806"/>
      <c r="F7" s="2806"/>
      <c r="H7" s="208"/>
    </row>
    <row r="8" spans="1:9">
      <c r="F8" s="3" t="s">
        <v>344</v>
      </c>
    </row>
    <row r="9" spans="1:9">
      <c r="F9" s="3" t="s">
        <v>345</v>
      </c>
    </row>
    <row r="10" spans="1:9">
      <c r="F10" s="3"/>
    </row>
    <row r="11" spans="1:9">
      <c r="F11" s="171" t="s">
        <v>346</v>
      </c>
    </row>
    <row r="12" spans="1:9">
      <c r="F12" s="3" t="s">
        <v>347</v>
      </c>
    </row>
    <row r="13" spans="1:9">
      <c r="F13" s="3" t="s">
        <v>348</v>
      </c>
    </row>
    <row r="14" spans="1:9">
      <c r="F14" s="3"/>
    </row>
    <row r="15" spans="1:9" ht="16.5" thickBot="1">
      <c r="F15" s="3" t="s">
        <v>201</v>
      </c>
    </row>
    <row r="16" spans="1:9">
      <c r="A16" s="2800" t="s">
        <v>109</v>
      </c>
      <c r="B16" s="2802" t="s">
        <v>175</v>
      </c>
      <c r="C16" s="2800" t="s">
        <v>356</v>
      </c>
      <c r="D16" s="2805"/>
      <c r="E16" s="2804" t="s">
        <v>357</v>
      </c>
      <c r="F16" s="2805"/>
      <c r="I16" s="34"/>
    </row>
    <row r="17" spans="1:9" ht="16.5" thickBot="1">
      <c r="A17" s="2801"/>
      <c r="B17" s="2803"/>
      <c r="C17" s="42" t="s">
        <v>131</v>
      </c>
      <c r="D17" s="44" t="s">
        <v>132</v>
      </c>
      <c r="E17" s="143" t="s">
        <v>131</v>
      </c>
      <c r="F17" s="44" t="s">
        <v>132</v>
      </c>
      <c r="I17" s="34"/>
    </row>
    <row r="18" spans="1:9" ht="16.5" thickBot="1">
      <c r="A18" s="100">
        <v>1</v>
      </c>
      <c r="B18" s="102">
        <v>2</v>
      </c>
      <c r="C18" s="103">
        <v>3</v>
      </c>
      <c r="D18" s="101">
        <v>4</v>
      </c>
      <c r="E18" s="144">
        <v>5</v>
      </c>
      <c r="F18" s="101">
        <v>6</v>
      </c>
      <c r="I18" s="34"/>
    </row>
    <row r="19" spans="1:9" ht="15.75" customHeight="1">
      <c r="A19" s="105" t="s">
        <v>157</v>
      </c>
      <c r="B19" s="90" t="s">
        <v>176</v>
      </c>
      <c r="C19" s="47"/>
      <c r="D19" s="48"/>
      <c r="E19" s="145"/>
      <c r="F19" s="140"/>
      <c r="I19" s="34"/>
    </row>
    <row r="20" spans="1:9">
      <c r="A20" s="53"/>
      <c r="B20" s="54" t="s">
        <v>185</v>
      </c>
      <c r="C20" s="51"/>
      <c r="D20" s="52"/>
      <c r="E20" s="146"/>
      <c r="F20" s="43"/>
      <c r="I20" s="34"/>
    </row>
    <row r="21" spans="1:9" ht="31.5">
      <c r="A21" s="53" t="s">
        <v>111</v>
      </c>
      <c r="B21" s="54" t="s">
        <v>377</v>
      </c>
      <c r="C21" s="51"/>
      <c r="D21" s="52"/>
      <c r="E21" s="146"/>
      <c r="F21" s="75"/>
      <c r="I21" s="34"/>
    </row>
    <row r="22" spans="1:9" ht="16.5" thickBot="1">
      <c r="A22" s="57" t="s">
        <v>112</v>
      </c>
      <c r="B22" s="58" t="s">
        <v>315</v>
      </c>
      <c r="C22" s="63"/>
      <c r="D22" s="64"/>
      <c r="E22" s="147"/>
      <c r="F22" s="136"/>
      <c r="I22" s="34"/>
    </row>
    <row r="23" spans="1:9">
      <c r="A23" s="105" t="s">
        <v>150</v>
      </c>
      <c r="B23" s="90" t="s">
        <v>291</v>
      </c>
      <c r="C23" s="47"/>
      <c r="D23" s="48"/>
      <c r="E23" s="145"/>
      <c r="F23" s="98"/>
      <c r="I23" s="34"/>
    </row>
    <row r="24" spans="1:9">
      <c r="A24" s="49" t="s">
        <v>110</v>
      </c>
      <c r="B24" s="50" t="s">
        <v>177</v>
      </c>
      <c r="C24" s="51"/>
      <c r="D24" s="52"/>
      <c r="E24" s="146"/>
      <c r="F24" s="75"/>
      <c r="I24" s="34"/>
    </row>
    <row r="25" spans="1:9">
      <c r="A25" s="53"/>
      <c r="B25" s="54" t="s">
        <v>185</v>
      </c>
      <c r="C25" s="55"/>
      <c r="D25" s="56"/>
      <c r="E25" s="148"/>
      <c r="F25" s="43"/>
      <c r="I25" s="34"/>
    </row>
    <row r="26" spans="1:9">
      <c r="A26" s="53" t="s">
        <v>111</v>
      </c>
      <c r="B26" s="54" t="s">
        <v>312</v>
      </c>
      <c r="C26" s="55"/>
      <c r="D26" s="56"/>
      <c r="E26" s="148"/>
      <c r="F26" s="75"/>
      <c r="I26" s="34"/>
    </row>
    <row r="27" spans="1:9">
      <c r="A27" s="53" t="s">
        <v>112</v>
      </c>
      <c r="B27" s="54" t="s">
        <v>313</v>
      </c>
      <c r="C27" s="55"/>
      <c r="D27" s="56"/>
      <c r="E27" s="148"/>
      <c r="F27" s="75"/>
      <c r="I27" s="34"/>
    </row>
    <row r="28" spans="1:9">
      <c r="A28" s="53" t="s">
        <v>122</v>
      </c>
      <c r="B28" s="54" t="s">
        <v>314</v>
      </c>
      <c r="C28" s="55"/>
      <c r="D28" s="56"/>
      <c r="E28" s="148"/>
      <c r="F28" s="75"/>
      <c r="I28" s="34"/>
    </row>
    <row r="29" spans="1:9">
      <c r="A29" s="49" t="s">
        <v>113</v>
      </c>
      <c r="B29" s="50" t="s">
        <v>178</v>
      </c>
      <c r="C29" s="51"/>
      <c r="D29" s="52"/>
      <c r="E29" s="146"/>
      <c r="F29" s="75"/>
      <c r="I29" s="34"/>
    </row>
    <row r="30" spans="1:9">
      <c r="A30" s="49" t="s">
        <v>179</v>
      </c>
      <c r="B30" s="50" t="s">
        <v>180</v>
      </c>
      <c r="C30" s="51"/>
      <c r="D30" s="52"/>
      <c r="E30" s="146"/>
      <c r="F30" s="43"/>
      <c r="I30" s="34"/>
    </row>
    <row r="31" spans="1:9">
      <c r="A31" s="49" t="s">
        <v>181</v>
      </c>
      <c r="B31" s="50" t="s">
        <v>188</v>
      </c>
      <c r="C31" s="51"/>
      <c r="D31" s="52"/>
      <c r="E31" s="146"/>
      <c r="F31" s="43"/>
      <c r="I31" s="34"/>
    </row>
    <row r="32" spans="1:9">
      <c r="A32" s="49" t="s">
        <v>187</v>
      </c>
      <c r="B32" s="50" t="s">
        <v>182</v>
      </c>
      <c r="C32" s="51"/>
      <c r="D32" s="52"/>
      <c r="E32" s="146"/>
      <c r="F32" s="75"/>
      <c r="I32" s="34"/>
    </row>
    <row r="33" spans="1:9">
      <c r="A33" s="53"/>
      <c r="B33" s="54" t="s">
        <v>185</v>
      </c>
      <c r="C33" s="55"/>
      <c r="D33" s="56"/>
      <c r="E33" s="148"/>
      <c r="F33" s="75"/>
      <c r="I33" s="34"/>
    </row>
    <row r="34" spans="1:9">
      <c r="A34" s="53" t="s">
        <v>121</v>
      </c>
      <c r="B34" s="54" t="s">
        <v>184</v>
      </c>
      <c r="C34" s="55"/>
      <c r="D34" s="56"/>
      <c r="E34" s="148"/>
      <c r="F34" s="75"/>
      <c r="I34" s="34"/>
    </row>
    <row r="35" spans="1:9">
      <c r="A35" s="53" t="s">
        <v>189</v>
      </c>
      <c r="B35" s="54" t="s">
        <v>292</v>
      </c>
      <c r="C35" s="55"/>
      <c r="D35" s="56"/>
      <c r="E35" s="148"/>
      <c r="F35" s="75"/>
      <c r="I35" s="34"/>
    </row>
    <row r="36" spans="1:9" ht="16.5" thickBot="1">
      <c r="A36" s="57" t="s">
        <v>260</v>
      </c>
      <c r="B36" s="58" t="s">
        <v>293</v>
      </c>
      <c r="C36" s="59"/>
      <c r="D36" s="60"/>
      <c r="E36" s="149"/>
      <c r="F36" s="136"/>
      <c r="I36" s="34"/>
    </row>
    <row r="37" spans="1:9" ht="16.5" thickBot="1">
      <c r="A37" s="104" t="s">
        <v>151</v>
      </c>
      <c r="B37" s="61" t="s">
        <v>294</v>
      </c>
      <c r="C37" s="45"/>
      <c r="D37" s="46"/>
      <c r="E37" s="150"/>
      <c r="F37" s="135"/>
      <c r="I37" s="34"/>
    </row>
    <row r="38" spans="1:9">
      <c r="A38" s="105" t="s">
        <v>190</v>
      </c>
      <c r="B38" s="90" t="s">
        <v>191</v>
      </c>
      <c r="C38" s="47"/>
      <c r="D38" s="48"/>
      <c r="E38" s="145"/>
      <c r="F38" s="98"/>
      <c r="I38" s="34"/>
    </row>
    <row r="39" spans="1:9">
      <c r="A39" s="53" t="s">
        <v>110</v>
      </c>
      <c r="B39" s="54" t="s">
        <v>192</v>
      </c>
      <c r="C39" s="55"/>
      <c r="D39" s="56"/>
      <c r="E39" s="148"/>
      <c r="F39" s="75"/>
      <c r="I39" s="34"/>
    </row>
    <row r="40" spans="1:9">
      <c r="A40" s="53"/>
      <c r="B40" s="54" t="s">
        <v>183</v>
      </c>
      <c r="C40" s="55"/>
      <c r="D40" s="56"/>
      <c r="E40" s="148"/>
      <c r="F40" s="75"/>
      <c r="I40" s="34"/>
    </row>
    <row r="41" spans="1:9" ht="31.5">
      <c r="A41" s="53" t="s">
        <v>111</v>
      </c>
      <c r="B41" s="54" t="s">
        <v>298</v>
      </c>
      <c r="C41" s="55"/>
      <c r="D41" s="56"/>
      <c r="E41" s="148"/>
      <c r="F41" s="75"/>
      <c r="I41" s="34"/>
    </row>
    <row r="42" spans="1:9">
      <c r="A42" s="53" t="s">
        <v>112</v>
      </c>
      <c r="B42" s="62" t="s">
        <v>299</v>
      </c>
      <c r="C42" s="55"/>
      <c r="D42" s="56"/>
      <c r="E42" s="148"/>
      <c r="F42" s="75"/>
      <c r="I42" s="34"/>
    </row>
    <row r="43" spans="1:9">
      <c r="A43" s="53" t="s">
        <v>113</v>
      </c>
      <c r="B43" s="54" t="s">
        <v>193</v>
      </c>
      <c r="C43" s="55"/>
      <c r="D43" s="56"/>
      <c r="E43" s="148"/>
      <c r="F43" s="75"/>
      <c r="I43" s="34"/>
    </row>
    <row r="44" spans="1:9">
      <c r="A44" s="53"/>
      <c r="B44" s="54" t="s">
        <v>183</v>
      </c>
      <c r="C44" s="55"/>
      <c r="D44" s="56"/>
      <c r="E44" s="148"/>
      <c r="F44" s="75"/>
      <c r="I44" s="34"/>
    </row>
    <row r="45" spans="1:9" ht="16.5" thickBot="1">
      <c r="A45" s="57" t="s">
        <v>114</v>
      </c>
      <c r="B45" s="58" t="s">
        <v>300</v>
      </c>
      <c r="C45" s="59"/>
      <c r="D45" s="60"/>
      <c r="E45" s="149"/>
      <c r="F45" s="136"/>
      <c r="I45" s="34"/>
    </row>
    <row r="46" spans="1:9" ht="16.5" thickBot="1">
      <c r="A46" s="123" t="s">
        <v>194</v>
      </c>
      <c r="B46" s="141" t="s">
        <v>195</v>
      </c>
      <c r="C46" s="157"/>
      <c r="D46" s="125"/>
      <c r="E46" s="151"/>
      <c r="F46" s="139"/>
      <c r="I46" s="34"/>
    </row>
    <row r="47" spans="1:9" ht="16.5" thickBot="1">
      <c r="A47" s="104" t="s">
        <v>196</v>
      </c>
      <c r="B47" s="61" t="s">
        <v>197</v>
      </c>
      <c r="C47" s="45"/>
      <c r="D47" s="46"/>
      <c r="E47" s="150"/>
      <c r="F47" s="135"/>
      <c r="I47" s="34"/>
    </row>
    <row r="48" spans="1:9" ht="16.5" thickBot="1">
      <c r="A48" s="104" t="s">
        <v>198</v>
      </c>
      <c r="B48" s="61" t="s">
        <v>199</v>
      </c>
      <c r="C48" s="45"/>
      <c r="D48" s="46"/>
      <c r="E48" s="150"/>
      <c r="F48" s="138"/>
      <c r="I48" s="34"/>
    </row>
    <row r="49" spans="1:9">
      <c r="A49" s="105" t="s">
        <v>200</v>
      </c>
      <c r="B49" s="90" t="s">
        <v>310</v>
      </c>
      <c r="C49" s="47"/>
      <c r="D49" s="48"/>
      <c r="E49" s="145"/>
      <c r="F49" s="98"/>
      <c r="I49" s="34"/>
    </row>
    <row r="50" spans="1:9">
      <c r="A50" s="53"/>
      <c r="B50" s="54" t="s">
        <v>185</v>
      </c>
      <c r="C50" s="55"/>
      <c r="D50" s="56"/>
      <c r="E50" s="148"/>
      <c r="F50" s="75"/>
      <c r="I50" s="34"/>
    </row>
    <row r="51" spans="1:9">
      <c r="A51" s="53" t="s">
        <v>110</v>
      </c>
      <c r="B51" s="54" t="s">
        <v>301</v>
      </c>
      <c r="C51" s="55"/>
      <c r="D51" s="56"/>
      <c r="E51" s="148"/>
      <c r="F51" s="75"/>
      <c r="I51" s="34"/>
    </row>
    <row r="52" spans="1:9">
      <c r="A52" s="126" t="s">
        <v>113</v>
      </c>
      <c r="B52" s="54" t="s">
        <v>302</v>
      </c>
      <c r="C52" s="55"/>
      <c r="D52" s="56"/>
      <c r="E52" s="148"/>
      <c r="F52" s="75"/>
      <c r="I52" s="34"/>
    </row>
    <row r="53" spans="1:9">
      <c r="A53" s="53" t="s">
        <v>179</v>
      </c>
      <c r="B53" s="54" t="s">
        <v>303</v>
      </c>
      <c r="C53" s="55"/>
      <c r="D53" s="56"/>
      <c r="E53" s="148"/>
      <c r="F53" s="43"/>
      <c r="I53" s="34"/>
    </row>
    <row r="54" spans="1:9" ht="16.5" thickBot="1">
      <c r="A54" s="57" t="s">
        <v>181</v>
      </c>
      <c r="B54" s="58" t="s">
        <v>304</v>
      </c>
      <c r="C54" s="63"/>
      <c r="D54" s="64"/>
      <c r="E54" s="147"/>
      <c r="F54" s="99"/>
      <c r="I54" s="34"/>
    </row>
    <row r="55" spans="1:9">
      <c r="A55" s="105" t="s">
        <v>239</v>
      </c>
      <c r="B55" s="90" t="s">
        <v>308</v>
      </c>
      <c r="C55" s="47"/>
      <c r="D55" s="48"/>
      <c r="E55" s="145"/>
      <c r="F55" s="98"/>
      <c r="I55" s="34"/>
    </row>
    <row r="56" spans="1:9">
      <c r="A56" s="53" t="s">
        <v>110</v>
      </c>
      <c r="B56" s="142" t="s">
        <v>286</v>
      </c>
      <c r="C56" s="55"/>
      <c r="D56" s="56"/>
      <c r="E56" s="148"/>
      <c r="F56" s="75"/>
      <c r="I56" s="34"/>
    </row>
    <row r="57" spans="1:9">
      <c r="A57" s="53" t="s">
        <v>113</v>
      </c>
      <c r="B57" s="54" t="s">
        <v>287</v>
      </c>
      <c r="C57" s="55"/>
      <c r="D57" s="56"/>
      <c r="E57" s="148"/>
      <c r="F57" s="75"/>
      <c r="I57" s="34"/>
    </row>
    <row r="58" spans="1:9" ht="16.5" thickBot="1">
      <c r="A58" s="57"/>
      <c r="B58" s="58" t="s">
        <v>288</v>
      </c>
      <c r="C58" s="59"/>
      <c r="D58" s="60"/>
      <c r="E58" s="149"/>
      <c r="F58" s="136"/>
      <c r="I58" s="34"/>
    </row>
    <row r="59" spans="1:9">
      <c r="A59" s="105" t="s">
        <v>203</v>
      </c>
      <c r="B59" s="90" t="s">
        <v>309</v>
      </c>
      <c r="C59" s="47"/>
      <c r="D59" s="48"/>
      <c r="E59" s="145"/>
      <c r="F59" s="137"/>
      <c r="I59" s="34"/>
    </row>
    <row r="60" spans="1:9">
      <c r="A60" s="53" t="s">
        <v>110</v>
      </c>
      <c r="B60" s="142" t="s">
        <v>289</v>
      </c>
      <c r="C60" s="55"/>
      <c r="D60" s="56"/>
      <c r="E60" s="148"/>
      <c r="F60" s="75"/>
      <c r="I60" s="34"/>
    </row>
    <row r="61" spans="1:9">
      <c r="A61" s="53" t="s">
        <v>113</v>
      </c>
      <c r="B61" s="54" t="s">
        <v>290</v>
      </c>
      <c r="C61" s="55"/>
      <c r="D61" s="56"/>
      <c r="E61" s="148"/>
      <c r="F61" s="75"/>
      <c r="I61" s="34"/>
    </row>
    <row r="62" spans="1:9" ht="16.5" thickBot="1">
      <c r="A62" s="57"/>
      <c r="B62" s="58" t="s">
        <v>288</v>
      </c>
      <c r="C62" s="59"/>
      <c r="D62" s="60"/>
      <c r="E62" s="149"/>
      <c r="F62" s="136"/>
      <c r="I62" s="34"/>
    </row>
    <row r="63" spans="1:9">
      <c r="A63" s="105" t="s">
        <v>206</v>
      </c>
      <c r="B63" s="90" t="s">
        <v>204</v>
      </c>
      <c r="C63" s="47"/>
      <c r="D63" s="48"/>
      <c r="E63" s="145"/>
      <c r="F63" s="98"/>
      <c r="I63" s="34"/>
    </row>
    <row r="64" spans="1:9">
      <c r="A64" s="49"/>
      <c r="B64" s="54" t="s">
        <v>205</v>
      </c>
      <c r="C64" s="55"/>
      <c r="D64" s="56"/>
      <c r="E64" s="148"/>
      <c r="F64" s="75"/>
      <c r="I64" s="34"/>
    </row>
    <row r="65" spans="1:9">
      <c r="A65" s="53" t="s">
        <v>110</v>
      </c>
      <c r="B65" s="54" t="s">
        <v>305</v>
      </c>
      <c r="C65" s="55"/>
      <c r="D65" s="56"/>
      <c r="E65" s="148"/>
      <c r="F65" s="75"/>
      <c r="I65" s="34"/>
    </row>
    <row r="66" spans="1:9" ht="16.5" thickBot="1">
      <c r="A66" s="57" t="s">
        <v>113</v>
      </c>
      <c r="B66" s="58" t="s">
        <v>306</v>
      </c>
      <c r="C66" s="63"/>
      <c r="D66" s="64"/>
      <c r="E66" s="147"/>
      <c r="F66" s="136"/>
      <c r="I66" s="34"/>
    </row>
    <row r="67" spans="1:9">
      <c r="A67" s="105" t="s">
        <v>208</v>
      </c>
      <c r="B67" s="90" t="s">
        <v>207</v>
      </c>
      <c r="C67" s="65"/>
      <c r="D67" s="66"/>
      <c r="E67" s="152"/>
      <c r="F67" s="140"/>
      <c r="I67" s="34"/>
    </row>
    <row r="68" spans="1:9">
      <c r="A68" s="49"/>
      <c r="B68" s="54" t="s">
        <v>242</v>
      </c>
      <c r="C68" s="55"/>
      <c r="D68" s="56"/>
      <c r="E68" s="148"/>
      <c r="F68" s="75"/>
      <c r="I68" s="34"/>
    </row>
    <row r="69" spans="1:9">
      <c r="A69" s="53" t="s">
        <v>110</v>
      </c>
      <c r="B69" s="54" t="s">
        <v>307</v>
      </c>
      <c r="C69" s="51"/>
      <c r="D69" s="52"/>
      <c r="E69" s="146"/>
      <c r="F69" s="43"/>
      <c r="I69" s="34"/>
    </row>
    <row r="70" spans="1:9" ht="16.5" thickBot="1">
      <c r="A70" s="57" t="s">
        <v>113</v>
      </c>
      <c r="B70" s="58" t="s">
        <v>306</v>
      </c>
      <c r="C70" s="63"/>
      <c r="D70" s="64"/>
      <c r="E70" s="147"/>
      <c r="F70" s="99"/>
      <c r="I70" s="34"/>
    </row>
    <row r="71" spans="1:9" ht="16.5" thickBot="1">
      <c r="A71" s="104" t="s">
        <v>209</v>
      </c>
      <c r="B71" s="61" t="s">
        <v>241</v>
      </c>
      <c r="C71" s="45"/>
      <c r="D71" s="46"/>
      <c r="E71" s="150"/>
      <c r="F71" s="135"/>
      <c r="I71" s="34"/>
    </row>
    <row r="72" spans="1:9">
      <c r="A72" s="106" t="s">
        <v>210</v>
      </c>
      <c r="B72" s="107" t="s">
        <v>316</v>
      </c>
      <c r="C72" s="93"/>
      <c r="D72" s="92"/>
      <c r="E72" s="153"/>
      <c r="F72" s="134"/>
      <c r="I72" s="34"/>
    </row>
    <row r="73" spans="1:9">
      <c r="A73" s="53" t="s">
        <v>110</v>
      </c>
      <c r="B73" s="54" t="s">
        <v>317</v>
      </c>
      <c r="C73" s="55"/>
      <c r="D73" s="56"/>
      <c r="E73" s="148"/>
      <c r="F73" s="75"/>
      <c r="I73" s="34"/>
    </row>
    <row r="74" spans="1:9" ht="16.5" thickBot="1">
      <c r="A74" s="57" t="s">
        <v>113</v>
      </c>
      <c r="B74" s="58" t="s">
        <v>318</v>
      </c>
      <c r="C74" s="59"/>
      <c r="D74" s="60"/>
      <c r="E74" s="149"/>
      <c r="F74" s="77"/>
    </row>
    <row r="75" spans="1:9" ht="16.5" thickBot="1">
      <c r="A75" s="104" t="s">
        <v>295</v>
      </c>
      <c r="B75" s="61" t="s">
        <v>319</v>
      </c>
      <c r="C75" s="67"/>
      <c r="D75" s="68"/>
      <c r="E75" s="154"/>
      <c r="F75" s="97"/>
    </row>
    <row r="76" spans="1:9" ht="16.5" thickBot="1">
      <c r="A76" s="105" t="s">
        <v>296</v>
      </c>
      <c r="B76" s="90" t="s">
        <v>240</v>
      </c>
      <c r="C76" s="47"/>
      <c r="D76" s="48"/>
      <c r="E76" s="145"/>
      <c r="F76" s="91"/>
    </row>
    <row r="77" spans="1:9" ht="48" thickBot="1">
      <c r="A77" s="104" t="s">
        <v>296</v>
      </c>
      <c r="B77" s="61" t="s">
        <v>685</v>
      </c>
      <c r="C77" s="67"/>
      <c r="D77" s="68"/>
      <c r="E77" s="154"/>
      <c r="F77" s="97"/>
    </row>
    <row r="78" spans="1:9" ht="47.25">
      <c r="A78" s="105" t="s">
        <v>297</v>
      </c>
      <c r="B78" s="90" t="s">
        <v>686</v>
      </c>
      <c r="C78" s="65"/>
      <c r="D78" s="66"/>
      <c r="E78" s="152"/>
      <c r="F78" s="91"/>
    </row>
    <row r="79" spans="1:9" ht="32.25" thickBot="1">
      <c r="A79" s="127"/>
      <c r="B79" s="158" t="s">
        <v>311</v>
      </c>
      <c r="C79" s="159"/>
      <c r="D79" s="128"/>
      <c r="E79" s="160"/>
      <c r="F79" s="133"/>
    </row>
    <row r="80" spans="1:9" ht="16.5" thickBot="1">
      <c r="A80" s="130"/>
      <c r="B80" s="131"/>
      <c r="C80" s="132"/>
      <c r="D80" s="132"/>
      <c r="E80" s="132"/>
      <c r="F80" s="162"/>
    </row>
    <row r="81" spans="1:6">
      <c r="A81" s="129"/>
      <c r="B81" s="107" t="s">
        <v>211</v>
      </c>
      <c r="C81" s="69"/>
      <c r="D81" s="70"/>
      <c r="E81" s="161"/>
      <c r="F81" s="96"/>
    </row>
    <row r="82" spans="1:6">
      <c r="A82" s="53" t="s">
        <v>110</v>
      </c>
      <c r="B82" s="54" t="s">
        <v>212</v>
      </c>
      <c r="C82" s="71"/>
      <c r="D82" s="72"/>
      <c r="E82" s="155"/>
      <c r="F82" s="76"/>
    </row>
    <row r="83" spans="1:6">
      <c r="A83" s="192" t="s">
        <v>373</v>
      </c>
      <c r="B83" s="194" t="s">
        <v>213</v>
      </c>
      <c r="C83" s="195"/>
      <c r="D83" s="193"/>
      <c r="E83" s="196"/>
      <c r="F83" s="133"/>
    </row>
    <row r="84" spans="1:6" ht="16.5" thickBot="1">
      <c r="A84" s="57" t="s">
        <v>374</v>
      </c>
      <c r="B84" s="58" t="s">
        <v>378</v>
      </c>
      <c r="C84" s="73"/>
      <c r="D84" s="74"/>
      <c r="E84" s="156"/>
      <c r="F84" s="77"/>
    </row>
  </sheetData>
  <customSheetViews>
    <customSheetView guid="{EB98465D-0289-4BA5-A6BA-5AC3EB1A071C}" fitToPage="1" state="hidden">
      <pageMargins left="0.15748031496062992" right="0.19685039370078741" top="0.27559055118110237" bottom="0.70866141732283472" header="0.19685039370078741" footer="0.51181102362204722"/>
      <printOptions horizontalCentered="1"/>
      <pageSetup paperSize="9" scale="85" fitToHeight="2" orientation="portrait" r:id="rId1"/>
      <headerFooter alignWithMargins="0"/>
    </customSheetView>
    <customSheetView guid="{B8CA3292-2251-4C49-8579-3CF352E9DD94}" showPageBreaks="1" fitToPage="1" printArea="1" state="hidden">
      <pageMargins left="0.15748031496062992" right="0.19685039370078741" top="0.27559055118110237" bottom="0.70866141732283472" header="0.19685039370078741" footer="0.51181102362204722"/>
      <printOptions horizontalCentered="1"/>
      <pageSetup paperSize="9" scale="85" fitToHeight="2" orientation="portrait" r:id="rId2"/>
      <headerFooter alignWithMargins="0"/>
    </customSheetView>
    <customSheetView guid="{5D763BBE-552C-48CC-8411-7FA3A9432025}" fitToPage="1" state="hidden">
      <pageMargins left="0.15748031496062992" right="0.19685039370078741" top="0.27559055118110237" bottom="0.70866141732283472" header="0.19685039370078741" footer="0.51181102362204722"/>
      <printOptions horizontalCentered="1"/>
      <pageSetup paperSize="9" scale="85" fitToHeight="2" orientation="portrait" r:id="rId3"/>
      <headerFooter alignWithMargins="0"/>
    </customSheetView>
  </customSheetViews>
  <mergeCells count="6">
    <mergeCell ref="A6:F6"/>
    <mergeCell ref="A16:A17"/>
    <mergeCell ref="B16:B17"/>
    <mergeCell ref="E16:F16"/>
    <mergeCell ref="C16:D16"/>
    <mergeCell ref="A7:F7"/>
  </mergeCells>
  <phoneticPr fontId="12" type="noConversion"/>
  <printOptions horizontalCentered="1"/>
  <pageMargins left="0.15748031496062992" right="0.19685039370078741" top="0.27559055118110237" bottom="0.70866141732283472" header="0.19685039370078741" footer="0.51181102362204722"/>
  <pageSetup paperSize="9" scale="85" fitToHeight="2" orientation="portrait" r:id="rId4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2:Z168"/>
  <sheetViews>
    <sheetView workbookViewId="0"/>
  </sheetViews>
  <sheetFormatPr defaultRowHeight="15.75"/>
  <cols>
    <col min="1" max="1" width="9" style="1"/>
    <col min="2" max="2" width="37.25" style="1" bestFit="1" customWidth="1"/>
    <col min="3" max="3" width="13.375" style="1" customWidth="1"/>
    <col min="4" max="4" width="14.5" style="1" customWidth="1"/>
    <col min="5" max="6" width="10.875" style="1" customWidth="1"/>
    <col min="7" max="7" width="11.875" style="187" customWidth="1"/>
    <col min="8" max="8" width="11.375" style="187" customWidth="1"/>
    <col min="9" max="9" width="13.125" style="187" customWidth="1"/>
    <col min="10" max="10" width="15.125" style="187" customWidth="1"/>
    <col min="11" max="11" width="19.75" style="187" customWidth="1"/>
    <col min="12" max="13" width="11.875" style="1" customWidth="1"/>
    <col min="14" max="14" width="14.625" style="1" customWidth="1"/>
    <col min="15" max="16" width="14.375" style="1" customWidth="1"/>
    <col min="17" max="17" width="14.875" style="1" customWidth="1"/>
    <col min="18" max="18" width="12.25" style="1" customWidth="1"/>
    <col min="19" max="19" width="13.25" style="1" customWidth="1"/>
    <col min="20" max="20" width="9" style="1"/>
    <col min="21" max="23" width="10.625" style="1" customWidth="1"/>
    <col min="24" max="24" width="13.25" style="1" customWidth="1"/>
    <col min="25" max="25" width="16.75" style="1" customWidth="1"/>
    <col min="26" max="26" width="18.25" style="1" customWidth="1"/>
    <col min="27" max="27" width="16.375" style="1" customWidth="1"/>
    <col min="28" max="16384" width="9" style="1"/>
  </cols>
  <sheetData>
    <row r="2" spans="1:26" ht="15.75" customHeight="1">
      <c r="R2" s="3"/>
      <c r="Y2" s="3" t="s">
        <v>541</v>
      </c>
    </row>
    <row r="3" spans="1:26">
      <c r="R3" s="3"/>
      <c r="Y3" s="3" t="s">
        <v>343</v>
      </c>
    </row>
    <row r="4" spans="1:26">
      <c r="R4" s="3"/>
      <c r="Y4" s="3" t="s">
        <v>358</v>
      </c>
    </row>
    <row r="5" spans="1:26">
      <c r="R5" s="3"/>
      <c r="Z5" s="3"/>
    </row>
    <row r="6" spans="1:26">
      <c r="A6" s="13"/>
    </row>
    <row r="7" spans="1:26" s="15" customFormat="1" ht="15.75" customHeight="1">
      <c r="A7" s="2806" t="s">
        <v>105</v>
      </c>
      <c r="B7" s="2806"/>
      <c r="C7" s="2806"/>
      <c r="D7" s="2806"/>
      <c r="E7" s="2806"/>
      <c r="F7" s="2806"/>
      <c r="G7" s="2806"/>
      <c r="H7" s="2806"/>
      <c r="I7" s="2806"/>
      <c r="J7" s="2806"/>
      <c r="K7" s="2806"/>
      <c r="L7" s="2806"/>
      <c r="M7" s="2806"/>
      <c r="N7" s="2806"/>
      <c r="O7" s="2806"/>
      <c r="P7" s="2806"/>
      <c r="Q7" s="2806"/>
      <c r="R7" s="2806"/>
      <c r="S7" s="2806"/>
      <c r="T7" s="2806"/>
      <c r="U7" s="2806"/>
      <c r="V7" s="2806"/>
      <c r="W7" s="2806"/>
      <c r="X7" s="2806"/>
      <c r="Y7" s="2806"/>
      <c r="Z7" s="441"/>
    </row>
    <row r="8" spans="1:26" s="15" customFormat="1">
      <c r="G8" s="284"/>
      <c r="H8" s="284"/>
      <c r="I8" s="284"/>
      <c r="J8" s="284"/>
      <c r="K8" s="284"/>
    </row>
    <row r="9" spans="1:26" s="15" customFormat="1">
      <c r="G9" s="284"/>
      <c r="H9" s="284"/>
      <c r="I9" s="284"/>
      <c r="J9" s="284"/>
      <c r="K9" s="284"/>
      <c r="R9" s="208"/>
      <c r="Y9" s="208" t="s">
        <v>344</v>
      </c>
    </row>
    <row r="10" spans="1:26" s="15" customFormat="1">
      <c r="G10" s="284"/>
      <c r="H10" s="284"/>
      <c r="I10" s="284"/>
      <c r="J10" s="284"/>
      <c r="K10" s="284"/>
      <c r="R10" s="208"/>
      <c r="Y10" s="208" t="s">
        <v>345</v>
      </c>
    </row>
    <row r="11" spans="1:26" s="15" customFormat="1">
      <c r="G11" s="284"/>
      <c r="H11" s="284"/>
      <c r="I11" s="284"/>
      <c r="J11" s="284"/>
      <c r="K11" s="284"/>
      <c r="R11" s="208"/>
      <c r="Y11" s="208"/>
    </row>
    <row r="12" spans="1:26" s="15" customFormat="1">
      <c r="G12" s="284"/>
      <c r="H12" s="284"/>
      <c r="I12" s="284"/>
      <c r="J12" s="284"/>
      <c r="K12" s="284"/>
      <c r="R12" s="210"/>
      <c r="Y12" s="210" t="s">
        <v>346</v>
      </c>
    </row>
    <row r="13" spans="1:26" s="15" customFormat="1">
      <c r="A13" s="387"/>
      <c r="G13" s="284"/>
      <c r="H13" s="284"/>
      <c r="I13" s="284"/>
      <c r="J13" s="284"/>
      <c r="K13" s="284"/>
      <c r="R13" s="208"/>
      <c r="Y13" s="208" t="s">
        <v>347</v>
      </c>
    </row>
    <row r="14" spans="1:26" s="15" customFormat="1">
      <c r="A14" s="387"/>
      <c r="G14" s="284"/>
      <c r="H14" s="284"/>
      <c r="I14" s="284"/>
      <c r="J14" s="284"/>
      <c r="K14" s="284"/>
      <c r="R14" s="208"/>
      <c r="Y14" s="208" t="s">
        <v>348</v>
      </c>
    </row>
    <row r="15" spans="1:26" s="15" customFormat="1">
      <c r="A15" s="387"/>
      <c r="G15" s="284"/>
      <c r="H15" s="284"/>
      <c r="I15" s="284"/>
      <c r="J15" s="284"/>
      <c r="K15" s="284"/>
      <c r="Q15" s="208"/>
      <c r="R15" s="208"/>
      <c r="Y15" s="208" t="s">
        <v>736</v>
      </c>
    </row>
    <row r="16" spans="1:26" s="15" customFormat="1" ht="41.25" customHeight="1">
      <c r="A16" s="2807" t="s">
        <v>123</v>
      </c>
      <c r="B16" s="2807" t="s">
        <v>93</v>
      </c>
      <c r="C16" s="2807"/>
      <c r="D16" s="2814" t="s">
        <v>229</v>
      </c>
      <c r="E16" s="2807" t="s">
        <v>513</v>
      </c>
      <c r="F16" s="2807" t="s">
        <v>97</v>
      </c>
      <c r="G16" s="2807"/>
      <c r="H16" s="2807"/>
      <c r="I16" s="2807"/>
      <c r="J16" s="2807"/>
      <c r="K16" s="2807"/>
      <c r="L16" s="2807"/>
      <c r="M16" s="2807" t="s">
        <v>65</v>
      </c>
      <c r="N16" s="2807" t="s">
        <v>106</v>
      </c>
      <c r="O16" s="2807"/>
      <c r="P16" s="2807"/>
      <c r="Q16" s="2807"/>
      <c r="R16" s="2807" t="s">
        <v>107</v>
      </c>
      <c r="S16" s="2807"/>
      <c r="T16" s="2807"/>
      <c r="U16" s="2807"/>
      <c r="V16" s="2808" t="s">
        <v>739</v>
      </c>
      <c r="W16" s="2809"/>
      <c r="X16" s="2807" t="s">
        <v>125</v>
      </c>
      <c r="Y16" s="2807" t="s">
        <v>66</v>
      </c>
    </row>
    <row r="17" spans="1:25" s="15" customFormat="1" ht="41.25" customHeight="1">
      <c r="A17" s="2807"/>
      <c r="B17" s="2807"/>
      <c r="C17" s="2807"/>
      <c r="D17" s="2815"/>
      <c r="E17" s="2807"/>
      <c r="F17" s="2807" t="s">
        <v>243</v>
      </c>
      <c r="G17" s="2807" t="s">
        <v>244</v>
      </c>
      <c r="H17" s="2807" t="s">
        <v>236</v>
      </c>
      <c r="I17" s="2807"/>
      <c r="J17" s="2807" t="s">
        <v>231</v>
      </c>
      <c r="K17" s="2807"/>
      <c r="L17" s="2807" t="s">
        <v>514</v>
      </c>
      <c r="M17" s="2807"/>
      <c r="N17" s="2807" t="s">
        <v>243</v>
      </c>
      <c r="O17" s="2807" t="s">
        <v>244</v>
      </c>
      <c r="P17" s="2807" t="s">
        <v>236</v>
      </c>
      <c r="Q17" s="2807"/>
      <c r="R17" s="2807" t="s">
        <v>243</v>
      </c>
      <c r="S17" s="2807" t="s">
        <v>244</v>
      </c>
      <c r="T17" s="2807" t="s">
        <v>236</v>
      </c>
      <c r="U17" s="2807"/>
      <c r="V17" s="2810" t="s">
        <v>243</v>
      </c>
      <c r="W17" s="2810" t="s">
        <v>244</v>
      </c>
      <c r="X17" s="2807"/>
      <c r="Y17" s="2807"/>
    </row>
    <row r="18" spans="1:25" s="15" customFormat="1" ht="89.25" customHeight="1">
      <c r="A18" s="2807"/>
      <c r="B18" s="2807"/>
      <c r="C18" s="2807"/>
      <c r="D18" s="2816"/>
      <c r="E18" s="2807"/>
      <c r="F18" s="2807"/>
      <c r="G18" s="2807"/>
      <c r="H18" s="24" t="s">
        <v>173</v>
      </c>
      <c r="I18" s="24" t="s">
        <v>233</v>
      </c>
      <c r="J18" s="24" t="s">
        <v>230</v>
      </c>
      <c r="K18" s="24" t="s">
        <v>232</v>
      </c>
      <c r="L18" s="2807"/>
      <c r="M18" s="2807"/>
      <c r="N18" s="2807"/>
      <c r="O18" s="2807"/>
      <c r="P18" s="24" t="s">
        <v>173</v>
      </c>
      <c r="Q18" s="24" t="s">
        <v>233</v>
      </c>
      <c r="R18" s="2807"/>
      <c r="S18" s="2807"/>
      <c r="T18" s="24" t="s">
        <v>173</v>
      </c>
      <c r="U18" s="24" t="s">
        <v>233</v>
      </c>
      <c r="V18" s="2811"/>
      <c r="W18" s="2811"/>
      <c r="X18" s="2807"/>
      <c r="Y18" s="2807"/>
    </row>
    <row r="19" spans="1:25">
      <c r="A19" s="26"/>
      <c r="B19" s="24" t="s">
        <v>153</v>
      </c>
      <c r="C19" s="24"/>
      <c r="D19" s="24"/>
      <c r="E19" s="24"/>
      <c r="F19" s="24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 spans="1:25" ht="16.5">
      <c r="A20" s="341">
        <v>1</v>
      </c>
      <c r="B20" s="342" t="s">
        <v>721</v>
      </c>
      <c r="C20" s="343"/>
      <c r="D20" s="24"/>
      <c r="E20" s="24"/>
      <c r="F20" s="24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 spans="1:25" s="377" customFormat="1">
      <c r="A21" s="344" t="s">
        <v>111</v>
      </c>
      <c r="B21" s="370" t="s">
        <v>563</v>
      </c>
      <c r="C21" s="369"/>
      <c r="D21" s="394"/>
      <c r="E21" s="394"/>
      <c r="F21" s="394"/>
      <c r="G21" s="400"/>
      <c r="H21" s="400"/>
      <c r="I21" s="400"/>
      <c r="J21" s="400"/>
      <c r="K21" s="400"/>
      <c r="L21" s="400"/>
      <c r="M21" s="400"/>
      <c r="N21" s="400"/>
      <c r="O21" s="400"/>
      <c r="P21" s="400"/>
      <c r="Q21" s="400"/>
      <c r="R21" s="400"/>
      <c r="S21" s="400"/>
      <c r="T21" s="400"/>
      <c r="U21" s="400"/>
      <c r="V21" s="400"/>
      <c r="W21" s="400"/>
      <c r="X21" s="400"/>
      <c r="Y21" s="400"/>
    </row>
    <row r="22" spans="1:25">
      <c r="A22" s="345">
        <v>1</v>
      </c>
      <c r="B22" s="347" t="s">
        <v>21</v>
      </c>
      <c r="C22" s="346" t="s">
        <v>20</v>
      </c>
      <c r="D22" s="24"/>
      <c r="E22" s="24"/>
      <c r="F22" s="24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1:25">
      <c r="A23" s="345">
        <v>2</v>
      </c>
      <c r="B23" s="347" t="s">
        <v>23</v>
      </c>
      <c r="C23" s="346" t="s">
        <v>22</v>
      </c>
      <c r="D23" s="24"/>
      <c r="E23" s="24"/>
      <c r="F23" s="24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>
      <c r="A24" s="345">
        <v>3</v>
      </c>
      <c r="B24" s="347" t="s">
        <v>25</v>
      </c>
      <c r="C24" s="346" t="s">
        <v>24</v>
      </c>
      <c r="D24" s="24"/>
      <c r="E24" s="24"/>
      <c r="F24" s="24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s="377" customFormat="1">
      <c r="A25" s="344" t="s">
        <v>112</v>
      </c>
      <c r="B25" s="370" t="s">
        <v>564</v>
      </c>
      <c r="C25" s="369"/>
      <c r="D25" s="394"/>
      <c r="E25" s="394"/>
      <c r="F25" s="394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</row>
    <row r="26" spans="1:25">
      <c r="A26" s="345">
        <v>1</v>
      </c>
      <c r="B26" s="347" t="s">
        <v>21</v>
      </c>
      <c r="C26" s="346" t="s">
        <v>20</v>
      </c>
      <c r="D26" s="24"/>
      <c r="E26" s="24"/>
      <c r="F26" s="24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>
      <c r="A27" s="345">
        <v>2</v>
      </c>
      <c r="B27" s="347" t="s">
        <v>23</v>
      </c>
      <c r="C27" s="346" t="s">
        <v>22</v>
      </c>
      <c r="D27" s="24"/>
      <c r="E27" s="24"/>
      <c r="F27" s="24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>
      <c r="A28" s="345">
        <v>3</v>
      </c>
      <c r="B28" s="347" t="s">
        <v>25</v>
      </c>
      <c r="C28" s="346" t="s">
        <v>24</v>
      </c>
      <c r="D28" s="24"/>
      <c r="E28" s="24"/>
      <c r="F28" s="24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s="377" customFormat="1">
      <c r="A29" s="344" t="s">
        <v>122</v>
      </c>
      <c r="B29" s="368" t="s">
        <v>565</v>
      </c>
      <c r="C29" s="369"/>
      <c r="D29" s="394"/>
      <c r="E29" s="394"/>
      <c r="F29" s="394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</row>
    <row r="30" spans="1:25">
      <c r="A30" s="345">
        <v>1</v>
      </c>
      <c r="B30" s="347" t="s">
        <v>21</v>
      </c>
      <c r="C30" s="346" t="s">
        <v>20</v>
      </c>
      <c r="D30" s="24"/>
      <c r="E30" s="24"/>
      <c r="F30" s="24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>
      <c r="A31" s="345">
        <v>2</v>
      </c>
      <c r="B31" s="347" t="s">
        <v>32</v>
      </c>
      <c r="C31" s="346" t="s">
        <v>31</v>
      </c>
      <c r="D31" s="24"/>
      <c r="E31" s="24"/>
      <c r="F31" s="24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s="377" customFormat="1">
      <c r="A32" s="344" t="s">
        <v>145</v>
      </c>
      <c r="B32" s="368" t="s">
        <v>566</v>
      </c>
      <c r="C32" s="369"/>
      <c r="D32" s="394"/>
      <c r="E32" s="394"/>
      <c r="F32" s="394"/>
      <c r="G32" s="400"/>
      <c r="H32" s="400"/>
      <c r="I32" s="400"/>
      <c r="J32" s="400"/>
      <c r="K32" s="400"/>
      <c r="L32" s="400"/>
      <c r="M32" s="400"/>
      <c r="N32" s="400"/>
      <c r="O32" s="400"/>
      <c r="P32" s="400"/>
      <c r="Q32" s="400"/>
      <c r="R32" s="400"/>
      <c r="S32" s="400"/>
      <c r="T32" s="400"/>
      <c r="U32" s="400"/>
      <c r="V32" s="400"/>
      <c r="W32" s="400"/>
      <c r="X32" s="400"/>
      <c r="Y32" s="400"/>
    </row>
    <row r="33" spans="1:25">
      <c r="A33" s="345">
        <v>1</v>
      </c>
      <c r="B33" s="347" t="s">
        <v>21</v>
      </c>
      <c r="C33" s="346" t="s">
        <v>20</v>
      </c>
      <c r="D33" s="24"/>
      <c r="E33" s="24"/>
      <c r="F33" s="24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>
      <c r="A34" s="371">
        <v>2</v>
      </c>
      <c r="B34" s="347" t="s">
        <v>32</v>
      </c>
      <c r="C34" s="346" t="s">
        <v>31</v>
      </c>
      <c r="D34" s="24"/>
      <c r="E34" s="24"/>
      <c r="F34" s="24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s="377" customFormat="1">
      <c r="A35" s="372" t="s">
        <v>68</v>
      </c>
      <c r="B35" s="348" t="s">
        <v>69</v>
      </c>
      <c r="C35" s="367"/>
      <c r="D35" s="394"/>
      <c r="E35" s="394"/>
      <c r="F35" s="394"/>
      <c r="G35" s="400"/>
      <c r="H35" s="400"/>
      <c r="I35" s="400"/>
      <c r="J35" s="400"/>
      <c r="K35" s="400"/>
      <c r="L35" s="400"/>
      <c r="M35" s="400"/>
      <c r="N35" s="400"/>
      <c r="O35" s="400"/>
      <c r="P35" s="400"/>
      <c r="Q35" s="400"/>
      <c r="R35" s="400"/>
      <c r="S35" s="400"/>
      <c r="T35" s="400"/>
      <c r="U35" s="400"/>
      <c r="V35" s="400"/>
      <c r="W35" s="400"/>
      <c r="X35" s="400"/>
      <c r="Y35" s="400"/>
    </row>
    <row r="36" spans="1:25">
      <c r="A36" s="345">
        <v>1</v>
      </c>
      <c r="B36" s="347" t="s">
        <v>136</v>
      </c>
      <c r="C36" s="346" t="s">
        <v>20</v>
      </c>
      <c r="D36" s="24"/>
      <c r="E36" s="24"/>
      <c r="F36" s="24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>
      <c r="A37" s="345">
        <v>2</v>
      </c>
      <c r="B37" s="347" t="s">
        <v>136</v>
      </c>
      <c r="C37" s="346" t="s">
        <v>22</v>
      </c>
      <c r="D37" s="24"/>
      <c r="E37" s="24"/>
      <c r="F37" s="24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>
      <c r="A38" s="345">
        <v>3</v>
      </c>
      <c r="B38" s="347" t="s">
        <v>136</v>
      </c>
      <c r="C38" s="346" t="s">
        <v>24</v>
      </c>
      <c r="D38" s="24"/>
      <c r="E38" s="24"/>
      <c r="F38" s="24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6.5" thickBot="1">
      <c r="A39" s="374"/>
      <c r="B39" s="375"/>
      <c r="C39" s="349"/>
      <c r="D39" s="393"/>
      <c r="E39" s="393"/>
      <c r="F39" s="393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5"/>
    </row>
    <row r="40" spans="1:25" ht="16.5">
      <c r="A40" s="376">
        <v>2</v>
      </c>
      <c r="B40" s="350" t="s">
        <v>18</v>
      </c>
      <c r="C40" s="351"/>
      <c r="D40" s="395"/>
      <c r="E40" s="395"/>
      <c r="F40" s="395"/>
      <c r="G40" s="409"/>
      <c r="H40" s="409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09"/>
      <c r="T40" s="409"/>
      <c r="U40" s="409"/>
      <c r="V40" s="409"/>
      <c r="W40" s="409"/>
      <c r="X40" s="409"/>
      <c r="Y40" s="5"/>
    </row>
    <row r="41" spans="1:25" s="377" customFormat="1">
      <c r="A41" s="344" t="s">
        <v>115</v>
      </c>
      <c r="B41" s="366" t="s">
        <v>137</v>
      </c>
      <c r="C41" s="365"/>
      <c r="D41" s="394"/>
      <c r="E41" s="394"/>
      <c r="F41" s="394"/>
      <c r="G41" s="400"/>
      <c r="H41" s="400"/>
      <c r="I41" s="400"/>
      <c r="J41" s="400"/>
      <c r="K41" s="400"/>
      <c r="L41" s="400"/>
      <c r="M41" s="400"/>
      <c r="N41" s="400"/>
      <c r="O41" s="400"/>
      <c r="P41" s="400"/>
      <c r="Q41" s="400"/>
      <c r="R41" s="400"/>
      <c r="S41" s="400"/>
      <c r="T41" s="400"/>
      <c r="U41" s="400"/>
      <c r="V41" s="400"/>
      <c r="W41" s="400"/>
      <c r="X41" s="400"/>
      <c r="Y41" s="400"/>
    </row>
    <row r="42" spans="1:25">
      <c r="A42" s="345">
        <v>1</v>
      </c>
      <c r="B42" s="378" t="s">
        <v>691</v>
      </c>
      <c r="C42" s="352"/>
      <c r="D42" s="24"/>
      <c r="E42" s="24"/>
      <c r="F42" s="24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>
      <c r="A43" s="345"/>
      <c r="B43" s="353"/>
      <c r="C43" s="347" t="s">
        <v>135</v>
      </c>
      <c r="D43" s="24"/>
      <c r="E43" s="24"/>
      <c r="F43" s="24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>
      <c r="A44" s="345">
        <v>2</v>
      </c>
      <c r="B44" s="378" t="s">
        <v>692</v>
      </c>
      <c r="C44" s="352"/>
      <c r="D44" s="24"/>
      <c r="E44" s="24"/>
      <c r="F44" s="24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>
      <c r="A45" s="345"/>
      <c r="B45" s="353"/>
      <c r="C45" s="347" t="s">
        <v>135</v>
      </c>
      <c r="D45" s="24"/>
      <c r="E45" s="24"/>
      <c r="F45" s="24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>
      <c r="A46" s="345">
        <v>3</v>
      </c>
      <c r="B46" s="378" t="s">
        <v>693</v>
      </c>
      <c r="C46" s="352"/>
      <c r="D46" s="24"/>
      <c r="E46" s="24"/>
      <c r="F46" s="24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>
      <c r="A47" s="354"/>
      <c r="B47" s="353"/>
      <c r="C47" s="347" t="s">
        <v>135</v>
      </c>
      <c r="D47" s="24"/>
      <c r="E47" s="24"/>
      <c r="F47" s="24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>
      <c r="A48" s="345">
        <v>4</v>
      </c>
      <c r="B48" s="378" t="s">
        <v>694</v>
      </c>
      <c r="C48" s="352"/>
      <c r="D48" s="24"/>
      <c r="E48" s="24"/>
      <c r="F48" s="24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>
      <c r="A49" s="345"/>
      <c r="B49" s="378"/>
      <c r="C49" s="352"/>
      <c r="D49" s="24"/>
      <c r="E49" s="24"/>
      <c r="F49" s="24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>
      <c r="A50" s="354"/>
      <c r="B50" s="353"/>
      <c r="C50" s="347" t="s">
        <v>135</v>
      </c>
      <c r="D50" s="24"/>
      <c r="E50" s="24"/>
      <c r="F50" s="24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>
      <c r="A51" s="345">
        <v>5</v>
      </c>
      <c r="B51" s="378" t="s">
        <v>695</v>
      </c>
      <c r="C51" s="352"/>
      <c r="D51" s="24"/>
      <c r="E51" s="24"/>
      <c r="F51" s="24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>
      <c r="A52" s="354"/>
      <c r="B52" s="353"/>
      <c r="C52" s="347" t="s">
        <v>135</v>
      </c>
      <c r="D52" s="24"/>
      <c r="E52" s="24"/>
      <c r="F52" s="24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>
      <c r="A53" s="345">
        <v>6</v>
      </c>
      <c r="B53" s="378" t="s">
        <v>696</v>
      </c>
      <c r="C53" s="352"/>
      <c r="D53" s="24"/>
      <c r="E53" s="24"/>
      <c r="F53" s="24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>
      <c r="A54" s="345"/>
      <c r="B54" s="378"/>
      <c r="C54" s="347" t="s">
        <v>135</v>
      </c>
      <c r="D54" s="24"/>
      <c r="E54" s="24"/>
      <c r="F54" s="24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>
      <c r="A55" s="345"/>
      <c r="B55" s="353"/>
      <c r="C55" s="347"/>
      <c r="D55" s="24"/>
      <c r="E55" s="24"/>
      <c r="F55" s="24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377" customFormat="1">
      <c r="A56" s="344" t="s">
        <v>116</v>
      </c>
      <c r="B56" s="364" t="s">
        <v>138</v>
      </c>
      <c r="C56" s="365"/>
      <c r="D56" s="394"/>
      <c r="E56" s="394"/>
      <c r="F56" s="394"/>
      <c r="G56" s="400"/>
      <c r="H56" s="400"/>
      <c r="I56" s="400"/>
      <c r="J56" s="400"/>
      <c r="K56" s="400"/>
      <c r="L56" s="400"/>
      <c r="M56" s="400"/>
      <c r="N56" s="400"/>
      <c r="O56" s="400"/>
      <c r="P56" s="400"/>
      <c r="Q56" s="400"/>
      <c r="R56" s="400"/>
      <c r="S56" s="400"/>
      <c r="T56" s="400"/>
      <c r="U56" s="400"/>
      <c r="V56" s="400"/>
      <c r="W56" s="400"/>
      <c r="X56" s="400"/>
      <c r="Y56" s="400"/>
    </row>
    <row r="57" spans="1:25">
      <c r="A57" s="345">
        <v>1</v>
      </c>
      <c r="B57" s="378" t="s">
        <v>691</v>
      </c>
      <c r="C57" s="352"/>
      <c r="D57" s="24"/>
      <c r="E57" s="24"/>
      <c r="F57" s="24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>
      <c r="A58" s="355"/>
      <c r="B58" s="379"/>
      <c r="C58" s="347" t="s">
        <v>135</v>
      </c>
      <c r="D58" s="24"/>
      <c r="E58" s="24"/>
      <c r="F58" s="24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>
      <c r="A59" s="355"/>
      <c r="B59" s="379"/>
      <c r="C59" s="347"/>
      <c r="D59" s="24"/>
      <c r="E59" s="24"/>
      <c r="F59" s="24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>
      <c r="A60" s="345">
        <v>2</v>
      </c>
      <c r="B60" s="378" t="s">
        <v>692</v>
      </c>
      <c r="C60" s="352"/>
      <c r="D60" s="24"/>
      <c r="E60" s="24"/>
      <c r="F60" s="24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>
      <c r="A61" s="355"/>
      <c r="B61" s="379"/>
      <c r="C61" s="347" t="s">
        <v>135</v>
      </c>
      <c r="D61" s="24"/>
      <c r="E61" s="24"/>
      <c r="F61" s="24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>
      <c r="A62" s="355"/>
      <c r="B62" s="379"/>
      <c r="C62" s="347"/>
      <c r="D62" s="24"/>
      <c r="E62" s="24"/>
      <c r="F62" s="24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>
      <c r="A63" s="345">
        <v>3</v>
      </c>
      <c r="B63" s="378" t="s">
        <v>693</v>
      </c>
      <c r="C63" s="352"/>
      <c r="D63" s="24"/>
      <c r="E63" s="24"/>
      <c r="F63" s="24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>
      <c r="A64" s="345"/>
      <c r="B64" s="379"/>
      <c r="C64" s="347" t="s">
        <v>135</v>
      </c>
      <c r="D64" s="24"/>
      <c r="E64" s="24"/>
      <c r="F64" s="24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>
      <c r="A65" s="345"/>
      <c r="B65" s="379"/>
      <c r="C65" s="347"/>
      <c r="D65" s="24"/>
      <c r="E65" s="24"/>
      <c r="F65" s="24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>
      <c r="A66" s="345">
        <v>4</v>
      </c>
      <c r="B66" s="378" t="s">
        <v>694</v>
      </c>
      <c r="C66" s="347"/>
      <c r="D66" s="24"/>
      <c r="E66" s="24"/>
      <c r="F66" s="24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>
      <c r="A67" s="355"/>
      <c r="B67" s="379"/>
      <c r="C67" s="347" t="s">
        <v>135</v>
      </c>
      <c r="D67" s="24"/>
      <c r="E67" s="24"/>
      <c r="F67" s="24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>
      <c r="A68" s="345">
        <v>5</v>
      </c>
      <c r="B68" s="378" t="s">
        <v>695</v>
      </c>
      <c r="C68" s="352"/>
      <c r="D68" s="24"/>
      <c r="E68" s="24"/>
      <c r="F68" s="24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>
      <c r="A69" s="345"/>
      <c r="B69" s="378"/>
      <c r="C69" s="347" t="s">
        <v>135</v>
      </c>
      <c r="D69" s="24"/>
      <c r="E69" s="24"/>
      <c r="F69" s="24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>
      <c r="A70" s="345">
        <v>6</v>
      </c>
      <c r="B70" s="378" t="s">
        <v>696</v>
      </c>
      <c r="C70" s="347"/>
      <c r="D70" s="24"/>
      <c r="E70" s="24"/>
      <c r="F70" s="24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>
      <c r="A71" s="355"/>
      <c r="B71" s="379"/>
      <c r="C71" s="347" t="s">
        <v>135</v>
      </c>
      <c r="D71" s="24"/>
      <c r="E71" s="24"/>
      <c r="F71" s="24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>
      <c r="A72" s="355"/>
      <c r="B72" s="356"/>
      <c r="C72" s="357"/>
      <c r="D72" s="24"/>
      <c r="E72" s="24"/>
      <c r="F72" s="24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377" customFormat="1">
      <c r="A73" s="344" t="s">
        <v>117</v>
      </c>
      <c r="B73" s="364" t="s">
        <v>34</v>
      </c>
      <c r="C73" s="365"/>
      <c r="D73" s="394"/>
      <c r="E73" s="394"/>
      <c r="F73" s="394"/>
      <c r="G73" s="400"/>
      <c r="H73" s="400"/>
      <c r="I73" s="400"/>
      <c r="J73" s="400"/>
      <c r="K73" s="400"/>
      <c r="L73" s="400"/>
      <c r="M73" s="400"/>
      <c r="N73" s="400"/>
      <c r="O73" s="400"/>
      <c r="P73" s="400"/>
      <c r="Q73" s="400"/>
      <c r="R73" s="400"/>
      <c r="S73" s="400"/>
      <c r="T73" s="400"/>
      <c r="U73" s="400"/>
      <c r="V73" s="400"/>
      <c r="W73" s="400"/>
      <c r="X73" s="400"/>
      <c r="Y73" s="400"/>
    </row>
    <row r="74" spans="1:25">
      <c r="A74" s="345">
        <v>1</v>
      </c>
      <c r="B74" s="379" t="s">
        <v>380</v>
      </c>
      <c r="C74" s="357"/>
      <c r="D74" s="24"/>
      <c r="E74" s="24"/>
      <c r="F74" s="24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>
      <c r="A75" s="355"/>
      <c r="B75" s="379"/>
      <c r="C75" s="347" t="s">
        <v>139</v>
      </c>
      <c r="D75" s="24"/>
      <c r="E75" s="24"/>
      <c r="F75" s="24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>
      <c r="A76" s="355"/>
      <c r="B76" s="379"/>
      <c r="C76" s="357"/>
      <c r="D76" s="24"/>
      <c r="E76" s="24"/>
      <c r="F76" s="24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>
      <c r="A77" s="345">
        <v>2</v>
      </c>
      <c r="B77" s="379" t="s">
        <v>379</v>
      </c>
      <c r="C77" s="357"/>
      <c r="D77" s="24"/>
      <c r="E77" s="24"/>
      <c r="F77" s="24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>
      <c r="A78" s="355"/>
      <c r="B78" s="379"/>
      <c r="C78" s="347" t="s">
        <v>139</v>
      </c>
      <c r="D78" s="24"/>
      <c r="E78" s="24"/>
      <c r="F78" s="24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>
      <c r="A79" s="345">
        <v>3</v>
      </c>
      <c r="B79" s="379" t="s">
        <v>381</v>
      </c>
      <c r="C79" s="357"/>
      <c r="D79" s="24"/>
      <c r="E79" s="24"/>
      <c r="F79" s="24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>
      <c r="A80" s="355"/>
      <c r="B80" s="379"/>
      <c r="C80" s="347" t="s">
        <v>139</v>
      </c>
      <c r="D80" s="24"/>
      <c r="E80" s="24"/>
      <c r="F80" s="24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>
      <c r="A81" s="355"/>
      <c r="B81" s="379"/>
      <c r="C81" s="380"/>
      <c r="D81" s="24"/>
      <c r="E81" s="24"/>
      <c r="F81" s="24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>
      <c r="A82" s="345">
        <v>4</v>
      </c>
      <c r="B82" s="379" t="s">
        <v>35</v>
      </c>
      <c r="C82" s="357"/>
      <c r="D82" s="24"/>
      <c r="E82" s="24"/>
      <c r="F82" s="24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>
      <c r="A83" s="355"/>
      <c r="B83" s="379"/>
      <c r="C83" s="347" t="s">
        <v>140</v>
      </c>
      <c r="D83" s="24"/>
      <c r="E83" s="24"/>
      <c r="F83" s="24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>
      <c r="A84" s="355"/>
      <c r="B84" s="379"/>
      <c r="C84" s="380"/>
      <c r="D84" s="24"/>
      <c r="E84" s="24"/>
      <c r="F84" s="24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>
      <c r="A85" s="345">
        <v>5</v>
      </c>
      <c r="B85" s="379" t="s">
        <v>36</v>
      </c>
      <c r="C85" s="290"/>
      <c r="D85" s="24"/>
      <c r="E85" s="24"/>
      <c r="F85" s="24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>
      <c r="A86" s="345"/>
      <c r="B86" s="379"/>
      <c r="C86" s="347" t="s">
        <v>140</v>
      </c>
      <c r="D86" s="24"/>
      <c r="E86" s="24"/>
      <c r="F86" s="24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>
      <c r="A87" s="355"/>
      <c r="B87" s="356"/>
      <c r="C87" s="347"/>
      <c r="D87" s="24"/>
      <c r="E87" s="24"/>
      <c r="F87" s="24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377" customFormat="1">
      <c r="A88" s="344" t="s">
        <v>167</v>
      </c>
      <c r="B88" s="389" t="s">
        <v>37</v>
      </c>
      <c r="C88" s="390"/>
      <c r="D88" s="394"/>
      <c r="E88" s="394"/>
      <c r="F88" s="394"/>
      <c r="G88" s="400"/>
      <c r="H88" s="400"/>
      <c r="I88" s="400"/>
      <c r="J88" s="400"/>
      <c r="K88" s="400"/>
      <c r="L88" s="400"/>
      <c r="M88" s="400"/>
      <c r="N88" s="400"/>
      <c r="O88" s="400"/>
      <c r="P88" s="400"/>
      <c r="Q88" s="400"/>
      <c r="R88" s="400"/>
      <c r="S88" s="400"/>
      <c r="T88" s="400"/>
      <c r="U88" s="400"/>
      <c r="V88" s="400"/>
      <c r="W88" s="400"/>
      <c r="X88" s="400"/>
      <c r="Y88" s="400"/>
    </row>
    <row r="89" spans="1:25">
      <c r="A89" s="345">
        <v>1</v>
      </c>
      <c r="B89" s="379" t="s">
        <v>38</v>
      </c>
      <c r="C89" s="357"/>
      <c r="D89" s="24"/>
      <c r="E89" s="24"/>
      <c r="F89" s="24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>
      <c r="A90" s="355"/>
      <c r="B90" s="379"/>
      <c r="C90" s="347" t="s">
        <v>135</v>
      </c>
      <c r="D90" s="24"/>
      <c r="E90" s="24"/>
      <c r="F90" s="24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>
      <c r="A91" s="355"/>
      <c r="B91" s="379"/>
      <c r="C91" s="357"/>
      <c r="D91" s="24"/>
      <c r="E91" s="24"/>
      <c r="F91" s="24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377" customFormat="1">
      <c r="A92" s="344" t="s">
        <v>214</v>
      </c>
      <c r="B92" s="389" t="s">
        <v>70</v>
      </c>
      <c r="C92" s="390"/>
      <c r="D92" s="394"/>
      <c r="E92" s="394"/>
      <c r="F92" s="394"/>
      <c r="G92" s="400"/>
      <c r="H92" s="400"/>
      <c r="I92" s="400"/>
      <c r="J92" s="400"/>
      <c r="K92" s="400"/>
      <c r="L92" s="400"/>
      <c r="M92" s="400"/>
      <c r="N92" s="400"/>
      <c r="O92" s="400"/>
      <c r="P92" s="400"/>
      <c r="Q92" s="400"/>
      <c r="R92" s="400"/>
      <c r="S92" s="400"/>
      <c r="T92" s="400"/>
      <c r="U92" s="400"/>
      <c r="V92" s="400"/>
      <c r="W92" s="400"/>
      <c r="X92" s="400"/>
      <c r="Y92" s="400"/>
    </row>
    <row r="93" spans="1:25">
      <c r="A93" s="345">
        <v>1</v>
      </c>
      <c r="B93" s="379" t="s">
        <v>71</v>
      </c>
      <c r="C93" s="357"/>
      <c r="D93" s="24"/>
      <c r="E93" s="24"/>
      <c r="F93" s="24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>
      <c r="A94" s="358"/>
      <c r="B94" s="379"/>
      <c r="C94" s="347" t="s">
        <v>135</v>
      </c>
      <c r="D94" s="24"/>
      <c r="E94" s="24"/>
      <c r="F94" s="24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>
      <c r="A95" s="358"/>
      <c r="B95" s="379"/>
      <c r="C95" s="380"/>
      <c r="D95" s="24"/>
      <c r="E95" s="24"/>
      <c r="F95" s="24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>
      <c r="A96" s="359">
        <v>2</v>
      </c>
      <c r="B96" s="379" t="s">
        <v>90</v>
      </c>
      <c r="C96" s="380"/>
      <c r="D96" s="24"/>
      <c r="E96" s="24"/>
      <c r="F96" s="24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>
      <c r="A97" s="358"/>
      <c r="B97" s="379"/>
      <c r="C97" s="347" t="s">
        <v>135</v>
      </c>
      <c r="D97" s="24"/>
      <c r="E97" s="24"/>
      <c r="F97" s="24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>
      <c r="A98" s="358"/>
      <c r="B98" s="379"/>
      <c r="C98" s="380"/>
      <c r="D98" s="24"/>
      <c r="E98" s="24"/>
      <c r="F98" s="24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>
      <c r="A99" s="345">
        <v>3</v>
      </c>
      <c r="B99" s="381" t="s">
        <v>72</v>
      </c>
      <c r="C99" s="357"/>
      <c r="D99" s="24"/>
      <c r="E99" s="24"/>
      <c r="F99" s="24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>
      <c r="A100" s="358"/>
      <c r="B100" s="379"/>
      <c r="C100" s="347" t="s">
        <v>135</v>
      </c>
      <c r="D100" s="24"/>
      <c r="E100" s="24"/>
      <c r="F100" s="24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>
      <c r="A101" s="358"/>
      <c r="B101" s="379"/>
      <c r="C101" s="380"/>
      <c r="D101" s="24"/>
      <c r="E101" s="24"/>
      <c r="F101" s="24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>
      <c r="A102" s="345">
        <v>4</v>
      </c>
      <c r="B102" s="381" t="s">
        <v>73</v>
      </c>
      <c r="C102" s="360"/>
      <c r="D102" s="24"/>
      <c r="E102" s="24"/>
      <c r="F102" s="24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>
      <c r="A103" s="358"/>
      <c r="B103" s="361"/>
      <c r="C103" s="347" t="s">
        <v>135</v>
      </c>
      <c r="D103" s="24"/>
      <c r="E103" s="24"/>
      <c r="F103" s="24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>
      <c r="A104" s="358"/>
      <c r="B104" s="379"/>
      <c r="C104" s="380"/>
      <c r="D104" s="24"/>
      <c r="E104" s="24"/>
      <c r="F104" s="24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>
      <c r="A105" s="345">
        <v>5</v>
      </c>
      <c r="B105" s="381" t="s">
        <v>74</v>
      </c>
      <c r="C105" s="360"/>
      <c r="D105" s="24"/>
      <c r="E105" s="24"/>
      <c r="F105" s="24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>
      <c r="A106" s="358"/>
      <c r="B106" s="361"/>
      <c r="C106" s="347" t="s">
        <v>135</v>
      </c>
      <c r="D106" s="24"/>
      <c r="E106" s="24"/>
      <c r="F106" s="24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>
      <c r="A107" s="358"/>
      <c r="B107" s="382"/>
      <c r="C107" s="357"/>
      <c r="D107" s="24"/>
      <c r="E107" s="24"/>
      <c r="F107" s="24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377" customFormat="1">
      <c r="A108" s="344" t="s">
        <v>370</v>
      </c>
      <c r="B108" s="389" t="s">
        <v>75</v>
      </c>
      <c r="C108" s="390"/>
      <c r="D108" s="394"/>
      <c r="E108" s="394"/>
      <c r="F108" s="394"/>
      <c r="G108" s="400"/>
      <c r="H108" s="400"/>
      <c r="I108" s="400"/>
      <c r="J108" s="400"/>
      <c r="K108" s="400"/>
      <c r="L108" s="400"/>
      <c r="M108" s="400"/>
      <c r="N108" s="400"/>
      <c r="O108" s="400"/>
      <c r="P108" s="400"/>
      <c r="Q108" s="400"/>
      <c r="R108" s="400"/>
      <c r="S108" s="400"/>
      <c r="T108" s="400"/>
      <c r="U108" s="400"/>
      <c r="V108" s="400"/>
      <c r="W108" s="400"/>
      <c r="X108" s="400"/>
      <c r="Y108" s="400"/>
    </row>
    <row r="109" spans="1:25">
      <c r="A109" s="345">
        <v>1</v>
      </c>
      <c r="B109" s="379" t="s">
        <v>76</v>
      </c>
      <c r="C109" s="357"/>
      <c r="D109" s="24"/>
      <c r="E109" s="24"/>
      <c r="F109" s="24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>
      <c r="A110" s="358"/>
      <c r="B110" s="379"/>
      <c r="C110" s="347" t="s">
        <v>135</v>
      </c>
      <c r="D110" s="24"/>
      <c r="E110" s="24"/>
      <c r="F110" s="24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>
      <c r="A111" s="358"/>
      <c r="B111" s="379"/>
      <c r="C111" s="380"/>
      <c r="D111" s="24"/>
      <c r="E111" s="24"/>
      <c r="F111" s="24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>
      <c r="A112" s="345">
        <v>2</v>
      </c>
      <c r="B112" s="379" t="s">
        <v>77</v>
      </c>
      <c r="C112" s="357"/>
      <c r="D112" s="24"/>
      <c r="E112" s="24"/>
      <c r="F112" s="24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>
      <c r="A113" s="358"/>
      <c r="B113" s="379"/>
      <c r="C113" s="347" t="s">
        <v>135</v>
      </c>
      <c r="D113" s="24"/>
      <c r="E113" s="24"/>
      <c r="F113" s="24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>
      <c r="A114" s="358"/>
      <c r="B114" s="379"/>
      <c r="C114" s="380"/>
      <c r="D114" s="24"/>
      <c r="E114" s="24"/>
      <c r="F114" s="24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>
      <c r="A115" s="345">
        <v>3</v>
      </c>
      <c r="B115" s="379" t="s">
        <v>78</v>
      </c>
      <c r="C115" s="360"/>
      <c r="D115" s="24"/>
      <c r="E115" s="24"/>
      <c r="F115" s="24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>
      <c r="A116" s="358"/>
      <c r="B116" s="361"/>
      <c r="C116" s="347" t="s">
        <v>135</v>
      </c>
      <c r="D116" s="24"/>
      <c r="E116" s="24"/>
      <c r="F116" s="24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>
      <c r="A117" s="362"/>
      <c r="B117" s="361"/>
      <c r="C117" s="347"/>
      <c r="D117" s="24"/>
      <c r="E117" s="24"/>
      <c r="F117" s="24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377" customFormat="1">
      <c r="A118" s="344" t="s">
        <v>46</v>
      </c>
      <c r="B118" s="389" t="s">
        <v>39</v>
      </c>
      <c r="C118" s="390"/>
      <c r="D118" s="394"/>
      <c r="E118" s="394"/>
      <c r="F118" s="394"/>
      <c r="G118" s="400"/>
      <c r="H118" s="400"/>
      <c r="I118" s="400"/>
      <c r="J118" s="400"/>
      <c r="K118" s="400"/>
      <c r="L118" s="400"/>
      <c r="M118" s="400"/>
      <c r="N118" s="400"/>
      <c r="O118" s="400"/>
      <c r="P118" s="400"/>
      <c r="Q118" s="400"/>
      <c r="R118" s="400"/>
      <c r="S118" s="400"/>
      <c r="T118" s="400"/>
      <c r="U118" s="400"/>
      <c r="V118" s="400"/>
      <c r="W118" s="400"/>
      <c r="X118" s="400"/>
      <c r="Y118" s="400"/>
    </row>
    <row r="119" spans="1:25">
      <c r="A119" s="345">
        <v>1</v>
      </c>
      <c r="B119" s="379" t="s">
        <v>89</v>
      </c>
      <c r="C119" s="380"/>
      <c r="D119" s="24"/>
      <c r="E119" s="24"/>
      <c r="F119" s="24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>
      <c r="A120" s="355"/>
      <c r="B120" s="379"/>
      <c r="C120" s="347" t="s">
        <v>135</v>
      </c>
      <c r="D120" s="24"/>
      <c r="E120" s="24"/>
      <c r="F120" s="24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>
      <c r="A121" s="345">
        <v>2</v>
      </c>
      <c r="B121" s="379" t="s">
        <v>88</v>
      </c>
      <c r="C121" s="347"/>
      <c r="D121" s="24"/>
      <c r="E121" s="24"/>
      <c r="F121" s="24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>
      <c r="A122" s="358"/>
      <c r="B122" s="361"/>
      <c r="C122" s="347" t="s">
        <v>135</v>
      </c>
      <c r="D122" s="24"/>
      <c r="E122" s="24"/>
      <c r="F122" s="24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377" customFormat="1">
      <c r="A123" s="344" t="s">
        <v>79</v>
      </c>
      <c r="B123" s="389" t="s">
        <v>80</v>
      </c>
      <c r="C123" s="390"/>
      <c r="D123" s="394"/>
      <c r="E123" s="394"/>
      <c r="F123" s="394"/>
      <c r="G123" s="400"/>
      <c r="H123" s="400"/>
      <c r="I123" s="400"/>
      <c r="J123" s="400"/>
      <c r="K123" s="400"/>
      <c r="L123" s="400"/>
      <c r="M123" s="400"/>
      <c r="N123" s="400"/>
      <c r="O123" s="400"/>
      <c r="P123" s="400"/>
      <c r="Q123" s="400"/>
      <c r="R123" s="400"/>
      <c r="S123" s="400"/>
      <c r="T123" s="400"/>
      <c r="U123" s="400"/>
      <c r="V123" s="400"/>
      <c r="W123" s="400"/>
      <c r="X123" s="400"/>
      <c r="Y123" s="400"/>
    </row>
    <row r="124" spans="1:25">
      <c r="A124" s="354" t="s">
        <v>81</v>
      </c>
      <c r="B124" s="379" t="s">
        <v>82</v>
      </c>
      <c r="C124" s="383"/>
      <c r="D124" s="24"/>
      <c r="E124" s="24"/>
      <c r="F124" s="24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>
      <c r="A125" s="344"/>
      <c r="B125" s="382"/>
      <c r="C125" s="347" t="s">
        <v>135</v>
      </c>
      <c r="D125" s="24"/>
      <c r="E125" s="24"/>
      <c r="F125" s="24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>
      <c r="A126" s="354" t="s">
        <v>83</v>
      </c>
      <c r="B126" s="379" t="s">
        <v>84</v>
      </c>
      <c r="C126" s="347"/>
      <c r="D126" s="24"/>
      <c r="E126" s="24"/>
      <c r="F126" s="24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>
      <c r="A127" s="344"/>
      <c r="B127" s="382"/>
      <c r="C127" s="347" t="s">
        <v>135</v>
      </c>
      <c r="D127" s="24"/>
      <c r="E127" s="24"/>
      <c r="F127" s="24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>
      <c r="A128" s="354" t="s">
        <v>85</v>
      </c>
      <c r="B128" s="379" t="s">
        <v>86</v>
      </c>
      <c r="C128" s="347"/>
      <c r="D128" s="24"/>
      <c r="E128" s="24"/>
      <c r="F128" s="24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>
      <c r="A129" s="344"/>
      <c r="B129" s="382"/>
      <c r="C129" s="347" t="s">
        <v>135</v>
      </c>
      <c r="D129" s="24"/>
      <c r="E129" s="24"/>
      <c r="F129" s="24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>
      <c r="A130" s="355"/>
      <c r="B130" s="363"/>
      <c r="C130" s="246"/>
      <c r="D130" s="24"/>
      <c r="E130" s="24"/>
      <c r="F130" s="24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377" customFormat="1">
      <c r="A131" s="344" t="s">
        <v>87</v>
      </c>
      <c r="B131" s="389" t="s">
        <v>40</v>
      </c>
      <c r="C131" s="390"/>
      <c r="D131" s="394"/>
      <c r="E131" s="394"/>
      <c r="F131" s="394"/>
      <c r="G131" s="400"/>
      <c r="H131" s="400"/>
      <c r="I131" s="400"/>
      <c r="J131" s="400"/>
      <c r="K131" s="400"/>
      <c r="L131" s="400"/>
      <c r="M131" s="400"/>
      <c r="N131" s="400"/>
      <c r="O131" s="400"/>
      <c r="P131" s="400"/>
      <c r="Q131" s="400"/>
      <c r="R131" s="400"/>
      <c r="S131" s="400"/>
      <c r="T131" s="400"/>
      <c r="U131" s="400"/>
      <c r="V131" s="400"/>
      <c r="W131" s="400"/>
      <c r="X131" s="400"/>
      <c r="Y131" s="400"/>
    </row>
    <row r="132" spans="1:25">
      <c r="A132" s="345">
        <v>1</v>
      </c>
      <c r="B132" s="379" t="s">
        <v>41</v>
      </c>
      <c r="C132" s="380"/>
      <c r="D132" s="24"/>
      <c r="E132" s="24"/>
      <c r="F132" s="24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>
      <c r="A133" s="358"/>
      <c r="B133" s="361"/>
      <c r="C133" s="347" t="s">
        <v>135</v>
      </c>
      <c r="D133" s="24"/>
      <c r="E133" s="24"/>
      <c r="F133" s="24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>
      <c r="A134" s="345">
        <v>2</v>
      </c>
      <c r="B134" s="384" t="s">
        <v>42</v>
      </c>
      <c r="C134" s="385"/>
      <c r="D134" s="24"/>
      <c r="E134" s="24"/>
      <c r="F134" s="24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>
      <c r="A135" s="355"/>
      <c r="B135" s="361"/>
      <c r="C135" s="347" t="s">
        <v>135</v>
      </c>
      <c r="D135" s="24"/>
      <c r="E135" s="24"/>
      <c r="F135" s="24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>
      <c r="A136" s="345">
        <v>3</v>
      </c>
      <c r="B136" s="384" t="s">
        <v>43</v>
      </c>
      <c r="C136" s="347"/>
      <c r="D136" s="24"/>
      <c r="E136" s="24"/>
      <c r="F136" s="24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>
      <c r="A137" s="355"/>
      <c r="B137" s="361"/>
      <c r="C137" s="347" t="s">
        <v>135</v>
      </c>
      <c r="D137" s="24"/>
      <c r="E137" s="24"/>
      <c r="F137" s="24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>
      <c r="A138" s="345">
        <v>4</v>
      </c>
      <c r="B138" s="384" t="s">
        <v>44</v>
      </c>
      <c r="C138" s="380"/>
      <c r="D138" s="24"/>
      <c r="E138" s="24"/>
      <c r="F138" s="24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>
      <c r="A139" s="355"/>
      <c r="B139" s="384"/>
      <c r="C139" s="347" t="s">
        <v>135</v>
      </c>
      <c r="D139" s="24"/>
      <c r="E139" s="24"/>
      <c r="F139" s="24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>
      <c r="A140" s="345">
        <v>5</v>
      </c>
      <c r="B140" s="379" t="s">
        <v>45</v>
      </c>
      <c r="C140" s="380"/>
      <c r="D140" s="24"/>
      <c r="E140" s="24"/>
      <c r="F140" s="24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>
      <c r="A141" s="421"/>
      <c r="B141" s="422"/>
      <c r="C141" s="423" t="s">
        <v>135</v>
      </c>
      <c r="D141" s="24"/>
      <c r="E141" s="24"/>
      <c r="F141" s="24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ht="15.75" customHeight="1">
      <c r="A142" s="424"/>
      <c r="B142" s="424" t="s">
        <v>211</v>
      </c>
      <c r="C142" s="42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ht="31.5">
      <c r="A143" s="26"/>
      <c r="B143" s="24" t="s">
        <v>234</v>
      </c>
      <c r="C143" s="24"/>
      <c r="D143" s="24"/>
      <c r="E143" s="24"/>
      <c r="F143" s="4"/>
      <c r="G143" s="4"/>
      <c r="H143" s="4"/>
      <c r="I143" s="4"/>
      <c r="J143" s="4"/>
      <c r="K143" s="4"/>
      <c r="L143" s="4"/>
      <c r="M143" s="4"/>
      <c r="N143" s="4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>
      <c r="A144" s="16">
        <v>1</v>
      </c>
      <c r="B144" s="4" t="s">
        <v>154</v>
      </c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>
      <c r="A145" s="16">
        <v>2</v>
      </c>
      <c r="B145" s="4" t="s">
        <v>156</v>
      </c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>
      <c r="A146" s="392" t="s">
        <v>155</v>
      </c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</row>
    <row r="147" spans="1:25" ht="15.75" customHeight="1">
      <c r="A147" s="420"/>
      <c r="B147" s="425" t="s">
        <v>91</v>
      </c>
      <c r="C147" s="426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</row>
    <row r="148" spans="1:25" ht="31.5">
      <c r="A148" s="392">
        <v>1</v>
      </c>
      <c r="B148" s="418" t="s">
        <v>382</v>
      </c>
      <c r="C148" s="419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</row>
    <row r="149" spans="1:25" ht="31.5">
      <c r="A149" s="392">
        <v>2</v>
      </c>
      <c r="B149" s="418" t="s">
        <v>383</v>
      </c>
      <c r="C149" s="419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</row>
    <row r="150" spans="1:25">
      <c r="A150" s="392">
        <v>3</v>
      </c>
      <c r="B150" s="418" t="s">
        <v>235</v>
      </c>
      <c r="C150" s="419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</row>
    <row r="151" spans="1:25" ht="47.25">
      <c r="A151" s="392">
        <v>4</v>
      </c>
      <c r="B151" s="418" t="s">
        <v>384</v>
      </c>
      <c r="C151" s="419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</row>
    <row r="152" spans="1:25" ht="31.5">
      <c r="A152" s="392">
        <v>5</v>
      </c>
      <c r="B152" s="418" t="s">
        <v>385</v>
      </c>
      <c r="C152" s="419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</row>
    <row r="153" spans="1:25" ht="31.5">
      <c r="A153" s="392">
        <v>6</v>
      </c>
      <c r="B153" s="418" t="s">
        <v>386</v>
      </c>
      <c r="C153" s="419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</row>
    <row r="154" spans="1:25" ht="31.5">
      <c r="A154" s="392">
        <v>7</v>
      </c>
      <c r="B154" s="418" t="s">
        <v>387</v>
      </c>
      <c r="C154" s="419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</row>
    <row r="155" spans="1:25">
      <c r="A155" s="392">
        <v>8</v>
      </c>
      <c r="B155" s="418" t="s">
        <v>388</v>
      </c>
      <c r="C155" s="419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</row>
    <row r="156" spans="1:25" ht="16.5" thickBot="1">
      <c r="A156" s="83"/>
      <c r="B156" s="414"/>
      <c r="C156" s="41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</row>
    <row r="157" spans="1:25">
      <c r="A157" s="81"/>
      <c r="B157" s="81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</row>
    <row r="158" spans="1:25">
      <c r="A158" s="81"/>
      <c r="B158" s="82" t="s">
        <v>350</v>
      </c>
      <c r="C158" s="35"/>
      <c r="D158" s="35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</row>
    <row r="159" spans="1:25" ht="15.75" customHeight="1">
      <c r="A159" s="81"/>
      <c r="B159" s="2813" t="s">
        <v>351</v>
      </c>
      <c r="C159" s="2813"/>
      <c r="D159" s="2813"/>
      <c r="E159" s="2813"/>
      <c r="F159" s="2813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</row>
    <row r="160" spans="1:25">
      <c r="A160" s="27"/>
      <c r="B160" s="1" t="s">
        <v>352</v>
      </c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</row>
    <row r="161" spans="1:17">
      <c r="A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</row>
    <row r="162" spans="1:17" ht="15.75" customHeight="1">
      <c r="A162" s="27"/>
      <c r="B162" s="2812" t="s">
        <v>353</v>
      </c>
      <c r="C162" s="2812"/>
      <c r="D162" s="2812"/>
      <c r="E162" s="2812"/>
      <c r="F162" s="2812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</row>
    <row r="163" spans="1:17">
      <c r="A163" s="27"/>
      <c r="B163" s="11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</row>
    <row r="164" spans="1:17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</row>
    <row r="165" spans="1:17">
      <c r="A165" s="12"/>
    </row>
    <row r="166" spans="1:17">
      <c r="A166" s="18"/>
      <c r="C166" s="19"/>
      <c r="D166" s="19"/>
    </row>
    <row r="167" spans="1:17">
      <c r="E167" s="22"/>
      <c r="G167" s="197"/>
      <c r="H167" s="197"/>
      <c r="I167" s="197"/>
      <c r="J167" s="197"/>
      <c r="K167" s="197"/>
      <c r="L167" s="29"/>
      <c r="M167" s="29"/>
      <c r="N167" s="29"/>
      <c r="O167" s="29"/>
      <c r="P167" s="29"/>
      <c r="Q167" s="29"/>
    </row>
    <row r="168" spans="1:17">
      <c r="A168" s="15"/>
      <c r="E168" s="13"/>
    </row>
  </sheetData>
  <customSheetViews>
    <customSheetView guid="{EB98465D-0289-4BA5-A6BA-5AC3EB1A071C}" fitToPage="1" state="hidden">
      <pageMargins left="0.19685039370078741" right="0.19685039370078741" top="0.39370078740157483" bottom="0.51181102362204722" header="0.27559055118110237" footer="0.31496062992125984"/>
      <printOptions horizontalCentered="1"/>
      <pageSetup paperSize="9" scale="39" fitToHeight="3" orientation="landscape" r:id="rId1"/>
      <headerFooter alignWithMargins="0"/>
    </customSheetView>
    <customSheetView guid="{B8CA3292-2251-4C49-8579-3CF352E9DD94}" showPageBreaks="1" fitToPage="1" printArea="1" state="hidden">
      <pageMargins left="0.19685039370078741" right="0.19685039370078741" top="0.39370078740157483" bottom="0.51181102362204722" header="0.27559055118110237" footer="0.31496062992125984"/>
      <printOptions horizontalCentered="1"/>
      <pageSetup paperSize="9" scale="39" fitToHeight="3" orientation="landscape" r:id="rId2"/>
      <headerFooter alignWithMargins="0"/>
    </customSheetView>
    <customSheetView guid="{5D763BBE-552C-48CC-8411-7FA3A9432025}" fitToPage="1" state="hidden">
      <pageMargins left="0.19685039370078741" right="0.19685039370078741" top="0.39370078740157483" bottom="0.51181102362204722" header="0.27559055118110237" footer="0.31496062992125984"/>
      <printOptions horizontalCentered="1"/>
      <pageSetup paperSize="9" scale="39" fitToHeight="3" orientation="landscape" r:id="rId3"/>
      <headerFooter alignWithMargins="0"/>
    </customSheetView>
  </customSheetViews>
  <mergeCells count="27">
    <mergeCell ref="A7:Y7"/>
    <mergeCell ref="G17:G18"/>
    <mergeCell ref="H17:I17"/>
    <mergeCell ref="L17:L18"/>
    <mergeCell ref="F16:L16"/>
    <mergeCell ref="J17:K17"/>
    <mergeCell ref="E16:E18"/>
    <mergeCell ref="Y16:Y18"/>
    <mergeCell ref="N17:N18"/>
    <mergeCell ref="O17:O18"/>
    <mergeCell ref="P17:Q17"/>
    <mergeCell ref="M16:M18"/>
    <mergeCell ref="S17:S18"/>
    <mergeCell ref="R17:R18"/>
    <mergeCell ref="T17:U17"/>
    <mergeCell ref="N16:Q16"/>
    <mergeCell ref="B162:F162"/>
    <mergeCell ref="B159:F159"/>
    <mergeCell ref="A16:A18"/>
    <mergeCell ref="F17:F18"/>
    <mergeCell ref="B16:C18"/>
    <mergeCell ref="D16:D18"/>
    <mergeCell ref="R16:U16"/>
    <mergeCell ref="X16:X18"/>
    <mergeCell ref="V16:W16"/>
    <mergeCell ref="V17:V18"/>
    <mergeCell ref="W17:W18"/>
  </mergeCells>
  <phoneticPr fontId="12" type="noConversion"/>
  <printOptions horizontalCentered="1"/>
  <pageMargins left="0.19685039370078741" right="0.19685039370078741" top="0.39370078740157483" bottom="0.51181102362204722" header="0.27559055118110237" footer="0.31496062992125984"/>
  <pageSetup paperSize="9" scale="39" fitToHeight="3" orientation="landscape" r:id="rId4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2:G70"/>
  <sheetViews>
    <sheetView workbookViewId="0"/>
  </sheetViews>
  <sheetFormatPr defaultRowHeight="15.75"/>
  <cols>
    <col min="1" max="1" width="9" style="1"/>
    <col min="2" max="2" width="34.875" style="1" customWidth="1"/>
    <col min="3" max="3" width="9.25" style="1" bestFit="1" customWidth="1"/>
    <col min="4" max="4" width="10.5" style="1" bestFit="1" customWidth="1"/>
    <col min="5" max="5" width="39.625" style="1" customWidth="1"/>
    <col min="6" max="16384" width="9" style="1"/>
  </cols>
  <sheetData>
    <row r="2" spans="1:7">
      <c r="E2" s="3" t="s">
        <v>542</v>
      </c>
    </row>
    <row r="3" spans="1:7">
      <c r="E3" s="3" t="s">
        <v>343</v>
      </c>
    </row>
    <row r="4" spans="1:7">
      <c r="E4" s="3" t="s">
        <v>358</v>
      </c>
    </row>
    <row r="5" spans="1:7">
      <c r="E5" s="3"/>
    </row>
    <row r="6" spans="1:7" ht="31.5" customHeight="1">
      <c r="A6" s="2798" t="s">
        <v>577</v>
      </c>
      <c r="B6" s="2831"/>
      <c r="C6" s="2831"/>
      <c r="D6" s="2831"/>
      <c r="E6" s="2831"/>
      <c r="F6" s="2817"/>
      <c r="G6" s="2817"/>
    </row>
    <row r="7" spans="1:7">
      <c r="A7" s="263"/>
      <c r="B7" s="263"/>
      <c r="C7" s="263"/>
      <c r="D7" s="263"/>
      <c r="E7" s="263"/>
      <c r="F7" s="17"/>
      <c r="G7" s="17"/>
    </row>
    <row r="8" spans="1:7">
      <c r="E8" s="3" t="s">
        <v>344</v>
      </c>
    </row>
    <row r="9" spans="1:7">
      <c r="E9" s="3" t="s">
        <v>345</v>
      </c>
    </row>
    <row r="10" spans="1:7">
      <c r="E10" s="3"/>
    </row>
    <row r="11" spans="1:7">
      <c r="E11" s="171" t="s">
        <v>346</v>
      </c>
    </row>
    <row r="12" spans="1:7">
      <c r="E12" s="3" t="s">
        <v>347</v>
      </c>
    </row>
    <row r="13" spans="1:7">
      <c r="E13" s="3" t="s">
        <v>348</v>
      </c>
    </row>
    <row r="14" spans="1:7" ht="16.5" thickBot="1">
      <c r="A14" s="13"/>
      <c r="E14" s="3"/>
      <c r="F14" s="17"/>
      <c r="G14" s="17"/>
    </row>
    <row r="15" spans="1:7" ht="32.25" customHeight="1">
      <c r="A15" s="2818" t="s">
        <v>123</v>
      </c>
      <c r="B15" s="2821" t="s">
        <v>124</v>
      </c>
      <c r="C15" s="2827" t="s">
        <v>349</v>
      </c>
      <c r="D15" s="2828"/>
      <c r="E15" s="2824" t="s">
        <v>125</v>
      </c>
    </row>
    <row r="16" spans="1:7">
      <c r="A16" s="2819"/>
      <c r="B16" s="2822"/>
      <c r="C16" s="2829"/>
      <c r="D16" s="2830"/>
      <c r="E16" s="2825"/>
    </row>
    <row r="17" spans="1:7" ht="16.5" thickBot="1">
      <c r="A17" s="2820"/>
      <c r="B17" s="2823"/>
      <c r="C17" s="88" t="s">
        <v>224</v>
      </c>
      <c r="D17" s="88" t="s">
        <v>237</v>
      </c>
      <c r="E17" s="2826"/>
    </row>
    <row r="18" spans="1:7">
      <c r="A18" s="206">
        <v>1</v>
      </c>
      <c r="B18" s="204" t="s">
        <v>134</v>
      </c>
      <c r="C18" s="79"/>
      <c r="D18" s="79"/>
      <c r="E18" s="86"/>
      <c r="F18" s="7"/>
      <c r="G18" s="7"/>
    </row>
    <row r="19" spans="1:7" ht="31.5">
      <c r="A19" s="186" t="s">
        <v>111</v>
      </c>
      <c r="B19" s="4" t="s">
        <v>141</v>
      </c>
      <c r="C19" s="4"/>
      <c r="D19" s="4"/>
      <c r="E19" s="9"/>
    </row>
    <row r="20" spans="1:7" ht="31.5">
      <c r="A20" s="186" t="s">
        <v>142</v>
      </c>
      <c r="B20" s="4" t="s">
        <v>165</v>
      </c>
      <c r="C20" s="4"/>
      <c r="D20" s="4"/>
      <c r="E20" s="9"/>
    </row>
    <row r="21" spans="1:7">
      <c r="A21" s="186" t="s">
        <v>158</v>
      </c>
      <c r="B21" s="4" t="s">
        <v>166</v>
      </c>
      <c r="C21" s="5"/>
      <c r="D21" s="5"/>
      <c r="E21" s="9"/>
    </row>
    <row r="22" spans="1:7" ht="47.25">
      <c r="A22" s="186" t="s">
        <v>162</v>
      </c>
      <c r="B22" s="4" t="s">
        <v>216</v>
      </c>
      <c r="C22" s="24"/>
      <c r="D22" s="24"/>
      <c r="E22" s="9"/>
    </row>
    <row r="23" spans="1:7" ht="31.5">
      <c r="A23" s="186" t="s">
        <v>163</v>
      </c>
      <c r="B23" s="4" t="s">
        <v>217</v>
      </c>
      <c r="C23" s="24"/>
      <c r="D23" s="24"/>
      <c r="E23" s="9"/>
    </row>
    <row r="24" spans="1:7" ht="31.5">
      <c r="A24" s="186" t="s">
        <v>164</v>
      </c>
      <c r="B24" s="4" t="s">
        <v>218</v>
      </c>
      <c r="C24" s="4"/>
      <c r="D24" s="4"/>
      <c r="E24" s="9"/>
    </row>
    <row r="25" spans="1:7">
      <c r="A25" s="186" t="s">
        <v>376</v>
      </c>
      <c r="B25" s="4" t="s">
        <v>363</v>
      </c>
      <c r="C25" s="4"/>
      <c r="D25" s="4"/>
      <c r="E25" s="9"/>
    </row>
    <row r="26" spans="1:7">
      <c r="A26" s="186" t="s">
        <v>112</v>
      </c>
      <c r="B26" s="4" t="s">
        <v>143</v>
      </c>
      <c r="C26" s="4"/>
      <c r="D26" s="4"/>
      <c r="E26" s="9"/>
    </row>
    <row r="27" spans="1:7">
      <c r="A27" s="186" t="s">
        <v>364</v>
      </c>
      <c r="B27" s="4" t="s">
        <v>367</v>
      </c>
      <c r="C27" s="4"/>
      <c r="D27" s="4"/>
      <c r="E27" s="9"/>
    </row>
    <row r="28" spans="1:7">
      <c r="A28" s="186" t="s">
        <v>365</v>
      </c>
      <c r="B28" s="4" t="s">
        <v>368</v>
      </c>
      <c r="C28" s="4"/>
      <c r="D28" s="4"/>
      <c r="E28" s="9"/>
    </row>
    <row r="29" spans="1:7" ht="31.5">
      <c r="A29" s="186" t="s">
        <v>366</v>
      </c>
      <c r="B29" s="4" t="s">
        <v>369</v>
      </c>
      <c r="C29" s="4"/>
      <c r="D29" s="4"/>
      <c r="E29" s="9"/>
    </row>
    <row r="30" spans="1:7">
      <c r="A30" s="186" t="s">
        <v>122</v>
      </c>
      <c r="B30" s="4" t="s">
        <v>144</v>
      </c>
      <c r="C30" s="4"/>
      <c r="D30" s="4"/>
      <c r="E30" s="9"/>
    </row>
    <row r="31" spans="1:7">
      <c r="A31" s="186" t="s">
        <v>145</v>
      </c>
      <c r="B31" s="4" t="s">
        <v>146</v>
      </c>
      <c r="C31" s="4"/>
      <c r="D31" s="4"/>
      <c r="E31" s="9"/>
    </row>
    <row r="32" spans="1:7">
      <c r="A32" s="186" t="s">
        <v>147</v>
      </c>
      <c r="B32" s="4" t="s">
        <v>219</v>
      </c>
      <c r="C32" s="4"/>
      <c r="D32" s="4"/>
      <c r="E32" s="9"/>
    </row>
    <row r="33" spans="1:7" ht="32.25" thickBot="1">
      <c r="A33" s="190" t="s">
        <v>267</v>
      </c>
      <c r="B33" s="191" t="s">
        <v>375</v>
      </c>
      <c r="C33" s="191"/>
      <c r="D33" s="191"/>
      <c r="E33" s="32"/>
    </row>
    <row r="34" spans="1:7">
      <c r="A34" s="203" t="s">
        <v>113</v>
      </c>
      <c r="B34" s="204" t="s">
        <v>220</v>
      </c>
      <c r="C34" s="204"/>
      <c r="D34" s="204"/>
      <c r="E34" s="205"/>
    </row>
    <row r="35" spans="1:7">
      <c r="A35" s="186" t="s">
        <v>114</v>
      </c>
      <c r="B35" s="4" t="s">
        <v>225</v>
      </c>
      <c r="C35" s="4"/>
      <c r="D35" s="4"/>
      <c r="E35" s="9"/>
    </row>
    <row r="36" spans="1:7">
      <c r="A36" s="186" t="s">
        <v>115</v>
      </c>
      <c r="B36" s="4" t="s">
        <v>221</v>
      </c>
      <c r="C36" s="4"/>
      <c r="D36" s="4"/>
      <c r="E36" s="9"/>
    </row>
    <row r="37" spans="1:7" ht="21.75" customHeight="1">
      <c r="A37" s="189" t="s">
        <v>116</v>
      </c>
      <c r="B37" s="4" t="s">
        <v>222</v>
      </c>
      <c r="C37" s="8"/>
      <c r="D37" s="8"/>
      <c r="E37" s="180"/>
    </row>
    <row r="38" spans="1:7">
      <c r="A38" s="189" t="s">
        <v>117</v>
      </c>
      <c r="B38" s="4" t="s">
        <v>148</v>
      </c>
      <c r="C38" s="8"/>
      <c r="D38" s="8"/>
      <c r="E38" s="180"/>
    </row>
    <row r="39" spans="1:7">
      <c r="A39" s="186" t="s">
        <v>167</v>
      </c>
      <c r="B39" s="4" t="s">
        <v>161</v>
      </c>
      <c r="C39" s="8"/>
      <c r="D39" s="8"/>
      <c r="E39" s="180"/>
    </row>
    <row r="40" spans="1:7">
      <c r="A40" s="186" t="s">
        <v>214</v>
      </c>
      <c r="B40" s="4" t="s">
        <v>371</v>
      </c>
      <c r="C40" s="8"/>
      <c r="D40" s="8"/>
      <c r="E40" s="180"/>
    </row>
    <row r="41" spans="1:7" ht="16.5" thickBot="1">
      <c r="A41" s="190" t="s">
        <v>370</v>
      </c>
      <c r="B41" s="191" t="s">
        <v>149</v>
      </c>
      <c r="C41" s="31"/>
      <c r="D41" s="31"/>
      <c r="E41" s="182"/>
    </row>
    <row r="42" spans="1:7" ht="31.5">
      <c r="A42" s="198"/>
      <c r="B42" s="199" t="s">
        <v>133</v>
      </c>
      <c r="C42" s="200"/>
      <c r="D42" s="200"/>
      <c r="E42" s="202"/>
    </row>
    <row r="43" spans="1:7">
      <c r="A43" s="12"/>
      <c r="B43" s="188"/>
      <c r="C43" s="33"/>
      <c r="D43" s="33"/>
      <c r="E43" s="11"/>
    </row>
    <row r="44" spans="1:7">
      <c r="A44" s="12" t="s">
        <v>223</v>
      </c>
      <c r="C44" s="27"/>
      <c r="D44" s="27"/>
    </row>
    <row r="45" spans="1:7">
      <c r="A45" s="12" t="s">
        <v>238</v>
      </c>
      <c r="C45" s="27"/>
      <c r="D45" s="27"/>
    </row>
    <row r="46" spans="1:7">
      <c r="A46" s="12"/>
      <c r="C46" s="27"/>
      <c r="D46" s="27"/>
    </row>
    <row r="47" spans="1:7">
      <c r="A47" s="33"/>
      <c r="B47" s="89"/>
      <c r="C47" s="27"/>
      <c r="D47" s="27"/>
      <c r="E47" s="33"/>
      <c r="F47" s="11"/>
      <c r="G47" s="11"/>
    </row>
    <row r="48" spans="1:7">
      <c r="C48" s="27"/>
      <c r="D48" s="27"/>
    </row>
    <row r="49" spans="3:4">
      <c r="C49" s="27"/>
      <c r="D49" s="27"/>
    </row>
    <row r="50" spans="3:4">
      <c r="C50" s="27"/>
      <c r="D50" s="27"/>
    </row>
    <row r="51" spans="3:4">
      <c r="C51" s="27"/>
      <c r="D51" s="27"/>
    </row>
    <row r="52" spans="3:4">
      <c r="C52" s="27"/>
      <c r="D52" s="27"/>
    </row>
    <row r="53" spans="3:4">
      <c r="C53" s="27"/>
      <c r="D53" s="27"/>
    </row>
    <row r="54" spans="3:4">
      <c r="C54" s="27"/>
      <c r="D54" s="27"/>
    </row>
    <row r="55" spans="3:4">
      <c r="C55" s="27"/>
      <c r="D55" s="27"/>
    </row>
    <row r="56" spans="3:4">
      <c r="C56" s="27"/>
      <c r="D56" s="27"/>
    </row>
    <row r="57" spans="3:4">
      <c r="C57" s="27"/>
      <c r="D57" s="27"/>
    </row>
    <row r="58" spans="3:4">
      <c r="C58" s="27"/>
      <c r="D58" s="27"/>
    </row>
    <row r="59" spans="3:4">
      <c r="C59" s="27"/>
      <c r="D59" s="27"/>
    </row>
    <row r="60" spans="3:4">
      <c r="C60" s="27"/>
      <c r="D60" s="27"/>
    </row>
    <row r="61" spans="3:4">
      <c r="C61" s="81"/>
      <c r="D61" s="81"/>
    </row>
    <row r="65" spans="3:4">
      <c r="C65" s="27"/>
      <c r="D65" s="27"/>
    </row>
    <row r="66" spans="3:4">
      <c r="C66" s="27"/>
      <c r="D66" s="27"/>
    </row>
    <row r="69" spans="3:4">
      <c r="C69" s="22"/>
    </row>
    <row r="70" spans="3:4">
      <c r="C70" s="13"/>
    </row>
  </sheetData>
  <customSheetViews>
    <customSheetView guid="{EB98465D-0289-4BA5-A6BA-5AC3EB1A071C}" fitToPage="1" state="hidden">
      <pageMargins left="0.19685039370078741" right="0.19685039370078741" top="0.31496062992125984" bottom="0.63" header="0.19685039370078741" footer="0.51181102362204722"/>
      <printOptions horizontalCentered="1"/>
      <pageSetup paperSize="9" scale="77" orientation="portrait" r:id="rId1"/>
      <headerFooter alignWithMargins="0"/>
    </customSheetView>
    <customSheetView guid="{B8CA3292-2251-4C49-8579-3CF352E9DD94}" showPageBreaks="1" fitToPage="1" printArea="1" state="hidden">
      <pageMargins left="0.19685039370078741" right="0.19685039370078741" top="0.31496062992125984" bottom="0.63" header="0.19685039370078741" footer="0.51181102362204722"/>
      <printOptions horizontalCentered="1"/>
      <pageSetup paperSize="9" scale="87" orientation="portrait" r:id="rId2"/>
      <headerFooter alignWithMargins="0"/>
    </customSheetView>
    <customSheetView guid="{5D763BBE-552C-48CC-8411-7FA3A9432025}" fitToPage="1" state="hidden">
      <pageMargins left="0.19685039370078741" right="0.19685039370078741" top="0.31496062992125984" bottom="0.63" header="0.19685039370078741" footer="0.51181102362204722"/>
      <printOptions horizontalCentered="1"/>
      <pageSetup paperSize="9" scale="77" orientation="portrait" r:id="rId3"/>
      <headerFooter alignWithMargins="0"/>
    </customSheetView>
  </customSheetViews>
  <mergeCells count="6">
    <mergeCell ref="F6:G6"/>
    <mergeCell ref="A15:A17"/>
    <mergeCell ref="B15:B17"/>
    <mergeCell ref="E15:E17"/>
    <mergeCell ref="C15:D16"/>
    <mergeCell ref="A6:E6"/>
  </mergeCells>
  <phoneticPr fontId="12" type="noConversion"/>
  <printOptions horizontalCentered="1"/>
  <pageMargins left="0.19685039370078741" right="0.19685039370078741" top="0.31496062992125984" bottom="0.63" header="0.19685039370078741" footer="0.51181102362204722"/>
  <pageSetup paperSize="9" scale="77" orientation="portrait" r:id="rId4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Y235"/>
  <sheetViews>
    <sheetView topLeftCell="A16" zoomScale="80" zoomScaleNormal="80" workbookViewId="0">
      <pane xSplit="2" ySplit="5" topLeftCell="C171" activePane="bottomRight" state="frozen"/>
      <selection activeCell="A16" sqref="A16"/>
      <selection pane="topRight" activeCell="C16" sqref="C16"/>
      <selection pane="bottomLeft" activeCell="A21" sqref="A21"/>
      <selection pane="bottomRight" activeCell="L20" sqref="L20"/>
    </sheetView>
  </sheetViews>
  <sheetFormatPr defaultRowHeight="15.75" outlineLevelRow="2" outlineLevelCol="1"/>
  <cols>
    <col min="1" max="1" width="7.625" style="1091" customWidth="1"/>
    <col min="2" max="2" width="39.625" style="1142" customWidth="1"/>
    <col min="3" max="3" width="14.25" style="1090" customWidth="1" outlineLevel="1"/>
    <col min="4" max="4" width="16.5" style="1090" customWidth="1" outlineLevel="1"/>
    <col min="5" max="5" width="12.25" style="1090" customWidth="1" outlineLevel="1"/>
    <col min="6" max="6" width="11.75" style="1246" customWidth="1" outlineLevel="1"/>
    <col min="7" max="7" width="13.875" style="1246" customWidth="1" outlineLevel="1"/>
    <col min="8" max="8" width="12.75" style="1090" customWidth="1"/>
    <col min="9" max="9" width="15.125" style="1090" customWidth="1"/>
    <col min="10" max="10" width="12.25" style="1090" customWidth="1"/>
    <col min="11" max="11" width="11.75" style="1246" customWidth="1"/>
    <col min="12" max="12" width="13.875" style="1246" customWidth="1" outlineLevel="1"/>
    <col min="13" max="14" width="13.875" style="1246" hidden="1" customWidth="1" outlineLevel="1"/>
    <col min="15" max="15" width="11.25" style="1090" customWidth="1" collapsed="1"/>
    <col min="16" max="16" width="14.25" style="1090" customWidth="1"/>
    <col min="17" max="17" width="12.25" style="1090" customWidth="1"/>
    <col min="18" max="18" width="11.75" style="1246" customWidth="1"/>
    <col min="19" max="19" width="13.875" style="1246" customWidth="1" outlineLevel="1"/>
    <col min="20" max="21" width="13.875" style="1246" hidden="1" customWidth="1" outlineLevel="1"/>
    <col min="22" max="22" width="11.625" style="1091" customWidth="1" collapsed="1"/>
    <col min="23" max="23" width="11.625" style="1091" customWidth="1"/>
    <col min="24" max="16384" width="9" style="1091"/>
  </cols>
  <sheetData>
    <row r="1" spans="1:21" hidden="1"/>
    <row r="2" spans="1:21" hidden="1"/>
    <row r="3" spans="1:21" hidden="1"/>
    <row r="4" spans="1:21" hidden="1"/>
    <row r="5" spans="1:21" hidden="1">
      <c r="A5" s="2264" t="s">
        <v>1341</v>
      </c>
      <c r="B5" s="2264"/>
      <c r="C5" s="2264"/>
      <c r="D5" s="2264"/>
      <c r="E5" s="2264"/>
      <c r="F5" s="2264"/>
      <c r="G5" s="2264"/>
      <c r="H5" s="2264"/>
      <c r="I5" s="2265"/>
      <c r="J5" s="2265"/>
      <c r="K5" s="2265"/>
      <c r="L5" s="2265"/>
      <c r="M5" s="1947"/>
      <c r="N5" s="1947"/>
      <c r="O5" s="1244"/>
      <c r="P5" s="1244"/>
      <c r="Q5" s="1091"/>
      <c r="R5" s="1091"/>
      <c r="S5" s="1091"/>
      <c r="T5" s="1091"/>
      <c r="U5" s="1091"/>
    </row>
    <row r="6" spans="1:21" hidden="1"/>
    <row r="7" spans="1:21" ht="18.75" hidden="1">
      <c r="A7" s="1667"/>
      <c r="B7" s="1637"/>
      <c r="C7" s="1668"/>
      <c r="D7" s="1668"/>
      <c r="E7" s="1668"/>
      <c r="H7" s="1668"/>
      <c r="I7" s="1668"/>
      <c r="J7" s="1668"/>
      <c r="O7" s="1668"/>
      <c r="P7" s="1668"/>
      <c r="Q7" s="1668"/>
    </row>
    <row r="8" spans="1:21" ht="18.75" hidden="1">
      <c r="A8" s="1143"/>
      <c r="B8" s="1637"/>
      <c r="E8" s="1668"/>
      <c r="J8" s="1668"/>
      <c r="Q8" s="1668"/>
    </row>
    <row r="9" spans="1:21" ht="18.75" hidden="1">
      <c r="A9" s="1143"/>
      <c r="B9" s="1637"/>
      <c r="E9" s="1668"/>
      <c r="J9" s="1668"/>
      <c r="Q9" s="1668"/>
    </row>
    <row r="10" spans="1:21" ht="18.75" hidden="1">
      <c r="A10" s="1143"/>
      <c r="B10" s="1637"/>
      <c r="E10" s="1668"/>
      <c r="J10" s="1668"/>
      <c r="Q10" s="1668"/>
    </row>
    <row r="11" spans="1:21" ht="18.75" hidden="1">
      <c r="A11" s="1143"/>
      <c r="B11" s="1637"/>
      <c r="E11" s="1668"/>
      <c r="J11" s="1668"/>
      <c r="Q11" s="1668"/>
    </row>
    <row r="12" spans="1:21" ht="18.75" hidden="1">
      <c r="A12" s="1143"/>
      <c r="B12" s="1637"/>
      <c r="E12" s="1668"/>
      <c r="J12" s="1668"/>
      <c r="Q12" s="1668"/>
    </row>
    <row r="13" spans="1:21" ht="18.75" hidden="1">
      <c r="A13" s="1676"/>
      <c r="C13" s="1677" t="e">
        <f>C16-C20</f>
        <v>#VALUE!</v>
      </c>
      <c r="D13" s="1677" t="e">
        <f>D16-D20</f>
        <v>#N/A</v>
      </c>
      <c r="E13" s="1175"/>
      <c r="F13" s="1679" t="e">
        <f>440.531-F20</f>
        <v>#N/A</v>
      </c>
      <c r="G13" s="1679">
        <f>G20</f>
        <v>609.49000041659542</v>
      </c>
      <c r="H13" s="1677" t="e">
        <f>H16-H20</f>
        <v>#VALUE!</v>
      </c>
      <c r="I13" s="1677" t="e">
        <f>I16-I20</f>
        <v>#REF!</v>
      </c>
      <c r="J13" s="1175"/>
      <c r="K13" s="1679" t="e">
        <f>440.531-K20</f>
        <v>#REF!</v>
      </c>
      <c r="L13" s="1679" t="e">
        <f>L20</f>
        <v>#REF!</v>
      </c>
      <c r="M13" s="1679">
        <f>M20</f>
        <v>0</v>
      </c>
      <c r="N13" s="1679" t="e">
        <f>N20</f>
        <v>#REF!</v>
      </c>
      <c r="O13" s="1677"/>
      <c r="P13" s="1677"/>
      <c r="Q13" s="1175"/>
      <c r="R13" s="1679"/>
      <c r="S13" s="1679"/>
      <c r="T13" s="1679"/>
      <c r="U13" s="1679"/>
    </row>
    <row r="14" spans="1:21" hidden="1">
      <c r="A14" s="1683"/>
      <c r="B14" s="1684"/>
      <c r="C14" s="1685"/>
      <c r="D14" s="1685"/>
      <c r="E14" s="1686"/>
      <c r="F14" s="1677"/>
      <c r="G14" s="1677"/>
      <c r="H14" s="1685"/>
      <c r="I14" s="1685"/>
      <c r="J14" s="1686"/>
      <c r="K14" s="1677"/>
      <c r="L14" s="1677"/>
      <c r="M14" s="1677"/>
      <c r="N14" s="1677"/>
      <c r="O14" s="1685"/>
      <c r="P14" s="1685"/>
      <c r="Q14" s="1686"/>
      <c r="R14" s="1677"/>
      <c r="S14" s="1677"/>
      <c r="T14" s="1677"/>
      <c r="U14" s="1677"/>
    </row>
    <row r="15" spans="1:21" s="1243" customFormat="1" hidden="1">
      <c r="B15" s="1690"/>
      <c r="C15" s="1693"/>
      <c r="D15" s="1693"/>
      <c r="E15" s="1694" t="e">
        <f>#REF!-E20</f>
        <v>#REF!</v>
      </c>
      <c r="F15" s="1697">
        <f>470+131.62</f>
        <v>601.62</v>
      </c>
      <c r="G15" s="1697"/>
      <c r="H15" s="1693"/>
      <c r="I15" s="1693"/>
      <c r="J15" s="1694" t="e">
        <f>#REF!-J20</f>
        <v>#REF!</v>
      </c>
      <c r="K15" s="1697">
        <f>470+131.62</f>
        <v>601.62</v>
      </c>
      <c r="L15" s="1697"/>
      <c r="M15" s="1697"/>
      <c r="N15" s="1697"/>
      <c r="O15" s="1693"/>
      <c r="P15" s="1693"/>
      <c r="Q15" s="1694"/>
      <c r="R15" s="1697"/>
      <c r="S15" s="1697"/>
      <c r="T15" s="1697"/>
      <c r="U15" s="1697"/>
    </row>
    <row r="16" spans="1:21" s="1244" customFormat="1">
      <c r="C16" s="2261" t="s">
        <v>1375</v>
      </c>
      <c r="D16" s="2261"/>
      <c r="E16" s="2261"/>
      <c r="F16" s="2261"/>
      <c r="G16" s="2261"/>
      <c r="H16" s="2261" t="s">
        <v>1382</v>
      </c>
      <c r="I16" s="2261"/>
      <c r="J16" s="2261"/>
      <c r="K16" s="2261"/>
      <c r="L16" s="2261"/>
      <c r="M16" s="2261"/>
      <c r="N16" s="2261"/>
      <c r="O16" s="2261" t="s">
        <v>1374</v>
      </c>
      <c r="P16" s="2261"/>
      <c r="Q16" s="2261"/>
      <c r="R16" s="2261"/>
      <c r="S16" s="2261"/>
      <c r="T16" s="2261"/>
      <c r="U16" s="2261"/>
    </row>
    <row r="17" spans="1:25" ht="78.75">
      <c r="A17" s="2266" t="s">
        <v>123</v>
      </c>
      <c r="B17" s="2269" t="s">
        <v>252</v>
      </c>
      <c r="C17" s="1950" t="s">
        <v>1364</v>
      </c>
      <c r="D17" s="1950" t="s">
        <v>65</v>
      </c>
      <c r="E17" s="1949" t="s">
        <v>1028</v>
      </c>
      <c r="F17" s="1948" t="s">
        <v>1030</v>
      </c>
      <c r="G17" s="1949" t="s">
        <v>1031</v>
      </c>
      <c r="H17" s="1078" t="s">
        <v>1364</v>
      </c>
      <c r="I17" s="1078" t="s">
        <v>65</v>
      </c>
      <c r="J17" s="1078" t="s">
        <v>1028</v>
      </c>
      <c r="K17" s="1104" t="s">
        <v>1030</v>
      </c>
      <c r="L17" s="1955" t="s">
        <v>1031</v>
      </c>
      <c r="M17" s="1956"/>
      <c r="N17" s="1078"/>
      <c r="O17" s="1078" t="s">
        <v>1364</v>
      </c>
      <c r="P17" s="1078" t="s">
        <v>65</v>
      </c>
      <c r="Q17" s="1949" t="s">
        <v>1028</v>
      </c>
      <c r="R17" s="1948" t="s">
        <v>1030</v>
      </c>
      <c r="S17" s="1955" t="str">
        <f>L17</f>
        <v>Объем финансирования с НДС
 [2016 год]</v>
      </c>
      <c r="T17" s="1956"/>
      <c r="U17" s="1078"/>
    </row>
    <row r="18" spans="1:25">
      <c r="A18" s="2267"/>
      <c r="B18" s="2270"/>
      <c r="C18" s="1951"/>
      <c r="D18" s="1951"/>
      <c r="E18" s="1078">
        <v>0</v>
      </c>
      <c r="F18" s="1104">
        <v>0</v>
      </c>
      <c r="G18" s="1104">
        <v>0</v>
      </c>
      <c r="H18" s="1104" t="e">
        <f>'прил 1.1'!#REF!-H20</f>
        <v>#REF!</v>
      </c>
      <c r="I18" s="1104" t="e">
        <f>'прил 1.1'!#REF!-I20</f>
        <v>#REF!</v>
      </c>
      <c r="J18" s="1078" t="e">
        <f>'прил 1.1'!#REF!-J20</f>
        <v>#REF!</v>
      </c>
      <c r="K18" s="1104" t="e">
        <f>'прил 1.1'!#REF!-K20</f>
        <v>#REF!</v>
      </c>
      <c r="L18" s="1104" t="e">
        <f>L20-G20</f>
        <v>#REF!</v>
      </c>
      <c r="M18" s="1104"/>
      <c r="N18" s="1104" t="e">
        <f>N20-G20</f>
        <v>#REF!</v>
      </c>
      <c r="O18" s="1078"/>
      <c r="P18" s="1078"/>
      <c r="Q18" s="1078"/>
      <c r="R18" s="1104"/>
      <c r="S18" s="1104" t="s">
        <v>1373</v>
      </c>
      <c r="T18" s="1104"/>
      <c r="U18" s="1104"/>
    </row>
    <row r="19" spans="1:25">
      <c r="A19" s="2268"/>
      <c r="B19" s="2271"/>
      <c r="C19" s="1078" t="s">
        <v>1361</v>
      </c>
      <c r="D19" s="1078" t="s">
        <v>1361</v>
      </c>
      <c r="E19" s="1078" t="s">
        <v>1361</v>
      </c>
      <c r="F19" s="1078" t="s">
        <v>1361</v>
      </c>
      <c r="G19" s="1078" t="s">
        <v>1361</v>
      </c>
      <c r="H19" s="1078" t="s">
        <v>1362</v>
      </c>
      <c r="I19" s="1078" t="s">
        <v>1362</v>
      </c>
      <c r="J19" s="1078" t="s">
        <v>1362</v>
      </c>
      <c r="K19" s="1078" t="s">
        <v>1362</v>
      </c>
      <c r="L19" s="1078" t="s">
        <v>1362</v>
      </c>
      <c r="M19" s="1078"/>
      <c r="N19" s="1078" t="s">
        <v>1362</v>
      </c>
      <c r="O19" s="1078" t="s">
        <v>1363</v>
      </c>
      <c r="P19" s="1078" t="s">
        <v>1363</v>
      </c>
      <c r="Q19" s="1078" t="s">
        <v>1363</v>
      </c>
      <c r="R19" s="1078" t="s">
        <v>1363</v>
      </c>
      <c r="S19" s="1104" t="s">
        <v>1363</v>
      </c>
      <c r="T19" s="1104"/>
      <c r="U19" s="1104"/>
      <c r="X19" s="1439"/>
    </row>
    <row r="20" spans="1:25" ht="27" customHeight="1" outlineLevel="1" collapsed="1">
      <c r="A20" s="1952"/>
      <c r="B20" s="1713" t="s">
        <v>153</v>
      </c>
      <c r="C20" s="1435" t="e">
        <f t="shared" ref="C20" si="0">C21+C37</f>
        <v>#N/A</v>
      </c>
      <c r="D20" s="1435" t="e">
        <f t="shared" ref="D20:H20" si="1">D21+D37</f>
        <v>#N/A</v>
      </c>
      <c r="E20" s="1104" t="e">
        <f t="shared" si="1"/>
        <v>#REF!</v>
      </c>
      <c r="F20" s="1715" t="e">
        <f t="shared" si="1"/>
        <v>#N/A</v>
      </c>
      <c r="G20" s="1104">
        <f t="shared" si="1"/>
        <v>609.49000041659542</v>
      </c>
      <c r="H20" s="1435" t="e">
        <f t="shared" si="1"/>
        <v>#REF!</v>
      </c>
      <c r="I20" s="1435" t="e">
        <f t="shared" ref="I20:L20" si="2">I21+I37</f>
        <v>#REF!</v>
      </c>
      <c r="J20" s="1104" t="e">
        <f t="shared" si="2"/>
        <v>#REF!</v>
      </c>
      <c r="K20" s="1715" t="e">
        <f t="shared" si="2"/>
        <v>#REF!</v>
      </c>
      <c r="L20" s="1104" t="e">
        <f t="shared" si="2"/>
        <v>#REF!</v>
      </c>
      <c r="M20" s="1435"/>
      <c r="N20" s="1435" t="e">
        <f t="shared" ref="N20" si="3">N21+N37</f>
        <v>#REF!</v>
      </c>
      <c r="O20" s="1435" t="e">
        <f>H20-C20</f>
        <v>#REF!</v>
      </c>
      <c r="P20" s="1435" t="e">
        <f>I20-D20</f>
        <v>#REF!</v>
      </c>
      <c r="Q20" s="1104" t="e">
        <f>J20-E20</f>
        <v>#REF!</v>
      </c>
      <c r="R20" s="1715" t="e">
        <f>K20-F20</f>
        <v>#REF!</v>
      </c>
      <c r="S20" s="1104" t="e">
        <f>L20-G20</f>
        <v>#REF!</v>
      </c>
      <c r="T20" s="1104"/>
      <c r="U20" s="1104"/>
      <c r="X20" s="1439" t="e">
        <f>M20-L20</f>
        <v>#REF!</v>
      </c>
      <c r="Y20" s="1954" t="e">
        <f t="shared" ref="Y20:Y21" si="4">S20-O20</f>
        <v>#REF!</v>
      </c>
    </row>
    <row r="21" spans="1:25" outlineLevel="1" collapsed="1">
      <c r="A21" s="1952">
        <v>1</v>
      </c>
      <c r="B21" s="1721" t="s">
        <v>721</v>
      </c>
      <c r="C21" s="1435">
        <f t="shared" ref="C21" si="5">C22+C25+C28+C31+C34</f>
        <v>34.685999999999993</v>
      </c>
      <c r="D21" s="1435">
        <f t="shared" ref="D21:H21" si="6">D22+D25+D28+D31+D34</f>
        <v>7.1480499999999978</v>
      </c>
      <c r="E21" s="1435">
        <f t="shared" si="6"/>
        <v>126.47014999999999</v>
      </c>
      <c r="F21" s="1435">
        <f t="shared" si="6"/>
        <v>123.67079999999999</v>
      </c>
      <c r="G21" s="1435">
        <f t="shared" si="6"/>
        <v>134.81769716296486</v>
      </c>
      <c r="H21" s="1435" t="e">
        <f t="shared" si="6"/>
        <v>#REF!</v>
      </c>
      <c r="I21" s="1435" t="e">
        <f t="shared" ref="I21:L21" si="7">I22+I25+I28+I31+I34</f>
        <v>#REF!</v>
      </c>
      <c r="J21" s="1435" t="e">
        <f t="shared" si="7"/>
        <v>#REF!</v>
      </c>
      <c r="K21" s="1435" t="e">
        <f t="shared" si="7"/>
        <v>#REF!</v>
      </c>
      <c r="L21" s="1435" t="e">
        <f t="shared" si="7"/>
        <v>#REF!</v>
      </c>
      <c r="M21" s="1435"/>
      <c r="N21" s="1435">
        <f t="shared" ref="N21" si="8">N22+N25+N28+N31+N34</f>
        <v>0</v>
      </c>
      <c r="O21" s="1435" t="e">
        <f t="shared" ref="O21:P32" si="9">H21-C21</f>
        <v>#REF!</v>
      </c>
      <c r="P21" s="1435" t="e">
        <f t="shared" si="9"/>
        <v>#REF!</v>
      </c>
      <c r="Q21" s="1435" t="e">
        <f t="shared" ref="Q21:Q32" si="10">J21-E21</f>
        <v>#REF!</v>
      </c>
      <c r="R21" s="1435" t="e">
        <f t="shared" ref="R21:R32" si="11">K21-F21</f>
        <v>#REF!</v>
      </c>
      <c r="S21" s="1104" t="e">
        <f t="shared" ref="S21:S32" si="12">L21-G21</f>
        <v>#REF!</v>
      </c>
      <c r="T21" s="1104"/>
      <c r="U21" s="1104"/>
      <c r="X21" s="1439" t="e">
        <f>M21-L21</f>
        <v>#REF!</v>
      </c>
      <c r="Y21" s="1954" t="e">
        <f t="shared" si="4"/>
        <v>#REF!</v>
      </c>
    </row>
    <row r="22" spans="1:25">
      <c r="A22" s="1111" t="s">
        <v>111</v>
      </c>
      <c r="B22" s="1107" t="s">
        <v>563</v>
      </c>
      <c r="C22" s="1435">
        <f t="shared" ref="C22" si="13">SUM(C23:C24)</f>
        <v>15</v>
      </c>
      <c r="D22" s="1435">
        <f t="shared" ref="D22:H22" si="14">SUM(D23:D24)</f>
        <v>2.5</v>
      </c>
      <c r="E22" s="1435">
        <f t="shared" si="14"/>
        <v>75.000500000000002</v>
      </c>
      <c r="F22" s="1435">
        <f t="shared" si="14"/>
        <v>73.750500000000002</v>
      </c>
      <c r="G22" s="1435">
        <f t="shared" si="14"/>
        <v>101.54859999999999</v>
      </c>
      <c r="H22" s="1435" t="e">
        <f t="shared" si="14"/>
        <v>#REF!</v>
      </c>
      <c r="I22" s="1435" t="e">
        <f t="shared" ref="I22:L22" si="15">SUM(I23:I24)</f>
        <v>#REF!</v>
      </c>
      <c r="J22" s="1435" t="e">
        <f t="shared" si="15"/>
        <v>#REF!</v>
      </c>
      <c r="K22" s="1435" t="e">
        <f t="shared" si="15"/>
        <v>#REF!</v>
      </c>
      <c r="L22" s="1435" t="e">
        <f t="shared" si="15"/>
        <v>#REF!</v>
      </c>
      <c r="M22" s="1435"/>
      <c r="N22" s="1435">
        <f t="shared" ref="N22" si="16">SUM(N23:N24)</f>
        <v>0</v>
      </c>
      <c r="O22" s="1435" t="e">
        <f t="shared" si="9"/>
        <v>#REF!</v>
      </c>
      <c r="P22" s="1435" t="e">
        <f t="shared" si="9"/>
        <v>#REF!</v>
      </c>
      <c r="Q22" s="1435" t="e">
        <f t="shared" si="10"/>
        <v>#REF!</v>
      </c>
      <c r="R22" s="1435" t="e">
        <f t="shared" si="11"/>
        <v>#REF!</v>
      </c>
      <c r="S22" s="1104" t="e">
        <f t="shared" si="12"/>
        <v>#REF!</v>
      </c>
      <c r="T22" s="1104"/>
      <c r="U22" s="1104"/>
      <c r="X22" s="1439" t="e">
        <f>M22-L22</f>
        <v>#REF!</v>
      </c>
      <c r="Y22" s="1954" t="e">
        <f>S22-O22</f>
        <v>#REF!</v>
      </c>
    </row>
    <row r="23" spans="1:25" s="1089" customFormat="1" ht="48" customHeight="1" outlineLevel="1">
      <c r="A23" s="919">
        <v>1</v>
      </c>
      <c r="B23" s="779" t="e">
        <f>'прил 1.1'!#REF!</f>
        <v>#REF!</v>
      </c>
      <c r="C23" s="1433">
        <v>0</v>
      </c>
      <c r="D23" s="1433">
        <v>2.5</v>
      </c>
      <c r="E23" s="1433">
        <v>75.000500000000002</v>
      </c>
      <c r="F23" s="1433">
        <v>73.750500000000002</v>
      </c>
      <c r="G23" s="1433">
        <v>86.548599999999993</v>
      </c>
      <c r="H23" s="1433" t="e">
        <f>INDEX('прил 1.1'!#REF!,MATCH($B23,'прил 1.1'!$B:$B,0))</f>
        <v>#REF!</v>
      </c>
      <c r="I23" s="1433" t="e">
        <f>INDEX('прил 1.1'!#REF!,MATCH($B23,'прил 1.1'!$B:$B,0))</f>
        <v>#REF!</v>
      </c>
      <c r="J23" s="1433" t="e">
        <f>INDEX('прил 1.1'!#REF!,MATCH($B23,'прил 1.1'!$B:$B,0))</f>
        <v>#REF!</v>
      </c>
      <c r="K23" s="1433" t="e">
        <f>INDEX('прил 1.1'!#REF!,MATCH($B23,'прил 1.1'!$B:$B,0))</f>
        <v>#REF!</v>
      </c>
      <c r="L23" s="1433" t="e">
        <f>INDEX('прил 1.1'!#REF!,MATCH($B23,'прил 1.1'!$B:$B,0))</f>
        <v>#REF!</v>
      </c>
      <c r="M23" s="1433"/>
      <c r="N23" s="1433"/>
      <c r="O23" s="1433" t="e">
        <f t="shared" si="9"/>
        <v>#REF!</v>
      </c>
      <c r="P23" s="1433" t="e">
        <f t="shared" si="9"/>
        <v>#REF!</v>
      </c>
      <c r="Q23" s="1433" t="e">
        <f t="shared" si="10"/>
        <v>#REF!</v>
      </c>
      <c r="R23" s="1433" t="e">
        <f t="shared" si="11"/>
        <v>#REF!</v>
      </c>
      <c r="S23" s="1101" t="e">
        <f>L23-G23</f>
        <v>#REF!</v>
      </c>
      <c r="T23" s="1101"/>
      <c r="U23" s="1101"/>
      <c r="W23" s="1091"/>
      <c r="X23" s="1439" t="e">
        <f>M23-L23</f>
        <v>#REF!</v>
      </c>
      <c r="Y23" s="1954" t="e">
        <f>S23-O23</f>
        <v>#REF!</v>
      </c>
    </row>
    <row r="24" spans="1:25" s="1089" customFormat="1" outlineLevel="1">
      <c r="A24" s="919">
        <v>2</v>
      </c>
      <c r="B24" s="779" t="e">
        <f>'прил 1.1'!#REF!</f>
        <v>#REF!</v>
      </c>
      <c r="C24" s="1433">
        <v>15</v>
      </c>
      <c r="D24" s="1433">
        <v>0</v>
      </c>
      <c r="E24" s="1433">
        <v>0</v>
      </c>
      <c r="F24" s="1433">
        <v>0</v>
      </c>
      <c r="G24" s="1433">
        <v>15</v>
      </c>
      <c r="H24" s="1433" t="e">
        <f>INDEX('прил 1.1'!#REF!,MATCH($B24,'прил 1.1'!$B:$B,0))</f>
        <v>#REF!</v>
      </c>
      <c r="I24" s="1433" t="e">
        <f>INDEX('прил 1.1'!#REF!,MATCH($B24,'прил 1.1'!$B:$B,0))</f>
        <v>#REF!</v>
      </c>
      <c r="J24" s="1433" t="e">
        <f>INDEX('прил 1.1'!#REF!,MATCH($B24,'прил 1.1'!$B:$B,0))</f>
        <v>#REF!</v>
      </c>
      <c r="K24" s="1433" t="e">
        <f>INDEX('прил 1.1'!#REF!,MATCH($B24,'прил 1.1'!$B:$B,0))</f>
        <v>#REF!</v>
      </c>
      <c r="L24" s="1433" t="e">
        <f>INDEX('прил 1.1'!#REF!,MATCH($B24,'прил 1.1'!$B:$B,0))</f>
        <v>#REF!</v>
      </c>
      <c r="M24" s="1433"/>
      <c r="N24" s="1433"/>
      <c r="O24" s="1433" t="e">
        <f t="shared" si="9"/>
        <v>#REF!</v>
      </c>
      <c r="P24" s="1433" t="e">
        <f t="shared" si="9"/>
        <v>#REF!</v>
      </c>
      <c r="Q24" s="1433" t="e">
        <f t="shared" si="10"/>
        <v>#REF!</v>
      </c>
      <c r="R24" s="1433" t="e">
        <f t="shared" si="11"/>
        <v>#REF!</v>
      </c>
      <c r="S24" s="1101" t="e">
        <f t="shared" si="12"/>
        <v>#REF!</v>
      </c>
      <c r="T24" s="1101"/>
      <c r="U24" s="1101"/>
      <c r="V24" s="1089" t="s">
        <v>1365</v>
      </c>
      <c r="X24" s="1439" t="e">
        <f>M24-L24</f>
        <v>#REF!</v>
      </c>
      <c r="Y24" s="1954" t="e">
        <f>S24-O24</f>
        <v>#REF!</v>
      </c>
    </row>
    <row r="25" spans="1:25">
      <c r="A25" s="1111" t="s">
        <v>112</v>
      </c>
      <c r="B25" s="1107" t="e">
        <f>'прил 1.1'!#REF!</f>
        <v>#REF!</v>
      </c>
      <c r="C25" s="1435"/>
      <c r="D25" s="1435"/>
      <c r="E25" s="1435"/>
      <c r="F25" s="1435"/>
      <c r="G25" s="1435"/>
      <c r="H25" s="1435"/>
      <c r="I25" s="1435"/>
      <c r="J25" s="1435"/>
      <c r="K25" s="1435"/>
      <c r="L25" s="1435"/>
      <c r="M25" s="1435"/>
      <c r="N25" s="1435"/>
      <c r="O25" s="1435">
        <f t="shared" si="9"/>
        <v>0</v>
      </c>
      <c r="P25" s="1435">
        <f t="shared" si="9"/>
        <v>0</v>
      </c>
      <c r="Q25" s="1435">
        <f t="shared" si="10"/>
        <v>0</v>
      </c>
      <c r="R25" s="1435">
        <f t="shared" si="11"/>
        <v>0</v>
      </c>
      <c r="S25" s="1104">
        <f t="shared" si="12"/>
        <v>0</v>
      </c>
      <c r="T25" s="1104"/>
      <c r="U25" s="1104"/>
      <c r="X25" s="1439">
        <f t="shared" ref="X25:X81" si="17">N25-L25</f>
        <v>0</v>
      </c>
      <c r="Y25" s="1954">
        <f>S25-O25</f>
        <v>0</v>
      </c>
    </row>
    <row r="26" spans="1:25" hidden="1">
      <c r="A26" s="919"/>
      <c r="B26" s="779"/>
      <c r="C26" s="1104"/>
      <c r="D26" s="1104"/>
      <c r="E26" s="1104"/>
      <c r="F26" s="1270"/>
      <c r="G26" s="1270"/>
      <c r="H26" s="1104"/>
      <c r="I26" s="1104"/>
      <c r="J26" s="1104"/>
      <c r="K26" s="1270"/>
      <c r="L26" s="1270"/>
      <c r="M26" s="1270"/>
      <c r="N26" s="1270"/>
      <c r="O26" s="1104">
        <f t="shared" si="9"/>
        <v>0</v>
      </c>
      <c r="P26" s="1104">
        <f t="shared" si="9"/>
        <v>0</v>
      </c>
      <c r="Q26" s="1104">
        <f t="shared" si="10"/>
        <v>0</v>
      </c>
      <c r="R26" s="1270">
        <f t="shared" si="11"/>
        <v>0</v>
      </c>
      <c r="S26" s="1270">
        <f t="shared" si="12"/>
        <v>0</v>
      </c>
      <c r="T26" s="1270">
        <f t="shared" ref="T26:T78" si="18">M26-G26</f>
        <v>0</v>
      </c>
      <c r="U26" s="1270"/>
      <c r="X26" s="1439">
        <f t="shared" si="17"/>
        <v>0</v>
      </c>
    </row>
    <row r="27" spans="1:25" hidden="1">
      <c r="A27" s="919"/>
      <c r="B27" s="779"/>
      <c r="C27" s="1104"/>
      <c r="D27" s="1104"/>
      <c r="E27" s="1104"/>
      <c r="F27" s="1270"/>
      <c r="G27" s="1270"/>
      <c r="H27" s="1104"/>
      <c r="I27" s="1104"/>
      <c r="J27" s="1104"/>
      <c r="K27" s="1270"/>
      <c r="L27" s="1270"/>
      <c r="M27" s="1270"/>
      <c r="N27" s="1270"/>
      <c r="O27" s="1104">
        <f t="shared" si="9"/>
        <v>0</v>
      </c>
      <c r="P27" s="1104">
        <f t="shared" si="9"/>
        <v>0</v>
      </c>
      <c r="Q27" s="1104">
        <f t="shared" si="10"/>
        <v>0</v>
      </c>
      <c r="R27" s="1270">
        <f t="shared" si="11"/>
        <v>0</v>
      </c>
      <c r="S27" s="1270">
        <f t="shared" si="12"/>
        <v>0</v>
      </c>
      <c r="T27" s="1270">
        <f t="shared" si="18"/>
        <v>0</v>
      </c>
      <c r="U27" s="1270"/>
      <c r="X27" s="1439">
        <f t="shared" si="17"/>
        <v>0</v>
      </c>
    </row>
    <row r="28" spans="1:25">
      <c r="A28" s="1111" t="s">
        <v>122</v>
      </c>
      <c r="B28" s="1107" t="e">
        <f>'прил 1.1'!#REF!</f>
        <v>#REF!</v>
      </c>
      <c r="C28" s="1435">
        <f t="shared" ref="C28" si="19">SUM(C29:C30)</f>
        <v>0</v>
      </c>
      <c r="D28" s="1435">
        <f t="shared" ref="D28:F28" si="20">SUM(D29:D30)</f>
        <v>0</v>
      </c>
      <c r="E28" s="1435">
        <f t="shared" si="20"/>
        <v>0</v>
      </c>
      <c r="F28" s="1435">
        <f t="shared" si="20"/>
        <v>0</v>
      </c>
      <c r="G28" s="1435">
        <f t="shared" ref="G28" si="21">SUM(G29:G30)</f>
        <v>0</v>
      </c>
      <c r="H28" s="1435">
        <f t="shared" ref="H28" si="22">SUM(H29:H30)</f>
        <v>0</v>
      </c>
      <c r="I28" s="1435">
        <f t="shared" ref="I28:K28" si="23">SUM(I29:I30)</f>
        <v>0</v>
      </c>
      <c r="J28" s="1435">
        <f t="shared" si="23"/>
        <v>0</v>
      </c>
      <c r="K28" s="1435">
        <f t="shared" si="23"/>
        <v>0</v>
      </c>
      <c r="L28" s="1435">
        <f t="shared" ref="L28" si="24">SUM(L29:L30)</f>
        <v>0</v>
      </c>
      <c r="M28" s="1435"/>
      <c r="N28" s="1435">
        <f t="shared" ref="N28" si="25">SUM(N29:N30)</f>
        <v>0</v>
      </c>
      <c r="O28" s="1435">
        <f t="shared" si="9"/>
        <v>0</v>
      </c>
      <c r="P28" s="1435">
        <f t="shared" si="9"/>
        <v>0</v>
      </c>
      <c r="Q28" s="1435">
        <f t="shared" si="10"/>
        <v>0</v>
      </c>
      <c r="R28" s="1435">
        <f t="shared" si="11"/>
        <v>0</v>
      </c>
      <c r="S28" s="1104">
        <f t="shared" si="12"/>
        <v>0</v>
      </c>
      <c r="T28" s="1104"/>
      <c r="U28" s="1104"/>
      <c r="X28" s="1439">
        <f t="shared" si="17"/>
        <v>0</v>
      </c>
      <c r="Y28" s="1954">
        <f t="shared" ref="Y28" si="26">S28-O28</f>
        <v>0</v>
      </c>
    </row>
    <row r="29" spans="1:25" hidden="1">
      <c r="A29" s="977"/>
      <c r="B29" s="779"/>
      <c r="C29" s="1124"/>
      <c r="D29" s="1124"/>
      <c r="E29" s="1725"/>
      <c r="F29" s="1274"/>
      <c r="G29" s="1274"/>
      <c r="H29" s="1124"/>
      <c r="I29" s="1124"/>
      <c r="J29" s="1725"/>
      <c r="K29" s="1274"/>
      <c r="L29" s="1274"/>
      <c r="M29" s="1274"/>
      <c r="N29" s="1274"/>
      <c r="O29" s="1124">
        <f t="shared" si="9"/>
        <v>0</v>
      </c>
      <c r="P29" s="1124">
        <f t="shared" si="9"/>
        <v>0</v>
      </c>
      <c r="Q29" s="1725">
        <f t="shared" si="10"/>
        <v>0</v>
      </c>
      <c r="R29" s="1274">
        <f t="shared" si="11"/>
        <v>0</v>
      </c>
      <c r="S29" s="1274">
        <f t="shared" si="12"/>
        <v>0</v>
      </c>
      <c r="T29" s="1274">
        <f t="shared" si="18"/>
        <v>0</v>
      </c>
      <c r="U29" s="1274"/>
      <c r="X29" s="1439">
        <f t="shared" si="17"/>
        <v>0</v>
      </c>
    </row>
    <row r="30" spans="1:25" hidden="1">
      <c r="A30" s="977"/>
      <c r="B30" s="779"/>
      <c r="C30" s="1124"/>
      <c r="D30" s="1124"/>
      <c r="E30" s="1725"/>
      <c r="F30" s="1274"/>
      <c r="G30" s="1274"/>
      <c r="H30" s="1124"/>
      <c r="I30" s="1124"/>
      <c r="J30" s="1725"/>
      <c r="K30" s="1274"/>
      <c r="L30" s="1274"/>
      <c r="M30" s="1274"/>
      <c r="N30" s="1274"/>
      <c r="O30" s="1124">
        <f t="shared" si="9"/>
        <v>0</v>
      </c>
      <c r="P30" s="1124">
        <f t="shared" si="9"/>
        <v>0</v>
      </c>
      <c r="Q30" s="1725">
        <f t="shared" si="10"/>
        <v>0</v>
      </c>
      <c r="R30" s="1274">
        <f t="shared" si="11"/>
        <v>0</v>
      </c>
      <c r="S30" s="1274">
        <f t="shared" si="12"/>
        <v>0</v>
      </c>
      <c r="T30" s="1274">
        <f t="shared" si="18"/>
        <v>0</v>
      </c>
      <c r="U30" s="1274"/>
      <c r="X30" s="1439">
        <f t="shared" si="17"/>
        <v>0</v>
      </c>
    </row>
    <row r="31" spans="1:25">
      <c r="A31" s="1111" t="s">
        <v>145</v>
      </c>
      <c r="B31" s="1107" t="e">
        <f>'прил 1.1'!#REF!</f>
        <v>#REF!</v>
      </c>
      <c r="C31" s="1435"/>
      <c r="D31" s="1435"/>
      <c r="E31" s="1435"/>
      <c r="F31" s="1435"/>
      <c r="G31" s="1435"/>
      <c r="H31" s="1435"/>
      <c r="I31" s="1435"/>
      <c r="J31" s="1435"/>
      <c r="K31" s="1435"/>
      <c r="L31" s="1435"/>
      <c r="M31" s="1435"/>
      <c r="N31" s="1435"/>
      <c r="O31" s="1435">
        <f t="shared" si="9"/>
        <v>0</v>
      </c>
      <c r="P31" s="1435">
        <f t="shared" si="9"/>
        <v>0</v>
      </c>
      <c r="Q31" s="1435">
        <f t="shared" si="10"/>
        <v>0</v>
      </c>
      <c r="R31" s="1435">
        <f t="shared" si="11"/>
        <v>0</v>
      </c>
      <c r="S31" s="1104">
        <f t="shared" si="12"/>
        <v>0</v>
      </c>
      <c r="T31" s="1104"/>
      <c r="U31" s="1104"/>
      <c r="X31" s="1439">
        <f t="shared" si="17"/>
        <v>0</v>
      </c>
      <c r="Y31" s="1954">
        <f t="shared" ref="Y31" si="27">S31-O31</f>
        <v>0</v>
      </c>
    </row>
    <row r="32" spans="1:25" hidden="1">
      <c r="A32" s="919"/>
      <c r="B32" s="779"/>
      <c r="C32" s="1104"/>
      <c r="D32" s="1104"/>
      <c r="E32" s="1104"/>
      <c r="F32" s="1270"/>
      <c r="G32" s="1270"/>
      <c r="H32" s="1104"/>
      <c r="I32" s="1104"/>
      <c r="J32" s="1104"/>
      <c r="K32" s="1270"/>
      <c r="L32" s="1270"/>
      <c r="M32" s="1270"/>
      <c r="N32" s="1270"/>
      <c r="O32" s="1104">
        <f t="shared" si="9"/>
        <v>0</v>
      </c>
      <c r="P32" s="1104">
        <f t="shared" si="9"/>
        <v>0</v>
      </c>
      <c r="Q32" s="1104">
        <f t="shared" si="10"/>
        <v>0</v>
      </c>
      <c r="R32" s="1270">
        <f t="shared" si="11"/>
        <v>0</v>
      </c>
      <c r="S32" s="1270">
        <f t="shared" si="12"/>
        <v>0</v>
      </c>
      <c r="T32" s="1270">
        <f t="shared" si="18"/>
        <v>0</v>
      </c>
      <c r="U32" s="1270"/>
      <c r="X32" s="1439">
        <f t="shared" si="17"/>
        <v>0</v>
      </c>
    </row>
    <row r="33" spans="1:25" hidden="1">
      <c r="A33" s="919"/>
      <c r="B33" s="779"/>
      <c r="C33" s="1104"/>
      <c r="D33" s="1104"/>
      <c r="E33" s="1104"/>
      <c r="F33" s="1270"/>
      <c r="G33" s="1270"/>
      <c r="H33" s="1104"/>
      <c r="I33" s="1104"/>
      <c r="J33" s="1104"/>
      <c r="K33" s="1270"/>
      <c r="L33" s="1270"/>
      <c r="M33" s="1270"/>
      <c r="N33" s="1270"/>
      <c r="O33" s="1104">
        <f t="shared" ref="O33:P96" si="28">H33-C33</f>
        <v>0</v>
      </c>
      <c r="P33" s="1104">
        <f t="shared" si="28"/>
        <v>0</v>
      </c>
      <c r="Q33" s="1104">
        <f t="shared" ref="Q33:Q96" si="29">J33-E33</f>
        <v>0</v>
      </c>
      <c r="R33" s="1270">
        <f t="shared" ref="R33:R96" si="30">K33-F33</f>
        <v>0</v>
      </c>
      <c r="S33" s="1270">
        <f t="shared" ref="S33:S96" si="31">L33-G33</f>
        <v>0</v>
      </c>
      <c r="T33" s="1270">
        <f t="shared" si="18"/>
        <v>0</v>
      </c>
      <c r="U33" s="1270"/>
      <c r="X33" s="1439">
        <f t="shared" si="17"/>
        <v>0</v>
      </c>
    </row>
    <row r="34" spans="1:25">
      <c r="A34" s="1111" t="s">
        <v>68</v>
      </c>
      <c r="B34" s="1107" t="e">
        <f>'прил 1.1'!#REF!</f>
        <v>#REF!</v>
      </c>
      <c r="C34" s="1435">
        <f t="shared" ref="C34" si="32">SUM(C35:C36)</f>
        <v>19.685999999999996</v>
      </c>
      <c r="D34" s="1435">
        <f t="shared" ref="D34:H34" si="33">SUM(D35:D36)</f>
        <v>4.6480499999999978</v>
      </c>
      <c r="E34" s="1435">
        <f t="shared" si="33"/>
        <v>51.469649999999987</v>
      </c>
      <c r="F34" s="1435">
        <f t="shared" si="33"/>
        <v>49.92029999999999</v>
      </c>
      <c r="G34" s="1435">
        <f t="shared" si="33"/>
        <v>33.269097162964854</v>
      </c>
      <c r="H34" s="1435" t="e">
        <f t="shared" si="33"/>
        <v>#REF!</v>
      </c>
      <c r="I34" s="1435" t="e">
        <f t="shared" ref="I34:L34" si="34">SUM(I35:I36)</f>
        <v>#REF!</v>
      </c>
      <c r="J34" s="1435" t="e">
        <f t="shared" si="34"/>
        <v>#REF!</v>
      </c>
      <c r="K34" s="1435" t="e">
        <f t="shared" si="34"/>
        <v>#REF!</v>
      </c>
      <c r="L34" s="1435" t="e">
        <f t="shared" si="34"/>
        <v>#REF!</v>
      </c>
      <c r="M34" s="1435"/>
      <c r="N34" s="1435">
        <f t="shared" ref="N34" si="35">SUM(N35:N36)</f>
        <v>0</v>
      </c>
      <c r="O34" s="1435" t="e">
        <f t="shared" si="28"/>
        <v>#REF!</v>
      </c>
      <c r="P34" s="1435" t="e">
        <f t="shared" si="28"/>
        <v>#REF!</v>
      </c>
      <c r="Q34" s="1435" t="e">
        <f t="shared" si="29"/>
        <v>#REF!</v>
      </c>
      <c r="R34" s="1435" t="e">
        <f t="shared" si="30"/>
        <v>#REF!</v>
      </c>
      <c r="S34" s="1104" t="e">
        <f t="shared" si="31"/>
        <v>#REF!</v>
      </c>
      <c r="T34" s="1104"/>
      <c r="U34" s="1104"/>
      <c r="X34" s="1439" t="e">
        <f t="shared" si="17"/>
        <v>#REF!</v>
      </c>
      <c r="Y34" s="1954" t="e">
        <f t="shared" ref="Y34:Y35" si="36">S34-O34</f>
        <v>#REF!</v>
      </c>
    </row>
    <row r="35" spans="1:25" ht="36" customHeight="1" outlineLevel="2">
      <c r="A35" s="919">
        <v>1</v>
      </c>
      <c r="B35" s="779" t="e">
        <f>'прил 1.1'!#REF!</f>
        <v>#REF!</v>
      </c>
      <c r="C35" s="1433">
        <v>19.685999999999996</v>
      </c>
      <c r="D35" s="1433">
        <v>4.6480499999999978</v>
      </c>
      <c r="E35" s="1433">
        <v>51.469649999999987</v>
      </c>
      <c r="F35" s="1433">
        <v>49.92029999999999</v>
      </c>
      <c r="G35" s="1433">
        <v>33.269097162964854</v>
      </c>
      <c r="H35" s="1433" t="e">
        <f>INDEX('прил 1.1'!#REF!,MATCH($B35,'прил 1.1'!$B:$B,0))</f>
        <v>#REF!</v>
      </c>
      <c r="I35" s="1433" t="e">
        <f>INDEX('прил 1.1'!#REF!,MATCH($B35,'прил 1.1'!$B:$B,0))</f>
        <v>#REF!</v>
      </c>
      <c r="J35" s="1433" t="e">
        <f>INDEX('прил 1.1'!#REF!,MATCH($B35,'прил 1.1'!$B:$B,0))</f>
        <v>#REF!</v>
      </c>
      <c r="K35" s="1433" t="e">
        <f>INDEX('прил 1.1'!#REF!,MATCH($B35,'прил 1.1'!$B:$B,0))</f>
        <v>#REF!</v>
      </c>
      <c r="L35" s="1433" t="e">
        <f>INDEX('прил 1.1'!#REF!,MATCH($B35,'прил 1.1'!$B:$B,0))</f>
        <v>#REF!</v>
      </c>
      <c r="M35" s="1433"/>
      <c r="N35" s="1433"/>
      <c r="O35" s="1433" t="e">
        <f t="shared" si="28"/>
        <v>#REF!</v>
      </c>
      <c r="P35" s="1433" t="e">
        <f t="shared" si="28"/>
        <v>#REF!</v>
      </c>
      <c r="Q35" s="1433" t="e">
        <f t="shared" si="29"/>
        <v>#REF!</v>
      </c>
      <c r="R35" s="1433" t="e">
        <f t="shared" si="30"/>
        <v>#REF!</v>
      </c>
      <c r="S35" s="1101" t="e">
        <f t="shared" si="31"/>
        <v>#REF!</v>
      </c>
      <c r="T35" s="1101"/>
      <c r="U35" s="1101"/>
      <c r="X35" s="1439" t="e">
        <f t="shared" si="17"/>
        <v>#REF!</v>
      </c>
      <c r="Y35" s="1954" t="e">
        <f t="shared" si="36"/>
        <v>#REF!</v>
      </c>
    </row>
    <row r="36" spans="1:25" ht="6.75" hidden="1" customHeight="1" outlineLevel="2">
      <c r="A36" s="919"/>
      <c r="B36" s="1732"/>
      <c r="C36" s="1433"/>
      <c r="D36" s="1101"/>
      <c r="E36" s="1101"/>
      <c r="F36" s="1269"/>
      <c r="G36" s="1267"/>
      <c r="H36" s="1101"/>
      <c r="I36" s="1101"/>
      <c r="J36" s="1101"/>
      <c r="K36" s="1269"/>
      <c r="L36" s="1267"/>
      <c r="M36" s="1267"/>
      <c r="N36" s="1267"/>
      <c r="O36" s="1101">
        <f t="shared" si="28"/>
        <v>0</v>
      </c>
      <c r="P36" s="1101">
        <f t="shared" si="28"/>
        <v>0</v>
      </c>
      <c r="Q36" s="1101">
        <f t="shared" si="29"/>
        <v>0</v>
      </c>
      <c r="R36" s="1269">
        <f t="shared" si="30"/>
        <v>0</v>
      </c>
      <c r="S36" s="1267">
        <f t="shared" si="31"/>
        <v>0</v>
      </c>
      <c r="T36" s="1267">
        <f t="shared" si="18"/>
        <v>0</v>
      </c>
      <c r="U36" s="1267"/>
      <c r="X36" s="1439">
        <f t="shared" si="17"/>
        <v>0</v>
      </c>
    </row>
    <row r="37" spans="1:25" s="1143" customFormat="1" outlineLevel="1" collapsed="1">
      <c r="A37" s="1952">
        <v>2</v>
      </c>
      <c r="B37" s="1721" t="s">
        <v>18</v>
      </c>
      <c r="C37" s="1435" t="e">
        <f t="shared" ref="C37" si="37">C38+C45+C79+C96+C137+C167+C177+C190+C201</f>
        <v>#N/A</v>
      </c>
      <c r="D37" s="1435" t="e">
        <f t="shared" ref="D37:H37" si="38">D38+D45+D79+D96+D137+D167+D177+D190+D201</f>
        <v>#N/A</v>
      </c>
      <c r="E37" s="1435" t="e">
        <f t="shared" si="38"/>
        <v>#REF!</v>
      </c>
      <c r="F37" s="1436" t="e">
        <f t="shared" si="38"/>
        <v>#N/A</v>
      </c>
      <c r="G37" s="1435">
        <f t="shared" si="38"/>
        <v>474.67230325363062</v>
      </c>
      <c r="H37" s="1435" t="e">
        <f t="shared" si="38"/>
        <v>#REF!</v>
      </c>
      <c r="I37" s="1435" t="e">
        <f t="shared" ref="I37:L37" si="39">I38+I45+I79+I96+I137+I167+I177+I190+I201</f>
        <v>#REF!</v>
      </c>
      <c r="J37" s="1435" t="e">
        <f t="shared" si="39"/>
        <v>#REF!</v>
      </c>
      <c r="K37" s="1436" t="e">
        <f t="shared" si="39"/>
        <v>#REF!</v>
      </c>
      <c r="L37" s="1435" t="e">
        <f t="shared" si="39"/>
        <v>#REF!</v>
      </c>
      <c r="M37" s="1435"/>
      <c r="N37" s="1435" t="e">
        <f t="shared" ref="N37" si="40">N38+N45+N79+N96+N137+N167+N177+N190+N201</f>
        <v>#REF!</v>
      </c>
      <c r="O37" s="1435" t="e">
        <f t="shared" si="28"/>
        <v>#REF!</v>
      </c>
      <c r="P37" s="1435" t="e">
        <f t="shared" si="28"/>
        <v>#REF!</v>
      </c>
      <c r="Q37" s="1435" t="e">
        <f t="shared" si="29"/>
        <v>#REF!</v>
      </c>
      <c r="R37" s="1436" t="e">
        <f t="shared" si="30"/>
        <v>#REF!</v>
      </c>
      <c r="S37" s="1104" t="e">
        <f t="shared" si="31"/>
        <v>#REF!</v>
      </c>
      <c r="T37" s="1104"/>
      <c r="U37" s="1104"/>
      <c r="W37" s="1091"/>
      <c r="X37" s="1439" t="e">
        <f>M37-L37</f>
        <v>#REF!</v>
      </c>
      <c r="Y37" s="1954" t="e">
        <f t="shared" ref="Y37:Y40" si="41">S37-O37</f>
        <v>#REF!</v>
      </c>
    </row>
    <row r="38" spans="1:25" outlineLevel="1" collapsed="1">
      <c r="A38" s="1111" t="s">
        <v>115</v>
      </c>
      <c r="B38" s="1713" t="s">
        <v>137</v>
      </c>
      <c r="C38" s="1435">
        <f t="shared" ref="C38:G39" si="42">C39</f>
        <v>0</v>
      </c>
      <c r="D38" s="1435">
        <f t="shared" si="42"/>
        <v>35.000500000000002</v>
      </c>
      <c r="E38" s="1435">
        <f t="shared" si="42"/>
        <v>69.158260816086823</v>
      </c>
      <c r="F38" s="1435">
        <f t="shared" si="42"/>
        <v>34.1577608160868</v>
      </c>
      <c r="G38" s="1435">
        <f t="shared" si="42"/>
        <v>40.0852</v>
      </c>
      <c r="H38" s="1435" t="e">
        <f t="shared" ref="H38:N39" si="43">H39</f>
        <v>#REF!</v>
      </c>
      <c r="I38" s="1435" t="e">
        <f t="shared" si="43"/>
        <v>#REF!</v>
      </c>
      <c r="J38" s="1435" t="e">
        <f t="shared" si="43"/>
        <v>#REF!</v>
      </c>
      <c r="K38" s="1435" t="e">
        <f t="shared" si="43"/>
        <v>#REF!</v>
      </c>
      <c r="L38" s="1435" t="e">
        <f t="shared" si="43"/>
        <v>#REF!</v>
      </c>
      <c r="M38" s="1435"/>
      <c r="N38" s="1435">
        <f t="shared" si="43"/>
        <v>0</v>
      </c>
      <c r="O38" s="1435" t="e">
        <f t="shared" si="28"/>
        <v>#REF!</v>
      </c>
      <c r="P38" s="1435" t="e">
        <f t="shared" si="28"/>
        <v>#REF!</v>
      </c>
      <c r="Q38" s="1435" t="e">
        <f t="shared" si="29"/>
        <v>#REF!</v>
      </c>
      <c r="R38" s="1435" t="e">
        <f t="shared" si="30"/>
        <v>#REF!</v>
      </c>
      <c r="S38" s="1104" t="e">
        <f t="shared" si="31"/>
        <v>#REF!</v>
      </c>
      <c r="T38" s="1104"/>
      <c r="U38" s="1104"/>
      <c r="X38" s="1439" t="e">
        <f t="shared" si="17"/>
        <v>#REF!</v>
      </c>
      <c r="Y38" s="1954" t="e">
        <f t="shared" si="41"/>
        <v>#REF!</v>
      </c>
    </row>
    <row r="39" spans="1:25" outlineLevel="2">
      <c r="A39" s="919">
        <v>6</v>
      </c>
      <c r="B39" s="780" t="e">
        <f>'прил 1.1'!#REF!</f>
        <v>#REF!</v>
      </c>
      <c r="C39" s="1435">
        <f t="shared" si="42"/>
        <v>0</v>
      </c>
      <c r="D39" s="1435">
        <f t="shared" si="42"/>
        <v>35.000500000000002</v>
      </c>
      <c r="E39" s="1435">
        <f t="shared" si="42"/>
        <v>69.158260816086823</v>
      </c>
      <c r="F39" s="1435">
        <f t="shared" si="42"/>
        <v>34.1577608160868</v>
      </c>
      <c r="G39" s="1433">
        <f t="shared" si="42"/>
        <v>40.0852</v>
      </c>
      <c r="H39" s="1435" t="e">
        <f t="shared" si="43"/>
        <v>#REF!</v>
      </c>
      <c r="I39" s="1435" t="e">
        <f t="shared" si="43"/>
        <v>#REF!</v>
      </c>
      <c r="J39" s="1435" t="e">
        <f t="shared" si="43"/>
        <v>#REF!</v>
      </c>
      <c r="K39" s="1435" t="e">
        <f t="shared" si="43"/>
        <v>#REF!</v>
      </c>
      <c r="L39" s="1435" t="e">
        <f t="shared" si="43"/>
        <v>#REF!</v>
      </c>
      <c r="M39" s="1435"/>
      <c r="N39" s="1433">
        <f t="shared" si="43"/>
        <v>0</v>
      </c>
      <c r="O39" s="1435" t="e">
        <f t="shared" si="28"/>
        <v>#REF!</v>
      </c>
      <c r="P39" s="1435" t="e">
        <f t="shared" si="28"/>
        <v>#REF!</v>
      </c>
      <c r="Q39" s="1435" t="e">
        <f t="shared" si="29"/>
        <v>#REF!</v>
      </c>
      <c r="R39" s="1435" t="e">
        <f t="shared" si="30"/>
        <v>#REF!</v>
      </c>
      <c r="S39" s="1101" t="e">
        <f t="shared" si="31"/>
        <v>#REF!</v>
      </c>
      <c r="T39" s="1101"/>
      <c r="U39" s="1101"/>
      <c r="X39" s="1439" t="e">
        <f t="shared" si="17"/>
        <v>#REF!</v>
      </c>
      <c r="Y39" s="1954" t="e">
        <f t="shared" si="41"/>
        <v>#REF!</v>
      </c>
    </row>
    <row r="40" spans="1:25" ht="58.5" customHeight="1">
      <c r="A40" s="919">
        <v>1</v>
      </c>
      <c r="B40" s="780" t="e">
        <f>'прил 1.1'!#REF!</f>
        <v>#REF!</v>
      </c>
      <c r="C40" s="1433">
        <v>0</v>
      </c>
      <c r="D40" s="1433">
        <v>35.000500000000002</v>
      </c>
      <c r="E40" s="1433">
        <v>69.158260816086823</v>
      </c>
      <c r="F40" s="1433">
        <v>34.1577608160868</v>
      </c>
      <c r="G40" s="1433">
        <v>40.0852</v>
      </c>
      <c r="H40" s="1433" t="e">
        <f>INDEX('прил 1.1'!#REF!,MATCH($B40,'прил 1.1'!$B:$B,0))</f>
        <v>#REF!</v>
      </c>
      <c r="I40" s="1433" t="e">
        <f>INDEX('прил 1.1'!#REF!,MATCH($B40,'прил 1.1'!$B:$B,0))</f>
        <v>#REF!</v>
      </c>
      <c r="J40" s="1433" t="e">
        <f>INDEX('прил 1.1'!#REF!,MATCH($B40,'прил 1.1'!$B:$B,0))</f>
        <v>#REF!</v>
      </c>
      <c r="K40" s="1433" t="e">
        <f>INDEX('прил 1.1'!#REF!,MATCH($B40,'прил 1.1'!$B:$B,0))</f>
        <v>#REF!</v>
      </c>
      <c r="L40" s="1433" t="e">
        <f>INDEX('прил 1.1'!#REF!,MATCH($B40,'прил 1.1'!$B:$B,0))</f>
        <v>#REF!</v>
      </c>
      <c r="M40" s="1433"/>
      <c r="N40" s="1433"/>
      <c r="O40" s="1433" t="e">
        <f t="shared" si="28"/>
        <v>#REF!</v>
      </c>
      <c r="P40" s="1433" t="e">
        <f t="shared" si="28"/>
        <v>#REF!</v>
      </c>
      <c r="Q40" s="1433" t="e">
        <f t="shared" si="29"/>
        <v>#REF!</v>
      </c>
      <c r="R40" s="1433" t="e">
        <f t="shared" si="30"/>
        <v>#REF!</v>
      </c>
      <c r="S40" s="1101" t="e">
        <f>L40-G40</f>
        <v>#REF!</v>
      </c>
      <c r="T40" s="1101"/>
      <c r="U40" s="1101"/>
      <c r="V40" s="1091" t="s">
        <v>1366</v>
      </c>
      <c r="X40" s="1439" t="e">
        <f t="shared" si="17"/>
        <v>#REF!</v>
      </c>
      <c r="Y40" s="1954" t="e">
        <f t="shared" si="41"/>
        <v>#REF!</v>
      </c>
    </row>
    <row r="41" spans="1:25" hidden="1" outlineLevel="2">
      <c r="A41" s="919"/>
      <c r="B41" s="1731"/>
      <c r="C41" s="1433"/>
      <c r="D41" s="1104"/>
      <c r="E41" s="1078"/>
      <c r="F41" s="1272"/>
      <c r="G41" s="1270"/>
      <c r="H41" s="1104"/>
      <c r="I41" s="1104"/>
      <c r="J41" s="1078"/>
      <c r="K41" s="1272"/>
      <c r="L41" s="1270"/>
      <c r="M41" s="1270"/>
      <c r="N41" s="1270"/>
      <c r="O41" s="1104">
        <f t="shared" si="28"/>
        <v>0</v>
      </c>
      <c r="P41" s="1104">
        <f t="shared" si="28"/>
        <v>0</v>
      </c>
      <c r="Q41" s="1078">
        <f t="shared" si="29"/>
        <v>0</v>
      </c>
      <c r="R41" s="1272">
        <f t="shared" si="30"/>
        <v>0</v>
      </c>
      <c r="S41" s="1270">
        <f t="shared" si="31"/>
        <v>0</v>
      </c>
      <c r="T41" s="1270">
        <f t="shared" si="18"/>
        <v>0</v>
      </c>
      <c r="U41" s="1270"/>
      <c r="X41" s="1439">
        <f t="shared" si="17"/>
        <v>0</v>
      </c>
    </row>
    <row r="42" spans="1:25" hidden="1" outlineLevel="2">
      <c r="A42" s="919"/>
      <c r="B42" s="1731"/>
      <c r="C42" s="1104"/>
      <c r="D42" s="1104"/>
      <c r="E42" s="1104"/>
      <c r="F42" s="1270"/>
      <c r="G42" s="1270"/>
      <c r="H42" s="1104"/>
      <c r="I42" s="1104"/>
      <c r="J42" s="1104"/>
      <c r="K42" s="1270"/>
      <c r="L42" s="1270"/>
      <c r="M42" s="1270"/>
      <c r="N42" s="1270"/>
      <c r="O42" s="1104">
        <f t="shared" si="28"/>
        <v>0</v>
      </c>
      <c r="P42" s="1104">
        <f t="shared" si="28"/>
        <v>0</v>
      </c>
      <c r="Q42" s="1104">
        <f t="shared" si="29"/>
        <v>0</v>
      </c>
      <c r="R42" s="1270">
        <f t="shared" si="30"/>
        <v>0</v>
      </c>
      <c r="S42" s="1270">
        <f t="shared" si="31"/>
        <v>0</v>
      </c>
      <c r="T42" s="1270">
        <f t="shared" si="18"/>
        <v>0</v>
      </c>
      <c r="U42" s="1270"/>
      <c r="X42" s="1439">
        <f t="shared" si="17"/>
        <v>0</v>
      </c>
    </row>
    <row r="43" spans="1:25" hidden="1" outlineLevel="2">
      <c r="A43" s="919"/>
      <c r="B43" s="1731"/>
      <c r="C43" s="1104"/>
      <c r="D43" s="1104"/>
      <c r="E43" s="1078"/>
      <c r="F43" s="1272"/>
      <c r="G43" s="1270"/>
      <c r="H43" s="1104"/>
      <c r="I43" s="1104"/>
      <c r="J43" s="1078"/>
      <c r="K43" s="1272"/>
      <c r="L43" s="1270"/>
      <c r="M43" s="1270"/>
      <c r="N43" s="1270"/>
      <c r="O43" s="1104">
        <f t="shared" si="28"/>
        <v>0</v>
      </c>
      <c r="P43" s="1104">
        <f t="shared" si="28"/>
        <v>0</v>
      </c>
      <c r="Q43" s="1078">
        <f t="shared" si="29"/>
        <v>0</v>
      </c>
      <c r="R43" s="1272">
        <f t="shared" si="30"/>
        <v>0</v>
      </c>
      <c r="S43" s="1270">
        <f t="shared" si="31"/>
        <v>0</v>
      </c>
      <c r="T43" s="1270">
        <f t="shared" si="18"/>
        <v>0</v>
      </c>
      <c r="U43" s="1270"/>
      <c r="X43" s="1439">
        <f t="shared" si="17"/>
        <v>0</v>
      </c>
    </row>
    <row r="44" spans="1:25" hidden="1" outlineLevel="2">
      <c r="A44" s="919"/>
      <c r="B44" s="1731"/>
      <c r="C44" s="1104"/>
      <c r="D44" s="1104"/>
      <c r="E44" s="1104"/>
      <c r="F44" s="1270"/>
      <c r="G44" s="1270"/>
      <c r="H44" s="1104"/>
      <c r="I44" s="1104"/>
      <c r="J44" s="1104"/>
      <c r="K44" s="1270"/>
      <c r="L44" s="1270"/>
      <c r="M44" s="1270"/>
      <c r="N44" s="1270"/>
      <c r="O44" s="1104">
        <f t="shared" si="28"/>
        <v>0</v>
      </c>
      <c r="P44" s="1104">
        <f t="shared" si="28"/>
        <v>0</v>
      </c>
      <c r="Q44" s="1104">
        <f t="shared" si="29"/>
        <v>0</v>
      </c>
      <c r="R44" s="1270">
        <f t="shared" si="30"/>
        <v>0</v>
      </c>
      <c r="S44" s="1270">
        <f t="shared" si="31"/>
        <v>0</v>
      </c>
      <c r="T44" s="1270">
        <f t="shared" si="18"/>
        <v>0</v>
      </c>
      <c r="U44" s="1270"/>
      <c r="X44" s="1439">
        <f t="shared" si="17"/>
        <v>0</v>
      </c>
    </row>
    <row r="45" spans="1:25" outlineLevel="1" collapsed="1">
      <c r="A45" s="1111" t="s">
        <v>116</v>
      </c>
      <c r="B45" s="1734" t="s">
        <v>138</v>
      </c>
      <c r="C45" s="1435">
        <f t="shared" ref="C45" si="44">C46+C51+C57+C60+C62+C76</f>
        <v>8.6</v>
      </c>
      <c r="D45" s="1435">
        <f t="shared" ref="D45:H45" si="45">D46+D51+D57+D60+D62+D76</f>
        <v>5.4469161050943589</v>
      </c>
      <c r="E45" s="1435">
        <f t="shared" si="45"/>
        <v>102.12941610509435</v>
      </c>
      <c r="F45" s="1436">
        <f t="shared" si="45"/>
        <v>106.00029926780391</v>
      </c>
      <c r="G45" s="1435">
        <f t="shared" si="45"/>
        <v>113.49459999999999</v>
      </c>
      <c r="H45" s="1435" t="e">
        <f t="shared" si="45"/>
        <v>#REF!</v>
      </c>
      <c r="I45" s="1435" t="e">
        <f t="shared" ref="I45:L45" si="46">I46+I51+I57+I60+I62+I76</f>
        <v>#REF!</v>
      </c>
      <c r="J45" s="1435" t="e">
        <f t="shared" si="46"/>
        <v>#REF!</v>
      </c>
      <c r="K45" s="1436" t="e">
        <f t="shared" si="46"/>
        <v>#REF!</v>
      </c>
      <c r="L45" s="1435" t="e">
        <f t="shared" si="46"/>
        <v>#REF!</v>
      </c>
      <c r="M45" s="1435"/>
      <c r="N45" s="1435">
        <f t="shared" ref="N45" si="47">N46+N51+N57+N60+N62+N76</f>
        <v>0</v>
      </c>
      <c r="O45" s="1435" t="e">
        <f t="shared" si="28"/>
        <v>#REF!</v>
      </c>
      <c r="P45" s="1435" t="e">
        <f t="shared" si="28"/>
        <v>#REF!</v>
      </c>
      <c r="Q45" s="1435" t="e">
        <f t="shared" si="29"/>
        <v>#REF!</v>
      </c>
      <c r="R45" s="1436" t="e">
        <f t="shared" si="30"/>
        <v>#REF!</v>
      </c>
      <c r="S45" s="1104" t="e">
        <f t="shared" si="31"/>
        <v>#REF!</v>
      </c>
      <c r="T45" s="1104"/>
      <c r="U45" s="1104"/>
      <c r="X45" s="1439" t="e">
        <f t="shared" ref="X45:X46" si="48">M45-L45</f>
        <v>#REF!</v>
      </c>
      <c r="Y45" s="1954" t="e">
        <f t="shared" ref="Y45:Y49" si="49">S45-O45</f>
        <v>#REF!</v>
      </c>
    </row>
    <row r="46" spans="1:25" s="1089" customFormat="1" outlineLevel="2">
      <c r="A46" s="1952">
        <v>1</v>
      </c>
      <c r="B46" s="1097" t="s">
        <v>691</v>
      </c>
      <c r="C46" s="1435">
        <f t="shared" ref="C46" si="50">SUM(C47:C50)</f>
        <v>0</v>
      </c>
      <c r="D46" s="1435">
        <f t="shared" ref="D46:H46" si="51">SUM(D47:D50)</f>
        <v>1.4022605129889805</v>
      </c>
      <c r="E46" s="1435">
        <f t="shared" si="51"/>
        <v>39.900260512988979</v>
      </c>
      <c r="F46" s="1435">
        <f t="shared" si="51"/>
        <v>38.932092479541559</v>
      </c>
      <c r="G46" s="1435">
        <f t="shared" si="51"/>
        <v>45.688099999999999</v>
      </c>
      <c r="H46" s="1435" t="e">
        <f t="shared" si="51"/>
        <v>#REF!</v>
      </c>
      <c r="I46" s="1435" t="e">
        <f t="shared" ref="I46:L46" si="52">SUM(I47:I50)</f>
        <v>#REF!</v>
      </c>
      <c r="J46" s="1435" t="e">
        <f t="shared" si="52"/>
        <v>#REF!</v>
      </c>
      <c r="K46" s="1435" t="e">
        <f t="shared" si="52"/>
        <v>#REF!</v>
      </c>
      <c r="L46" s="1435" t="e">
        <f t="shared" si="52"/>
        <v>#REF!</v>
      </c>
      <c r="M46" s="1435"/>
      <c r="N46" s="1435">
        <f t="shared" ref="N46" si="53">SUM(N47:N50)</f>
        <v>0</v>
      </c>
      <c r="O46" s="1435" t="e">
        <f t="shared" si="28"/>
        <v>#REF!</v>
      </c>
      <c r="P46" s="1435" t="e">
        <f t="shared" si="28"/>
        <v>#REF!</v>
      </c>
      <c r="Q46" s="1435" t="e">
        <f t="shared" si="29"/>
        <v>#REF!</v>
      </c>
      <c r="R46" s="1435" t="e">
        <f t="shared" si="30"/>
        <v>#REF!</v>
      </c>
      <c r="S46" s="1104" t="e">
        <f t="shared" si="31"/>
        <v>#REF!</v>
      </c>
      <c r="T46" s="1104"/>
      <c r="U46" s="1104"/>
      <c r="X46" s="1439" t="e">
        <f t="shared" si="48"/>
        <v>#REF!</v>
      </c>
      <c r="Y46" s="1954" t="e">
        <f t="shared" si="49"/>
        <v>#REF!</v>
      </c>
    </row>
    <row r="47" spans="1:25" outlineLevel="2">
      <c r="A47" s="919">
        <v>1</v>
      </c>
      <c r="B47" s="779" t="e">
        <f>'прил 1.1'!#REF!</f>
        <v>#REF!</v>
      </c>
      <c r="C47" s="1433">
        <v>0</v>
      </c>
      <c r="D47" s="1433">
        <v>0</v>
      </c>
      <c r="E47" s="1433">
        <v>0</v>
      </c>
      <c r="F47" s="1433">
        <v>0.28000000000000003</v>
      </c>
      <c r="G47" s="1433">
        <v>0.3286</v>
      </c>
      <c r="H47" s="1433" t="e">
        <f>INDEX('прил 1.1'!#REF!,MATCH($B47,'прил 1.1'!$B:$B,0))</f>
        <v>#REF!</v>
      </c>
      <c r="I47" s="1433" t="e">
        <f>INDEX('прил 1.1'!#REF!,MATCH($B47,'прил 1.1'!$B:$B,0))</f>
        <v>#REF!</v>
      </c>
      <c r="J47" s="1433" t="e">
        <f>INDEX('прил 1.1'!#REF!,MATCH($B47,'прил 1.1'!$B:$B,0))</f>
        <v>#REF!</v>
      </c>
      <c r="K47" s="1433" t="e">
        <f>INDEX('прил 1.1'!#REF!,MATCH($B47,'прил 1.1'!$B:$B,0))</f>
        <v>#REF!</v>
      </c>
      <c r="L47" s="1433" t="e">
        <f>INDEX('прил 1.1'!#REF!,MATCH($B47,'прил 1.1'!$B:$B,0))</f>
        <v>#REF!</v>
      </c>
      <c r="M47" s="1433"/>
      <c r="N47" s="1433"/>
      <c r="O47" s="1433" t="e">
        <f t="shared" si="28"/>
        <v>#REF!</v>
      </c>
      <c r="P47" s="1433" t="e">
        <f t="shared" si="28"/>
        <v>#REF!</v>
      </c>
      <c r="Q47" s="1433" t="e">
        <f t="shared" si="29"/>
        <v>#REF!</v>
      </c>
      <c r="R47" s="1433" t="e">
        <f t="shared" si="30"/>
        <v>#REF!</v>
      </c>
      <c r="S47" s="1101" t="e">
        <f t="shared" si="31"/>
        <v>#REF!</v>
      </c>
      <c r="T47" s="1101"/>
      <c r="U47" s="1101"/>
      <c r="X47" s="1439" t="e">
        <f t="shared" si="17"/>
        <v>#REF!</v>
      </c>
      <c r="Y47" s="1954" t="e">
        <f t="shared" si="49"/>
        <v>#REF!</v>
      </c>
    </row>
    <row r="48" spans="1:25" outlineLevel="2">
      <c r="A48" s="919">
        <f>A47+1</f>
        <v>2</v>
      </c>
      <c r="B48" s="780" t="e">
        <f>'прил 1.1'!#REF!</f>
        <v>#REF!</v>
      </c>
      <c r="C48" s="1433">
        <v>0</v>
      </c>
      <c r="D48" s="1433">
        <v>0</v>
      </c>
      <c r="E48" s="1433">
        <v>0</v>
      </c>
      <c r="F48" s="1433">
        <v>0.15409247954156385</v>
      </c>
      <c r="G48" s="1433">
        <v>0.18079999999999999</v>
      </c>
      <c r="H48" s="1433" t="e">
        <f>INDEX('прил 1.1'!#REF!,MATCH($B48,'прил 1.1'!$B:$B,0))</f>
        <v>#REF!</v>
      </c>
      <c r="I48" s="1433" t="e">
        <f>INDEX('прил 1.1'!#REF!,MATCH($B48,'прил 1.1'!$B:$B,0))</f>
        <v>#REF!</v>
      </c>
      <c r="J48" s="1433" t="e">
        <f>INDEX('прил 1.1'!#REF!,MATCH($B48,'прил 1.1'!$B:$B,0))</f>
        <v>#REF!</v>
      </c>
      <c r="K48" s="1433" t="e">
        <f>INDEX('прил 1.1'!#REF!,MATCH($B48,'прил 1.1'!$B:$B,0))</f>
        <v>#REF!</v>
      </c>
      <c r="L48" s="1433" t="e">
        <f>INDEX('прил 1.1'!#REF!,MATCH($B48,'прил 1.1'!$B:$B,0))</f>
        <v>#REF!</v>
      </c>
      <c r="M48" s="1433"/>
      <c r="N48" s="1433"/>
      <c r="O48" s="1433" t="e">
        <f t="shared" si="28"/>
        <v>#REF!</v>
      </c>
      <c r="P48" s="1433" t="e">
        <f t="shared" si="28"/>
        <v>#REF!</v>
      </c>
      <c r="Q48" s="1433" t="e">
        <f t="shared" si="29"/>
        <v>#REF!</v>
      </c>
      <c r="R48" s="1433" t="e">
        <f t="shared" si="30"/>
        <v>#REF!</v>
      </c>
      <c r="S48" s="1101" t="e">
        <f t="shared" si="31"/>
        <v>#REF!</v>
      </c>
      <c r="T48" s="1101"/>
      <c r="U48" s="1101"/>
      <c r="X48" s="1439" t="e">
        <f t="shared" si="17"/>
        <v>#REF!</v>
      </c>
      <c r="Y48" s="1954" t="e">
        <f t="shared" si="49"/>
        <v>#REF!</v>
      </c>
    </row>
    <row r="49" spans="1:25" outlineLevel="2">
      <c r="A49" s="919">
        <f t="shared" ref="A49" si="54">A48+1</f>
        <v>3</v>
      </c>
      <c r="B49" s="780" t="e">
        <f>'прил 1.1'!#REF!</f>
        <v>#REF!</v>
      </c>
      <c r="C49" s="1433">
        <v>0</v>
      </c>
      <c r="D49" s="1433">
        <v>1.4022605129889805</v>
      </c>
      <c r="E49" s="1433">
        <v>39.900260512988979</v>
      </c>
      <c r="F49" s="1433">
        <v>38.497999999999998</v>
      </c>
      <c r="G49" s="1433">
        <v>45.178699999999999</v>
      </c>
      <c r="H49" s="1433" t="e">
        <f>INDEX('прил 1.1'!#REF!,MATCH($B49,'прил 1.1'!$B:$B,0))</f>
        <v>#REF!</v>
      </c>
      <c r="I49" s="1433" t="e">
        <f>INDEX('прил 1.1'!#REF!,MATCH($B49,'прил 1.1'!$B:$B,0))</f>
        <v>#REF!</v>
      </c>
      <c r="J49" s="1433" t="e">
        <f>INDEX('прил 1.1'!#REF!,MATCH($B49,'прил 1.1'!$B:$B,0))</f>
        <v>#REF!</v>
      </c>
      <c r="K49" s="1433" t="e">
        <f>INDEX('прил 1.1'!#REF!,MATCH($B49,'прил 1.1'!$B:$B,0))</f>
        <v>#REF!</v>
      </c>
      <c r="L49" s="1433" t="e">
        <f>INDEX('прил 1.1'!#REF!,MATCH($B49,'прил 1.1'!$B:$B,0))</f>
        <v>#REF!</v>
      </c>
      <c r="M49" s="1433"/>
      <c r="N49" s="1433"/>
      <c r="O49" s="1433" t="e">
        <f t="shared" si="28"/>
        <v>#REF!</v>
      </c>
      <c r="P49" s="1433" t="e">
        <f t="shared" si="28"/>
        <v>#REF!</v>
      </c>
      <c r="Q49" s="1433" t="e">
        <f t="shared" si="29"/>
        <v>#REF!</v>
      </c>
      <c r="R49" s="1433" t="e">
        <f t="shared" si="30"/>
        <v>#REF!</v>
      </c>
      <c r="S49" s="1101" t="e">
        <f t="shared" si="31"/>
        <v>#REF!</v>
      </c>
      <c r="T49" s="1101"/>
      <c r="U49" s="1101"/>
      <c r="V49" s="1089" t="s">
        <v>1365</v>
      </c>
      <c r="W49" s="1089"/>
      <c r="X49" s="1439" t="e">
        <f>M49-L49</f>
        <v>#REF!</v>
      </c>
      <c r="Y49" s="1954" t="e">
        <f t="shared" si="49"/>
        <v>#REF!</v>
      </c>
    </row>
    <row r="50" spans="1:25" hidden="1" outlineLevel="2">
      <c r="A50" s="919"/>
      <c r="B50" s="1094"/>
      <c r="C50" s="781"/>
      <c r="D50" s="781"/>
      <c r="E50" s="781"/>
      <c r="F50" s="1269"/>
      <c r="G50" s="1267"/>
      <c r="H50" s="781"/>
      <c r="I50" s="781"/>
      <c r="J50" s="781"/>
      <c r="K50" s="1269"/>
      <c r="L50" s="1267"/>
      <c r="M50" s="1267"/>
      <c r="N50" s="1267"/>
      <c r="O50" s="781">
        <f t="shared" si="28"/>
        <v>0</v>
      </c>
      <c r="P50" s="781">
        <f t="shared" si="28"/>
        <v>0</v>
      </c>
      <c r="Q50" s="781">
        <f t="shared" si="29"/>
        <v>0</v>
      </c>
      <c r="R50" s="1269">
        <f t="shared" si="30"/>
        <v>0</v>
      </c>
      <c r="S50" s="1267">
        <f t="shared" si="31"/>
        <v>0</v>
      </c>
      <c r="T50" s="1267">
        <f t="shared" si="18"/>
        <v>0</v>
      </c>
      <c r="U50" s="1267"/>
      <c r="X50" s="1439">
        <f t="shared" si="17"/>
        <v>0</v>
      </c>
    </row>
    <row r="51" spans="1:25" s="1089" customFormat="1" outlineLevel="2">
      <c r="A51" s="1952">
        <v>2</v>
      </c>
      <c r="B51" s="1097" t="s">
        <v>692</v>
      </c>
      <c r="C51" s="1435">
        <f t="shared" ref="C51" si="55">SUM(C52:C56)</f>
        <v>7</v>
      </c>
      <c r="D51" s="1435">
        <f t="shared" ref="D51:H51" si="56">SUM(D52:D56)</f>
        <v>1.2975089833612952</v>
      </c>
      <c r="E51" s="1435">
        <f t="shared" si="56"/>
        <v>32.161008983361292</v>
      </c>
      <c r="F51" s="1435">
        <f t="shared" si="56"/>
        <v>31.27420678826234</v>
      </c>
      <c r="G51" s="1435">
        <f t="shared" si="56"/>
        <v>34.201199999999993</v>
      </c>
      <c r="H51" s="1435" t="e">
        <f t="shared" si="56"/>
        <v>#REF!</v>
      </c>
      <c r="I51" s="1435" t="e">
        <f t="shared" ref="I51:L51" si="57">SUM(I52:I56)</f>
        <v>#REF!</v>
      </c>
      <c r="J51" s="1435" t="e">
        <f t="shared" si="57"/>
        <v>#REF!</v>
      </c>
      <c r="K51" s="1435" t="e">
        <f t="shared" si="57"/>
        <v>#REF!</v>
      </c>
      <c r="L51" s="1435" t="e">
        <f t="shared" si="57"/>
        <v>#REF!</v>
      </c>
      <c r="M51" s="1435"/>
      <c r="N51" s="1435">
        <f t="shared" ref="N51" si="58">SUM(N52:N56)</f>
        <v>0</v>
      </c>
      <c r="O51" s="1435" t="e">
        <f t="shared" si="28"/>
        <v>#REF!</v>
      </c>
      <c r="P51" s="1435" t="e">
        <f t="shared" si="28"/>
        <v>#REF!</v>
      </c>
      <c r="Q51" s="1435" t="e">
        <f t="shared" si="29"/>
        <v>#REF!</v>
      </c>
      <c r="R51" s="1435" t="e">
        <f t="shared" si="30"/>
        <v>#REF!</v>
      </c>
      <c r="S51" s="1104" t="e">
        <f t="shared" si="31"/>
        <v>#REF!</v>
      </c>
      <c r="T51" s="1104"/>
      <c r="U51" s="1104"/>
      <c r="X51" s="1439" t="e">
        <f t="shared" ref="X51:X52" si="59">M51-L51</f>
        <v>#REF!</v>
      </c>
      <c r="Y51" s="1954" t="e">
        <f t="shared" ref="Y51:Y57" si="60">S51-O51</f>
        <v>#REF!</v>
      </c>
    </row>
    <row r="52" spans="1:25" outlineLevel="2">
      <c r="A52" s="919">
        <v>1</v>
      </c>
      <c r="B52" s="780" t="e">
        <f>'прил 1.1'!#REF!</f>
        <v>#REF!</v>
      </c>
      <c r="C52" s="1433">
        <v>0</v>
      </c>
      <c r="D52" s="1433">
        <v>0.76849999999999996</v>
      </c>
      <c r="E52" s="1433">
        <v>17.162999999999997</v>
      </c>
      <c r="F52" s="1433">
        <v>16.393999999999998</v>
      </c>
      <c r="G52" s="1433">
        <v>9.7388999999999992</v>
      </c>
      <c r="H52" s="1101" t="e">
        <f>INDEX('прил 1.1'!#REF!,MATCH($B52,'прил 1.1'!$B:$B,0))</f>
        <v>#REF!</v>
      </c>
      <c r="I52" s="1433" t="e">
        <f>INDEX('прил 1.1'!#REF!,MATCH($B52,'прил 1.1'!$B:$B,0))</f>
        <v>#REF!</v>
      </c>
      <c r="J52" s="1433" t="e">
        <f>INDEX('прил 1.1'!#REF!,MATCH($B52,'прил 1.1'!$B:$B,0))</f>
        <v>#REF!</v>
      </c>
      <c r="K52" s="1433" t="e">
        <f>INDEX('прил 1.1'!#REF!,MATCH($B52,'прил 1.1'!$B:$B,0))</f>
        <v>#REF!</v>
      </c>
      <c r="L52" s="1433" t="e">
        <f>INDEX('прил 1.1'!#REF!,MATCH($B52,'прил 1.1'!$B:$B,0))</f>
        <v>#REF!</v>
      </c>
      <c r="M52" s="1433"/>
      <c r="N52" s="1433"/>
      <c r="O52" s="1953" t="e">
        <f t="shared" si="28"/>
        <v>#REF!</v>
      </c>
      <c r="P52" s="1101" t="e">
        <f t="shared" si="28"/>
        <v>#REF!</v>
      </c>
      <c r="Q52" s="1101" t="e">
        <f t="shared" si="29"/>
        <v>#REF!</v>
      </c>
      <c r="R52" s="1101" t="e">
        <f t="shared" si="30"/>
        <v>#REF!</v>
      </c>
      <c r="S52" s="1101" t="e">
        <f t="shared" si="31"/>
        <v>#REF!</v>
      </c>
      <c r="T52" s="1101"/>
      <c r="U52" s="1101"/>
      <c r="X52" s="1439" t="e">
        <f t="shared" si="59"/>
        <v>#REF!</v>
      </c>
      <c r="Y52" s="1954" t="e">
        <f t="shared" si="60"/>
        <v>#REF!</v>
      </c>
    </row>
    <row r="53" spans="1:25" outlineLevel="2">
      <c r="A53" s="919">
        <f t="shared" ref="A53:A56" si="61">A52+1</f>
        <v>2</v>
      </c>
      <c r="B53" s="780" t="e">
        <f>'прил 1.1'!#REF!</f>
        <v>#REF!</v>
      </c>
      <c r="C53" s="1433">
        <v>0</v>
      </c>
      <c r="D53" s="1433">
        <v>0</v>
      </c>
      <c r="E53" s="1433">
        <v>0</v>
      </c>
      <c r="F53" s="1433">
        <v>0.3891935768992642</v>
      </c>
      <c r="G53" s="1433">
        <v>0.45669999999999999</v>
      </c>
      <c r="H53" s="1433" t="e">
        <f>INDEX('прил 1.1'!#REF!,MATCH($B53,'прил 1.1'!$B:$B,0))</f>
        <v>#REF!</v>
      </c>
      <c r="I53" s="1433" t="e">
        <f>INDEX('прил 1.1'!#REF!,MATCH($B53,'прил 1.1'!$B:$B,0))</f>
        <v>#REF!</v>
      </c>
      <c r="J53" s="1433" t="e">
        <f>INDEX('прил 1.1'!#REF!,MATCH($B53,'прил 1.1'!$B:$B,0))</f>
        <v>#REF!</v>
      </c>
      <c r="K53" s="1433" t="e">
        <f>INDEX('прил 1.1'!#REF!,MATCH($B53,'прил 1.1'!$B:$B,0))</f>
        <v>#REF!</v>
      </c>
      <c r="L53" s="1433" t="e">
        <f>INDEX('прил 1.1'!#REF!,MATCH($B53,'прил 1.1'!$B:$B,0))</f>
        <v>#REF!</v>
      </c>
      <c r="M53" s="1433"/>
      <c r="N53" s="1433"/>
      <c r="O53" s="1433" t="e">
        <f t="shared" si="28"/>
        <v>#REF!</v>
      </c>
      <c r="P53" s="1433" t="e">
        <f t="shared" si="28"/>
        <v>#REF!</v>
      </c>
      <c r="Q53" s="1433" t="e">
        <f t="shared" si="29"/>
        <v>#REF!</v>
      </c>
      <c r="R53" s="1433" t="e">
        <f t="shared" si="30"/>
        <v>#REF!</v>
      </c>
      <c r="S53" s="1101" t="e">
        <f t="shared" si="31"/>
        <v>#REF!</v>
      </c>
      <c r="T53" s="1101"/>
      <c r="U53" s="1101"/>
      <c r="X53" s="1439" t="e">
        <f t="shared" si="17"/>
        <v>#REF!</v>
      </c>
      <c r="Y53" s="1954" t="e">
        <f t="shared" si="60"/>
        <v>#REF!</v>
      </c>
    </row>
    <row r="54" spans="1:25" outlineLevel="2">
      <c r="A54" s="919">
        <f t="shared" si="61"/>
        <v>3</v>
      </c>
      <c r="B54" s="780" t="e">
        <f>'прил 1.1'!#REF!</f>
        <v>#REF!</v>
      </c>
      <c r="C54" s="1433">
        <v>7</v>
      </c>
      <c r="D54" s="1433">
        <v>0</v>
      </c>
      <c r="E54" s="1433">
        <v>0</v>
      </c>
      <c r="F54" s="1433">
        <v>0</v>
      </c>
      <c r="G54" s="1433">
        <v>7</v>
      </c>
      <c r="H54" s="1433" t="e">
        <f>INDEX('прил 1.1'!#REF!,MATCH($B54,'прил 1.1'!$B:$B,0))</f>
        <v>#REF!</v>
      </c>
      <c r="I54" s="1433" t="e">
        <f>INDEX('прил 1.1'!#REF!,MATCH($B54,'прил 1.1'!$B:$B,0))</f>
        <v>#REF!</v>
      </c>
      <c r="J54" s="1433" t="e">
        <f>INDEX('прил 1.1'!#REF!,MATCH($B54,'прил 1.1'!$B:$B,0))</f>
        <v>#REF!</v>
      </c>
      <c r="K54" s="1433" t="e">
        <f>INDEX('прил 1.1'!#REF!,MATCH($B54,'прил 1.1'!$B:$B,0))</f>
        <v>#REF!</v>
      </c>
      <c r="L54" s="1433" t="e">
        <f>INDEX('прил 1.1'!#REF!,MATCH($B54,'прил 1.1'!$B:$B,0))</f>
        <v>#REF!</v>
      </c>
      <c r="M54" s="1433"/>
      <c r="N54" s="1433"/>
      <c r="O54" s="1433" t="e">
        <f t="shared" si="28"/>
        <v>#REF!</v>
      </c>
      <c r="P54" s="1433" t="e">
        <f t="shared" si="28"/>
        <v>#REF!</v>
      </c>
      <c r="Q54" s="1433" t="e">
        <f t="shared" si="29"/>
        <v>#REF!</v>
      </c>
      <c r="R54" s="1433" t="e">
        <f t="shared" si="30"/>
        <v>#REF!</v>
      </c>
      <c r="S54" s="1101" t="e">
        <f t="shared" si="31"/>
        <v>#REF!</v>
      </c>
      <c r="T54" s="1101"/>
      <c r="U54" s="1101"/>
      <c r="V54" s="1091" t="s">
        <v>1367</v>
      </c>
      <c r="X54" s="1439" t="e">
        <f t="shared" ref="X54:X55" si="62">M54-L54</f>
        <v>#REF!</v>
      </c>
      <c r="Y54" s="1954" t="e">
        <f t="shared" si="60"/>
        <v>#REF!</v>
      </c>
    </row>
    <row r="55" spans="1:25" outlineLevel="2">
      <c r="A55" s="919">
        <f t="shared" si="61"/>
        <v>4</v>
      </c>
      <c r="B55" s="780" t="e">
        <f>'прил 1.1'!#REF!</f>
        <v>#REF!</v>
      </c>
      <c r="C55" s="1433">
        <v>0</v>
      </c>
      <c r="D55" s="1433">
        <v>0.52900898336129509</v>
      </c>
      <c r="E55" s="1433">
        <v>14.998008983361295</v>
      </c>
      <c r="F55" s="1433">
        <v>14.468999999999999</v>
      </c>
      <c r="G55" s="1433">
        <v>16.979800000000001</v>
      </c>
      <c r="H55" s="1433" t="e">
        <f>INDEX('прил 1.1'!#REF!,MATCH($B55,'прил 1.1'!$B:$B,0))</f>
        <v>#REF!</v>
      </c>
      <c r="I55" s="1433" t="e">
        <f>INDEX('прил 1.1'!#REF!,MATCH($B55,'прил 1.1'!$B:$B,0))</f>
        <v>#REF!</v>
      </c>
      <c r="J55" s="1433" t="e">
        <f>INDEX('прил 1.1'!#REF!,MATCH($B55,'прил 1.1'!$B:$B,0))</f>
        <v>#REF!</v>
      </c>
      <c r="K55" s="1433" t="e">
        <f>INDEX('прил 1.1'!#REF!,MATCH($B55,'прил 1.1'!$B:$B,0))</f>
        <v>#REF!</v>
      </c>
      <c r="L55" s="1433" t="e">
        <f>INDEX('прил 1.1'!#REF!,MATCH($B55,'прил 1.1'!$B:$B,0))</f>
        <v>#REF!</v>
      </c>
      <c r="M55" s="1433"/>
      <c r="N55" s="1433"/>
      <c r="O55" s="1433" t="e">
        <f t="shared" si="28"/>
        <v>#REF!</v>
      </c>
      <c r="P55" s="1433" t="e">
        <f t="shared" si="28"/>
        <v>#REF!</v>
      </c>
      <c r="Q55" s="1433" t="e">
        <f t="shared" si="29"/>
        <v>#REF!</v>
      </c>
      <c r="R55" s="1433" t="e">
        <f t="shared" si="30"/>
        <v>#REF!</v>
      </c>
      <c r="S55" s="1101" t="e">
        <f t="shared" si="31"/>
        <v>#REF!</v>
      </c>
      <c r="T55" s="1101"/>
      <c r="U55" s="1101"/>
      <c r="V55" s="1091" t="s">
        <v>1367</v>
      </c>
      <c r="X55" s="1439" t="e">
        <f t="shared" si="62"/>
        <v>#REF!</v>
      </c>
      <c r="Y55" s="1954" t="e">
        <f t="shared" si="60"/>
        <v>#REF!</v>
      </c>
    </row>
    <row r="56" spans="1:25" outlineLevel="2">
      <c r="A56" s="919">
        <f t="shared" si="61"/>
        <v>5</v>
      </c>
      <c r="B56" s="780" t="e">
        <f>'прил 1.1'!#REF!</f>
        <v>#REF!</v>
      </c>
      <c r="C56" s="1433">
        <v>0</v>
      </c>
      <c r="D56" s="1433">
        <v>0</v>
      </c>
      <c r="E56" s="1433">
        <v>0</v>
      </c>
      <c r="F56" s="1433">
        <v>2.201321136308055E-2</v>
      </c>
      <c r="G56" s="1433">
        <v>2.58E-2</v>
      </c>
      <c r="H56" s="1433" t="e">
        <f>INDEX('прил 1.1'!#REF!,MATCH($B56,'прил 1.1'!$B:$B,0))</f>
        <v>#REF!</v>
      </c>
      <c r="I56" s="1433" t="e">
        <f>INDEX('прил 1.1'!#REF!,MATCH($B56,'прил 1.1'!$B:$B,0))</f>
        <v>#REF!</v>
      </c>
      <c r="J56" s="1433" t="e">
        <f>INDEX('прил 1.1'!#REF!,MATCH($B56,'прил 1.1'!$B:$B,0))</f>
        <v>#REF!</v>
      </c>
      <c r="K56" s="1433" t="e">
        <f>INDEX('прил 1.1'!#REF!,MATCH($B56,'прил 1.1'!$B:$B,0))</f>
        <v>#REF!</v>
      </c>
      <c r="L56" s="1433" t="e">
        <f>INDEX('прил 1.1'!#REF!,MATCH($B56,'прил 1.1'!$B:$B,0))</f>
        <v>#REF!</v>
      </c>
      <c r="M56" s="1433"/>
      <c r="N56" s="1433"/>
      <c r="O56" s="1433" t="e">
        <f t="shared" si="28"/>
        <v>#REF!</v>
      </c>
      <c r="P56" s="1433" t="e">
        <f t="shared" si="28"/>
        <v>#REF!</v>
      </c>
      <c r="Q56" s="1433" t="e">
        <f t="shared" si="29"/>
        <v>#REF!</v>
      </c>
      <c r="R56" s="1433" t="e">
        <f t="shared" si="30"/>
        <v>#REF!</v>
      </c>
      <c r="S56" s="1101" t="e">
        <f t="shared" si="31"/>
        <v>#REF!</v>
      </c>
      <c r="T56" s="1101"/>
      <c r="U56" s="1101"/>
      <c r="X56" s="1439" t="e">
        <f t="shared" si="17"/>
        <v>#REF!</v>
      </c>
      <c r="Y56" s="1954" t="e">
        <f t="shared" si="60"/>
        <v>#REF!</v>
      </c>
    </row>
    <row r="57" spans="1:25" s="1089" customFormat="1" outlineLevel="2">
      <c r="A57" s="1952">
        <v>3</v>
      </c>
      <c r="B57" s="1097" t="s">
        <v>693</v>
      </c>
      <c r="C57" s="1435"/>
      <c r="D57" s="1435"/>
      <c r="E57" s="1435"/>
      <c r="F57" s="1436"/>
      <c r="G57" s="1435"/>
      <c r="H57" s="1435"/>
      <c r="I57" s="1435"/>
      <c r="J57" s="1435"/>
      <c r="K57" s="1436"/>
      <c r="L57" s="1435"/>
      <c r="M57" s="1435"/>
      <c r="N57" s="1435"/>
      <c r="O57" s="1435">
        <f t="shared" si="28"/>
        <v>0</v>
      </c>
      <c r="P57" s="1435">
        <f t="shared" si="28"/>
        <v>0</v>
      </c>
      <c r="Q57" s="1435">
        <f t="shared" si="29"/>
        <v>0</v>
      </c>
      <c r="R57" s="1436">
        <f t="shared" si="30"/>
        <v>0</v>
      </c>
      <c r="S57" s="1104">
        <f t="shared" si="31"/>
        <v>0</v>
      </c>
      <c r="T57" s="1104"/>
      <c r="U57" s="1104"/>
      <c r="X57" s="1439">
        <f t="shared" si="17"/>
        <v>0</v>
      </c>
      <c r="Y57" s="1954">
        <f t="shared" si="60"/>
        <v>0</v>
      </c>
    </row>
    <row r="58" spans="1:25" hidden="1" outlineLevel="2">
      <c r="A58" s="919"/>
      <c r="B58" s="979"/>
      <c r="C58" s="1104"/>
      <c r="D58" s="1104"/>
      <c r="E58" s="1104"/>
      <c r="F58" s="1270"/>
      <c r="G58" s="1270"/>
      <c r="H58" s="1104"/>
      <c r="I58" s="1104"/>
      <c r="J58" s="1104"/>
      <c r="K58" s="1270"/>
      <c r="L58" s="1270"/>
      <c r="M58" s="1270"/>
      <c r="N58" s="1270"/>
      <c r="O58" s="1104">
        <f t="shared" si="28"/>
        <v>0</v>
      </c>
      <c r="P58" s="1104">
        <f t="shared" si="28"/>
        <v>0</v>
      </c>
      <c r="Q58" s="1104">
        <f t="shared" si="29"/>
        <v>0</v>
      </c>
      <c r="R58" s="1270">
        <f t="shared" si="30"/>
        <v>0</v>
      </c>
      <c r="S58" s="1270">
        <f t="shared" si="31"/>
        <v>0</v>
      </c>
      <c r="T58" s="1270">
        <f t="shared" si="18"/>
        <v>0</v>
      </c>
      <c r="U58" s="1270"/>
      <c r="X58" s="1439">
        <f t="shared" si="17"/>
        <v>0</v>
      </c>
    </row>
    <row r="59" spans="1:25" hidden="1" outlineLevel="2">
      <c r="A59" s="919"/>
      <c r="B59" s="979"/>
      <c r="C59" s="1104"/>
      <c r="D59" s="1104"/>
      <c r="E59" s="1104"/>
      <c r="F59" s="1270"/>
      <c r="G59" s="1270"/>
      <c r="H59" s="1104"/>
      <c r="I59" s="1104"/>
      <c r="J59" s="1104"/>
      <c r="K59" s="1270"/>
      <c r="L59" s="1270"/>
      <c r="M59" s="1270"/>
      <c r="N59" s="1270"/>
      <c r="O59" s="1104">
        <f t="shared" si="28"/>
        <v>0</v>
      </c>
      <c r="P59" s="1104">
        <f t="shared" si="28"/>
        <v>0</v>
      </c>
      <c r="Q59" s="1104">
        <f t="shared" si="29"/>
        <v>0</v>
      </c>
      <c r="R59" s="1270">
        <f t="shared" si="30"/>
        <v>0</v>
      </c>
      <c r="S59" s="1270">
        <f t="shared" si="31"/>
        <v>0</v>
      </c>
      <c r="T59" s="1270">
        <f t="shared" si="18"/>
        <v>0</v>
      </c>
      <c r="U59" s="1270"/>
      <c r="X59" s="1439">
        <f t="shared" si="17"/>
        <v>0</v>
      </c>
    </row>
    <row r="60" spans="1:25" s="1089" customFormat="1" outlineLevel="2">
      <c r="A60" s="1952">
        <v>4</v>
      </c>
      <c r="B60" s="1097" t="s">
        <v>694</v>
      </c>
      <c r="C60" s="1435"/>
      <c r="D60" s="1435"/>
      <c r="E60" s="1435"/>
      <c r="F60" s="1436"/>
      <c r="G60" s="1435"/>
      <c r="H60" s="1435"/>
      <c r="I60" s="1435"/>
      <c r="J60" s="1435"/>
      <c r="K60" s="1436"/>
      <c r="L60" s="1435"/>
      <c r="M60" s="1435"/>
      <c r="N60" s="1435"/>
      <c r="O60" s="1435">
        <f t="shared" si="28"/>
        <v>0</v>
      </c>
      <c r="P60" s="1435">
        <f t="shared" si="28"/>
        <v>0</v>
      </c>
      <c r="Q60" s="1435">
        <f t="shared" si="29"/>
        <v>0</v>
      </c>
      <c r="R60" s="1436">
        <f t="shared" si="30"/>
        <v>0</v>
      </c>
      <c r="S60" s="1104">
        <f t="shared" si="31"/>
        <v>0</v>
      </c>
      <c r="T60" s="1104"/>
      <c r="U60" s="1104"/>
      <c r="X60" s="1439">
        <f t="shared" si="17"/>
        <v>0</v>
      </c>
      <c r="Y60" s="1954">
        <f t="shared" ref="Y60" si="63">S60-O60</f>
        <v>0</v>
      </c>
    </row>
    <row r="61" spans="1:25" hidden="1" outlineLevel="2">
      <c r="A61" s="980"/>
      <c r="B61" s="979"/>
      <c r="C61" s="1104"/>
      <c r="D61" s="1104"/>
      <c r="E61" s="1104"/>
      <c r="F61" s="1270"/>
      <c r="G61" s="1270"/>
      <c r="H61" s="1104"/>
      <c r="I61" s="1104"/>
      <c r="J61" s="1104"/>
      <c r="K61" s="1270"/>
      <c r="L61" s="1270"/>
      <c r="M61" s="1270"/>
      <c r="N61" s="1270"/>
      <c r="O61" s="1104">
        <f t="shared" si="28"/>
        <v>0</v>
      </c>
      <c r="P61" s="1104">
        <f t="shared" si="28"/>
        <v>0</v>
      </c>
      <c r="Q61" s="1104">
        <f t="shared" si="29"/>
        <v>0</v>
      </c>
      <c r="R61" s="1270">
        <f t="shared" si="30"/>
        <v>0</v>
      </c>
      <c r="S61" s="1270">
        <f t="shared" si="31"/>
        <v>0</v>
      </c>
      <c r="T61" s="1270">
        <f t="shared" si="18"/>
        <v>0</v>
      </c>
      <c r="U61" s="1270"/>
      <c r="X61" s="1439">
        <f t="shared" si="17"/>
        <v>0</v>
      </c>
    </row>
    <row r="62" spans="1:25" s="1089" customFormat="1" outlineLevel="2">
      <c r="A62" s="1952">
        <v>5</v>
      </c>
      <c r="B62" s="1097" t="s">
        <v>695</v>
      </c>
      <c r="C62" s="1435">
        <f t="shared" ref="C62" si="64">SUM(C63:C75)</f>
        <v>1.6</v>
      </c>
      <c r="D62" s="1435">
        <f t="shared" ref="D62:H62" si="65">SUM(D63:D75)</f>
        <v>2.7471466087440835</v>
      </c>
      <c r="E62" s="1435">
        <f t="shared" si="65"/>
        <v>30.068146608744087</v>
      </c>
      <c r="F62" s="1436">
        <f t="shared" si="65"/>
        <v>35.650000000000006</v>
      </c>
      <c r="G62" s="1435">
        <f t="shared" si="65"/>
        <v>33.436300000000003</v>
      </c>
      <c r="H62" s="1435" t="e">
        <f t="shared" si="65"/>
        <v>#REF!</v>
      </c>
      <c r="I62" s="1435" t="e">
        <f t="shared" ref="I62:L62" si="66">SUM(I63:I75)</f>
        <v>#REF!</v>
      </c>
      <c r="J62" s="1435" t="e">
        <f t="shared" si="66"/>
        <v>#REF!</v>
      </c>
      <c r="K62" s="1436" t="e">
        <f t="shared" si="66"/>
        <v>#REF!</v>
      </c>
      <c r="L62" s="1435" t="e">
        <f t="shared" si="66"/>
        <v>#REF!</v>
      </c>
      <c r="M62" s="1435"/>
      <c r="N62" s="1435">
        <f t="shared" ref="N62" si="67">SUM(N63:N75)</f>
        <v>0</v>
      </c>
      <c r="O62" s="1435" t="e">
        <f t="shared" si="28"/>
        <v>#REF!</v>
      </c>
      <c r="P62" s="1435" t="e">
        <f t="shared" si="28"/>
        <v>#REF!</v>
      </c>
      <c r="Q62" s="1435" t="e">
        <f t="shared" si="29"/>
        <v>#REF!</v>
      </c>
      <c r="R62" s="1436" t="e">
        <f t="shared" si="30"/>
        <v>#REF!</v>
      </c>
      <c r="S62" s="1104" t="e">
        <f t="shared" si="31"/>
        <v>#REF!</v>
      </c>
      <c r="T62" s="1104"/>
      <c r="U62" s="1104"/>
      <c r="X62" s="1439" t="e">
        <f>M62-L62</f>
        <v>#REF!</v>
      </c>
      <c r="Y62" s="1954" t="e">
        <f t="shared" ref="Y62:Y74" si="68">S62-O62</f>
        <v>#REF!</v>
      </c>
    </row>
    <row r="63" spans="1:25" outlineLevel="2">
      <c r="A63" s="919">
        <v>1</v>
      </c>
      <c r="B63" s="780" t="e">
        <f>'прил 1.1'!#REF!</f>
        <v>#REF!</v>
      </c>
      <c r="C63" s="1433">
        <v>0</v>
      </c>
      <c r="D63" s="1433">
        <v>0</v>
      </c>
      <c r="E63" s="1433">
        <v>0</v>
      </c>
      <c r="F63" s="1433">
        <v>0.4</v>
      </c>
      <c r="G63" s="1433">
        <v>0.46939999999999998</v>
      </c>
      <c r="H63" s="1433" t="e">
        <f>INDEX('прил 1.1'!#REF!,MATCH($B63,'прил 1.1'!$B:$B,0))</f>
        <v>#REF!</v>
      </c>
      <c r="I63" s="1433" t="e">
        <f>INDEX('прил 1.1'!#REF!,MATCH($B63,'прил 1.1'!$B:$B,0))</f>
        <v>#REF!</v>
      </c>
      <c r="J63" s="1433" t="e">
        <f>INDEX('прил 1.1'!#REF!,MATCH($B63,'прил 1.1'!$B:$B,0))</f>
        <v>#REF!</v>
      </c>
      <c r="K63" s="1433" t="e">
        <f>INDEX('прил 1.1'!#REF!,MATCH($B63,'прил 1.1'!$B:$B,0))</f>
        <v>#REF!</v>
      </c>
      <c r="L63" s="1433" t="e">
        <f>INDEX('прил 1.1'!#REF!,MATCH($B63,'прил 1.1'!$B:$B,0))</f>
        <v>#REF!</v>
      </c>
      <c r="M63" s="1433"/>
      <c r="N63" s="1433"/>
      <c r="O63" s="1433" t="e">
        <f t="shared" si="28"/>
        <v>#REF!</v>
      </c>
      <c r="P63" s="1433" t="e">
        <f t="shared" si="28"/>
        <v>#REF!</v>
      </c>
      <c r="Q63" s="1433" t="e">
        <f t="shared" si="29"/>
        <v>#REF!</v>
      </c>
      <c r="R63" s="1433" t="e">
        <f t="shared" si="30"/>
        <v>#REF!</v>
      </c>
      <c r="S63" s="1101" t="e">
        <f t="shared" si="31"/>
        <v>#REF!</v>
      </c>
      <c r="T63" s="1101"/>
      <c r="U63" s="1101"/>
      <c r="X63" s="1439" t="e">
        <f t="shared" si="17"/>
        <v>#REF!</v>
      </c>
      <c r="Y63" s="1954" t="e">
        <f t="shared" si="68"/>
        <v>#REF!</v>
      </c>
    </row>
    <row r="64" spans="1:25" outlineLevel="2">
      <c r="A64" s="919">
        <f>A63+1</f>
        <v>2</v>
      </c>
      <c r="B64" s="780" t="e">
        <f>'прил 1.1'!#REF!</f>
        <v>#REF!</v>
      </c>
      <c r="C64" s="1433">
        <v>0</v>
      </c>
      <c r="D64" s="1433">
        <v>0</v>
      </c>
      <c r="E64" s="1433">
        <v>0</v>
      </c>
      <c r="F64" s="1433">
        <v>1.05</v>
      </c>
      <c r="G64" s="1433">
        <v>1.2322</v>
      </c>
      <c r="H64" s="1433" t="e">
        <f>INDEX('прил 1.1'!#REF!,MATCH($B64,'прил 1.1'!$B:$B,0))</f>
        <v>#REF!</v>
      </c>
      <c r="I64" s="1433" t="e">
        <f>INDEX('прил 1.1'!#REF!,MATCH($B64,'прил 1.1'!$B:$B,0))</f>
        <v>#REF!</v>
      </c>
      <c r="J64" s="1433" t="e">
        <f>INDEX('прил 1.1'!#REF!,MATCH($B64,'прил 1.1'!$B:$B,0))</f>
        <v>#REF!</v>
      </c>
      <c r="K64" s="1433" t="e">
        <f>INDEX('прил 1.1'!#REF!,MATCH($B64,'прил 1.1'!$B:$B,0))</f>
        <v>#REF!</v>
      </c>
      <c r="L64" s="1433" t="e">
        <f>INDEX('прил 1.1'!#REF!,MATCH($B64,'прил 1.1'!$B:$B,0))</f>
        <v>#REF!</v>
      </c>
      <c r="M64" s="1433"/>
      <c r="N64" s="1433"/>
      <c r="O64" s="1433" t="e">
        <f t="shared" si="28"/>
        <v>#REF!</v>
      </c>
      <c r="P64" s="1433" t="e">
        <f t="shared" si="28"/>
        <v>#REF!</v>
      </c>
      <c r="Q64" s="1433" t="e">
        <f t="shared" si="29"/>
        <v>#REF!</v>
      </c>
      <c r="R64" s="1433" t="e">
        <f t="shared" si="30"/>
        <v>#REF!</v>
      </c>
      <c r="S64" s="1101" t="e">
        <f t="shared" si="31"/>
        <v>#REF!</v>
      </c>
      <c r="T64" s="1101"/>
      <c r="U64" s="1101"/>
      <c r="X64" s="1439" t="e">
        <f t="shared" si="17"/>
        <v>#REF!</v>
      </c>
      <c r="Y64" s="1954" t="e">
        <f t="shared" si="68"/>
        <v>#REF!</v>
      </c>
    </row>
    <row r="65" spans="1:25" outlineLevel="2">
      <c r="A65" s="919">
        <f t="shared" ref="A65:A74" si="69">A64+1</f>
        <v>3</v>
      </c>
      <c r="B65" s="780" t="e">
        <f>'прил 1.1'!#REF!</f>
        <v>#REF!</v>
      </c>
      <c r="C65" s="1433">
        <v>0</v>
      </c>
      <c r="D65" s="1433">
        <v>0</v>
      </c>
      <c r="E65" s="1433">
        <v>0</v>
      </c>
      <c r="F65" s="1433">
        <v>0.27500000000000002</v>
      </c>
      <c r="G65" s="1433">
        <v>0.32269999999999999</v>
      </c>
      <c r="H65" s="1433" t="e">
        <f>INDEX('прил 1.1'!#REF!,MATCH($B65,'прил 1.1'!$B:$B,0))</f>
        <v>#REF!</v>
      </c>
      <c r="I65" s="1433" t="e">
        <f>INDEX('прил 1.1'!#REF!,MATCH($B65,'прил 1.1'!$B:$B,0))</f>
        <v>#REF!</v>
      </c>
      <c r="J65" s="1433" t="e">
        <f>INDEX('прил 1.1'!#REF!,MATCH($B65,'прил 1.1'!$B:$B,0))</f>
        <v>#REF!</v>
      </c>
      <c r="K65" s="1433" t="e">
        <f>INDEX('прил 1.1'!#REF!,MATCH($B65,'прил 1.1'!$B:$B,0))</f>
        <v>#REF!</v>
      </c>
      <c r="L65" s="1433" t="e">
        <f>INDEX('прил 1.1'!#REF!,MATCH($B65,'прил 1.1'!$B:$B,0))</f>
        <v>#REF!</v>
      </c>
      <c r="M65" s="1433"/>
      <c r="N65" s="1433"/>
      <c r="O65" s="1433" t="e">
        <f t="shared" si="28"/>
        <v>#REF!</v>
      </c>
      <c r="P65" s="1433" t="e">
        <f t="shared" si="28"/>
        <v>#REF!</v>
      </c>
      <c r="Q65" s="1433" t="e">
        <f t="shared" si="29"/>
        <v>#REF!</v>
      </c>
      <c r="R65" s="1433" t="e">
        <f t="shared" si="30"/>
        <v>#REF!</v>
      </c>
      <c r="S65" s="1101" t="e">
        <f t="shared" si="31"/>
        <v>#REF!</v>
      </c>
      <c r="T65" s="1101"/>
      <c r="U65" s="1101"/>
      <c r="X65" s="1439" t="e">
        <f t="shared" si="17"/>
        <v>#REF!</v>
      </c>
      <c r="Y65" s="1954" t="e">
        <f t="shared" si="68"/>
        <v>#REF!</v>
      </c>
    </row>
    <row r="66" spans="1:25" outlineLevel="2">
      <c r="A66" s="919">
        <f t="shared" si="69"/>
        <v>4</v>
      </c>
      <c r="B66" s="780" t="e">
        <f>'прил 1.1'!#REF!</f>
        <v>#REF!</v>
      </c>
      <c r="C66" s="1433">
        <v>0</v>
      </c>
      <c r="D66" s="1433">
        <v>1.248</v>
      </c>
      <c r="E66" s="1433">
        <v>0</v>
      </c>
      <c r="F66" s="1433">
        <v>2.25</v>
      </c>
      <c r="G66" s="1433">
        <v>2.6404000000000001</v>
      </c>
      <c r="H66" s="1433" t="e">
        <f>INDEX('прил 1.1'!#REF!,MATCH($B66,'прил 1.1'!$B:$B,0))</f>
        <v>#REF!</v>
      </c>
      <c r="I66" s="1433" t="e">
        <f>INDEX('прил 1.1'!#REF!,MATCH($B66,'прил 1.1'!$B:$B,0))</f>
        <v>#REF!</v>
      </c>
      <c r="J66" s="1433" t="e">
        <f>INDEX('прил 1.1'!#REF!,MATCH($B66,'прил 1.1'!$B:$B,0))</f>
        <v>#REF!</v>
      </c>
      <c r="K66" s="1433" t="e">
        <f>INDEX('прил 1.1'!#REF!,MATCH($B66,'прил 1.1'!$B:$B,0))</f>
        <v>#REF!</v>
      </c>
      <c r="L66" s="1433" t="e">
        <f>INDEX('прил 1.1'!#REF!,MATCH($B66,'прил 1.1'!$B:$B,0))</f>
        <v>#REF!</v>
      </c>
      <c r="M66" s="1433"/>
      <c r="N66" s="1433"/>
      <c r="O66" s="1433" t="e">
        <f t="shared" si="28"/>
        <v>#REF!</v>
      </c>
      <c r="P66" s="1433" t="e">
        <f t="shared" si="28"/>
        <v>#REF!</v>
      </c>
      <c r="Q66" s="1433" t="e">
        <f t="shared" si="29"/>
        <v>#REF!</v>
      </c>
      <c r="R66" s="1433" t="e">
        <f t="shared" si="30"/>
        <v>#REF!</v>
      </c>
      <c r="S66" s="1101" t="e">
        <f t="shared" si="31"/>
        <v>#REF!</v>
      </c>
      <c r="T66" s="1101"/>
      <c r="U66" s="1101"/>
      <c r="X66" s="1439" t="e">
        <f t="shared" si="17"/>
        <v>#REF!</v>
      </c>
      <c r="Y66" s="1954" t="e">
        <f t="shared" si="68"/>
        <v>#REF!</v>
      </c>
    </row>
    <row r="67" spans="1:25" outlineLevel="2">
      <c r="A67" s="919">
        <f t="shared" si="69"/>
        <v>5</v>
      </c>
      <c r="B67" s="780" t="e">
        <f>'прил 1.1'!#REF!</f>
        <v>#REF!</v>
      </c>
      <c r="C67" s="1433">
        <v>0</v>
      </c>
      <c r="D67" s="1433">
        <v>0</v>
      </c>
      <c r="E67" s="1433">
        <v>0</v>
      </c>
      <c r="F67" s="1433">
        <v>1.1379999999999999</v>
      </c>
      <c r="G67" s="1433">
        <v>1.3354999999999999</v>
      </c>
      <c r="H67" s="1433" t="e">
        <f>INDEX('прил 1.1'!#REF!,MATCH($B67,'прил 1.1'!$B:$B,0))</f>
        <v>#REF!</v>
      </c>
      <c r="I67" s="1433" t="e">
        <f>INDEX('прил 1.1'!#REF!,MATCH($B67,'прил 1.1'!$B:$B,0))</f>
        <v>#REF!</v>
      </c>
      <c r="J67" s="1433" t="e">
        <f>INDEX('прил 1.1'!#REF!,MATCH($B67,'прил 1.1'!$B:$B,0))</f>
        <v>#REF!</v>
      </c>
      <c r="K67" s="1433" t="e">
        <f>INDEX('прил 1.1'!#REF!,MATCH($B67,'прил 1.1'!$B:$B,0))</f>
        <v>#REF!</v>
      </c>
      <c r="L67" s="1433" t="e">
        <f>INDEX('прил 1.1'!#REF!,MATCH($B67,'прил 1.1'!$B:$B,0))</f>
        <v>#REF!</v>
      </c>
      <c r="M67" s="1433"/>
      <c r="N67" s="1433"/>
      <c r="O67" s="1433" t="e">
        <f t="shared" si="28"/>
        <v>#REF!</v>
      </c>
      <c r="P67" s="1433" t="e">
        <f t="shared" si="28"/>
        <v>#REF!</v>
      </c>
      <c r="Q67" s="1433" t="e">
        <f t="shared" si="29"/>
        <v>#REF!</v>
      </c>
      <c r="R67" s="1433" t="e">
        <f t="shared" si="30"/>
        <v>#REF!</v>
      </c>
      <c r="S67" s="1101" t="e">
        <f t="shared" si="31"/>
        <v>#REF!</v>
      </c>
      <c r="T67" s="1101"/>
      <c r="U67" s="1101"/>
      <c r="X67" s="1439" t="e">
        <f t="shared" si="17"/>
        <v>#REF!</v>
      </c>
      <c r="Y67" s="1954" t="e">
        <f t="shared" si="68"/>
        <v>#REF!</v>
      </c>
    </row>
    <row r="68" spans="1:25" outlineLevel="2">
      <c r="A68" s="919">
        <f t="shared" si="69"/>
        <v>6</v>
      </c>
      <c r="B68" s="780" t="e">
        <f>'прил 1.1'!#REF!</f>
        <v>#REF!</v>
      </c>
      <c r="C68" s="1433">
        <v>0</v>
      </c>
      <c r="D68" s="1433">
        <v>1.0291466087440833</v>
      </c>
      <c r="E68" s="1433">
        <v>14.328146608744085</v>
      </c>
      <c r="F68" s="1433">
        <v>13.299000000000001</v>
      </c>
      <c r="G68" s="1433">
        <v>5.6067999999999998</v>
      </c>
      <c r="H68" s="1433" t="e">
        <f>INDEX('прил 1.1'!#REF!,MATCH($B68,'прил 1.1'!$B:$B,0))</f>
        <v>#REF!</v>
      </c>
      <c r="I68" s="1433" t="e">
        <f>INDEX('прил 1.1'!#REF!,MATCH($B68,'прил 1.1'!$B:$B,0))</f>
        <v>#REF!</v>
      </c>
      <c r="J68" s="1433" t="e">
        <f>INDEX('прил 1.1'!#REF!,MATCH($B68,'прил 1.1'!$B:$B,0))</f>
        <v>#REF!</v>
      </c>
      <c r="K68" s="1433" t="e">
        <f>INDEX('прил 1.1'!#REF!,MATCH($B68,'прил 1.1'!$B:$B,0))</f>
        <v>#REF!</v>
      </c>
      <c r="L68" s="1433" t="e">
        <f>INDEX('прил 1.1'!#REF!,MATCH($B68,'прил 1.1'!$B:$B,0))</f>
        <v>#REF!</v>
      </c>
      <c r="M68" s="1433"/>
      <c r="N68" s="1433"/>
      <c r="O68" s="1433" t="e">
        <f t="shared" si="28"/>
        <v>#REF!</v>
      </c>
      <c r="P68" s="1433" t="e">
        <f t="shared" si="28"/>
        <v>#REF!</v>
      </c>
      <c r="Q68" s="1433" t="e">
        <f t="shared" si="29"/>
        <v>#REF!</v>
      </c>
      <c r="R68" s="1433" t="e">
        <f t="shared" si="30"/>
        <v>#REF!</v>
      </c>
      <c r="S68" s="1101" t="e">
        <f t="shared" si="31"/>
        <v>#REF!</v>
      </c>
      <c r="T68" s="1101"/>
      <c r="U68" s="1101"/>
      <c r="X68" s="1439" t="e">
        <f>M68-L68</f>
        <v>#REF!</v>
      </c>
      <c r="Y68" s="1954" t="e">
        <f t="shared" si="68"/>
        <v>#REF!</v>
      </c>
    </row>
    <row r="69" spans="1:25" outlineLevel="2">
      <c r="A69" s="919">
        <f t="shared" si="69"/>
        <v>7</v>
      </c>
      <c r="B69" s="780" t="e">
        <f>'прил 1.1'!#REF!</f>
        <v>#REF!</v>
      </c>
      <c r="C69" s="1433">
        <v>0</v>
      </c>
      <c r="D69" s="1433">
        <v>0</v>
      </c>
      <c r="E69" s="1433">
        <v>0</v>
      </c>
      <c r="F69" s="1433">
        <v>0.35</v>
      </c>
      <c r="G69" s="1433">
        <v>0.41070000000000001</v>
      </c>
      <c r="H69" s="1433" t="e">
        <f>INDEX('прил 1.1'!#REF!,MATCH($B69,'прил 1.1'!$B:$B,0))</f>
        <v>#REF!</v>
      </c>
      <c r="I69" s="1433" t="e">
        <f>INDEX('прил 1.1'!#REF!,MATCH($B69,'прил 1.1'!$B:$B,0))</f>
        <v>#REF!</v>
      </c>
      <c r="J69" s="1433" t="e">
        <f>INDEX('прил 1.1'!#REF!,MATCH($B69,'прил 1.1'!$B:$B,0))</f>
        <v>#REF!</v>
      </c>
      <c r="K69" s="1433" t="e">
        <f>INDEX('прил 1.1'!#REF!,MATCH($B69,'прил 1.1'!$B:$B,0))</f>
        <v>#REF!</v>
      </c>
      <c r="L69" s="1433" t="e">
        <f>INDEX('прил 1.1'!#REF!,MATCH($B69,'прил 1.1'!$B:$B,0))</f>
        <v>#REF!</v>
      </c>
      <c r="M69" s="1433"/>
      <c r="N69" s="1433"/>
      <c r="O69" s="1433" t="e">
        <f t="shared" si="28"/>
        <v>#REF!</v>
      </c>
      <c r="P69" s="1433" t="e">
        <f t="shared" si="28"/>
        <v>#REF!</v>
      </c>
      <c r="Q69" s="1433" t="e">
        <f t="shared" si="29"/>
        <v>#REF!</v>
      </c>
      <c r="R69" s="1433" t="e">
        <f t="shared" si="30"/>
        <v>#REF!</v>
      </c>
      <c r="S69" s="1101" t="e">
        <f t="shared" si="31"/>
        <v>#REF!</v>
      </c>
      <c r="T69" s="1101"/>
      <c r="U69" s="1101"/>
      <c r="X69" s="1439" t="e">
        <f t="shared" si="17"/>
        <v>#REF!</v>
      </c>
      <c r="Y69" s="1954" t="e">
        <f t="shared" si="68"/>
        <v>#REF!</v>
      </c>
    </row>
    <row r="70" spans="1:25" outlineLevel="2">
      <c r="A70" s="919">
        <f t="shared" si="69"/>
        <v>8</v>
      </c>
      <c r="B70" s="780" t="e">
        <f>'прил 1.1'!#REF!</f>
        <v>#REF!</v>
      </c>
      <c r="C70" s="1433">
        <v>0</v>
      </c>
      <c r="D70" s="1433">
        <v>0</v>
      </c>
      <c r="E70" s="1433">
        <v>0</v>
      </c>
      <c r="F70" s="1433">
        <v>0.754</v>
      </c>
      <c r="G70" s="1433">
        <v>0.88480000000000003</v>
      </c>
      <c r="H70" s="1433" t="e">
        <f>INDEX('прил 1.1'!#REF!,MATCH($B70,'прил 1.1'!$B:$B,0))</f>
        <v>#REF!</v>
      </c>
      <c r="I70" s="1433" t="e">
        <f>INDEX('прил 1.1'!#REF!,MATCH($B70,'прил 1.1'!$B:$B,0))</f>
        <v>#REF!</v>
      </c>
      <c r="J70" s="1433" t="e">
        <f>INDEX('прил 1.1'!#REF!,MATCH($B70,'прил 1.1'!$B:$B,0))</f>
        <v>#REF!</v>
      </c>
      <c r="K70" s="1433" t="e">
        <f>INDEX('прил 1.1'!#REF!,MATCH($B70,'прил 1.1'!$B:$B,0))</f>
        <v>#REF!</v>
      </c>
      <c r="L70" s="1433" t="e">
        <f>INDEX('прил 1.1'!#REF!,MATCH($B70,'прил 1.1'!$B:$B,0))</f>
        <v>#REF!</v>
      </c>
      <c r="M70" s="1433"/>
      <c r="N70" s="1433"/>
      <c r="O70" s="1433" t="e">
        <f t="shared" si="28"/>
        <v>#REF!</v>
      </c>
      <c r="P70" s="1433" t="e">
        <f t="shared" si="28"/>
        <v>#REF!</v>
      </c>
      <c r="Q70" s="1433" t="e">
        <f t="shared" si="29"/>
        <v>#REF!</v>
      </c>
      <c r="R70" s="1433" t="e">
        <f t="shared" si="30"/>
        <v>#REF!</v>
      </c>
      <c r="S70" s="1101" t="e">
        <f t="shared" si="31"/>
        <v>#REF!</v>
      </c>
      <c r="T70" s="1101"/>
      <c r="U70" s="1101"/>
      <c r="X70" s="1439" t="e">
        <f t="shared" si="17"/>
        <v>#REF!</v>
      </c>
      <c r="Y70" s="1954" t="e">
        <f t="shared" si="68"/>
        <v>#REF!</v>
      </c>
    </row>
    <row r="71" spans="1:25" outlineLevel="2">
      <c r="A71" s="919">
        <f t="shared" si="69"/>
        <v>9</v>
      </c>
      <c r="B71" s="780" t="e">
        <f>'прил 1.1'!#REF!</f>
        <v>#REF!</v>
      </c>
      <c r="C71" s="1433">
        <v>0</v>
      </c>
      <c r="D71" s="1433">
        <v>0</v>
      </c>
      <c r="E71" s="1433">
        <v>0</v>
      </c>
      <c r="F71" s="1433">
        <v>0.379</v>
      </c>
      <c r="G71" s="1433">
        <v>0.44479999999999997</v>
      </c>
      <c r="H71" s="1433" t="e">
        <f>INDEX('прил 1.1'!#REF!,MATCH($B71,'прил 1.1'!$B:$B,0))</f>
        <v>#REF!</v>
      </c>
      <c r="I71" s="1433" t="e">
        <f>INDEX('прил 1.1'!#REF!,MATCH($B71,'прил 1.1'!$B:$B,0))</f>
        <v>#REF!</v>
      </c>
      <c r="J71" s="1433" t="e">
        <f>INDEX('прил 1.1'!#REF!,MATCH($B71,'прил 1.1'!$B:$B,0))</f>
        <v>#REF!</v>
      </c>
      <c r="K71" s="1433" t="e">
        <f>INDEX('прил 1.1'!#REF!,MATCH($B71,'прил 1.1'!$B:$B,0))</f>
        <v>#REF!</v>
      </c>
      <c r="L71" s="1433" t="e">
        <f>INDEX('прил 1.1'!#REF!,MATCH($B71,'прил 1.1'!$B:$B,0))</f>
        <v>#REF!</v>
      </c>
      <c r="M71" s="1433"/>
      <c r="N71" s="1433"/>
      <c r="O71" s="1433" t="e">
        <f t="shared" si="28"/>
        <v>#REF!</v>
      </c>
      <c r="P71" s="1433" t="e">
        <f t="shared" si="28"/>
        <v>#REF!</v>
      </c>
      <c r="Q71" s="1433" t="e">
        <f t="shared" si="29"/>
        <v>#REF!</v>
      </c>
      <c r="R71" s="1433" t="e">
        <f t="shared" si="30"/>
        <v>#REF!</v>
      </c>
      <c r="S71" s="1101" t="e">
        <f t="shared" si="31"/>
        <v>#REF!</v>
      </c>
      <c r="T71" s="1101"/>
      <c r="U71" s="1101"/>
      <c r="X71" s="1439" t="e">
        <f t="shared" si="17"/>
        <v>#REF!</v>
      </c>
      <c r="Y71" s="1954" t="e">
        <f t="shared" si="68"/>
        <v>#REF!</v>
      </c>
    </row>
    <row r="72" spans="1:25" outlineLevel="2">
      <c r="A72" s="919">
        <f t="shared" si="69"/>
        <v>10</v>
      </c>
      <c r="B72" s="780" t="e">
        <f>'прил 1.1'!#REF!</f>
        <v>#REF!</v>
      </c>
      <c r="C72" s="1433">
        <v>0</v>
      </c>
      <c r="D72" s="1433">
        <v>0</v>
      </c>
      <c r="E72" s="1433">
        <v>0</v>
      </c>
      <c r="F72" s="1433">
        <v>0.48499999999999999</v>
      </c>
      <c r="G72" s="1433">
        <v>0.56920000000000004</v>
      </c>
      <c r="H72" s="1433" t="e">
        <f>INDEX('прил 1.1'!#REF!,MATCH($B72,'прил 1.1'!$B:$B,0))</f>
        <v>#REF!</v>
      </c>
      <c r="I72" s="1433" t="e">
        <f>INDEX('прил 1.1'!#REF!,MATCH($B72,'прил 1.1'!$B:$B,0))</f>
        <v>#REF!</v>
      </c>
      <c r="J72" s="1433" t="e">
        <f>INDEX('прил 1.1'!#REF!,MATCH($B72,'прил 1.1'!$B:$B,0))</f>
        <v>#REF!</v>
      </c>
      <c r="K72" s="1433" t="e">
        <f>INDEX('прил 1.1'!#REF!,MATCH($B72,'прил 1.1'!$B:$B,0))</f>
        <v>#REF!</v>
      </c>
      <c r="L72" s="1433" t="e">
        <f>INDEX('прил 1.1'!#REF!,MATCH($B72,'прил 1.1'!$B:$B,0))</f>
        <v>#REF!</v>
      </c>
      <c r="M72" s="1433"/>
      <c r="N72" s="1433"/>
      <c r="O72" s="1433" t="e">
        <f t="shared" si="28"/>
        <v>#REF!</v>
      </c>
      <c r="P72" s="1433" t="e">
        <f t="shared" si="28"/>
        <v>#REF!</v>
      </c>
      <c r="Q72" s="1433" t="e">
        <f t="shared" si="29"/>
        <v>#REF!</v>
      </c>
      <c r="R72" s="1433" t="e">
        <f t="shared" si="30"/>
        <v>#REF!</v>
      </c>
      <c r="S72" s="1101" t="e">
        <f t="shared" si="31"/>
        <v>#REF!</v>
      </c>
      <c r="T72" s="1101"/>
      <c r="U72" s="1101"/>
      <c r="X72" s="1439" t="e">
        <f t="shared" si="17"/>
        <v>#REF!</v>
      </c>
      <c r="Y72" s="1954" t="e">
        <f t="shared" si="68"/>
        <v>#REF!</v>
      </c>
    </row>
    <row r="73" spans="1:25" outlineLevel="2">
      <c r="A73" s="919">
        <f t="shared" si="69"/>
        <v>11</v>
      </c>
      <c r="B73" s="780" t="e">
        <f>'прил 1.1'!#REF!</f>
        <v>#REF!</v>
      </c>
      <c r="C73" s="1433">
        <v>1.6</v>
      </c>
      <c r="D73" s="1433">
        <v>0</v>
      </c>
      <c r="E73" s="1433">
        <v>0</v>
      </c>
      <c r="F73" s="1433">
        <v>0</v>
      </c>
      <c r="G73" s="1433">
        <v>1.6</v>
      </c>
      <c r="H73" s="1433" t="e">
        <f>INDEX('прил 1.1'!#REF!,MATCH($B73,'прил 1.1'!$B:$B,0))</f>
        <v>#REF!</v>
      </c>
      <c r="I73" s="1433" t="e">
        <f>INDEX('прил 1.1'!#REF!,MATCH($B73,'прил 1.1'!$B:$B,0))</f>
        <v>#REF!</v>
      </c>
      <c r="J73" s="1433" t="e">
        <f>INDEX('прил 1.1'!#REF!,MATCH($B73,'прил 1.1'!$B:$B,0))</f>
        <v>#REF!</v>
      </c>
      <c r="K73" s="1433" t="e">
        <f>INDEX('прил 1.1'!#REF!,MATCH($B73,'прил 1.1'!$B:$B,0))</f>
        <v>#REF!</v>
      </c>
      <c r="L73" s="1433" t="e">
        <f>INDEX('прил 1.1'!#REF!,MATCH($B73,'прил 1.1'!$B:$B,0))</f>
        <v>#REF!</v>
      </c>
      <c r="M73" s="1433"/>
      <c r="N73" s="1433"/>
      <c r="O73" s="1433" t="e">
        <f t="shared" si="28"/>
        <v>#REF!</v>
      </c>
      <c r="P73" s="1433" t="e">
        <f t="shared" si="28"/>
        <v>#REF!</v>
      </c>
      <c r="Q73" s="1433" t="e">
        <f t="shared" si="29"/>
        <v>#REF!</v>
      </c>
      <c r="R73" s="1433" t="e">
        <f t="shared" si="30"/>
        <v>#REF!</v>
      </c>
      <c r="S73" s="1101" t="e">
        <f t="shared" si="31"/>
        <v>#REF!</v>
      </c>
      <c r="T73" s="1101"/>
      <c r="U73" s="1101"/>
      <c r="V73" s="1091" t="s">
        <v>1367</v>
      </c>
      <c r="X73" s="1439" t="e">
        <f t="shared" ref="X73:X74" si="70">M73-L73</f>
        <v>#REF!</v>
      </c>
      <c r="Y73" s="1954" t="e">
        <f t="shared" si="68"/>
        <v>#REF!</v>
      </c>
    </row>
    <row r="74" spans="1:25">
      <c r="A74" s="919">
        <f t="shared" si="69"/>
        <v>12</v>
      </c>
      <c r="B74" s="780" t="e">
        <f>'прил 1.1'!#REF!</f>
        <v>#REF!</v>
      </c>
      <c r="C74" s="1433">
        <v>0</v>
      </c>
      <c r="D74" s="1433">
        <v>0.47</v>
      </c>
      <c r="E74" s="1433">
        <v>15.74</v>
      </c>
      <c r="F74" s="1433">
        <v>15.27</v>
      </c>
      <c r="G74" s="1433">
        <v>17.919799999999999</v>
      </c>
      <c r="H74" s="1433" t="e">
        <f>INDEX('прил 1.1'!#REF!,MATCH($B74,'прил 1.1'!$B:$B,0))</f>
        <v>#REF!</v>
      </c>
      <c r="I74" s="1433" t="e">
        <f>INDEX('прил 1.1'!#REF!,MATCH($B74,'прил 1.1'!$B:$B,0))</f>
        <v>#REF!</v>
      </c>
      <c r="J74" s="1433" t="e">
        <f>INDEX('прил 1.1'!#REF!,MATCH($B74,'прил 1.1'!$B:$B,0))</f>
        <v>#REF!</v>
      </c>
      <c r="K74" s="1433" t="e">
        <f>INDEX('прил 1.1'!#REF!,MATCH($B74,'прил 1.1'!$B:$B,0))</f>
        <v>#REF!</v>
      </c>
      <c r="L74" s="1433" t="e">
        <f>INDEX('прил 1.1'!#REF!,MATCH($B74,'прил 1.1'!$B:$B,0))</f>
        <v>#REF!</v>
      </c>
      <c r="M74" s="1433"/>
      <c r="N74" s="1433"/>
      <c r="O74" s="1433" t="e">
        <f t="shared" si="28"/>
        <v>#REF!</v>
      </c>
      <c r="P74" s="1433" t="e">
        <f t="shared" si="28"/>
        <v>#REF!</v>
      </c>
      <c r="Q74" s="1433" t="e">
        <f t="shared" si="29"/>
        <v>#REF!</v>
      </c>
      <c r="R74" s="1433" t="e">
        <f t="shared" si="30"/>
        <v>#REF!</v>
      </c>
      <c r="S74" s="1101" t="e">
        <f t="shared" si="31"/>
        <v>#REF!</v>
      </c>
      <c r="T74" s="1101"/>
      <c r="U74" s="1101"/>
      <c r="X74" s="1439" t="e">
        <f t="shared" si="70"/>
        <v>#REF!</v>
      </c>
      <c r="Y74" s="1954" t="e">
        <f t="shared" si="68"/>
        <v>#REF!</v>
      </c>
    </row>
    <row r="75" spans="1:25" ht="18.75" hidden="1" outlineLevel="2">
      <c r="A75" s="919"/>
      <c r="B75" s="1109"/>
      <c r="C75" s="781"/>
      <c r="D75" s="781"/>
      <c r="E75" s="781"/>
      <c r="F75" s="1269"/>
      <c r="G75" s="1267"/>
      <c r="H75" s="781"/>
      <c r="I75" s="781"/>
      <c r="J75" s="781"/>
      <c r="K75" s="1269"/>
      <c r="L75" s="1267"/>
      <c r="M75" s="1267"/>
      <c r="N75" s="1267"/>
      <c r="O75" s="781">
        <f t="shared" si="28"/>
        <v>0</v>
      </c>
      <c r="P75" s="781">
        <f t="shared" si="28"/>
        <v>0</v>
      </c>
      <c r="Q75" s="781">
        <f t="shared" si="29"/>
        <v>0</v>
      </c>
      <c r="R75" s="1269">
        <f t="shared" si="30"/>
        <v>0</v>
      </c>
      <c r="S75" s="1267">
        <f t="shared" si="31"/>
        <v>0</v>
      </c>
      <c r="T75" s="1267">
        <f t="shared" si="18"/>
        <v>0</v>
      </c>
      <c r="U75" s="1267"/>
      <c r="X75" s="1439">
        <f t="shared" si="17"/>
        <v>0</v>
      </c>
    </row>
    <row r="76" spans="1:25" s="1089" customFormat="1" outlineLevel="1" collapsed="1">
      <c r="A76" s="1952">
        <v>6</v>
      </c>
      <c r="B76" s="1097" t="s">
        <v>696</v>
      </c>
      <c r="C76" s="1435">
        <f t="shared" ref="C76" si="71">SUM(C77:C78)</f>
        <v>0</v>
      </c>
      <c r="D76" s="1435">
        <f t="shared" ref="D76:H76" si="72">SUM(D77:D78)</f>
        <v>0</v>
      </c>
      <c r="E76" s="1435">
        <f t="shared" si="72"/>
        <v>0</v>
      </c>
      <c r="F76" s="1435">
        <f t="shared" si="72"/>
        <v>0.14399999999999999</v>
      </c>
      <c r="G76" s="1435">
        <f t="shared" si="72"/>
        <v>0.16900000000000001</v>
      </c>
      <c r="H76" s="1435" t="e">
        <f t="shared" si="72"/>
        <v>#REF!</v>
      </c>
      <c r="I76" s="1435" t="e">
        <f t="shared" ref="I76:L76" si="73">SUM(I77:I78)</f>
        <v>#REF!</v>
      </c>
      <c r="J76" s="1435" t="e">
        <f t="shared" si="73"/>
        <v>#REF!</v>
      </c>
      <c r="K76" s="1435" t="e">
        <f t="shared" si="73"/>
        <v>#REF!</v>
      </c>
      <c r="L76" s="1435" t="e">
        <f t="shared" si="73"/>
        <v>#REF!</v>
      </c>
      <c r="M76" s="1435"/>
      <c r="N76" s="1435">
        <f t="shared" ref="N76" si="74">SUM(N77:N78)</f>
        <v>0</v>
      </c>
      <c r="O76" s="1435" t="e">
        <f t="shared" si="28"/>
        <v>#REF!</v>
      </c>
      <c r="P76" s="1435" t="e">
        <f t="shared" si="28"/>
        <v>#REF!</v>
      </c>
      <c r="Q76" s="1435" t="e">
        <f t="shared" si="29"/>
        <v>#REF!</v>
      </c>
      <c r="R76" s="1435" t="e">
        <f t="shared" si="30"/>
        <v>#REF!</v>
      </c>
      <c r="S76" s="1104" t="e">
        <f t="shared" si="31"/>
        <v>#REF!</v>
      </c>
      <c r="T76" s="1104"/>
      <c r="U76" s="1104"/>
      <c r="X76" s="1439" t="e">
        <f t="shared" si="17"/>
        <v>#REF!</v>
      </c>
      <c r="Y76" s="1954" t="e">
        <f t="shared" ref="Y76:Y77" si="75">S76-O76</f>
        <v>#REF!</v>
      </c>
    </row>
    <row r="77" spans="1:25" s="1089" customFormat="1" outlineLevel="1">
      <c r="A77" s="919">
        <v>1</v>
      </c>
      <c r="B77" s="780" t="e">
        <f>'прил 1.1'!#REF!</f>
        <v>#REF!</v>
      </c>
      <c r="C77" s="1433">
        <v>0</v>
      </c>
      <c r="D77" s="1433">
        <v>0</v>
      </c>
      <c r="E77" s="1433">
        <v>0</v>
      </c>
      <c r="F77" s="1433">
        <v>0.14399999999999999</v>
      </c>
      <c r="G77" s="1433">
        <v>0.16900000000000001</v>
      </c>
      <c r="H77" s="1433" t="e">
        <f>INDEX('прил 1.1'!#REF!,MATCH($B77,'прил 1.1'!$B:$B,0))</f>
        <v>#REF!</v>
      </c>
      <c r="I77" s="1433" t="e">
        <f>INDEX('прил 1.1'!#REF!,MATCH($B77,'прил 1.1'!$B:$B,0))</f>
        <v>#REF!</v>
      </c>
      <c r="J77" s="1433" t="e">
        <f>INDEX('прил 1.1'!#REF!,MATCH($B77,'прил 1.1'!$B:$B,0))</f>
        <v>#REF!</v>
      </c>
      <c r="K77" s="1433" t="e">
        <f>INDEX('прил 1.1'!#REF!,MATCH($B77,'прил 1.1'!$B:$B,0))</f>
        <v>#REF!</v>
      </c>
      <c r="L77" s="1433" t="e">
        <f>INDEX('прил 1.1'!#REF!,MATCH($B77,'прил 1.1'!$B:$B,0))</f>
        <v>#REF!</v>
      </c>
      <c r="M77" s="1433"/>
      <c r="N77" s="1433"/>
      <c r="O77" s="1433" t="e">
        <f t="shared" si="28"/>
        <v>#REF!</v>
      </c>
      <c r="P77" s="1433" t="e">
        <f t="shared" si="28"/>
        <v>#REF!</v>
      </c>
      <c r="Q77" s="1433" t="e">
        <f t="shared" si="29"/>
        <v>#REF!</v>
      </c>
      <c r="R77" s="1433" t="e">
        <f t="shared" si="30"/>
        <v>#REF!</v>
      </c>
      <c r="S77" s="1101" t="e">
        <f t="shared" si="31"/>
        <v>#REF!</v>
      </c>
      <c r="T77" s="1101"/>
      <c r="U77" s="1101"/>
      <c r="X77" s="1439" t="e">
        <f t="shared" si="17"/>
        <v>#REF!</v>
      </c>
      <c r="Y77" s="1954" t="e">
        <f t="shared" si="75"/>
        <v>#REF!</v>
      </c>
    </row>
    <row r="78" spans="1:25" hidden="1">
      <c r="A78" s="919"/>
      <c r="B78" s="780"/>
      <c r="C78" s="1101"/>
      <c r="D78" s="1101"/>
      <c r="E78" s="781"/>
      <c r="F78" s="1358"/>
      <c r="G78" s="1267"/>
      <c r="H78" s="1101"/>
      <c r="I78" s="1101"/>
      <c r="J78" s="781"/>
      <c r="K78" s="1358"/>
      <c r="L78" s="1267"/>
      <c r="M78" s="1267"/>
      <c r="N78" s="1267"/>
      <c r="O78" s="1101">
        <f t="shared" si="28"/>
        <v>0</v>
      </c>
      <c r="P78" s="1101">
        <f t="shared" si="28"/>
        <v>0</v>
      </c>
      <c r="Q78" s="781">
        <f t="shared" si="29"/>
        <v>0</v>
      </c>
      <c r="R78" s="1358">
        <f t="shared" si="30"/>
        <v>0</v>
      </c>
      <c r="S78" s="1267">
        <f t="shared" si="31"/>
        <v>0</v>
      </c>
      <c r="T78" s="1267">
        <f t="shared" si="18"/>
        <v>0</v>
      </c>
      <c r="U78" s="1267"/>
      <c r="X78" s="1439">
        <f t="shared" si="17"/>
        <v>0</v>
      </c>
    </row>
    <row r="79" spans="1:25">
      <c r="A79" s="1111" t="s">
        <v>117</v>
      </c>
      <c r="B79" s="1713" t="s">
        <v>34</v>
      </c>
      <c r="C79" s="1435">
        <f t="shared" ref="C79" si="76">C80+C86+C89+C91+C93</f>
        <v>19.645</v>
      </c>
      <c r="D79" s="1435">
        <f t="shared" ref="D79:H79" si="77">D80+D86+D89+D91+D93</f>
        <v>0.92720000000000002</v>
      </c>
      <c r="E79" s="1435">
        <f t="shared" si="77"/>
        <v>10.445</v>
      </c>
      <c r="F79" s="1436">
        <f t="shared" si="77"/>
        <v>9.5180000000000007</v>
      </c>
      <c r="G79" s="1435">
        <f t="shared" si="77"/>
        <v>30.814699999999998</v>
      </c>
      <c r="H79" s="1435" t="e">
        <f t="shared" si="77"/>
        <v>#REF!</v>
      </c>
      <c r="I79" s="1435" t="e">
        <f t="shared" ref="I79:L79" si="78">I80+I86+I89+I91+I93</f>
        <v>#REF!</v>
      </c>
      <c r="J79" s="1435" t="e">
        <f t="shared" si="78"/>
        <v>#REF!</v>
      </c>
      <c r="K79" s="1436" t="e">
        <f t="shared" si="78"/>
        <v>#REF!</v>
      </c>
      <c r="L79" s="1435" t="e">
        <f t="shared" si="78"/>
        <v>#REF!</v>
      </c>
      <c r="M79" s="1435"/>
      <c r="N79" s="1435">
        <f t="shared" ref="N79" si="79">N80+N86+N89+N91+N93</f>
        <v>0</v>
      </c>
      <c r="O79" s="1435" t="e">
        <f t="shared" si="28"/>
        <v>#REF!</v>
      </c>
      <c r="P79" s="1435" t="e">
        <f t="shared" si="28"/>
        <v>#REF!</v>
      </c>
      <c r="Q79" s="1435" t="e">
        <f t="shared" si="29"/>
        <v>#REF!</v>
      </c>
      <c r="R79" s="1436" t="e">
        <f t="shared" si="30"/>
        <v>#REF!</v>
      </c>
      <c r="S79" s="1104" t="e">
        <f t="shared" si="31"/>
        <v>#REF!</v>
      </c>
      <c r="T79" s="1104"/>
      <c r="U79" s="1104"/>
      <c r="X79" s="1439" t="e">
        <f t="shared" ref="X79:X80" si="80">M79-L79</f>
        <v>#REF!</v>
      </c>
      <c r="Y79" s="1954" t="e">
        <f t="shared" ref="Y79:Y86" si="81">S79-O79</f>
        <v>#REF!</v>
      </c>
    </row>
    <row r="80" spans="1:25" s="1089" customFormat="1" ht="47.25">
      <c r="A80" s="1952">
        <v>1</v>
      </c>
      <c r="B80" s="1097" t="s">
        <v>380</v>
      </c>
      <c r="C80" s="1435">
        <f t="shared" ref="C80" si="82">SUM(C81:C85)</f>
        <v>0</v>
      </c>
      <c r="D80" s="1435">
        <f t="shared" ref="D80:H80" si="83">SUM(D81:D85)</f>
        <v>0.92720000000000002</v>
      </c>
      <c r="E80" s="1435">
        <f t="shared" si="83"/>
        <v>10.445</v>
      </c>
      <c r="F80" s="1436">
        <f t="shared" si="83"/>
        <v>9.5180000000000007</v>
      </c>
      <c r="G80" s="1435">
        <f t="shared" si="83"/>
        <v>11.169699999999999</v>
      </c>
      <c r="H80" s="1435" t="e">
        <f t="shared" si="83"/>
        <v>#REF!</v>
      </c>
      <c r="I80" s="1435" t="e">
        <f t="shared" ref="I80:L80" si="84">SUM(I81:I85)</f>
        <v>#REF!</v>
      </c>
      <c r="J80" s="1435" t="e">
        <f t="shared" si="84"/>
        <v>#REF!</v>
      </c>
      <c r="K80" s="1436" t="e">
        <f t="shared" si="84"/>
        <v>#REF!</v>
      </c>
      <c r="L80" s="1435" t="e">
        <f t="shared" si="84"/>
        <v>#REF!</v>
      </c>
      <c r="M80" s="1435"/>
      <c r="N80" s="1435">
        <f t="shared" ref="N80" si="85">SUM(N81:N85)</f>
        <v>0</v>
      </c>
      <c r="O80" s="1435" t="e">
        <f t="shared" si="28"/>
        <v>#REF!</v>
      </c>
      <c r="P80" s="1435" t="e">
        <f t="shared" si="28"/>
        <v>#REF!</v>
      </c>
      <c r="Q80" s="1435" t="e">
        <f t="shared" si="29"/>
        <v>#REF!</v>
      </c>
      <c r="R80" s="1436" t="e">
        <f t="shared" si="30"/>
        <v>#REF!</v>
      </c>
      <c r="S80" s="1104" t="e">
        <f t="shared" si="31"/>
        <v>#REF!</v>
      </c>
      <c r="T80" s="1104"/>
      <c r="U80" s="1104"/>
      <c r="X80" s="1439" t="e">
        <f t="shared" si="80"/>
        <v>#REF!</v>
      </c>
      <c r="Y80" s="1954" t="e">
        <f t="shared" si="81"/>
        <v>#REF!</v>
      </c>
    </row>
    <row r="81" spans="1:25">
      <c r="A81" s="919">
        <v>1</v>
      </c>
      <c r="B81" s="780" t="e">
        <f>'прил 1.1'!#REF!</f>
        <v>#REF!</v>
      </c>
      <c r="C81" s="1433">
        <v>0</v>
      </c>
      <c r="D81" s="1433">
        <v>0.43219999999999997</v>
      </c>
      <c r="E81" s="1433">
        <v>4.4450000000000003</v>
      </c>
      <c r="F81" s="1433">
        <v>4.0129999999999999</v>
      </c>
      <c r="G81" s="1433">
        <v>4.7093999999999996</v>
      </c>
      <c r="H81" s="1433" t="e">
        <f>INDEX('прил 1.1'!#REF!,MATCH($B81,'прил 1.1'!$B:$B,0))</f>
        <v>#REF!</v>
      </c>
      <c r="I81" s="1433" t="e">
        <f>INDEX('прил 1.1'!#REF!,MATCH($B81,'прил 1.1'!$B:$B,0))</f>
        <v>#REF!</v>
      </c>
      <c r="J81" s="1433" t="e">
        <f>INDEX('прил 1.1'!#REF!,MATCH($B81,'прил 1.1'!$B:$B,0))</f>
        <v>#REF!</v>
      </c>
      <c r="K81" s="1433" t="e">
        <f>INDEX('прил 1.1'!#REF!,MATCH($B81,'прил 1.1'!$B:$B,0))</f>
        <v>#REF!</v>
      </c>
      <c r="L81" s="1433" t="e">
        <f>INDEX('прил 1.1'!#REF!,MATCH($B81,'прил 1.1'!$B:$B,0))</f>
        <v>#REF!</v>
      </c>
      <c r="M81" s="1433"/>
      <c r="N81" s="1433"/>
      <c r="O81" s="1433" t="e">
        <f t="shared" si="28"/>
        <v>#REF!</v>
      </c>
      <c r="P81" s="1433" t="e">
        <f t="shared" si="28"/>
        <v>#REF!</v>
      </c>
      <c r="Q81" s="1433" t="e">
        <f t="shared" si="29"/>
        <v>#REF!</v>
      </c>
      <c r="R81" s="1433" t="e">
        <f t="shared" si="30"/>
        <v>#REF!</v>
      </c>
      <c r="S81" s="1101" t="e">
        <f t="shared" si="31"/>
        <v>#REF!</v>
      </c>
      <c r="T81" s="1101"/>
      <c r="U81" s="1101"/>
      <c r="X81" s="1439" t="e">
        <f t="shared" si="17"/>
        <v>#REF!</v>
      </c>
      <c r="Y81" s="1954" t="e">
        <f t="shared" si="81"/>
        <v>#REF!</v>
      </c>
    </row>
    <row r="82" spans="1:25">
      <c r="A82" s="919">
        <f>A81+1</f>
        <v>2</v>
      </c>
      <c r="B82" s="1957" t="e">
        <f>'прил 1.1'!#REF!</f>
        <v>#REF!</v>
      </c>
      <c r="C82" s="1958"/>
      <c r="D82" s="1958"/>
      <c r="E82" s="1958"/>
      <c r="F82" s="1958"/>
      <c r="G82" s="1958"/>
      <c r="H82" s="1958" t="e">
        <f>INDEX('прил 1.1'!#REF!,MATCH($B82,'прил 1.1'!$B:$B,0))</f>
        <v>#REF!</v>
      </c>
      <c r="I82" s="1958" t="e">
        <f>INDEX('прил 1.1'!#REF!,MATCH($B82,'прил 1.1'!$B:$B,0))</f>
        <v>#REF!</v>
      </c>
      <c r="J82" s="1958" t="e">
        <f>INDEX('прил 1.1'!#REF!,MATCH($B82,'прил 1.1'!$B:$B,0))</f>
        <v>#REF!</v>
      </c>
      <c r="K82" s="1958" t="e">
        <f>INDEX('прил 1.1'!#REF!,MATCH($B82,'прил 1.1'!$B:$B,0))</f>
        <v>#REF!</v>
      </c>
      <c r="L82" s="1958" t="e">
        <f>INDEX('прил 1.1'!#REF!,MATCH($B82,'прил 1.1'!$B:$B,0))</f>
        <v>#REF!</v>
      </c>
      <c r="M82" s="1958"/>
      <c r="N82" s="1433"/>
      <c r="O82" s="1958" t="e">
        <f t="shared" si="28"/>
        <v>#REF!</v>
      </c>
      <c r="P82" s="1958" t="e">
        <f t="shared" si="28"/>
        <v>#REF!</v>
      </c>
      <c r="Q82" s="1958" t="e">
        <f t="shared" si="29"/>
        <v>#REF!</v>
      </c>
      <c r="R82" s="1959" t="e">
        <f t="shared" si="30"/>
        <v>#REF!</v>
      </c>
      <c r="S82" s="1959" t="e">
        <f t="shared" si="31"/>
        <v>#REF!</v>
      </c>
      <c r="T82" s="1959"/>
      <c r="U82" s="1101"/>
      <c r="V82" s="1091" t="s">
        <v>1368</v>
      </c>
      <c r="W82" s="1091" t="e">
        <f>(R82-3.59%)*1.18</f>
        <v>#REF!</v>
      </c>
      <c r="X82" s="1439" t="e">
        <f t="shared" ref="X82:X85" si="86">M82-L82</f>
        <v>#REF!</v>
      </c>
      <c r="Y82" s="1954" t="e">
        <f t="shared" si="81"/>
        <v>#REF!</v>
      </c>
    </row>
    <row r="83" spans="1:25">
      <c r="A83" s="919">
        <f t="shared" ref="A83:A85" si="87">A82+1</f>
        <v>3</v>
      </c>
      <c r="B83" s="1957" t="e">
        <f>'прил 1.1'!#REF!</f>
        <v>#REF!</v>
      </c>
      <c r="C83" s="1958">
        <v>0</v>
      </c>
      <c r="D83" s="1958">
        <v>0.495</v>
      </c>
      <c r="E83" s="1958">
        <v>6</v>
      </c>
      <c r="F83" s="1958">
        <v>5.5049999999999999</v>
      </c>
      <c r="G83" s="1958">
        <v>6.4603000000000002</v>
      </c>
      <c r="H83" s="1958" t="e">
        <f>INDEX('прил 1.1'!#REF!,MATCH($B83,'прил 1.1'!$B:$B,0))</f>
        <v>#REF!</v>
      </c>
      <c r="I83" s="1958" t="e">
        <f>INDEX('прил 1.1'!#REF!,MATCH($B83,'прил 1.1'!$B:$B,0))</f>
        <v>#REF!</v>
      </c>
      <c r="J83" s="1958" t="e">
        <f>INDEX('прил 1.1'!#REF!,MATCH($B83,'прил 1.1'!$B:$B,0))</f>
        <v>#REF!</v>
      </c>
      <c r="K83" s="1958" t="e">
        <f>INDEX('прил 1.1'!#REF!,MATCH($B83,'прил 1.1'!$B:$B,0))</f>
        <v>#REF!</v>
      </c>
      <c r="L83" s="1958" t="e">
        <f>INDEX('прил 1.1'!#REF!,MATCH($B83,'прил 1.1'!$B:$B,0))</f>
        <v>#REF!</v>
      </c>
      <c r="M83" s="1958"/>
      <c r="N83" s="1433"/>
      <c r="O83" s="1958" t="e">
        <f t="shared" si="28"/>
        <v>#REF!</v>
      </c>
      <c r="P83" s="1958" t="e">
        <f t="shared" si="28"/>
        <v>#REF!</v>
      </c>
      <c r="Q83" s="1958" t="e">
        <f t="shared" si="29"/>
        <v>#REF!</v>
      </c>
      <c r="R83" s="1959" t="e">
        <f t="shared" si="30"/>
        <v>#REF!</v>
      </c>
      <c r="S83" s="1959" t="e">
        <f t="shared" si="31"/>
        <v>#REF!</v>
      </c>
      <c r="T83" s="1959"/>
      <c r="U83" s="1101"/>
      <c r="V83" s="1091" t="s">
        <v>1368</v>
      </c>
      <c r="W83" s="1091" t="e">
        <f t="shared" ref="W83:W84" si="88">(R83-3.59%)*1.18</f>
        <v>#REF!</v>
      </c>
      <c r="X83" s="1439" t="e">
        <f t="shared" si="86"/>
        <v>#REF!</v>
      </c>
      <c r="Y83" s="1954" t="e">
        <f t="shared" si="81"/>
        <v>#REF!</v>
      </c>
    </row>
    <row r="84" spans="1:25">
      <c r="A84" s="919">
        <f t="shared" si="87"/>
        <v>4</v>
      </c>
      <c r="B84" s="1957" t="e">
        <f>'прил 1.1'!#REF!</f>
        <v>#REF!</v>
      </c>
      <c r="C84" s="1958"/>
      <c r="D84" s="1958"/>
      <c r="E84" s="1958"/>
      <c r="F84" s="1958"/>
      <c r="G84" s="1958"/>
      <c r="H84" s="1958" t="e">
        <f>INDEX('прил 1.1'!#REF!,MATCH($B84,'прил 1.1'!$B:$B,0))</f>
        <v>#REF!</v>
      </c>
      <c r="I84" s="1958" t="e">
        <f>INDEX('прил 1.1'!#REF!,MATCH($B84,'прил 1.1'!$B:$B,0))</f>
        <v>#REF!</v>
      </c>
      <c r="J84" s="1958" t="e">
        <f>INDEX('прил 1.1'!#REF!,MATCH($B84,'прил 1.1'!$B:$B,0))</f>
        <v>#REF!</v>
      </c>
      <c r="K84" s="1958" t="e">
        <f>INDEX('прил 1.1'!#REF!,MATCH($B84,'прил 1.1'!$B:$B,0))</f>
        <v>#REF!</v>
      </c>
      <c r="L84" s="1958" t="e">
        <f>INDEX('прил 1.1'!#REF!,MATCH($B84,'прил 1.1'!$B:$B,0))</f>
        <v>#REF!</v>
      </c>
      <c r="M84" s="1958"/>
      <c r="N84" s="1433"/>
      <c r="O84" s="1958" t="e">
        <f t="shared" si="28"/>
        <v>#REF!</v>
      </c>
      <c r="P84" s="1958" t="e">
        <f t="shared" si="28"/>
        <v>#REF!</v>
      </c>
      <c r="Q84" s="1958" t="e">
        <f t="shared" si="29"/>
        <v>#REF!</v>
      </c>
      <c r="R84" s="1959" t="e">
        <f t="shared" si="30"/>
        <v>#REF!</v>
      </c>
      <c r="S84" s="1959" t="e">
        <f t="shared" si="31"/>
        <v>#REF!</v>
      </c>
      <c r="T84" s="1959"/>
      <c r="U84" s="1101"/>
      <c r="V84" s="1091" t="s">
        <v>1368</v>
      </c>
      <c r="W84" s="1091" t="e">
        <f t="shared" si="88"/>
        <v>#REF!</v>
      </c>
      <c r="X84" s="1439" t="e">
        <f t="shared" si="86"/>
        <v>#REF!</v>
      </c>
      <c r="Y84" s="1954" t="e">
        <f t="shared" si="81"/>
        <v>#REF!</v>
      </c>
    </row>
    <row r="85" spans="1:25">
      <c r="A85" s="919">
        <f t="shared" si="87"/>
        <v>5</v>
      </c>
      <c r="B85" s="780" t="e">
        <f>'прил 1.1'!#REF!</f>
        <v>#REF!</v>
      </c>
      <c r="C85" s="781"/>
      <c r="D85" s="781"/>
      <c r="E85" s="781"/>
      <c r="F85" s="1269"/>
      <c r="G85" s="1267"/>
      <c r="H85" s="1433" t="e">
        <f>INDEX('прил 1.1'!#REF!,MATCH($B85,'прил 1.1'!$B:$B,0))</f>
        <v>#REF!</v>
      </c>
      <c r="I85" s="1433" t="e">
        <f>INDEX('прил 1.1'!#REF!,MATCH($B85,'прил 1.1'!$B:$B,0))</f>
        <v>#REF!</v>
      </c>
      <c r="J85" s="1433" t="e">
        <f>INDEX('прил 1.1'!#REF!,MATCH($B85,'прил 1.1'!$B:$B,0))</f>
        <v>#REF!</v>
      </c>
      <c r="K85" s="1433" t="e">
        <f>INDEX('прил 1.1'!#REF!,MATCH($B85,'прил 1.1'!$B:$B,0))</f>
        <v>#REF!</v>
      </c>
      <c r="L85" s="1433" t="e">
        <f>INDEX('прил 1.1'!#REF!,MATCH($B85,'прил 1.1'!$B:$B,0))</f>
        <v>#REF!</v>
      </c>
      <c r="M85" s="1433"/>
      <c r="N85" s="1433"/>
      <c r="O85" s="1433" t="e">
        <f t="shared" si="28"/>
        <v>#REF!</v>
      </c>
      <c r="P85" s="1433" t="e">
        <f t="shared" si="28"/>
        <v>#REF!</v>
      </c>
      <c r="Q85" s="1433" t="e">
        <f t="shared" si="29"/>
        <v>#REF!</v>
      </c>
      <c r="R85" s="1433" t="e">
        <f t="shared" si="30"/>
        <v>#REF!</v>
      </c>
      <c r="S85" s="1101" t="e">
        <f t="shared" si="31"/>
        <v>#REF!</v>
      </c>
      <c r="T85" s="1101"/>
      <c r="U85" s="1101"/>
      <c r="V85" s="1091" t="s">
        <v>1367</v>
      </c>
      <c r="X85" s="1439" t="e">
        <f t="shared" si="86"/>
        <v>#REF!</v>
      </c>
      <c r="Y85" s="1954" t="e">
        <f t="shared" si="81"/>
        <v>#REF!</v>
      </c>
    </row>
    <row r="86" spans="1:25" s="1089" customFormat="1" ht="47.25">
      <c r="A86" s="1952">
        <v>2</v>
      </c>
      <c r="B86" s="1097" t="s">
        <v>379</v>
      </c>
      <c r="C86" s="1435">
        <f t="shared" ref="C86" si="89">SUM(C87:C88)</f>
        <v>0</v>
      </c>
      <c r="D86" s="1435">
        <f t="shared" ref="D86:H86" si="90">SUM(D87:D88)</f>
        <v>0</v>
      </c>
      <c r="E86" s="1435">
        <f t="shared" si="90"/>
        <v>0</v>
      </c>
      <c r="F86" s="1436">
        <f t="shared" si="90"/>
        <v>0</v>
      </c>
      <c r="G86" s="1435">
        <f t="shared" si="90"/>
        <v>0</v>
      </c>
      <c r="H86" s="1435">
        <f t="shared" si="90"/>
        <v>0</v>
      </c>
      <c r="I86" s="1435">
        <f t="shared" ref="I86:L86" si="91">SUM(I87:I88)</f>
        <v>0</v>
      </c>
      <c r="J86" s="1435">
        <f t="shared" si="91"/>
        <v>0</v>
      </c>
      <c r="K86" s="1436">
        <f t="shared" si="91"/>
        <v>0</v>
      </c>
      <c r="L86" s="1435">
        <f t="shared" si="91"/>
        <v>0</v>
      </c>
      <c r="M86" s="1435"/>
      <c r="N86" s="1435">
        <f t="shared" ref="N86" si="92">SUM(N87:N88)</f>
        <v>0</v>
      </c>
      <c r="O86" s="1435">
        <f t="shared" si="28"/>
        <v>0</v>
      </c>
      <c r="P86" s="1435">
        <f t="shared" si="28"/>
        <v>0</v>
      </c>
      <c r="Q86" s="1435">
        <f t="shared" si="29"/>
        <v>0</v>
      </c>
      <c r="R86" s="1436">
        <f t="shared" si="30"/>
        <v>0</v>
      </c>
      <c r="S86" s="1104">
        <f t="shared" si="31"/>
        <v>0</v>
      </c>
      <c r="T86" s="1104"/>
      <c r="U86" s="1104"/>
      <c r="X86" s="1439">
        <f t="shared" ref="X86:X150" si="93">N86-L86</f>
        <v>0</v>
      </c>
      <c r="Y86" s="1954">
        <f t="shared" si="81"/>
        <v>0</v>
      </c>
    </row>
    <row r="87" spans="1:25" hidden="1">
      <c r="A87" s="1117"/>
      <c r="B87" s="1118"/>
      <c r="C87" s="1119"/>
      <c r="D87" s="1119"/>
      <c r="E87" s="1119"/>
      <c r="F87" s="1276"/>
      <c r="G87" s="1276"/>
      <c r="H87" s="1119"/>
      <c r="I87" s="1119"/>
      <c r="J87" s="1119"/>
      <c r="K87" s="1276"/>
      <c r="L87" s="1276"/>
      <c r="M87" s="1276"/>
      <c r="N87" s="1276"/>
      <c r="O87" s="1119"/>
      <c r="P87" s="1119"/>
      <c r="Q87" s="1119"/>
      <c r="R87" s="1276"/>
      <c r="S87" s="1276"/>
      <c r="T87" s="1276"/>
      <c r="U87" s="1276"/>
      <c r="X87" s="1439">
        <f t="shared" si="93"/>
        <v>0</v>
      </c>
    </row>
    <row r="88" spans="1:25" hidden="1">
      <c r="A88" s="980"/>
      <c r="B88" s="988"/>
      <c r="C88" s="1104"/>
      <c r="D88" s="1104"/>
      <c r="E88" s="1104"/>
      <c r="F88" s="1270"/>
      <c r="G88" s="1270"/>
      <c r="H88" s="1104"/>
      <c r="I88" s="1104"/>
      <c r="J88" s="1104"/>
      <c r="K88" s="1270"/>
      <c r="L88" s="1270"/>
      <c r="M88" s="1270"/>
      <c r="N88" s="1270"/>
      <c r="O88" s="1104"/>
      <c r="P88" s="1104"/>
      <c r="Q88" s="1104"/>
      <c r="R88" s="1270"/>
      <c r="S88" s="1270"/>
      <c r="T88" s="1270"/>
      <c r="U88" s="1270"/>
      <c r="X88" s="1439">
        <f t="shared" si="93"/>
        <v>0</v>
      </c>
    </row>
    <row r="89" spans="1:25" s="1089" customFormat="1" ht="47.25">
      <c r="A89" s="1952">
        <v>3</v>
      </c>
      <c r="B89" s="1097" t="s">
        <v>381</v>
      </c>
      <c r="C89" s="1435"/>
      <c r="D89" s="1435"/>
      <c r="E89" s="1435"/>
      <c r="F89" s="1436"/>
      <c r="G89" s="1435"/>
      <c r="H89" s="1435"/>
      <c r="I89" s="1435"/>
      <c r="J89" s="1435"/>
      <c r="K89" s="1436"/>
      <c r="L89" s="1435"/>
      <c r="M89" s="1435"/>
      <c r="N89" s="1435"/>
      <c r="O89" s="1435">
        <f t="shared" si="28"/>
        <v>0</v>
      </c>
      <c r="P89" s="1435">
        <f t="shared" si="28"/>
        <v>0</v>
      </c>
      <c r="Q89" s="1435">
        <f t="shared" si="29"/>
        <v>0</v>
      </c>
      <c r="R89" s="1436">
        <f t="shared" si="30"/>
        <v>0</v>
      </c>
      <c r="S89" s="1104">
        <f t="shared" si="31"/>
        <v>0</v>
      </c>
      <c r="T89" s="1104"/>
      <c r="U89" s="1104"/>
      <c r="X89" s="1439">
        <f t="shared" si="93"/>
        <v>0</v>
      </c>
      <c r="Y89" s="1954">
        <f t="shared" ref="Y89" si="94">S89-O89</f>
        <v>0</v>
      </c>
    </row>
    <row r="90" spans="1:25" hidden="1">
      <c r="A90" s="980"/>
      <c r="B90" s="979"/>
      <c r="C90" s="1104"/>
      <c r="D90" s="1104"/>
      <c r="E90" s="1104"/>
      <c r="F90" s="1270"/>
      <c r="G90" s="1270"/>
      <c r="H90" s="1104"/>
      <c r="I90" s="1104"/>
      <c r="J90" s="1104"/>
      <c r="K90" s="1270"/>
      <c r="L90" s="1270"/>
      <c r="M90" s="1270"/>
      <c r="N90" s="1270"/>
      <c r="O90" s="1104">
        <f t="shared" si="28"/>
        <v>0</v>
      </c>
      <c r="P90" s="1104">
        <f t="shared" si="28"/>
        <v>0</v>
      </c>
      <c r="Q90" s="1104">
        <f t="shared" si="29"/>
        <v>0</v>
      </c>
      <c r="R90" s="1270">
        <f t="shared" si="30"/>
        <v>0</v>
      </c>
      <c r="S90" s="1270">
        <f t="shared" si="31"/>
        <v>0</v>
      </c>
      <c r="T90" s="1270">
        <f t="shared" ref="T90:T144" si="95">M90-G90</f>
        <v>0</v>
      </c>
      <c r="U90" s="1270"/>
      <c r="X90" s="1439">
        <f t="shared" si="93"/>
        <v>0</v>
      </c>
    </row>
    <row r="91" spans="1:25" s="1089" customFormat="1" ht="31.5">
      <c r="A91" s="1952">
        <v>4</v>
      </c>
      <c r="B91" s="1097" t="s">
        <v>35</v>
      </c>
      <c r="C91" s="1435">
        <f t="shared" ref="C91:G91" si="96">SUM(C92:C92)</f>
        <v>19.645</v>
      </c>
      <c r="D91" s="1435">
        <f t="shared" si="96"/>
        <v>0</v>
      </c>
      <c r="E91" s="1435">
        <f t="shared" si="96"/>
        <v>0</v>
      </c>
      <c r="F91" s="1436">
        <f t="shared" si="96"/>
        <v>0</v>
      </c>
      <c r="G91" s="1435">
        <f t="shared" si="96"/>
        <v>19.645</v>
      </c>
      <c r="H91" s="1435" t="e">
        <f t="shared" ref="H91:N91" si="97">SUM(H92:H92)</f>
        <v>#REF!</v>
      </c>
      <c r="I91" s="1435" t="e">
        <f t="shared" si="97"/>
        <v>#REF!</v>
      </c>
      <c r="J91" s="1435" t="e">
        <f t="shared" si="97"/>
        <v>#REF!</v>
      </c>
      <c r="K91" s="1436" t="e">
        <f t="shared" si="97"/>
        <v>#REF!</v>
      </c>
      <c r="L91" s="1435" t="e">
        <f t="shared" si="97"/>
        <v>#REF!</v>
      </c>
      <c r="M91" s="1435"/>
      <c r="N91" s="1435">
        <f t="shared" si="97"/>
        <v>0</v>
      </c>
      <c r="O91" s="1435" t="e">
        <f t="shared" si="28"/>
        <v>#REF!</v>
      </c>
      <c r="P91" s="1435" t="e">
        <f t="shared" si="28"/>
        <v>#REF!</v>
      </c>
      <c r="Q91" s="1435" t="e">
        <f t="shared" si="29"/>
        <v>#REF!</v>
      </c>
      <c r="R91" s="1436" t="e">
        <f t="shared" si="30"/>
        <v>#REF!</v>
      </c>
      <c r="S91" s="1104" t="e">
        <f t="shared" si="31"/>
        <v>#REF!</v>
      </c>
      <c r="T91" s="1104"/>
      <c r="U91" s="1104"/>
      <c r="X91" s="1439" t="e">
        <f t="shared" ref="X91:X92" si="98">M91-L91</f>
        <v>#REF!</v>
      </c>
      <c r="Y91" s="1954" t="e">
        <f t="shared" ref="Y91:Y93" si="99">S91-O91</f>
        <v>#REF!</v>
      </c>
    </row>
    <row r="92" spans="1:25">
      <c r="A92" s="919">
        <f>A91+1</f>
        <v>5</v>
      </c>
      <c r="B92" s="780" t="e">
        <f>'прил 1.1'!#REF!</f>
        <v>#REF!</v>
      </c>
      <c r="C92" s="1433">
        <v>19.645</v>
      </c>
      <c r="D92" s="1433">
        <v>0</v>
      </c>
      <c r="E92" s="1433">
        <v>0</v>
      </c>
      <c r="F92" s="1433">
        <v>0</v>
      </c>
      <c r="G92" s="1433">
        <v>19.645</v>
      </c>
      <c r="H92" s="1433" t="e">
        <f>INDEX('прил 1.1'!#REF!,MATCH($B92,'прил 1.1'!$B:$B,0))</f>
        <v>#REF!</v>
      </c>
      <c r="I92" s="1433" t="e">
        <f>INDEX('прил 1.1'!#REF!,MATCH($B92,'прил 1.1'!$B:$B,0))</f>
        <v>#REF!</v>
      </c>
      <c r="J92" s="1433" t="e">
        <f>INDEX('прил 1.1'!#REF!,MATCH($B92,'прил 1.1'!$B:$B,0))</f>
        <v>#REF!</v>
      </c>
      <c r="K92" s="1433" t="e">
        <f>INDEX('прил 1.1'!#REF!,MATCH($B92,'прил 1.1'!$B:$B,0))</f>
        <v>#REF!</v>
      </c>
      <c r="L92" s="1433" t="e">
        <f>INDEX('прил 1.1'!#REF!,MATCH($B92,'прил 1.1'!$B:$B,0))</f>
        <v>#REF!</v>
      </c>
      <c r="M92" s="1433"/>
      <c r="N92" s="1433"/>
      <c r="O92" s="1433" t="e">
        <f t="shared" si="28"/>
        <v>#REF!</v>
      </c>
      <c r="P92" s="1433" t="e">
        <f t="shared" si="28"/>
        <v>#REF!</v>
      </c>
      <c r="Q92" s="1433" t="e">
        <f t="shared" si="29"/>
        <v>#REF!</v>
      </c>
      <c r="R92" s="1433" t="e">
        <f t="shared" si="30"/>
        <v>#REF!</v>
      </c>
      <c r="S92" s="1101" t="e">
        <f t="shared" si="31"/>
        <v>#REF!</v>
      </c>
      <c r="T92" s="1101"/>
      <c r="U92" s="1101"/>
      <c r="V92" s="1091" t="s">
        <v>1367</v>
      </c>
      <c r="X92" s="1439" t="e">
        <f t="shared" si="98"/>
        <v>#REF!</v>
      </c>
      <c r="Y92" s="1954" t="e">
        <f t="shared" si="99"/>
        <v>#REF!</v>
      </c>
    </row>
    <row r="93" spans="1:25" s="1089" customFormat="1">
      <c r="A93" s="1952">
        <v>5</v>
      </c>
      <c r="B93" s="1097" t="s">
        <v>36</v>
      </c>
      <c r="C93" s="1435">
        <f t="shared" ref="C93" si="100">SUM(C94:C95)</f>
        <v>0</v>
      </c>
      <c r="D93" s="1435">
        <f t="shared" ref="D93:H93" si="101">SUM(D94:D95)</f>
        <v>0</v>
      </c>
      <c r="E93" s="1435">
        <f t="shared" si="101"/>
        <v>0</v>
      </c>
      <c r="F93" s="1436">
        <f t="shared" si="101"/>
        <v>0</v>
      </c>
      <c r="G93" s="1435">
        <f t="shared" si="101"/>
        <v>0</v>
      </c>
      <c r="H93" s="1435">
        <f t="shared" si="101"/>
        <v>0</v>
      </c>
      <c r="I93" s="1435">
        <f t="shared" ref="I93:L93" si="102">SUM(I94:I95)</f>
        <v>0</v>
      </c>
      <c r="J93" s="1435">
        <f t="shared" si="102"/>
        <v>0</v>
      </c>
      <c r="K93" s="1436">
        <f t="shared" si="102"/>
        <v>0</v>
      </c>
      <c r="L93" s="1435">
        <f t="shared" si="102"/>
        <v>0</v>
      </c>
      <c r="M93" s="1435"/>
      <c r="N93" s="1435">
        <f t="shared" ref="N93" si="103">SUM(N94:N95)</f>
        <v>0</v>
      </c>
      <c r="O93" s="1435">
        <f t="shared" si="28"/>
        <v>0</v>
      </c>
      <c r="P93" s="1435">
        <f t="shared" si="28"/>
        <v>0</v>
      </c>
      <c r="Q93" s="1435">
        <f t="shared" si="29"/>
        <v>0</v>
      </c>
      <c r="R93" s="1436">
        <f t="shared" si="30"/>
        <v>0</v>
      </c>
      <c r="S93" s="1104">
        <f t="shared" si="31"/>
        <v>0</v>
      </c>
      <c r="T93" s="1104"/>
      <c r="U93" s="1104"/>
      <c r="X93" s="1439">
        <f t="shared" si="93"/>
        <v>0</v>
      </c>
      <c r="Y93" s="1954">
        <f t="shared" si="99"/>
        <v>0</v>
      </c>
    </row>
    <row r="94" spans="1:25" hidden="1">
      <c r="A94" s="977"/>
      <c r="B94" s="988"/>
      <c r="C94" s="1104"/>
      <c r="D94" s="1104"/>
      <c r="E94" s="1124"/>
      <c r="F94" s="1274"/>
      <c r="G94" s="1273"/>
      <c r="H94" s="1104"/>
      <c r="I94" s="1104"/>
      <c r="J94" s="1124"/>
      <c r="K94" s="1274"/>
      <c r="L94" s="1273"/>
      <c r="M94" s="1273"/>
      <c r="N94" s="1273"/>
      <c r="O94" s="1104">
        <f t="shared" si="28"/>
        <v>0</v>
      </c>
      <c r="P94" s="1104">
        <f t="shared" si="28"/>
        <v>0</v>
      </c>
      <c r="Q94" s="1124">
        <f t="shared" si="29"/>
        <v>0</v>
      </c>
      <c r="R94" s="1274">
        <f t="shared" si="30"/>
        <v>0</v>
      </c>
      <c r="S94" s="1273">
        <f t="shared" si="31"/>
        <v>0</v>
      </c>
      <c r="T94" s="1273">
        <f t="shared" si="95"/>
        <v>0</v>
      </c>
      <c r="U94" s="1273"/>
      <c r="X94" s="1439">
        <f t="shared" si="93"/>
        <v>0</v>
      </c>
    </row>
    <row r="95" spans="1:25" hidden="1">
      <c r="A95" s="977"/>
      <c r="B95" s="988"/>
      <c r="C95" s="1104"/>
      <c r="D95" s="1104"/>
      <c r="E95" s="1124"/>
      <c r="F95" s="1274"/>
      <c r="G95" s="1273"/>
      <c r="H95" s="1104"/>
      <c r="I95" s="1104"/>
      <c r="J95" s="1124"/>
      <c r="K95" s="1274"/>
      <c r="L95" s="1273"/>
      <c r="M95" s="1273"/>
      <c r="N95" s="1273"/>
      <c r="O95" s="1104">
        <f t="shared" si="28"/>
        <v>0</v>
      </c>
      <c r="P95" s="1104">
        <f t="shared" si="28"/>
        <v>0</v>
      </c>
      <c r="Q95" s="1124">
        <f t="shared" si="29"/>
        <v>0</v>
      </c>
      <c r="R95" s="1274">
        <f t="shared" si="30"/>
        <v>0</v>
      </c>
      <c r="S95" s="1273">
        <f t="shared" si="31"/>
        <v>0</v>
      </c>
      <c r="T95" s="1273">
        <f t="shared" si="95"/>
        <v>0</v>
      </c>
      <c r="U95" s="1273"/>
      <c r="X95" s="1439">
        <f t="shared" si="93"/>
        <v>0</v>
      </c>
    </row>
    <row r="96" spans="1:25">
      <c r="A96" s="1111" t="s">
        <v>167</v>
      </c>
      <c r="B96" s="1097" t="s">
        <v>37</v>
      </c>
      <c r="C96" s="1435">
        <f t="shared" ref="C96:G96" si="104">C97</f>
        <v>15.00031652741124</v>
      </c>
      <c r="D96" s="1435">
        <f t="shared" si="104"/>
        <v>0.46007596481384266</v>
      </c>
      <c r="E96" s="1435">
        <f t="shared" si="104"/>
        <v>21.680975510268389</v>
      </c>
      <c r="F96" s="1436">
        <f t="shared" si="104"/>
        <v>28.938754696575135</v>
      </c>
      <c r="G96" s="1435">
        <f t="shared" si="104"/>
        <v>44.618451000000007</v>
      </c>
      <c r="H96" s="1435" t="e">
        <f t="shared" ref="H96:N96" si="105">H97</f>
        <v>#REF!</v>
      </c>
      <c r="I96" s="1435" t="e">
        <f t="shared" si="105"/>
        <v>#REF!</v>
      </c>
      <c r="J96" s="1435" t="e">
        <f t="shared" si="105"/>
        <v>#REF!</v>
      </c>
      <c r="K96" s="1436" t="e">
        <f t="shared" si="105"/>
        <v>#REF!</v>
      </c>
      <c r="L96" s="1435" t="e">
        <f t="shared" si="105"/>
        <v>#REF!</v>
      </c>
      <c r="M96" s="1435"/>
      <c r="N96" s="1435">
        <f t="shared" si="105"/>
        <v>0</v>
      </c>
      <c r="O96" s="1435" t="e">
        <f t="shared" si="28"/>
        <v>#REF!</v>
      </c>
      <c r="P96" s="1435" t="e">
        <f t="shared" si="28"/>
        <v>#REF!</v>
      </c>
      <c r="Q96" s="1435" t="e">
        <f t="shared" si="29"/>
        <v>#REF!</v>
      </c>
      <c r="R96" s="1436" t="e">
        <f t="shared" si="30"/>
        <v>#REF!</v>
      </c>
      <c r="S96" s="1104" t="e">
        <f t="shared" si="31"/>
        <v>#REF!</v>
      </c>
      <c r="T96" s="1104"/>
      <c r="U96" s="1104"/>
      <c r="X96" s="1439" t="e">
        <f t="shared" ref="X96:X97" si="106">M96-L96</f>
        <v>#REF!</v>
      </c>
      <c r="Y96" s="1954" t="e">
        <f t="shared" ref="Y96:Y139" si="107">S96-O96</f>
        <v>#REF!</v>
      </c>
    </row>
    <row r="97" spans="1:25" s="1089" customFormat="1" ht="31.5" outlineLevel="1">
      <c r="A97" s="1952">
        <v>1</v>
      </c>
      <c r="B97" s="1736" t="s">
        <v>38</v>
      </c>
      <c r="C97" s="1443">
        <f t="shared" ref="C97" si="108">SUM(C98:C136)</f>
        <v>15.00031652741124</v>
      </c>
      <c r="D97" s="1443">
        <f t="shared" ref="D97:H97" si="109">SUM(D98:D136)</f>
        <v>0.46007596481384266</v>
      </c>
      <c r="E97" s="1443">
        <f t="shared" si="109"/>
        <v>21.680975510268389</v>
      </c>
      <c r="F97" s="1443">
        <f t="shared" si="109"/>
        <v>28.938754696575135</v>
      </c>
      <c r="G97" s="1443">
        <f t="shared" si="109"/>
        <v>44.618451000000007</v>
      </c>
      <c r="H97" s="1443" t="e">
        <f t="shared" si="109"/>
        <v>#REF!</v>
      </c>
      <c r="I97" s="1443" t="e">
        <f t="shared" ref="I97:L97" si="110">SUM(I98:I136)</f>
        <v>#REF!</v>
      </c>
      <c r="J97" s="1443" t="e">
        <f t="shared" si="110"/>
        <v>#REF!</v>
      </c>
      <c r="K97" s="1443" t="e">
        <f t="shared" si="110"/>
        <v>#REF!</v>
      </c>
      <c r="L97" s="1443" t="e">
        <f t="shared" si="110"/>
        <v>#REF!</v>
      </c>
      <c r="M97" s="1443"/>
      <c r="N97" s="1443">
        <f t="shared" ref="N97" si="111">SUM(N98:N136)</f>
        <v>0</v>
      </c>
      <c r="O97" s="1443" t="e">
        <f t="shared" ref="O97:P164" si="112">H97-C97</f>
        <v>#REF!</v>
      </c>
      <c r="P97" s="1443" t="e">
        <f t="shared" si="112"/>
        <v>#REF!</v>
      </c>
      <c r="Q97" s="1443" t="e">
        <f t="shared" ref="Q97:Q164" si="113">J97-E97</f>
        <v>#REF!</v>
      </c>
      <c r="R97" s="1443" t="e">
        <f t="shared" ref="R97:R164" si="114">K97-F97</f>
        <v>#REF!</v>
      </c>
      <c r="S97" s="1902" t="e">
        <f t="shared" ref="S97:S164" si="115">L97-G97</f>
        <v>#REF!</v>
      </c>
      <c r="T97" s="1902"/>
      <c r="U97" s="1902"/>
      <c r="X97" s="1439" t="e">
        <f t="shared" si="106"/>
        <v>#REF!</v>
      </c>
      <c r="Y97" s="1954" t="e">
        <f t="shared" si="107"/>
        <v>#REF!</v>
      </c>
    </row>
    <row r="98" spans="1:25" outlineLevel="1">
      <c r="A98" s="919">
        <v>1</v>
      </c>
      <c r="B98" s="780" t="e">
        <f>'прил 1.1'!#REF!</f>
        <v>#REF!</v>
      </c>
      <c r="C98" s="1433">
        <v>0</v>
      </c>
      <c r="D98" s="1433">
        <v>0</v>
      </c>
      <c r="E98" s="1433">
        <v>0</v>
      </c>
      <c r="F98" s="1433">
        <v>0.28999999999999998</v>
      </c>
      <c r="G98" s="1433">
        <v>0.34029999999999999</v>
      </c>
      <c r="H98" s="1433" t="e">
        <f>INDEX('прил 1.1'!#REF!,MATCH($B98,'прил 1.1'!$B:$B,0))</f>
        <v>#REF!</v>
      </c>
      <c r="I98" s="1433" t="e">
        <f>INDEX('прил 1.1'!#REF!,MATCH($B98,'прил 1.1'!$B:$B,0))</f>
        <v>#REF!</v>
      </c>
      <c r="J98" s="1433" t="e">
        <f>INDEX('прил 1.1'!#REF!,MATCH($B98,'прил 1.1'!$B:$B,0))</f>
        <v>#REF!</v>
      </c>
      <c r="K98" s="1433" t="e">
        <f>INDEX('прил 1.1'!#REF!,MATCH($B98,'прил 1.1'!$B:$B,0))</f>
        <v>#REF!</v>
      </c>
      <c r="L98" s="1433" t="e">
        <f>INDEX('прил 1.1'!#REF!,MATCH($B98,'прил 1.1'!$B:$B,0))</f>
        <v>#REF!</v>
      </c>
      <c r="M98" s="1433"/>
      <c r="N98" s="1433"/>
      <c r="O98" s="1433" t="e">
        <f t="shared" si="112"/>
        <v>#REF!</v>
      </c>
      <c r="P98" s="1433" t="e">
        <f t="shared" si="112"/>
        <v>#REF!</v>
      </c>
      <c r="Q98" s="1433" t="e">
        <f t="shared" si="113"/>
        <v>#REF!</v>
      </c>
      <c r="R98" s="1433" t="e">
        <f t="shared" si="114"/>
        <v>#REF!</v>
      </c>
      <c r="S98" s="1101" t="e">
        <f t="shared" si="115"/>
        <v>#REF!</v>
      </c>
      <c r="T98" s="1101"/>
      <c r="U98" s="1101"/>
      <c r="X98" s="1439" t="e">
        <f t="shared" si="93"/>
        <v>#REF!</v>
      </c>
      <c r="Y98" s="1954" t="e">
        <f t="shared" si="107"/>
        <v>#REF!</v>
      </c>
    </row>
    <row r="99" spans="1:25">
      <c r="A99" s="919">
        <f>A98+1</f>
        <v>2</v>
      </c>
      <c r="B99" s="780" t="e">
        <f>'прил 1.1'!#REF!</f>
        <v>#REF!</v>
      </c>
      <c r="C99" s="1433">
        <v>0</v>
      </c>
      <c r="D99" s="1433">
        <v>0</v>
      </c>
      <c r="E99" s="1433">
        <v>0</v>
      </c>
      <c r="F99" s="1433">
        <v>0.36</v>
      </c>
      <c r="G99" s="1433">
        <v>0.42249999999999999</v>
      </c>
      <c r="H99" s="1433" t="e">
        <f>INDEX('прил 1.1'!#REF!,MATCH($B99,'прил 1.1'!$B:$B,0))</f>
        <v>#REF!</v>
      </c>
      <c r="I99" s="1433" t="e">
        <f>INDEX('прил 1.1'!#REF!,MATCH($B99,'прил 1.1'!$B:$B,0))</f>
        <v>#REF!</v>
      </c>
      <c r="J99" s="1433" t="e">
        <f>INDEX('прил 1.1'!#REF!,MATCH($B99,'прил 1.1'!$B:$B,0))</f>
        <v>#REF!</v>
      </c>
      <c r="K99" s="1433" t="e">
        <f>INDEX('прил 1.1'!#REF!,MATCH($B99,'прил 1.1'!$B:$B,0))</f>
        <v>#REF!</v>
      </c>
      <c r="L99" s="1433" t="e">
        <f>INDEX('прил 1.1'!#REF!,MATCH($B99,'прил 1.1'!$B:$B,0))</f>
        <v>#REF!</v>
      </c>
      <c r="M99" s="1433"/>
      <c r="N99" s="1433"/>
      <c r="O99" s="1433" t="e">
        <f t="shared" si="112"/>
        <v>#REF!</v>
      </c>
      <c r="P99" s="1433" t="e">
        <f t="shared" si="112"/>
        <v>#REF!</v>
      </c>
      <c r="Q99" s="1433" t="e">
        <f t="shared" si="113"/>
        <v>#REF!</v>
      </c>
      <c r="R99" s="1433" t="e">
        <f t="shared" si="114"/>
        <v>#REF!</v>
      </c>
      <c r="S99" s="1101" t="e">
        <f t="shared" si="115"/>
        <v>#REF!</v>
      </c>
      <c r="T99" s="1101"/>
      <c r="U99" s="1101"/>
      <c r="X99" s="1439" t="e">
        <f t="shared" si="93"/>
        <v>#REF!</v>
      </c>
      <c r="Y99" s="1954" t="e">
        <f t="shared" si="107"/>
        <v>#REF!</v>
      </c>
    </row>
    <row r="100" spans="1:25" outlineLevel="2">
      <c r="A100" s="919">
        <f t="shared" ref="A100:A136" si="116">A99+1</f>
        <v>3</v>
      </c>
      <c r="B100" s="780" t="e">
        <f>'прил 1.1'!#REF!</f>
        <v>#REF!</v>
      </c>
      <c r="C100" s="1433">
        <v>0</v>
      </c>
      <c r="D100" s="1433">
        <v>0</v>
      </c>
      <c r="E100" s="1433">
        <v>0</v>
      </c>
      <c r="F100" s="1433">
        <v>0.28999999999999998</v>
      </c>
      <c r="G100" s="1433">
        <v>0.34029999999999999</v>
      </c>
      <c r="H100" s="1433" t="e">
        <f>INDEX('прил 1.1'!#REF!,MATCH($B100,'прил 1.1'!$B:$B,0))</f>
        <v>#REF!</v>
      </c>
      <c r="I100" s="1433" t="e">
        <f>INDEX('прил 1.1'!#REF!,MATCH($B100,'прил 1.1'!$B:$B,0))</f>
        <v>#REF!</v>
      </c>
      <c r="J100" s="1433" t="e">
        <f>INDEX('прил 1.1'!#REF!,MATCH($B100,'прил 1.1'!$B:$B,0))</f>
        <v>#REF!</v>
      </c>
      <c r="K100" s="1433" t="e">
        <f>INDEX('прил 1.1'!#REF!,MATCH($B100,'прил 1.1'!$B:$B,0))</f>
        <v>#REF!</v>
      </c>
      <c r="L100" s="1433" t="e">
        <f>INDEX('прил 1.1'!#REF!,MATCH($B100,'прил 1.1'!$B:$B,0))</f>
        <v>#REF!</v>
      </c>
      <c r="M100" s="1433"/>
      <c r="N100" s="1433"/>
      <c r="O100" s="1433" t="e">
        <f t="shared" si="112"/>
        <v>#REF!</v>
      </c>
      <c r="P100" s="1433" t="e">
        <f t="shared" si="112"/>
        <v>#REF!</v>
      </c>
      <c r="Q100" s="1433" t="e">
        <f t="shared" si="113"/>
        <v>#REF!</v>
      </c>
      <c r="R100" s="1433" t="e">
        <f t="shared" si="114"/>
        <v>#REF!</v>
      </c>
      <c r="S100" s="1101" t="e">
        <f t="shared" si="115"/>
        <v>#REF!</v>
      </c>
      <c r="T100" s="1101"/>
      <c r="U100" s="1101"/>
      <c r="X100" s="1439" t="e">
        <f t="shared" si="93"/>
        <v>#REF!</v>
      </c>
      <c r="Y100" s="1954" t="e">
        <f t="shared" si="107"/>
        <v>#REF!</v>
      </c>
    </row>
    <row r="101" spans="1:25" outlineLevel="2">
      <c r="A101" s="919">
        <f t="shared" si="116"/>
        <v>4</v>
      </c>
      <c r="B101" s="780" t="e">
        <f>'прил 1.1'!#REF!</f>
        <v>#REF!</v>
      </c>
      <c r="C101" s="1433">
        <v>0</v>
      </c>
      <c r="D101" s="1433">
        <v>0</v>
      </c>
      <c r="E101" s="1433">
        <v>0</v>
      </c>
      <c r="F101" s="1433">
        <v>0.48499999999999999</v>
      </c>
      <c r="G101" s="1433">
        <v>0.56920000000000004</v>
      </c>
      <c r="H101" s="1433" t="e">
        <f>INDEX('прил 1.1'!#REF!,MATCH($B101,'прил 1.1'!$B:$B,0))</f>
        <v>#REF!</v>
      </c>
      <c r="I101" s="1433" t="e">
        <f>INDEX('прил 1.1'!#REF!,MATCH($B101,'прил 1.1'!$B:$B,0))</f>
        <v>#REF!</v>
      </c>
      <c r="J101" s="1433" t="e">
        <f>INDEX('прил 1.1'!#REF!,MATCH($B101,'прил 1.1'!$B:$B,0))</f>
        <v>#REF!</v>
      </c>
      <c r="K101" s="1433" t="e">
        <f>INDEX('прил 1.1'!#REF!,MATCH($B101,'прил 1.1'!$B:$B,0))</f>
        <v>#REF!</v>
      </c>
      <c r="L101" s="1433" t="e">
        <f>INDEX('прил 1.1'!#REF!,MATCH($B101,'прил 1.1'!$B:$B,0))</f>
        <v>#REF!</v>
      </c>
      <c r="M101" s="1433"/>
      <c r="N101" s="1433"/>
      <c r="O101" s="1433" t="e">
        <f t="shared" si="112"/>
        <v>#REF!</v>
      </c>
      <c r="P101" s="1433" t="e">
        <f t="shared" si="112"/>
        <v>#REF!</v>
      </c>
      <c r="Q101" s="1433" t="e">
        <f t="shared" si="113"/>
        <v>#REF!</v>
      </c>
      <c r="R101" s="1433" t="e">
        <f t="shared" si="114"/>
        <v>#REF!</v>
      </c>
      <c r="S101" s="1101" t="e">
        <f t="shared" si="115"/>
        <v>#REF!</v>
      </c>
      <c r="T101" s="1101"/>
      <c r="U101" s="1101"/>
      <c r="X101" s="1439" t="e">
        <f t="shared" si="93"/>
        <v>#REF!</v>
      </c>
      <c r="Y101" s="1954" t="e">
        <f t="shared" si="107"/>
        <v>#REF!</v>
      </c>
    </row>
    <row r="102" spans="1:25" outlineLevel="1">
      <c r="A102" s="919">
        <f t="shared" si="116"/>
        <v>5</v>
      </c>
      <c r="B102" s="780" t="e">
        <f>'прил 1.1'!#REF!</f>
        <v>#REF!</v>
      </c>
      <c r="C102" s="1433">
        <v>0</v>
      </c>
      <c r="D102" s="1433">
        <v>0</v>
      </c>
      <c r="E102" s="1433">
        <v>0</v>
      </c>
      <c r="F102" s="1433">
        <v>0.82199999999999995</v>
      </c>
      <c r="G102" s="1433">
        <v>0.96460000000000001</v>
      </c>
      <c r="H102" s="1433" t="e">
        <f>INDEX('прил 1.1'!#REF!,MATCH($B102,'прил 1.1'!$B:$B,0))</f>
        <v>#REF!</v>
      </c>
      <c r="I102" s="1433" t="e">
        <f>INDEX('прил 1.1'!#REF!,MATCH($B102,'прил 1.1'!$B:$B,0))</f>
        <v>#REF!</v>
      </c>
      <c r="J102" s="1433" t="e">
        <f>INDEX('прил 1.1'!#REF!,MATCH($B102,'прил 1.1'!$B:$B,0))</f>
        <v>#REF!</v>
      </c>
      <c r="K102" s="1433" t="e">
        <f>INDEX('прил 1.1'!#REF!,MATCH($B102,'прил 1.1'!$B:$B,0))</f>
        <v>#REF!</v>
      </c>
      <c r="L102" s="1433" t="e">
        <f>INDEX('прил 1.1'!#REF!,MATCH($B102,'прил 1.1'!$B:$B,0))</f>
        <v>#REF!</v>
      </c>
      <c r="M102" s="1433"/>
      <c r="N102" s="1433"/>
      <c r="O102" s="1433" t="e">
        <f t="shared" si="112"/>
        <v>#REF!</v>
      </c>
      <c r="P102" s="1433" t="e">
        <f t="shared" si="112"/>
        <v>#REF!</v>
      </c>
      <c r="Q102" s="1433" t="e">
        <f t="shared" si="113"/>
        <v>#REF!</v>
      </c>
      <c r="R102" s="1433" t="e">
        <f t="shared" si="114"/>
        <v>#REF!</v>
      </c>
      <c r="S102" s="1101" t="e">
        <f t="shared" si="115"/>
        <v>#REF!</v>
      </c>
      <c r="T102" s="1101"/>
      <c r="U102" s="1101"/>
      <c r="X102" s="1439" t="e">
        <f t="shared" si="93"/>
        <v>#REF!</v>
      </c>
      <c r="Y102" s="1954" t="e">
        <f t="shared" si="107"/>
        <v>#REF!</v>
      </c>
    </row>
    <row r="103" spans="1:25" outlineLevel="1">
      <c r="A103" s="919">
        <f t="shared" si="116"/>
        <v>6</v>
      </c>
      <c r="B103" s="780" t="e">
        <f>'прил 1.1'!#REF!</f>
        <v>#REF!</v>
      </c>
      <c r="C103" s="1433">
        <v>5</v>
      </c>
      <c r="D103" s="1433">
        <v>0</v>
      </c>
      <c r="E103" s="1433">
        <v>0</v>
      </c>
      <c r="F103" s="1433">
        <v>0</v>
      </c>
      <c r="G103" s="1433">
        <v>5</v>
      </c>
      <c r="H103" s="1433" t="e">
        <f>INDEX('прил 1.1'!#REF!,MATCH($B103,'прил 1.1'!$B:$B,0))</f>
        <v>#REF!</v>
      </c>
      <c r="I103" s="1433" t="e">
        <f>INDEX('прил 1.1'!#REF!,MATCH($B103,'прил 1.1'!$B:$B,0))</f>
        <v>#REF!</v>
      </c>
      <c r="J103" s="1433" t="e">
        <f>INDEX('прил 1.1'!#REF!,MATCH($B103,'прил 1.1'!$B:$B,0))</f>
        <v>#REF!</v>
      </c>
      <c r="K103" s="1433" t="e">
        <f>INDEX('прил 1.1'!#REF!,MATCH($B103,'прил 1.1'!$B:$B,0))</f>
        <v>#REF!</v>
      </c>
      <c r="L103" s="1433" t="e">
        <f>INDEX('прил 1.1'!#REF!,MATCH($B103,'прил 1.1'!$B:$B,0))</f>
        <v>#REF!</v>
      </c>
      <c r="M103" s="1433"/>
      <c r="N103" s="1433"/>
      <c r="O103" s="1433" t="e">
        <f t="shared" si="112"/>
        <v>#REF!</v>
      </c>
      <c r="P103" s="1433" t="e">
        <f t="shared" si="112"/>
        <v>#REF!</v>
      </c>
      <c r="Q103" s="1433" t="e">
        <f t="shared" si="113"/>
        <v>#REF!</v>
      </c>
      <c r="R103" s="1433" t="e">
        <f t="shared" si="114"/>
        <v>#REF!</v>
      </c>
      <c r="S103" s="1101" t="e">
        <f t="shared" si="115"/>
        <v>#REF!</v>
      </c>
      <c r="T103" s="1101"/>
      <c r="U103" s="1101"/>
      <c r="V103" s="1091" t="s">
        <v>1367</v>
      </c>
      <c r="X103" s="1439" t="e">
        <f>M103-L103</f>
        <v>#REF!</v>
      </c>
      <c r="Y103" s="1954" t="e">
        <f t="shared" si="107"/>
        <v>#REF!</v>
      </c>
    </row>
    <row r="104" spans="1:25" outlineLevel="2">
      <c r="A104" s="919">
        <f t="shared" si="116"/>
        <v>7</v>
      </c>
      <c r="B104" s="780" t="e">
        <f>'прил 1.1'!#REF!</f>
        <v>#REF!</v>
      </c>
      <c r="C104" s="1433">
        <v>0</v>
      </c>
      <c r="D104" s="1433">
        <v>0</v>
      </c>
      <c r="E104" s="1433">
        <v>0</v>
      </c>
      <c r="F104" s="1433">
        <v>0.90400000000000003</v>
      </c>
      <c r="G104" s="1433">
        <v>1.0609</v>
      </c>
      <c r="H104" s="1433" t="e">
        <f>INDEX('прил 1.1'!#REF!,MATCH($B104,'прил 1.1'!$B:$B,0))</f>
        <v>#REF!</v>
      </c>
      <c r="I104" s="1433" t="e">
        <f>INDEX('прил 1.1'!#REF!,MATCH($B104,'прил 1.1'!$B:$B,0))</f>
        <v>#REF!</v>
      </c>
      <c r="J104" s="1433" t="e">
        <f>INDEX('прил 1.1'!#REF!,MATCH($B104,'прил 1.1'!$B:$B,0))</f>
        <v>#REF!</v>
      </c>
      <c r="K104" s="1433" t="e">
        <f>INDEX('прил 1.1'!#REF!,MATCH($B104,'прил 1.1'!$B:$B,0))</f>
        <v>#REF!</v>
      </c>
      <c r="L104" s="1433" t="e">
        <f>INDEX('прил 1.1'!#REF!,MATCH($B104,'прил 1.1'!$B:$B,0))</f>
        <v>#REF!</v>
      </c>
      <c r="M104" s="1433"/>
      <c r="N104" s="1433"/>
      <c r="O104" s="1433" t="e">
        <f t="shared" si="112"/>
        <v>#REF!</v>
      </c>
      <c r="P104" s="1433" t="e">
        <f t="shared" si="112"/>
        <v>#REF!</v>
      </c>
      <c r="Q104" s="1433" t="e">
        <f t="shared" si="113"/>
        <v>#REF!</v>
      </c>
      <c r="R104" s="1433" t="e">
        <f t="shared" si="114"/>
        <v>#REF!</v>
      </c>
      <c r="S104" s="1101" t="e">
        <f t="shared" si="115"/>
        <v>#REF!</v>
      </c>
      <c r="T104" s="1101"/>
      <c r="U104" s="1101"/>
      <c r="X104" s="1439" t="e">
        <f t="shared" si="93"/>
        <v>#REF!</v>
      </c>
      <c r="Y104" s="1954" t="e">
        <f t="shared" si="107"/>
        <v>#REF!</v>
      </c>
    </row>
    <row r="105" spans="1:25" outlineLevel="2">
      <c r="A105" s="919">
        <f t="shared" si="116"/>
        <v>8</v>
      </c>
      <c r="B105" s="780" t="e">
        <f>'прил 1.1'!#REF!</f>
        <v>#REF!</v>
      </c>
      <c r="C105" s="1433">
        <v>0</v>
      </c>
      <c r="D105" s="1433">
        <v>0.4</v>
      </c>
      <c r="E105" s="1433">
        <v>0</v>
      </c>
      <c r="F105" s="1433">
        <v>0.88</v>
      </c>
      <c r="G105" s="1433">
        <v>1.0327</v>
      </c>
      <c r="H105" s="1433" t="e">
        <f>INDEX('прил 1.1'!#REF!,MATCH($B105,'прил 1.1'!$B:$B,0))</f>
        <v>#REF!</v>
      </c>
      <c r="I105" s="1433" t="e">
        <f>INDEX('прил 1.1'!#REF!,MATCH($B105,'прил 1.1'!$B:$B,0))</f>
        <v>#REF!</v>
      </c>
      <c r="J105" s="1433" t="e">
        <f>INDEX('прил 1.1'!#REF!,MATCH($B105,'прил 1.1'!$B:$B,0))</f>
        <v>#REF!</v>
      </c>
      <c r="K105" s="1433" t="e">
        <f>INDEX('прил 1.1'!#REF!,MATCH($B105,'прил 1.1'!$B:$B,0))</f>
        <v>#REF!</v>
      </c>
      <c r="L105" s="1433" t="e">
        <f>INDEX('прил 1.1'!#REF!,MATCH($B105,'прил 1.1'!$B:$B,0))</f>
        <v>#REF!</v>
      </c>
      <c r="M105" s="1433"/>
      <c r="N105" s="1433"/>
      <c r="O105" s="1433" t="e">
        <f t="shared" si="112"/>
        <v>#REF!</v>
      </c>
      <c r="P105" s="1433" t="e">
        <f t="shared" si="112"/>
        <v>#REF!</v>
      </c>
      <c r="Q105" s="1433" t="e">
        <f t="shared" si="113"/>
        <v>#REF!</v>
      </c>
      <c r="R105" s="1433" t="e">
        <f t="shared" si="114"/>
        <v>#REF!</v>
      </c>
      <c r="S105" s="1101" t="e">
        <f t="shared" si="115"/>
        <v>#REF!</v>
      </c>
      <c r="T105" s="1101"/>
      <c r="U105" s="1101"/>
      <c r="X105" s="1439" t="e">
        <f t="shared" si="93"/>
        <v>#REF!</v>
      </c>
      <c r="Y105" s="1954" t="e">
        <f t="shared" si="107"/>
        <v>#REF!</v>
      </c>
    </row>
    <row r="106" spans="1:25" outlineLevel="2">
      <c r="A106" s="919">
        <f t="shared" si="116"/>
        <v>9</v>
      </c>
      <c r="B106" s="780" t="e">
        <f>'прил 1.1'!#REF!</f>
        <v>#REF!</v>
      </c>
      <c r="C106" s="1433">
        <v>0</v>
      </c>
      <c r="D106" s="1433">
        <v>0</v>
      </c>
      <c r="E106" s="1433">
        <v>0</v>
      </c>
      <c r="F106" s="1433">
        <v>0.48499999999999999</v>
      </c>
      <c r="G106" s="1433">
        <v>0.56920000000000004</v>
      </c>
      <c r="H106" s="1433" t="e">
        <f>INDEX('прил 1.1'!#REF!,MATCH($B106,'прил 1.1'!$B:$B,0))</f>
        <v>#REF!</v>
      </c>
      <c r="I106" s="1433" t="e">
        <f>INDEX('прил 1.1'!#REF!,MATCH($B106,'прил 1.1'!$B:$B,0))</f>
        <v>#REF!</v>
      </c>
      <c r="J106" s="1433" t="e">
        <f>INDEX('прил 1.1'!#REF!,MATCH($B106,'прил 1.1'!$B:$B,0))</f>
        <v>#REF!</v>
      </c>
      <c r="K106" s="1433" t="e">
        <f>INDEX('прил 1.1'!#REF!,MATCH($B106,'прил 1.1'!$B:$B,0))</f>
        <v>#REF!</v>
      </c>
      <c r="L106" s="1433" t="e">
        <f>INDEX('прил 1.1'!#REF!,MATCH($B106,'прил 1.1'!$B:$B,0))</f>
        <v>#REF!</v>
      </c>
      <c r="M106" s="1433"/>
      <c r="N106" s="1433"/>
      <c r="O106" s="1433" t="e">
        <f t="shared" si="112"/>
        <v>#REF!</v>
      </c>
      <c r="P106" s="1433" t="e">
        <f t="shared" si="112"/>
        <v>#REF!</v>
      </c>
      <c r="Q106" s="1433" t="e">
        <f t="shared" si="113"/>
        <v>#REF!</v>
      </c>
      <c r="R106" s="1433" t="e">
        <f t="shared" si="114"/>
        <v>#REF!</v>
      </c>
      <c r="S106" s="1101" t="e">
        <f t="shared" si="115"/>
        <v>#REF!</v>
      </c>
      <c r="T106" s="1101"/>
      <c r="U106" s="1101"/>
      <c r="X106" s="1439" t="e">
        <f t="shared" si="93"/>
        <v>#REF!</v>
      </c>
      <c r="Y106" s="1954" t="e">
        <f t="shared" si="107"/>
        <v>#REF!</v>
      </c>
    </row>
    <row r="107" spans="1:25" outlineLevel="2">
      <c r="A107" s="919">
        <f t="shared" si="116"/>
        <v>10</v>
      </c>
      <c r="B107" s="780" t="e">
        <f>'прил 1.1'!#REF!</f>
        <v>#REF!</v>
      </c>
      <c r="C107" s="1433">
        <v>0</v>
      </c>
      <c r="D107" s="1433">
        <v>0</v>
      </c>
      <c r="E107" s="1433">
        <v>1.2849999999999999</v>
      </c>
      <c r="F107" s="1433">
        <v>1.2849999999999999</v>
      </c>
      <c r="G107" s="1433">
        <v>1.508</v>
      </c>
      <c r="H107" s="1433" t="e">
        <f>INDEX('прил 1.1'!#REF!,MATCH($B107,'прил 1.1'!$B:$B,0))</f>
        <v>#REF!</v>
      </c>
      <c r="I107" s="1433" t="e">
        <f>INDEX('прил 1.1'!#REF!,MATCH($B107,'прил 1.1'!$B:$B,0))</f>
        <v>#REF!</v>
      </c>
      <c r="J107" s="1433" t="e">
        <f>INDEX('прил 1.1'!#REF!,MATCH($B107,'прил 1.1'!$B:$B,0))</f>
        <v>#REF!</v>
      </c>
      <c r="K107" s="1433" t="e">
        <f>INDEX('прил 1.1'!#REF!,MATCH($B107,'прил 1.1'!$B:$B,0))</f>
        <v>#REF!</v>
      </c>
      <c r="L107" s="1433" t="e">
        <f>INDEX('прил 1.1'!#REF!,MATCH($B107,'прил 1.1'!$B:$B,0))</f>
        <v>#REF!</v>
      </c>
      <c r="M107" s="1433"/>
      <c r="N107" s="1433"/>
      <c r="O107" s="1433" t="e">
        <f t="shared" si="112"/>
        <v>#REF!</v>
      </c>
      <c r="P107" s="1433" t="e">
        <f t="shared" si="112"/>
        <v>#REF!</v>
      </c>
      <c r="Q107" s="1433" t="e">
        <f t="shared" si="113"/>
        <v>#REF!</v>
      </c>
      <c r="R107" s="1433" t="e">
        <f t="shared" si="114"/>
        <v>#REF!</v>
      </c>
      <c r="S107" s="1101" t="e">
        <f t="shared" si="115"/>
        <v>#REF!</v>
      </c>
      <c r="T107" s="1101"/>
      <c r="U107" s="1101"/>
      <c r="X107" s="1439" t="e">
        <f t="shared" si="93"/>
        <v>#REF!</v>
      </c>
      <c r="Y107" s="1954" t="e">
        <f t="shared" si="107"/>
        <v>#REF!</v>
      </c>
    </row>
    <row r="108" spans="1:25" outlineLevel="2">
      <c r="A108" s="919">
        <f t="shared" si="116"/>
        <v>11</v>
      </c>
      <c r="B108" s="780" t="e">
        <f>'прил 1.1'!#REF!</f>
        <v>#REF!</v>
      </c>
      <c r="C108" s="1433">
        <v>0</v>
      </c>
      <c r="D108" s="1433">
        <v>0</v>
      </c>
      <c r="E108" s="1433">
        <v>0</v>
      </c>
      <c r="F108" s="1433">
        <v>0.17399999999999999</v>
      </c>
      <c r="G108" s="1433">
        <v>0.20419999999999999</v>
      </c>
      <c r="H108" s="1433" t="e">
        <f>INDEX('прил 1.1'!#REF!,MATCH($B108,'прил 1.1'!$B:$B,0))</f>
        <v>#REF!</v>
      </c>
      <c r="I108" s="1433" t="e">
        <f>INDEX('прил 1.1'!#REF!,MATCH($B108,'прил 1.1'!$B:$B,0))</f>
        <v>#REF!</v>
      </c>
      <c r="J108" s="1433" t="e">
        <f>INDEX('прил 1.1'!#REF!,MATCH($B108,'прил 1.1'!$B:$B,0))</f>
        <v>#REF!</v>
      </c>
      <c r="K108" s="1433" t="e">
        <f>INDEX('прил 1.1'!#REF!,MATCH($B108,'прил 1.1'!$B:$B,0))</f>
        <v>#REF!</v>
      </c>
      <c r="L108" s="1433" t="e">
        <f>INDEX('прил 1.1'!#REF!,MATCH($B108,'прил 1.1'!$B:$B,0))</f>
        <v>#REF!</v>
      </c>
      <c r="M108" s="1433"/>
      <c r="N108" s="1433"/>
      <c r="O108" s="1433" t="e">
        <f t="shared" si="112"/>
        <v>#REF!</v>
      </c>
      <c r="P108" s="1433" t="e">
        <f t="shared" si="112"/>
        <v>#REF!</v>
      </c>
      <c r="Q108" s="1433" t="e">
        <f t="shared" si="113"/>
        <v>#REF!</v>
      </c>
      <c r="R108" s="1433" t="e">
        <f t="shared" si="114"/>
        <v>#REF!</v>
      </c>
      <c r="S108" s="1101" t="e">
        <f t="shared" si="115"/>
        <v>#REF!</v>
      </c>
      <c r="T108" s="1101"/>
      <c r="U108" s="1101"/>
      <c r="X108" s="1439" t="e">
        <f t="shared" si="93"/>
        <v>#REF!</v>
      </c>
      <c r="Y108" s="1954" t="e">
        <f t="shared" si="107"/>
        <v>#REF!</v>
      </c>
    </row>
    <row r="109" spans="1:25" outlineLevel="2">
      <c r="A109" s="919">
        <f t="shared" si="116"/>
        <v>12</v>
      </c>
      <c r="B109" s="780" t="e">
        <f>'прил 1.1'!#REF!</f>
        <v>#REF!</v>
      </c>
      <c r="C109" s="1433">
        <v>0</v>
      </c>
      <c r="D109" s="1433">
        <v>0</v>
      </c>
      <c r="E109" s="1433">
        <v>0</v>
      </c>
      <c r="F109" s="1433">
        <v>0.5</v>
      </c>
      <c r="G109" s="1433">
        <v>0.58679999999999999</v>
      </c>
      <c r="H109" s="1433" t="e">
        <f>INDEX('прил 1.1'!#REF!,MATCH($B109,'прил 1.1'!$B:$B,0))</f>
        <v>#REF!</v>
      </c>
      <c r="I109" s="1433" t="e">
        <f>INDEX('прил 1.1'!#REF!,MATCH($B109,'прил 1.1'!$B:$B,0))</f>
        <v>#REF!</v>
      </c>
      <c r="J109" s="1433" t="e">
        <f>INDEX('прил 1.1'!#REF!,MATCH($B109,'прил 1.1'!$B:$B,0))</f>
        <v>#REF!</v>
      </c>
      <c r="K109" s="1433" t="e">
        <f>INDEX('прил 1.1'!#REF!,MATCH($B109,'прил 1.1'!$B:$B,0))</f>
        <v>#REF!</v>
      </c>
      <c r="L109" s="1433" t="e">
        <f>INDEX('прил 1.1'!#REF!,MATCH($B109,'прил 1.1'!$B:$B,0))</f>
        <v>#REF!</v>
      </c>
      <c r="M109" s="1433"/>
      <c r="N109" s="1433"/>
      <c r="O109" s="1433" t="e">
        <f t="shared" si="112"/>
        <v>#REF!</v>
      </c>
      <c r="P109" s="1433" t="e">
        <f t="shared" si="112"/>
        <v>#REF!</v>
      </c>
      <c r="Q109" s="1433" t="e">
        <f t="shared" si="113"/>
        <v>#REF!</v>
      </c>
      <c r="R109" s="1433" t="e">
        <f t="shared" si="114"/>
        <v>#REF!</v>
      </c>
      <c r="S109" s="1101" t="e">
        <f t="shared" si="115"/>
        <v>#REF!</v>
      </c>
      <c r="T109" s="1101"/>
      <c r="U109" s="1101"/>
      <c r="X109" s="1439" t="e">
        <f t="shared" si="93"/>
        <v>#REF!</v>
      </c>
      <c r="Y109" s="1954" t="e">
        <f t="shared" si="107"/>
        <v>#REF!</v>
      </c>
    </row>
    <row r="110" spans="1:25" outlineLevel="2">
      <c r="A110" s="919">
        <f t="shared" si="116"/>
        <v>13</v>
      </c>
      <c r="B110" s="780" t="e">
        <f>'прил 1.1'!#REF!</f>
        <v>#REF!</v>
      </c>
      <c r="C110" s="1433">
        <v>0</v>
      </c>
      <c r="D110" s="1433">
        <v>0</v>
      </c>
      <c r="E110" s="1433">
        <v>3</v>
      </c>
      <c r="F110" s="1433">
        <v>3</v>
      </c>
      <c r="G110" s="1433">
        <v>3.5206</v>
      </c>
      <c r="H110" s="1433" t="e">
        <f>INDEX('прил 1.1'!#REF!,MATCH($B110,'прил 1.1'!$B:$B,0))</f>
        <v>#REF!</v>
      </c>
      <c r="I110" s="1433" t="e">
        <f>INDEX('прил 1.1'!#REF!,MATCH($B110,'прил 1.1'!$B:$B,0))</f>
        <v>#REF!</v>
      </c>
      <c r="J110" s="1433" t="e">
        <f>INDEX('прил 1.1'!#REF!,MATCH($B110,'прил 1.1'!$B:$B,0))</f>
        <v>#REF!</v>
      </c>
      <c r="K110" s="1433" t="e">
        <f>INDEX('прил 1.1'!#REF!,MATCH($B110,'прил 1.1'!$B:$B,0))</f>
        <v>#REF!</v>
      </c>
      <c r="L110" s="1433" t="e">
        <f>INDEX('прил 1.1'!#REF!,MATCH($B110,'прил 1.1'!$B:$B,0))</f>
        <v>#REF!</v>
      </c>
      <c r="M110" s="1433"/>
      <c r="N110" s="1433"/>
      <c r="O110" s="1433" t="e">
        <f t="shared" si="112"/>
        <v>#REF!</v>
      </c>
      <c r="P110" s="1433" t="e">
        <f t="shared" si="112"/>
        <v>#REF!</v>
      </c>
      <c r="Q110" s="1433" t="e">
        <f t="shared" si="113"/>
        <v>#REF!</v>
      </c>
      <c r="R110" s="1433" t="e">
        <f t="shared" si="114"/>
        <v>#REF!</v>
      </c>
      <c r="S110" s="1101" t="e">
        <f t="shared" si="115"/>
        <v>#REF!</v>
      </c>
      <c r="T110" s="1101"/>
      <c r="U110" s="1101"/>
      <c r="X110" s="1439" t="e">
        <f t="shared" si="93"/>
        <v>#REF!</v>
      </c>
      <c r="Y110" s="1954" t="e">
        <f t="shared" si="107"/>
        <v>#REF!</v>
      </c>
    </row>
    <row r="111" spans="1:25" outlineLevel="2">
      <c r="A111" s="919">
        <f t="shared" si="116"/>
        <v>14</v>
      </c>
      <c r="B111" s="780" t="e">
        <f>'прил 1.1'!#REF!</f>
        <v>#REF!</v>
      </c>
      <c r="C111" s="1433">
        <v>0</v>
      </c>
      <c r="D111" s="1433">
        <v>0</v>
      </c>
      <c r="E111" s="1433">
        <v>0</v>
      </c>
      <c r="F111" s="1433">
        <v>0.11</v>
      </c>
      <c r="G111" s="1433">
        <v>0.12909999999999999</v>
      </c>
      <c r="H111" s="1433" t="e">
        <f>INDEX('прил 1.1'!#REF!,MATCH($B111,'прил 1.1'!$B:$B,0))</f>
        <v>#REF!</v>
      </c>
      <c r="I111" s="1433" t="e">
        <f>INDEX('прил 1.1'!#REF!,MATCH($B111,'прил 1.1'!$B:$B,0))</f>
        <v>#REF!</v>
      </c>
      <c r="J111" s="1433" t="e">
        <f>INDEX('прил 1.1'!#REF!,MATCH($B111,'прил 1.1'!$B:$B,0))</f>
        <v>#REF!</v>
      </c>
      <c r="K111" s="1433" t="e">
        <f>INDEX('прил 1.1'!#REF!,MATCH($B111,'прил 1.1'!$B:$B,0))</f>
        <v>#REF!</v>
      </c>
      <c r="L111" s="1433" t="e">
        <f>INDEX('прил 1.1'!#REF!,MATCH($B111,'прил 1.1'!$B:$B,0))</f>
        <v>#REF!</v>
      </c>
      <c r="M111" s="1433"/>
      <c r="N111" s="1433"/>
      <c r="O111" s="1433" t="e">
        <f t="shared" si="112"/>
        <v>#REF!</v>
      </c>
      <c r="P111" s="1433" t="e">
        <f t="shared" si="112"/>
        <v>#REF!</v>
      </c>
      <c r="Q111" s="1433" t="e">
        <f t="shared" si="113"/>
        <v>#REF!</v>
      </c>
      <c r="R111" s="1433" t="e">
        <f t="shared" si="114"/>
        <v>#REF!</v>
      </c>
      <c r="S111" s="1101" t="e">
        <f t="shared" si="115"/>
        <v>#REF!</v>
      </c>
      <c r="T111" s="1101"/>
      <c r="U111" s="1101"/>
      <c r="X111" s="1439" t="e">
        <f t="shared" si="93"/>
        <v>#REF!</v>
      </c>
      <c r="Y111" s="1954" t="e">
        <f t="shared" si="107"/>
        <v>#REF!</v>
      </c>
    </row>
    <row r="112" spans="1:25" outlineLevel="2">
      <c r="A112" s="919">
        <f t="shared" si="116"/>
        <v>15</v>
      </c>
      <c r="B112" s="780" t="e">
        <f>'прил 1.1'!#REF!</f>
        <v>#REF!</v>
      </c>
      <c r="C112" s="1433">
        <v>0</v>
      </c>
      <c r="D112" s="1433">
        <v>0</v>
      </c>
      <c r="E112" s="1433">
        <v>0</v>
      </c>
      <c r="F112" s="1433">
        <v>0.34300000000000003</v>
      </c>
      <c r="G112" s="1433">
        <v>0.40250000000000002</v>
      </c>
      <c r="H112" s="1433" t="e">
        <f>INDEX('прил 1.1'!#REF!,MATCH($B112,'прил 1.1'!$B:$B,0))</f>
        <v>#REF!</v>
      </c>
      <c r="I112" s="1433" t="e">
        <f>INDEX('прил 1.1'!#REF!,MATCH($B112,'прил 1.1'!$B:$B,0))</f>
        <v>#REF!</v>
      </c>
      <c r="J112" s="1433" t="e">
        <f>INDEX('прил 1.1'!#REF!,MATCH($B112,'прил 1.1'!$B:$B,0))</f>
        <v>#REF!</v>
      </c>
      <c r="K112" s="1433" t="e">
        <f>INDEX('прил 1.1'!#REF!,MATCH($B112,'прил 1.1'!$B:$B,0))</f>
        <v>#REF!</v>
      </c>
      <c r="L112" s="1433" t="e">
        <f>INDEX('прил 1.1'!#REF!,MATCH($B112,'прил 1.1'!$B:$B,0))</f>
        <v>#REF!</v>
      </c>
      <c r="M112" s="1433"/>
      <c r="N112" s="1433"/>
      <c r="O112" s="1433" t="e">
        <f t="shared" si="112"/>
        <v>#REF!</v>
      </c>
      <c r="P112" s="1433" t="e">
        <f t="shared" si="112"/>
        <v>#REF!</v>
      </c>
      <c r="Q112" s="1433" t="e">
        <f t="shared" si="113"/>
        <v>#REF!</v>
      </c>
      <c r="R112" s="1433" t="e">
        <f t="shared" si="114"/>
        <v>#REF!</v>
      </c>
      <c r="S112" s="1101" t="e">
        <f t="shared" si="115"/>
        <v>#REF!</v>
      </c>
      <c r="T112" s="1101"/>
      <c r="U112" s="1101"/>
      <c r="X112" s="1439" t="e">
        <f t="shared" si="93"/>
        <v>#REF!</v>
      </c>
      <c r="Y112" s="1954" t="e">
        <f t="shared" si="107"/>
        <v>#REF!</v>
      </c>
    </row>
    <row r="113" spans="1:25" outlineLevel="2">
      <c r="A113" s="919">
        <f t="shared" si="116"/>
        <v>16</v>
      </c>
      <c r="B113" s="780" t="e">
        <f>'прил 1.1'!#REF!</f>
        <v>#REF!</v>
      </c>
      <c r="C113" s="1433"/>
      <c r="D113" s="1433"/>
      <c r="E113" s="1433"/>
      <c r="F113" s="1433"/>
      <c r="G113" s="1433"/>
      <c r="H113" s="1433" t="e">
        <f>INDEX('прил 1.1'!#REF!,MATCH($B113,'прил 1.1'!$B:$B,0))</f>
        <v>#REF!</v>
      </c>
      <c r="I113" s="1433" t="e">
        <f>INDEX('прил 1.1'!#REF!,MATCH($B113,'прил 1.1'!$B:$B,0))</f>
        <v>#REF!</v>
      </c>
      <c r="J113" s="1433" t="e">
        <f>INDEX('прил 1.1'!#REF!,MATCH($B113,'прил 1.1'!$B:$B,0))</f>
        <v>#REF!</v>
      </c>
      <c r="K113" s="1433" t="e">
        <f>INDEX('прил 1.1'!#REF!,MATCH($B113,'прил 1.1'!$B:$B,0))</f>
        <v>#REF!</v>
      </c>
      <c r="L113" s="1433" t="e">
        <f>INDEX('прил 1.1'!#REF!,MATCH($B113,'прил 1.1'!$B:$B,0))</f>
        <v>#REF!</v>
      </c>
      <c r="M113" s="1433"/>
      <c r="N113" s="1433"/>
      <c r="O113" s="1433" t="e">
        <f t="shared" si="112"/>
        <v>#REF!</v>
      </c>
      <c r="P113" s="1433" t="e">
        <f t="shared" si="112"/>
        <v>#REF!</v>
      </c>
      <c r="Q113" s="1433" t="e">
        <f t="shared" si="113"/>
        <v>#REF!</v>
      </c>
      <c r="R113" s="1433" t="e">
        <f t="shared" si="114"/>
        <v>#REF!</v>
      </c>
      <c r="S113" s="1101" t="e">
        <f t="shared" si="115"/>
        <v>#REF!</v>
      </c>
      <c r="T113" s="1101"/>
      <c r="U113" s="1101"/>
      <c r="V113" s="1091" t="s">
        <v>1367</v>
      </c>
      <c r="X113" s="1439" t="e">
        <f>M113-L113</f>
        <v>#REF!</v>
      </c>
      <c r="Y113" s="1954" t="e">
        <f>S113-O113</f>
        <v>#REF!</v>
      </c>
    </row>
    <row r="114" spans="1:25" outlineLevel="2">
      <c r="A114" s="919">
        <f t="shared" si="116"/>
        <v>17</v>
      </c>
      <c r="B114" s="780" t="e">
        <f>'прил 1.1'!#REF!</f>
        <v>#REF!</v>
      </c>
      <c r="C114" s="1433"/>
      <c r="D114" s="1433"/>
      <c r="E114" s="1433"/>
      <c r="F114" s="1433"/>
      <c r="G114" s="1433"/>
      <c r="H114" s="1433" t="e">
        <f>INDEX('прил 1.1'!#REF!,MATCH($B114,'прил 1.1'!$B:$B,0))</f>
        <v>#REF!</v>
      </c>
      <c r="I114" s="1433" t="e">
        <f>INDEX('прил 1.1'!#REF!,MATCH($B114,'прил 1.1'!$B:$B,0))</f>
        <v>#REF!</v>
      </c>
      <c r="J114" s="1433" t="e">
        <f>INDEX('прил 1.1'!#REF!,MATCH($B114,'прил 1.1'!$B:$B,0))</f>
        <v>#REF!</v>
      </c>
      <c r="K114" s="1433" t="e">
        <f>INDEX('прил 1.1'!#REF!,MATCH($B114,'прил 1.1'!$B:$B,0))</f>
        <v>#REF!</v>
      </c>
      <c r="L114" s="1433" t="e">
        <f>INDEX('прил 1.1'!#REF!,MATCH($B114,'прил 1.1'!$B:$B,0))</f>
        <v>#REF!</v>
      </c>
      <c r="M114" s="1433"/>
      <c r="N114" s="1433"/>
      <c r="O114" s="1433" t="e">
        <f t="shared" ref="O114:O117" si="117">H114-C114</f>
        <v>#REF!</v>
      </c>
      <c r="P114" s="1433" t="e">
        <f t="shared" ref="P114:P117" si="118">I114-D114</f>
        <v>#REF!</v>
      </c>
      <c r="Q114" s="1433" t="e">
        <f t="shared" ref="Q114:Q117" si="119">J114-E114</f>
        <v>#REF!</v>
      </c>
      <c r="R114" s="1433" t="e">
        <f t="shared" ref="R114:R117" si="120">K114-F114</f>
        <v>#REF!</v>
      </c>
      <c r="S114" s="1101" t="e">
        <f t="shared" ref="S114:S117" si="121">L114-G114</f>
        <v>#REF!</v>
      </c>
      <c r="T114" s="1101"/>
      <c r="U114" s="1101"/>
      <c r="X114" s="1439"/>
      <c r="Y114" s="1954"/>
    </row>
    <row r="115" spans="1:25" outlineLevel="2">
      <c r="A115" s="919">
        <f t="shared" si="116"/>
        <v>18</v>
      </c>
      <c r="B115" s="780" t="e">
        <f>'прил 1.1'!#REF!</f>
        <v>#REF!</v>
      </c>
      <c r="C115" s="1433"/>
      <c r="D115" s="1433"/>
      <c r="E115" s="1433"/>
      <c r="F115" s="1433"/>
      <c r="G115" s="1433"/>
      <c r="H115" s="1433" t="e">
        <f>INDEX('прил 1.1'!#REF!,MATCH($B115,'прил 1.1'!$B:$B,0))</f>
        <v>#REF!</v>
      </c>
      <c r="I115" s="1433" t="e">
        <f>INDEX('прил 1.1'!#REF!,MATCH($B115,'прил 1.1'!$B:$B,0))</f>
        <v>#REF!</v>
      </c>
      <c r="J115" s="1433" t="e">
        <f>INDEX('прил 1.1'!#REF!,MATCH($B115,'прил 1.1'!$B:$B,0))</f>
        <v>#REF!</v>
      </c>
      <c r="K115" s="1433" t="e">
        <f>INDEX('прил 1.1'!#REF!,MATCH($B115,'прил 1.1'!$B:$B,0))</f>
        <v>#REF!</v>
      </c>
      <c r="L115" s="1433" t="e">
        <f>INDEX('прил 1.1'!#REF!,MATCH($B115,'прил 1.1'!$B:$B,0))</f>
        <v>#REF!</v>
      </c>
      <c r="M115" s="1433"/>
      <c r="N115" s="1433"/>
      <c r="O115" s="1433" t="e">
        <f t="shared" si="117"/>
        <v>#REF!</v>
      </c>
      <c r="P115" s="1433" t="e">
        <f t="shared" si="118"/>
        <v>#REF!</v>
      </c>
      <c r="Q115" s="1433" t="e">
        <f t="shared" si="119"/>
        <v>#REF!</v>
      </c>
      <c r="R115" s="1433" t="e">
        <f t="shared" si="120"/>
        <v>#REF!</v>
      </c>
      <c r="S115" s="1101" t="e">
        <f t="shared" si="121"/>
        <v>#REF!</v>
      </c>
      <c r="T115" s="1101"/>
      <c r="U115" s="1101"/>
      <c r="X115" s="1439"/>
      <c r="Y115" s="1954"/>
    </row>
    <row r="116" spans="1:25" outlineLevel="2">
      <c r="A116" s="919">
        <f t="shared" si="116"/>
        <v>19</v>
      </c>
      <c r="B116" s="780" t="e">
        <f>'прил 1.1'!#REF!</f>
        <v>#REF!</v>
      </c>
      <c r="C116" s="1433"/>
      <c r="D116" s="1433"/>
      <c r="E116" s="1433"/>
      <c r="F116" s="1433"/>
      <c r="G116" s="1433"/>
      <c r="H116" s="1433" t="e">
        <f>INDEX('прил 1.1'!#REF!,MATCH($B116,'прил 1.1'!$B:$B,0))</f>
        <v>#REF!</v>
      </c>
      <c r="I116" s="1433" t="e">
        <f>INDEX('прил 1.1'!#REF!,MATCH($B116,'прил 1.1'!$B:$B,0))</f>
        <v>#REF!</v>
      </c>
      <c r="J116" s="1433" t="e">
        <f>INDEX('прил 1.1'!#REF!,MATCH($B116,'прил 1.1'!$B:$B,0))</f>
        <v>#REF!</v>
      </c>
      <c r="K116" s="1433" t="e">
        <f>INDEX('прил 1.1'!#REF!,MATCH($B116,'прил 1.1'!$B:$B,0))</f>
        <v>#REF!</v>
      </c>
      <c r="L116" s="1433" t="e">
        <f>INDEX('прил 1.1'!#REF!,MATCH($B116,'прил 1.1'!$B:$B,0))</f>
        <v>#REF!</v>
      </c>
      <c r="M116" s="1433"/>
      <c r="N116" s="1433"/>
      <c r="O116" s="1433" t="e">
        <f t="shared" si="117"/>
        <v>#REF!</v>
      </c>
      <c r="P116" s="1433" t="e">
        <f t="shared" si="118"/>
        <v>#REF!</v>
      </c>
      <c r="Q116" s="1433" t="e">
        <f t="shared" si="119"/>
        <v>#REF!</v>
      </c>
      <c r="R116" s="1433" t="e">
        <f t="shared" si="120"/>
        <v>#REF!</v>
      </c>
      <c r="S116" s="1101" t="e">
        <f t="shared" si="121"/>
        <v>#REF!</v>
      </c>
      <c r="T116" s="1101"/>
      <c r="U116" s="1101"/>
      <c r="X116" s="1439"/>
      <c r="Y116" s="1954"/>
    </row>
    <row r="117" spans="1:25" outlineLevel="2">
      <c r="A117" s="919">
        <f t="shared" si="116"/>
        <v>20</v>
      </c>
      <c r="B117" s="780" t="e">
        <f>'прил 1.1'!#REF!</f>
        <v>#REF!</v>
      </c>
      <c r="C117" s="1433"/>
      <c r="D117" s="1433"/>
      <c r="E117" s="1433"/>
      <c r="F117" s="1433"/>
      <c r="G117" s="1433"/>
      <c r="H117" s="1433" t="e">
        <f>INDEX('прил 1.1'!#REF!,MATCH($B117,'прил 1.1'!$B:$B,0))</f>
        <v>#REF!</v>
      </c>
      <c r="I117" s="1433" t="e">
        <f>INDEX('прил 1.1'!#REF!,MATCH($B117,'прил 1.1'!$B:$B,0))</f>
        <v>#REF!</v>
      </c>
      <c r="J117" s="1433" t="e">
        <f>INDEX('прил 1.1'!#REF!,MATCH($B117,'прил 1.1'!$B:$B,0))</f>
        <v>#REF!</v>
      </c>
      <c r="K117" s="1433" t="e">
        <f>INDEX('прил 1.1'!#REF!,MATCH($B117,'прил 1.1'!$B:$B,0))</f>
        <v>#REF!</v>
      </c>
      <c r="L117" s="1433" t="e">
        <f>INDEX('прил 1.1'!#REF!,MATCH($B117,'прил 1.1'!$B:$B,0))</f>
        <v>#REF!</v>
      </c>
      <c r="M117" s="1433"/>
      <c r="N117" s="1433"/>
      <c r="O117" s="1433" t="e">
        <f t="shared" si="117"/>
        <v>#REF!</v>
      </c>
      <c r="P117" s="1433" t="e">
        <f t="shared" si="118"/>
        <v>#REF!</v>
      </c>
      <c r="Q117" s="1433" t="e">
        <f t="shared" si="119"/>
        <v>#REF!</v>
      </c>
      <c r="R117" s="1433" t="e">
        <f t="shared" si="120"/>
        <v>#REF!</v>
      </c>
      <c r="S117" s="1101" t="e">
        <f t="shared" si="121"/>
        <v>#REF!</v>
      </c>
      <c r="T117" s="1101"/>
      <c r="U117" s="1101"/>
      <c r="X117" s="1439"/>
      <c r="Y117" s="1954"/>
    </row>
    <row r="118" spans="1:25" outlineLevel="2">
      <c r="A118" s="919">
        <f t="shared" si="116"/>
        <v>21</v>
      </c>
      <c r="B118" s="780" t="e">
        <f>'прил 1.1'!#REF!</f>
        <v>#REF!</v>
      </c>
      <c r="C118" s="1433">
        <v>0</v>
      </c>
      <c r="D118" s="1433">
        <v>0</v>
      </c>
      <c r="E118" s="1433">
        <v>1.0900000000000001</v>
      </c>
      <c r="F118" s="1433">
        <v>1.0900000000000001</v>
      </c>
      <c r="G118" s="1433">
        <v>1.27915</v>
      </c>
      <c r="H118" s="1433" t="e">
        <f>INDEX('прил 1.1'!#REF!,MATCH($B118,'прил 1.1'!$B:$B,0))</f>
        <v>#REF!</v>
      </c>
      <c r="I118" s="1433" t="e">
        <f>INDEX('прил 1.1'!#REF!,MATCH($B118,'прил 1.1'!$B:$B,0))</f>
        <v>#REF!</v>
      </c>
      <c r="J118" s="1433" t="e">
        <f>INDEX('прил 1.1'!#REF!,MATCH($B118,'прил 1.1'!$B:$B,0))</f>
        <v>#REF!</v>
      </c>
      <c r="K118" s="1433" t="e">
        <f>INDEX('прил 1.1'!#REF!,MATCH($B118,'прил 1.1'!$B:$B,0))</f>
        <v>#REF!</v>
      </c>
      <c r="L118" s="1433" t="e">
        <f>INDEX('прил 1.1'!#REF!,MATCH($B118,'прил 1.1'!$B:$B,0))</f>
        <v>#REF!</v>
      </c>
      <c r="M118" s="1433"/>
      <c r="N118" s="1433"/>
      <c r="O118" s="1433" t="e">
        <f t="shared" si="112"/>
        <v>#REF!</v>
      </c>
      <c r="P118" s="1433" t="e">
        <f t="shared" si="112"/>
        <v>#REF!</v>
      </c>
      <c r="Q118" s="1433" t="e">
        <f t="shared" si="113"/>
        <v>#REF!</v>
      </c>
      <c r="R118" s="1433" t="e">
        <f t="shared" si="114"/>
        <v>#REF!</v>
      </c>
      <c r="S118" s="1101" t="e">
        <f t="shared" si="115"/>
        <v>#REF!</v>
      </c>
      <c r="T118" s="1101"/>
      <c r="U118" s="1101"/>
      <c r="X118" s="1439" t="e">
        <f t="shared" si="93"/>
        <v>#REF!</v>
      </c>
      <c r="Y118" s="1954" t="e">
        <f t="shared" si="107"/>
        <v>#REF!</v>
      </c>
    </row>
    <row r="119" spans="1:25" outlineLevel="2">
      <c r="A119" s="919">
        <f t="shared" si="116"/>
        <v>22</v>
      </c>
      <c r="B119" s="780" t="e">
        <f>'прил 1.4'!B206</f>
        <v>#REF!</v>
      </c>
      <c r="C119" s="1433">
        <v>0</v>
      </c>
      <c r="D119" s="1433">
        <v>0</v>
      </c>
      <c r="E119" s="1433">
        <v>0.35</v>
      </c>
      <c r="F119" s="1433">
        <v>0.35</v>
      </c>
      <c r="G119" s="1433">
        <v>0.41073599999999999</v>
      </c>
      <c r="H119" s="1433" t="e">
        <f>INDEX('прил 1.1'!#REF!,MATCH($B119,'прил 1.1'!$B:$B,0))</f>
        <v>#REF!</v>
      </c>
      <c r="I119" s="1433" t="e">
        <f>INDEX('прил 1.1'!#REF!,MATCH($B119,'прил 1.1'!$B:$B,0))</f>
        <v>#REF!</v>
      </c>
      <c r="J119" s="1433" t="e">
        <f>INDEX('прил 1.1'!#REF!,MATCH($B119,'прил 1.1'!$B:$B,0))</f>
        <v>#REF!</v>
      </c>
      <c r="K119" s="1433" t="e">
        <f>INDEX('прил 1.1'!#REF!,MATCH($B119,'прил 1.1'!$B:$B,0))</f>
        <v>#REF!</v>
      </c>
      <c r="L119" s="1433" t="e">
        <f>INDEX('прил 1.1'!#REF!,MATCH($B119,'прил 1.1'!$B:$B,0))</f>
        <v>#REF!</v>
      </c>
      <c r="M119" s="1433"/>
      <c r="N119" s="1433"/>
      <c r="O119" s="1433" t="e">
        <f t="shared" si="112"/>
        <v>#REF!</v>
      </c>
      <c r="P119" s="1433" t="e">
        <f t="shared" si="112"/>
        <v>#REF!</v>
      </c>
      <c r="Q119" s="1433" t="e">
        <f t="shared" si="113"/>
        <v>#REF!</v>
      </c>
      <c r="R119" s="1433" t="e">
        <f t="shared" si="114"/>
        <v>#REF!</v>
      </c>
      <c r="S119" s="1101" t="e">
        <f t="shared" si="115"/>
        <v>#REF!</v>
      </c>
      <c r="T119" s="1101"/>
      <c r="U119" s="1101"/>
      <c r="X119" s="1439" t="e">
        <f t="shared" si="93"/>
        <v>#REF!</v>
      </c>
      <c r="Y119" s="1954" t="e">
        <f t="shared" si="107"/>
        <v>#REF!</v>
      </c>
    </row>
    <row r="120" spans="1:25" outlineLevel="2">
      <c r="A120" s="919">
        <f t="shared" si="116"/>
        <v>23</v>
      </c>
      <c r="B120" s="780" t="e">
        <f>'прил 1.4'!B207</f>
        <v>#REF!</v>
      </c>
      <c r="C120" s="1433">
        <v>0</v>
      </c>
      <c r="D120" s="1433">
        <v>0</v>
      </c>
      <c r="E120" s="1433">
        <v>0.92363636363636359</v>
      </c>
      <c r="F120" s="1433">
        <v>0.92363636363636359</v>
      </c>
      <c r="G120" s="1433">
        <v>1.083917</v>
      </c>
      <c r="H120" s="1433" t="e">
        <f>INDEX('прил 1.1'!#REF!,MATCH($B120,'прил 1.1'!$B:$B,0))</f>
        <v>#REF!</v>
      </c>
      <c r="I120" s="1433" t="e">
        <f>INDEX('прил 1.1'!#REF!,MATCH($B120,'прил 1.1'!$B:$B,0))</f>
        <v>#REF!</v>
      </c>
      <c r="J120" s="1433" t="e">
        <f>INDEX('прил 1.1'!#REF!,MATCH($B120,'прил 1.1'!$B:$B,0))</f>
        <v>#REF!</v>
      </c>
      <c r="K120" s="1433" t="e">
        <f>INDEX('прил 1.1'!#REF!,MATCH($B120,'прил 1.1'!$B:$B,0))</f>
        <v>#REF!</v>
      </c>
      <c r="L120" s="1433" t="e">
        <f>INDEX('прил 1.1'!#REF!,MATCH($B120,'прил 1.1'!$B:$B,0))</f>
        <v>#REF!</v>
      </c>
      <c r="M120" s="1433"/>
      <c r="N120" s="1433"/>
      <c r="O120" s="1433" t="e">
        <f t="shared" si="112"/>
        <v>#REF!</v>
      </c>
      <c r="P120" s="1433" t="e">
        <f t="shared" si="112"/>
        <v>#REF!</v>
      </c>
      <c r="Q120" s="1433" t="e">
        <f t="shared" si="113"/>
        <v>#REF!</v>
      </c>
      <c r="R120" s="1433" t="e">
        <f t="shared" si="114"/>
        <v>#REF!</v>
      </c>
      <c r="S120" s="1101" t="e">
        <f t="shared" si="115"/>
        <v>#REF!</v>
      </c>
      <c r="T120" s="1101"/>
      <c r="U120" s="1101"/>
      <c r="X120" s="1439" t="e">
        <f t="shared" si="93"/>
        <v>#REF!</v>
      </c>
      <c r="Y120" s="1954" t="e">
        <f t="shared" si="107"/>
        <v>#REF!</v>
      </c>
    </row>
    <row r="121" spans="1:25" outlineLevel="2">
      <c r="A121" s="919">
        <f t="shared" si="116"/>
        <v>24</v>
      </c>
      <c r="B121" s="780" t="e">
        <f>'прил 1.4'!B208</f>
        <v>#REF!</v>
      </c>
      <c r="C121" s="1433">
        <v>0</v>
      </c>
      <c r="D121" s="1433">
        <v>0</v>
      </c>
      <c r="E121" s="1433">
        <v>1.3136363636363637</v>
      </c>
      <c r="F121" s="1433">
        <v>1.3136363636363637</v>
      </c>
      <c r="G121" s="1433">
        <v>1.041595</v>
      </c>
      <c r="H121" s="1433" t="e">
        <f>INDEX('прил 1.1'!#REF!,MATCH($B121,'прил 1.1'!$B:$B,0))</f>
        <v>#REF!</v>
      </c>
      <c r="I121" s="1433" t="e">
        <f>INDEX('прил 1.1'!#REF!,MATCH($B121,'прил 1.1'!$B:$B,0))</f>
        <v>#REF!</v>
      </c>
      <c r="J121" s="1433" t="e">
        <f>INDEX('прил 1.1'!#REF!,MATCH($B121,'прил 1.1'!$B:$B,0))</f>
        <v>#REF!</v>
      </c>
      <c r="K121" s="1433" t="e">
        <f>INDEX('прил 1.1'!#REF!,MATCH($B121,'прил 1.1'!$B:$B,0))</f>
        <v>#REF!</v>
      </c>
      <c r="L121" s="1433" t="e">
        <f>INDEX('прил 1.1'!#REF!,MATCH($B121,'прил 1.1'!$B:$B,0))</f>
        <v>#REF!</v>
      </c>
      <c r="M121" s="1433"/>
      <c r="N121" s="1433"/>
      <c r="O121" s="1433" t="e">
        <f t="shared" si="112"/>
        <v>#REF!</v>
      </c>
      <c r="P121" s="1433" t="e">
        <f t="shared" si="112"/>
        <v>#REF!</v>
      </c>
      <c r="Q121" s="1433" t="e">
        <f t="shared" si="113"/>
        <v>#REF!</v>
      </c>
      <c r="R121" s="1433" t="e">
        <f t="shared" si="114"/>
        <v>#REF!</v>
      </c>
      <c r="S121" s="1101" t="e">
        <f t="shared" si="115"/>
        <v>#REF!</v>
      </c>
      <c r="T121" s="1101"/>
      <c r="U121" s="1101"/>
      <c r="X121" s="1439" t="e">
        <f t="shared" si="93"/>
        <v>#REF!</v>
      </c>
      <c r="Y121" s="1954" t="e">
        <f t="shared" si="107"/>
        <v>#REF!</v>
      </c>
    </row>
    <row r="122" spans="1:25" outlineLevel="2">
      <c r="A122" s="919">
        <f t="shared" si="116"/>
        <v>25</v>
      </c>
      <c r="B122" s="780" t="e">
        <f>'прил 1.4'!B209</f>
        <v>#REF!</v>
      </c>
      <c r="C122" s="1433">
        <v>0</v>
      </c>
      <c r="D122" s="1433">
        <v>0</v>
      </c>
      <c r="E122" s="1433">
        <v>1.83</v>
      </c>
      <c r="F122" s="1433">
        <v>1.83</v>
      </c>
      <c r="G122" s="1433">
        <v>1.6475649999999999</v>
      </c>
      <c r="H122" s="1433" t="e">
        <f>INDEX('прил 1.1'!#REF!,MATCH($B122,'прил 1.1'!$B:$B,0))</f>
        <v>#REF!</v>
      </c>
      <c r="I122" s="1433" t="e">
        <f>INDEX('прил 1.1'!#REF!,MATCH($B122,'прил 1.1'!$B:$B,0))</f>
        <v>#REF!</v>
      </c>
      <c r="J122" s="1433" t="e">
        <f>INDEX('прил 1.1'!#REF!,MATCH($B122,'прил 1.1'!$B:$B,0))</f>
        <v>#REF!</v>
      </c>
      <c r="K122" s="1433" t="e">
        <f>INDEX('прил 1.1'!#REF!,MATCH($B122,'прил 1.1'!$B:$B,0))</f>
        <v>#REF!</v>
      </c>
      <c r="L122" s="1433" t="e">
        <f>INDEX('прил 1.1'!#REF!,MATCH($B122,'прил 1.1'!$B:$B,0))</f>
        <v>#REF!</v>
      </c>
      <c r="M122" s="1433"/>
      <c r="N122" s="1433"/>
      <c r="O122" s="1433" t="e">
        <f t="shared" si="112"/>
        <v>#REF!</v>
      </c>
      <c r="P122" s="1433" t="e">
        <f t="shared" si="112"/>
        <v>#REF!</v>
      </c>
      <c r="Q122" s="1433" t="e">
        <f t="shared" si="113"/>
        <v>#REF!</v>
      </c>
      <c r="R122" s="1433" t="e">
        <f t="shared" si="114"/>
        <v>#REF!</v>
      </c>
      <c r="S122" s="1101" t="e">
        <f t="shared" si="115"/>
        <v>#REF!</v>
      </c>
      <c r="T122" s="1101"/>
      <c r="U122" s="1101"/>
      <c r="X122" s="1439" t="e">
        <f t="shared" si="93"/>
        <v>#REF!</v>
      </c>
      <c r="Y122" s="1954" t="e">
        <f t="shared" si="107"/>
        <v>#REF!</v>
      </c>
    </row>
    <row r="123" spans="1:25" outlineLevel="2">
      <c r="A123" s="919">
        <f t="shared" si="116"/>
        <v>26</v>
      </c>
      <c r="B123" s="780" t="e">
        <f>'прил 1.4'!B210</f>
        <v>#REF!</v>
      </c>
      <c r="C123" s="1433">
        <v>0</v>
      </c>
      <c r="D123" s="1433">
        <v>0</v>
      </c>
      <c r="E123" s="1433">
        <v>1.3136363636363637</v>
      </c>
      <c r="F123" s="1433">
        <v>1.3136363636363637</v>
      </c>
      <c r="G123" s="1433">
        <v>1.041595</v>
      </c>
      <c r="H123" s="1433" t="e">
        <f>INDEX('прил 1.1'!#REF!,MATCH($B123,'прил 1.1'!$B:$B,0))</f>
        <v>#REF!</v>
      </c>
      <c r="I123" s="1433" t="e">
        <f>INDEX('прил 1.1'!#REF!,MATCH($B123,'прил 1.1'!$B:$B,0))</f>
        <v>#REF!</v>
      </c>
      <c r="J123" s="1433" t="e">
        <f>INDEX('прил 1.1'!#REF!,MATCH($B123,'прил 1.1'!$B:$B,0))</f>
        <v>#REF!</v>
      </c>
      <c r="K123" s="1433" t="e">
        <f>INDEX('прил 1.1'!#REF!,MATCH($B123,'прил 1.1'!$B:$B,0))</f>
        <v>#REF!</v>
      </c>
      <c r="L123" s="1433" t="e">
        <f>INDEX('прил 1.1'!#REF!,MATCH($B123,'прил 1.1'!$B:$B,0))</f>
        <v>#REF!</v>
      </c>
      <c r="M123" s="1433"/>
      <c r="N123" s="1433"/>
      <c r="O123" s="1433" t="e">
        <f t="shared" si="112"/>
        <v>#REF!</v>
      </c>
      <c r="P123" s="1433" t="e">
        <f t="shared" si="112"/>
        <v>#REF!</v>
      </c>
      <c r="Q123" s="1433" t="e">
        <f t="shared" si="113"/>
        <v>#REF!</v>
      </c>
      <c r="R123" s="1433" t="e">
        <f t="shared" si="114"/>
        <v>#REF!</v>
      </c>
      <c r="S123" s="1101" t="e">
        <f t="shared" si="115"/>
        <v>#REF!</v>
      </c>
      <c r="T123" s="1101"/>
      <c r="U123" s="1101"/>
      <c r="X123" s="1439" t="e">
        <f t="shared" si="93"/>
        <v>#REF!</v>
      </c>
      <c r="Y123" s="1954" t="e">
        <f t="shared" si="107"/>
        <v>#REF!</v>
      </c>
    </row>
    <row r="124" spans="1:25" outlineLevel="2">
      <c r="A124" s="919">
        <f t="shared" si="116"/>
        <v>27</v>
      </c>
      <c r="B124" s="780" t="e">
        <f>'прил 1.4'!B211</f>
        <v>#REF!</v>
      </c>
      <c r="C124" s="1433">
        <v>0</v>
      </c>
      <c r="D124" s="1433">
        <v>0</v>
      </c>
      <c r="E124" s="1433">
        <v>1.0136363636363637</v>
      </c>
      <c r="F124" s="1433">
        <v>1.0136363636363637</v>
      </c>
      <c r="G124" s="1433">
        <v>1.189535</v>
      </c>
      <c r="H124" s="1433" t="e">
        <f>INDEX('прил 1.1'!#REF!,MATCH($B124,'прил 1.1'!$B:$B,0))</f>
        <v>#REF!</v>
      </c>
      <c r="I124" s="1433" t="e">
        <f>INDEX('прил 1.1'!#REF!,MATCH($B124,'прил 1.1'!$B:$B,0))</f>
        <v>#REF!</v>
      </c>
      <c r="J124" s="1433" t="e">
        <f>INDEX('прил 1.1'!#REF!,MATCH($B124,'прил 1.1'!$B:$B,0))</f>
        <v>#REF!</v>
      </c>
      <c r="K124" s="1433" t="e">
        <f>INDEX('прил 1.1'!#REF!,MATCH($B124,'прил 1.1'!$B:$B,0))</f>
        <v>#REF!</v>
      </c>
      <c r="L124" s="1433" t="e">
        <f>INDEX('прил 1.1'!#REF!,MATCH($B124,'прил 1.1'!$B:$B,0))</f>
        <v>#REF!</v>
      </c>
      <c r="M124" s="1433"/>
      <c r="N124" s="1433"/>
      <c r="O124" s="1433" t="e">
        <f t="shared" si="112"/>
        <v>#REF!</v>
      </c>
      <c r="P124" s="1433" t="e">
        <f t="shared" si="112"/>
        <v>#REF!</v>
      </c>
      <c r="Q124" s="1433" t="e">
        <f t="shared" si="113"/>
        <v>#REF!</v>
      </c>
      <c r="R124" s="1433" t="e">
        <f t="shared" si="114"/>
        <v>#REF!</v>
      </c>
      <c r="S124" s="1101" t="e">
        <f t="shared" si="115"/>
        <v>#REF!</v>
      </c>
      <c r="T124" s="1101"/>
      <c r="U124" s="1101"/>
      <c r="X124" s="1439" t="e">
        <f t="shared" si="93"/>
        <v>#REF!</v>
      </c>
      <c r="Y124" s="1954" t="e">
        <f t="shared" si="107"/>
        <v>#REF!</v>
      </c>
    </row>
    <row r="125" spans="1:25" outlineLevel="2">
      <c r="A125" s="919">
        <f t="shared" si="116"/>
        <v>28</v>
      </c>
      <c r="B125" s="780" t="e">
        <f>'прил 1.4'!B212</f>
        <v>#REF!</v>
      </c>
      <c r="C125" s="1433">
        <v>0</v>
      </c>
      <c r="D125" s="1433">
        <v>0</v>
      </c>
      <c r="E125" s="1433">
        <v>3.5623999999999998</v>
      </c>
      <c r="F125" s="1433">
        <v>3.5623999999999998</v>
      </c>
      <c r="G125" s="1433">
        <v>2.6805919999999999</v>
      </c>
      <c r="H125" s="1433" t="e">
        <f>INDEX('прил 1.1'!#REF!,MATCH($B125,'прил 1.1'!$B:$B,0))</f>
        <v>#REF!</v>
      </c>
      <c r="I125" s="1433" t="e">
        <f>INDEX('прил 1.1'!#REF!,MATCH($B125,'прил 1.1'!$B:$B,0))</f>
        <v>#REF!</v>
      </c>
      <c r="J125" s="1433" t="e">
        <f>INDEX('прил 1.1'!#REF!,MATCH($B125,'прил 1.1'!$B:$B,0))</f>
        <v>#REF!</v>
      </c>
      <c r="K125" s="1433" t="e">
        <f>INDEX('прил 1.1'!#REF!,MATCH($B125,'прил 1.1'!$B:$B,0))</f>
        <v>#REF!</v>
      </c>
      <c r="L125" s="1433" t="e">
        <f>INDEX('прил 1.1'!#REF!,MATCH($B125,'прил 1.1'!$B:$B,0))</f>
        <v>#REF!</v>
      </c>
      <c r="M125" s="1433"/>
      <c r="N125" s="1433"/>
      <c r="O125" s="1433" t="e">
        <f t="shared" si="112"/>
        <v>#REF!</v>
      </c>
      <c r="P125" s="1433" t="e">
        <f t="shared" si="112"/>
        <v>#REF!</v>
      </c>
      <c r="Q125" s="1433" t="e">
        <f t="shared" si="113"/>
        <v>#REF!</v>
      </c>
      <c r="R125" s="1433" t="e">
        <f t="shared" si="114"/>
        <v>#REF!</v>
      </c>
      <c r="S125" s="1101" t="e">
        <f t="shared" si="115"/>
        <v>#REF!</v>
      </c>
      <c r="T125" s="1101"/>
      <c r="U125" s="1101"/>
      <c r="X125" s="1439" t="e">
        <f t="shared" si="93"/>
        <v>#REF!</v>
      </c>
      <c r="Y125" s="1954" t="e">
        <f t="shared" si="107"/>
        <v>#REF!</v>
      </c>
    </row>
    <row r="126" spans="1:25" outlineLevel="2">
      <c r="A126" s="919">
        <f t="shared" si="116"/>
        <v>29</v>
      </c>
      <c r="B126" s="780" t="e">
        <f>'прил 1.4'!B213</f>
        <v>#REF!</v>
      </c>
      <c r="C126" s="1433">
        <v>0</v>
      </c>
      <c r="D126" s="1433">
        <v>0</v>
      </c>
      <c r="E126" s="1433">
        <v>0.71363636363636362</v>
      </c>
      <c r="F126" s="1433">
        <v>0.71363636363636362</v>
      </c>
      <c r="G126" s="1433">
        <v>0.837476</v>
      </c>
      <c r="H126" s="1433" t="e">
        <f>INDEX('прил 1.1'!#REF!,MATCH($B126,'прил 1.1'!$B:$B,0))</f>
        <v>#REF!</v>
      </c>
      <c r="I126" s="1433" t="e">
        <f>INDEX('прил 1.1'!#REF!,MATCH($B126,'прил 1.1'!$B:$B,0))</f>
        <v>#REF!</v>
      </c>
      <c r="J126" s="1433" t="e">
        <f>INDEX('прил 1.1'!#REF!,MATCH($B126,'прил 1.1'!$B:$B,0))</f>
        <v>#REF!</v>
      </c>
      <c r="K126" s="1433" t="e">
        <f>INDEX('прил 1.1'!#REF!,MATCH($B126,'прил 1.1'!$B:$B,0))</f>
        <v>#REF!</v>
      </c>
      <c r="L126" s="1433" t="e">
        <f>INDEX('прил 1.1'!#REF!,MATCH($B126,'прил 1.1'!$B:$B,0))</f>
        <v>#REF!</v>
      </c>
      <c r="M126" s="1433"/>
      <c r="N126" s="1433"/>
      <c r="O126" s="1433" t="e">
        <f t="shared" si="112"/>
        <v>#REF!</v>
      </c>
      <c r="P126" s="1433" t="e">
        <f t="shared" si="112"/>
        <v>#REF!</v>
      </c>
      <c r="Q126" s="1433" t="e">
        <f t="shared" si="113"/>
        <v>#REF!</v>
      </c>
      <c r="R126" s="1433" t="e">
        <f t="shared" si="114"/>
        <v>#REF!</v>
      </c>
      <c r="S126" s="1101" t="e">
        <f t="shared" si="115"/>
        <v>#REF!</v>
      </c>
      <c r="T126" s="1101"/>
      <c r="U126" s="1101"/>
      <c r="X126" s="1439" t="e">
        <f t="shared" si="93"/>
        <v>#REF!</v>
      </c>
      <c r="Y126" s="1954" t="e">
        <f t="shared" si="107"/>
        <v>#REF!</v>
      </c>
    </row>
    <row r="127" spans="1:25" outlineLevel="2">
      <c r="A127" s="919">
        <f t="shared" si="116"/>
        <v>30</v>
      </c>
      <c r="B127" s="780" t="e">
        <f>'прил 1.4'!B214</f>
        <v>#REF!</v>
      </c>
      <c r="C127" s="1433">
        <v>0</v>
      </c>
      <c r="D127" s="1433">
        <v>0</v>
      </c>
      <c r="E127" s="1433">
        <v>3.0136813636363637</v>
      </c>
      <c r="F127" s="1433">
        <v>3.0136813636363637</v>
      </c>
      <c r="G127" s="1433">
        <v>2.1941900000000003</v>
      </c>
      <c r="H127" s="1433" t="e">
        <f>INDEX('прил 1.1'!#REF!,MATCH($B127,'прил 1.1'!$B:$B,0))</f>
        <v>#REF!</v>
      </c>
      <c r="I127" s="1433" t="e">
        <f>INDEX('прил 1.1'!#REF!,MATCH($B127,'прил 1.1'!$B:$B,0))</f>
        <v>#REF!</v>
      </c>
      <c r="J127" s="1433" t="e">
        <f>INDEX('прил 1.1'!#REF!,MATCH($B127,'прил 1.1'!$B:$B,0))</f>
        <v>#REF!</v>
      </c>
      <c r="K127" s="1433" t="e">
        <f>INDEX('прил 1.1'!#REF!,MATCH($B127,'прил 1.1'!$B:$B,0))</f>
        <v>#REF!</v>
      </c>
      <c r="L127" s="1433" t="e">
        <f>INDEX('прил 1.1'!#REF!,MATCH($B127,'прил 1.1'!$B:$B,0))</f>
        <v>#REF!</v>
      </c>
      <c r="M127" s="1433"/>
      <c r="N127" s="1433"/>
      <c r="O127" s="1433" t="e">
        <f t="shared" si="112"/>
        <v>#REF!</v>
      </c>
      <c r="P127" s="1433" t="e">
        <f t="shared" si="112"/>
        <v>#REF!</v>
      </c>
      <c r="Q127" s="1433" t="e">
        <f t="shared" si="113"/>
        <v>#REF!</v>
      </c>
      <c r="R127" s="1433" t="e">
        <f t="shared" si="114"/>
        <v>#REF!</v>
      </c>
      <c r="S127" s="1101" t="e">
        <f t="shared" si="115"/>
        <v>#REF!</v>
      </c>
      <c r="T127" s="1101"/>
      <c r="U127" s="1101"/>
      <c r="X127" s="1439" t="e">
        <f t="shared" si="93"/>
        <v>#REF!</v>
      </c>
      <c r="Y127" s="1954" t="e">
        <f t="shared" si="107"/>
        <v>#REF!</v>
      </c>
    </row>
    <row r="128" spans="1:25" outlineLevel="2">
      <c r="A128" s="919">
        <f t="shared" si="116"/>
        <v>31</v>
      </c>
      <c r="B128" s="780" t="e">
        <f>'прил 1.4'!B215</f>
        <v>#REF!</v>
      </c>
      <c r="C128" s="1433">
        <v>0</v>
      </c>
      <c r="D128" s="1433">
        <v>0</v>
      </c>
      <c r="E128" s="1433">
        <v>0.5636363636363636</v>
      </c>
      <c r="F128" s="1433">
        <v>0.5636363636363636</v>
      </c>
      <c r="G128" s="1433">
        <v>0.66139999999999999</v>
      </c>
      <c r="H128" s="1433" t="e">
        <f>INDEX('прил 1.1'!#REF!,MATCH($B128,'прил 1.1'!$B:$B,0))</f>
        <v>#REF!</v>
      </c>
      <c r="I128" s="1433" t="e">
        <f>INDEX('прил 1.1'!#REF!,MATCH($B128,'прил 1.1'!$B:$B,0))</f>
        <v>#REF!</v>
      </c>
      <c r="J128" s="1433" t="e">
        <f>INDEX('прил 1.1'!#REF!,MATCH($B128,'прил 1.1'!$B:$B,0))</f>
        <v>#REF!</v>
      </c>
      <c r="K128" s="1433" t="e">
        <f>INDEX('прил 1.1'!#REF!,MATCH($B128,'прил 1.1'!$B:$B,0))</f>
        <v>#REF!</v>
      </c>
      <c r="L128" s="1433" t="e">
        <f>INDEX('прил 1.1'!#REF!,MATCH($B128,'прил 1.1'!$B:$B,0))</f>
        <v>#REF!</v>
      </c>
      <c r="M128" s="1433"/>
      <c r="N128" s="1433"/>
      <c r="O128" s="1433" t="e">
        <f t="shared" si="112"/>
        <v>#REF!</v>
      </c>
      <c r="P128" s="1433" t="e">
        <f t="shared" si="112"/>
        <v>#REF!</v>
      </c>
      <c r="Q128" s="1433" t="e">
        <f t="shared" si="113"/>
        <v>#REF!</v>
      </c>
      <c r="R128" s="1433" t="e">
        <f t="shared" si="114"/>
        <v>#REF!</v>
      </c>
      <c r="S128" s="1101" t="e">
        <f t="shared" si="115"/>
        <v>#REF!</v>
      </c>
      <c r="T128" s="1101"/>
      <c r="U128" s="1101"/>
      <c r="X128" s="1439" t="e">
        <f t="shared" si="93"/>
        <v>#REF!</v>
      </c>
      <c r="Y128" s="1954" t="e">
        <f t="shared" si="107"/>
        <v>#REF!</v>
      </c>
    </row>
    <row r="129" spans="1:25" outlineLevel="2">
      <c r="A129" s="919">
        <f t="shared" si="116"/>
        <v>32</v>
      </c>
      <c r="B129" s="780" t="e">
        <f>'прил 1.4'!B216</f>
        <v>#REF!</v>
      </c>
      <c r="C129" s="1433">
        <v>1.1783298437133849</v>
      </c>
      <c r="D129" s="1433">
        <v>0</v>
      </c>
      <c r="E129" s="1433">
        <v>0</v>
      </c>
      <c r="F129" s="1433">
        <v>0</v>
      </c>
      <c r="G129" s="1433">
        <v>1.1782999999999999</v>
      </c>
      <c r="H129" s="1433" t="e">
        <f>INDEX('прил 1.1'!#REF!,MATCH($B129,'прил 1.1'!$B:$B,0))</f>
        <v>#REF!</v>
      </c>
      <c r="I129" s="1433" t="e">
        <f>INDEX('прил 1.1'!#REF!,MATCH($B129,'прил 1.1'!$B:$B,0))</f>
        <v>#REF!</v>
      </c>
      <c r="J129" s="1433" t="e">
        <f>INDEX('прил 1.1'!#REF!,MATCH($B129,'прил 1.1'!$B:$B,0))</f>
        <v>#REF!</v>
      </c>
      <c r="K129" s="1433" t="e">
        <f>INDEX('прил 1.1'!#REF!,MATCH($B129,'прил 1.1'!$B:$B,0))</f>
        <v>#REF!</v>
      </c>
      <c r="L129" s="1433" t="e">
        <f>INDEX('прил 1.1'!#REF!,MATCH($B129,'прил 1.1'!$B:$B,0))</f>
        <v>#REF!</v>
      </c>
      <c r="M129" s="1433"/>
      <c r="N129" s="1433"/>
      <c r="O129" s="1433" t="e">
        <f t="shared" si="112"/>
        <v>#REF!</v>
      </c>
      <c r="P129" s="1433" t="e">
        <f t="shared" si="112"/>
        <v>#REF!</v>
      </c>
      <c r="Q129" s="1433" t="e">
        <f t="shared" si="113"/>
        <v>#REF!</v>
      </c>
      <c r="R129" s="1433" t="e">
        <f t="shared" si="114"/>
        <v>#REF!</v>
      </c>
      <c r="S129" s="1101" t="e">
        <f t="shared" si="115"/>
        <v>#REF!</v>
      </c>
      <c r="T129" s="1101"/>
      <c r="U129" s="1101"/>
      <c r="X129" s="1439" t="e">
        <f t="shared" si="93"/>
        <v>#REF!</v>
      </c>
      <c r="Y129" s="1954" t="e">
        <f t="shared" si="107"/>
        <v>#REF!</v>
      </c>
    </row>
    <row r="130" spans="1:25" ht="84" customHeight="1" outlineLevel="2">
      <c r="A130" s="919">
        <f t="shared" si="116"/>
        <v>33</v>
      </c>
      <c r="B130" s="780" t="e">
        <f>'прил 1.4'!B217</f>
        <v>#REF!</v>
      </c>
      <c r="C130" s="1433">
        <v>1.1553068709112013</v>
      </c>
      <c r="D130" s="1433">
        <v>0</v>
      </c>
      <c r="E130" s="1433">
        <v>0</v>
      </c>
      <c r="F130" s="1433">
        <v>0</v>
      </c>
      <c r="G130" s="1433">
        <v>1.1553</v>
      </c>
      <c r="H130" s="1433" t="e">
        <f>INDEX('прил 1.1'!#REF!,MATCH($B130,'прил 1.1'!$B:$B,0))</f>
        <v>#REF!</v>
      </c>
      <c r="I130" s="1433" t="e">
        <f>INDEX('прил 1.1'!#REF!,MATCH($B130,'прил 1.1'!$B:$B,0))</f>
        <v>#REF!</v>
      </c>
      <c r="J130" s="1433" t="e">
        <f>INDEX('прил 1.1'!#REF!,MATCH($B130,'прил 1.1'!$B:$B,0))</f>
        <v>#REF!</v>
      </c>
      <c r="K130" s="1433" t="e">
        <f>INDEX('прил 1.1'!#REF!,MATCH($B130,'прил 1.1'!$B:$B,0))</f>
        <v>#REF!</v>
      </c>
      <c r="L130" s="1433" t="e">
        <f>INDEX('прил 1.1'!#REF!,MATCH($B130,'прил 1.1'!$B:$B,0))</f>
        <v>#REF!</v>
      </c>
      <c r="M130" s="1433"/>
      <c r="N130" s="1433"/>
      <c r="O130" s="1433" t="e">
        <f t="shared" si="112"/>
        <v>#REF!</v>
      </c>
      <c r="P130" s="1433" t="e">
        <f t="shared" si="112"/>
        <v>#REF!</v>
      </c>
      <c r="Q130" s="1433" t="e">
        <f t="shared" si="113"/>
        <v>#REF!</v>
      </c>
      <c r="R130" s="1433" t="e">
        <f t="shared" si="114"/>
        <v>#REF!</v>
      </c>
      <c r="S130" s="1101" t="e">
        <f t="shared" si="115"/>
        <v>#REF!</v>
      </c>
      <c r="T130" s="1101"/>
      <c r="U130" s="1101"/>
      <c r="X130" s="1439" t="e">
        <f t="shared" si="93"/>
        <v>#REF!</v>
      </c>
      <c r="Y130" s="1954" t="e">
        <f t="shared" si="107"/>
        <v>#REF!</v>
      </c>
    </row>
    <row r="131" spans="1:25" ht="84" customHeight="1" outlineLevel="2">
      <c r="A131" s="919">
        <f t="shared" si="116"/>
        <v>34</v>
      </c>
      <c r="B131" s="780" t="e">
        <f>'прил 1.4'!B218</f>
        <v>#REF!</v>
      </c>
      <c r="C131" s="1433">
        <v>2.6666798127866529</v>
      </c>
      <c r="D131" s="1433">
        <v>0</v>
      </c>
      <c r="E131" s="1433">
        <v>0</v>
      </c>
      <c r="F131" s="1433">
        <v>0</v>
      </c>
      <c r="G131" s="1433">
        <v>2.6667000000000001</v>
      </c>
      <c r="H131" s="1433" t="e">
        <f>INDEX('прил 1.1'!#REF!,MATCH($B131,'прил 1.1'!$B:$B,0))</f>
        <v>#REF!</v>
      </c>
      <c r="I131" s="1433" t="e">
        <f>INDEX('прил 1.1'!#REF!,MATCH($B131,'прил 1.1'!$B:$B,0))</f>
        <v>#REF!</v>
      </c>
      <c r="J131" s="1433" t="e">
        <f>INDEX('прил 1.1'!#REF!,MATCH($B131,'прил 1.1'!$B:$B,0))</f>
        <v>#REF!</v>
      </c>
      <c r="K131" s="1433" t="e">
        <f>INDEX('прил 1.1'!#REF!,MATCH($B131,'прил 1.1'!$B:$B,0))</f>
        <v>#REF!</v>
      </c>
      <c r="L131" s="1433" t="e">
        <f>INDEX('прил 1.1'!#REF!,MATCH($B131,'прил 1.1'!$B:$B,0))</f>
        <v>#REF!</v>
      </c>
      <c r="M131" s="1433"/>
      <c r="N131" s="1433"/>
      <c r="O131" s="1433" t="e">
        <f t="shared" si="112"/>
        <v>#REF!</v>
      </c>
      <c r="P131" s="1433" t="e">
        <f t="shared" si="112"/>
        <v>#REF!</v>
      </c>
      <c r="Q131" s="1433" t="e">
        <f t="shared" si="113"/>
        <v>#REF!</v>
      </c>
      <c r="R131" s="1433" t="e">
        <f t="shared" si="114"/>
        <v>#REF!</v>
      </c>
      <c r="S131" s="1101" t="e">
        <f t="shared" si="115"/>
        <v>#REF!</v>
      </c>
      <c r="T131" s="1101"/>
      <c r="U131" s="1101"/>
      <c r="X131" s="1439" t="e">
        <f t="shared" si="93"/>
        <v>#REF!</v>
      </c>
      <c r="Y131" s="1954" t="e">
        <f t="shared" si="107"/>
        <v>#REF!</v>
      </c>
    </row>
    <row r="132" spans="1:25" outlineLevel="2">
      <c r="A132" s="919">
        <f>A130+1</f>
        <v>34</v>
      </c>
      <c r="B132" s="780" t="e">
        <f>'прил 1.1'!#REF!</f>
        <v>#REF!</v>
      </c>
      <c r="C132" s="1433">
        <v>0</v>
      </c>
      <c r="D132" s="1433">
        <v>0</v>
      </c>
      <c r="E132" s="1433">
        <v>0</v>
      </c>
      <c r="F132" s="1433">
        <v>0.15</v>
      </c>
      <c r="G132" s="1433">
        <v>0.17599999999999999</v>
      </c>
      <c r="H132" s="1433" t="e">
        <f>INDEX('прил 1.1'!#REF!,MATCH($B132,'прил 1.1'!$B:$B,0))</f>
        <v>#REF!</v>
      </c>
      <c r="I132" s="1433" t="e">
        <f>INDEX('прил 1.1'!#REF!,MATCH($B132,'прил 1.1'!$B:$B,0))</f>
        <v>#REF!</v>
      </c>
      <c r="J132" s="1433" t="e">
        <f>INDEX('прил 1.1'!#REF!,MATCH($B132,'прил 1.1'!$B:$B,0))</f>
        <v>#REF!</v>
      </c>
      <c r="K132" s="1433" t="e">
        <f>INDEX('прил 1.1'!#REF!,MATCH($B132,'прил 1.1'!$B:$B,0))</f>
        <v>#REF!</v>
      </c>
      <c r="L132" s="1433" t="e">
        <f>INDEX('прил 1.1'!#REF!,MATCH($B132,'прил 1.1'!$B:$B,0))</f>
        <v>#REF!</v>
      </c>
      <c r="M132" s="1433"/>
      <c r="N132" s="1433"/>
      <c r="O132" s="1433" t="e">
        <f t="shared" si="112"/>
        <v>#REF!</v>
      </c>
      <c r="P132" s="1433" t="e">
        <f t="shared" si="112"/>
        <v>#REF!</v>
      </c>
      <c r="Q132" s="1433" t="e">
        <f t="shared" si="113"/>
        <v>#REF!</v>
      </c>
      <c r="R132" s="1433" t="e">
        <f t="shared" si="114"/>
        <v>#REF!</v>
      </c>
      <c r="S132" s="1101" t="e">
        <f t="shared" si="115"/>
        <v>#REF!</v>
      </c>
      <c r="T132" s="1101"/>
      <c r="U132" s="1101"/>
      <c r="X132" s="1439" t="e">
        <f t="shared" si="93"/>
        <v>#REF!</v>
      </c>
      <c r="Y132" s="1954" t="e">
        <f t="shared" si="107"/>
        <v>#REF!</v>
      </c>
    </row>
    <row r="133" spans="1:25" outlineLevel="2">
      <c r="A133" s="919">
        <f t="shared" si="116"/>
        <v>35</v>
      </c>
      <c r="B133" s="780" t="e">
        <f>'прил 1.1'!#REF!</f>
        <v>#REF!</v>
      </c>
      <c r="C133" s="1433">
        <v>0</v>
      </c>
      <c r="D133" s="1433">
        <v>0</v>
      </c>
      <c r="E133" s="1433">
        <v>0</v>
      </c>
      <c r="F133" s="1433">
        <v>0.13736243890562264</v>
      </c>
      <c r="G133" s="1433">
        <v>0.16120000000000001</v>
      </c>
      <c r="H133" s="1433" t="e">
        <f>INDEX('прил 1.1'!#REF!,MATCH($B133,'прил 1.1'!$B:$B,0))</f>
        <v>#REF!</v>
      </c>
      <c r="I133" s="1433" t="e">
        <f>INDEX('прил 1.1'!#REF!,MATCH($B133,'прил 1.1'!$B:$B,0))</f>
        <v>#REF!</v>
      </c>
      <c r="J133" s="1433" t="e">
        <f>INDEX('прил 1.1'!#REF!,MATCH($B133,'прил 1.1'!$B:$B,0))</f>
        <v>#REF!</v>
      </c>
      <c r="K133" s="1433" t="e">
        <f>INDEX('прил 1.1'!#REF!,MATCH($B133,'прил 1.1'!$B:$B,0))</f>
        <v>#REF!</v>
      </c>
      <c r="L133" s="1433" t="e">
        <f>INDEX('прил 1.1'!#REF!,MATCH($B133,'прил 1.1'!$B:$B,0))</f>
        <v>#REF!</v>
      </c>
      <c r="M133" s="1433"/>
      <c r="N133" s="1433"/>
      <c r="O133" s="1433" t="e">
        <f t="shared" si="112"/>
        <v>#REF!</v>
      </c>
      <c r="P133" s="1433" t="e">
        <f t="shared" si="112"/>
        <v>#REF!</v>
      </c>
      <c r="Q133" s="1433" t="e">
        <f t="shared" si="113"/>
        <v>#REF!</v>
      </c>
      <c r="R133" s="1433" t="e">
        <f t="shared" si="114"/>
        <v>#REF!</v>
      </c>
      <c r="S133" s="1101" t="e">
        <f t="shared" si="115"/>
        <v>#REF!</v>
      </c>
      <c r="T133" s="1101"/>
      <c r="U133" s="1101"/>
      <c r="X133" s="1439" t="e">
        <f t="shared" si="93"/>
        <v>#REF!</v>
      </c>
      <c r="Y133" s="1954" t="e">
        <f t="shared" si="107"/>
        <v>#REF!</v>
      </c>
    </row>
    <row r="134" spans="1:25" outlineLevel="2">
      <c r="A134" s="919">
        <f t="shared" si="116"/>
        <v>36</v>
      </c>
      <c r="B134" s="780" t="e">
        <f>'прил 1.1'!#REF!</f>
        <v>#REF!</v>
      </c>
      <c r="C134" s="1433">
        <v>5</v>
      </c>
      <c r="D134" s="1433">
        <v>0</v>
      </c>
      <c r="E134" s="1433">
        <v>0</v>
      </c>
      <c r="F134" s="1433">
        <v>0</v>
      </c>
      <c r="G134" s="1433">
        <v>5</v>
      </c>
      <c r="H134" s="1433" t="e">
        <f>INDEX('прил 1.1'!#REF!,MATCH($B134,'прил 1.1'!$B:$B,0))</f>
        <v>#REF!</v>
      </c>
      <c r="I134" s="1433" t="e">
        <f>INDEX('прил 1.1'!#REF!,MATCH($B134,'прил 1.1'!$B:$B,0))</f>
        <v>#REF!</v>
      </c>
      <c r="J134" s="1433" t="e">
        <f>INDEX('прил 1.1'!#REF!,MATCH($B134,'прил 1.1'!$B:$B,0))</f>
        <v>#REF!</v>
      </c>
      <c r="K134" s="1433" t="e">
        <f>INDEX('прил 1.1'!#REF!,MATCH($B134,'прил 1.1'!$B:$B,0))</f>
        <v>#REF!</v>
      </c>
      <c r="L134" s="1433" t="e">
        <f>INDEX('прил 1.1'!#REF!,MATCH($B134,'прил 1.1'!$B:$B,0))</f>
        <v>#REF!</v>
      </c>
      <c r="M134" s="1433"/>
      <c r="N134" s="1433"/>
      <c r="O134" s="1433" t="e">
        <f t="shared" si="112"/>
        <v>#REF!</v>
      </c>
      <c r="P134" s="1433" t="e">
        <f t="shared" si="112"/>
        <v>#REF!</v>
      </c>
      <c r="Q134" s="1433" t="e">
        <f t="shared" si="113"/>
        <v>#REF!</v>
      </c>
      <c r="R134" s="1433" t="e">
        <f t="shared" si="114"/>
        <v>#REF!</v>
      </c>
      <c r="S134" s="1101" t="e">
        <f>L134-G134</f>
        <v>#REF!</v>
      </c>
      <c r="T134" s="1101"/>
      <c r="U134" s="1101"/>
      <c r="V134" s="1091" t="s">
        <v>1369</v>
      </c>
      <c r="X134" s="1439" t="e">
        <f>M134-L134</f>
        <v>#REF!</v>
      </c>
      <c r="Y134" s="1954" t="e">
        <f t="shared" si="107"/>
        <v>#REF!</v>
      </c>
    </row>
    <row r="135" spans="1:25" outlineLevel="2">
      <c r="A135" s="919">
        <f t="shared" si="116"/>
        <v>37</v>
      </c>
      <c r="B135" s="780" t="e">
        <f>'прил 1.1'!#REF!</f>
        <v>#REF!</v>
      </c>
      <c r="C135" s="1433">
        <v>0</v>
      </c>
      <c r="D135" s="1433">
        <v>0</v>
      </c>
      <c r="E135" s="1433">
        <v>0</v>
      </c>
      <c r="F135" s="1433">
        <v>1.3874927122149672</v>
      </c>
      <c r="G135" s="1433">
        <v>1.6283000000000001</v>
      </c>
      <c r="H135" s="1433" t="e">
        <f>INDEX('прил 1.1'!#REF!,MATCH($B135,'прил 1.1'!$B:$B,0))</f>
        <v>#REF!</v>
      </c>
      <c r="I135" s="1433" t="e">
        <f>INDEX('прил 1.1'!#REF!,MATCH($B135,'прил 1.1'!$B:$B,0))</f>
        <v>#REF!</v>
      </c>
      <c r="J135" s="1433" t="e">
        <f>INDEX('прил 1.1'!#REF!,MATCH($B135,'прил 1.1'!$B:$B,0))</f>
        <v>#REF!</v>
      </c>
      <c r="K135" s="1433" t="e">
        <f>INDEX('прил 1.1'!#REF!,MATCH($B135,'прил 1.1'!$B:$B,0))</f>
        <v>#REF!</v>
      </c>
      <c r="L135" s="1433" t="e">
        <f>INDEX('прил 1.1'!#REF!,MATCH($B135,'прил 1.1'!$B:$B,0))</f>
        <v>#REF!</v>
      </c>
      <c r="M135" s="1433"/>
      <c r="N135" s="1433"/>
      <c r="O135" s="1433" t="e">
        <f t="shared" si="112"/>
        <v>#REF!</v>
      </c>
      <c r="P135" s="1433" t="e">
        <f t="shared" si="112"/>
        <v>#REF!</v>
      </c>
      <c r="Q135" s="1433" t="e">
        <f t="shared" si="113"/>
        <v>#REF!</v>
      </c>
      <c r="R135" s="1433" t="e">
        <f t="shared" si="114"/>
        <v>#REF!</v>
      </c>
      <c r="S135" s="1101" t="e">
        <f t="shared" si="115"/>
        <v>#REF!</v>
      </c>
      <c r="T135" s="1101"/>
      <c r="U135" s="1101"/>
      <c r="X135" s="1439" t="e">
        <f t="shared" si="93"/>
        <v>#REF!</v>
      </c>
      <c r="Y135" s="1954" t="e">
        <f t="shared" si="107"/>
        <v>#REF!</v>
      </c>
    </row>
    <row r="136" spans="1:25" ht="29.25" customHeight="1" outlineLevel="2">
      <c r="A136" s="919">
        <f t="shared" si="116"/>
        <v>38</v>
      </c>
      <c r="B136" s="780" t="e">
        <f>'прил 1.1'!#REF!</f>
        <v>#REF!</v>
      </c>
      <c r="C136" s="1433">
        <v>0</v>
      </c>
      <c r="D136" s="1433">
        <v>6.0075964813842635E-2</v>
      </c>
      <c r="E136" s="1433">
        <v>1.7080759648138426</v>
      </c>
      <c r="F136" s="1433">
        <v>1.6479999999999999</v>
      </c>
      <c r="G136" s="1433">
        <v>1.9339999999999999</v>
      </c>
      <c r="H136" s="1433" t="e">
        <f>INDEX('прил 1.1'!#REF!,MATCH($B136,'прил 1.1'!$B:$B,0))</f>
        <v>#REF!</v>
      </c>
      <c r="I136" s="1433" t="e">
        <f>INDEX('прил 1.1'!#REF!,MATCH($B136,'прил 1.1'!$B:$B,0))</f>
        <v>#REF!</v>
      </c>
      <c r="J136" s="1433" t="e">
        <f>INDEX('прил 1.1'!#REF!,MATCH($B136,'прил 1.1'!$B:$B,0))</f>
        <v>#REF!</v>
      </c>
      <c r="K136" s="1433" t="e">
        <f>INDEX('прил 1.1'!#REF!,MATCH($B136,'прил 1.1'!$B:$B,0))</f>
        <v>#REF!</v>
      </c>
      <c r="L136" s="1433" t="e">
        <f>INDEX('прил 1.1'!#REF!,MATCH($B136,'прил 1.1'!$B:$B,0))</f>
        <v>#REF!</v>
      </c>
      <c r="M136" s="1433"/>
      <c r="N136" s="1433"/>
      <c r="O136" s="1433" t="e">
        <f t="shared" si="112"/>
        <v>#REF!</v>
      </c>
      <c r="P136" s="1433" t="e">
        <f t="shared" si="112"/>
        <v>#REF!</v>
      </c>
      <c r="Q136" s="1433" t="e">
        <f t="shared" si="113"/>
        <v>#REF!</v>
      </c>
      <c r="R136" s="1433" t="e">
        <f t="shared" si="114"/>
        <v>#REF!</v>
      </c>
      <c r="S136" s="1101" t="e">
        <f t="shared" si="115"/>
        <v>#REF!</v>
      </c>
      <c r="T136" s="1101"/>
      <c r="U136" s="1101"/>
      <c r="V136" s="1142" t="s">
        <v>1376</v>
      </c>
      <c r="W136" s="1142"/>
      <c r="X136" s="1439" t="e">
        <f t="shared" ref="X136:X137" si="122">M136-L136</f>
        <v>#REF!</v>
      </c>
      <c r="Y136" s="1954" t="e">
        <f>S136-O136</f>
        <v>#REF!</v>
      </c>
    </row>
    <row r="137" spans="1:25" ht="31.5" outlineLevel="1">
      <c r="A137" s="1111" t="s">
        <v>214</v>
      </c>
      <c r="B137" s="1125" t="s">
        <v>70</v>
      </c>
      <c r="C137" s="1435" t="e">
        <f t="shared" ref="C137" si="123">C138+C142+C145+C156+C161</f>
        <v>#N/A</v>
      </c>
      <c r="D137" s="1435" t="e">
        <f t="shared" ref="D137:H137" si="124">D138+D142+D145+D156+D161</f>
        <v>#N/A</v>
      </c>
      <c r="E137" s="1435" t="e">
        <f t="shared" si="124"/>
        <v>#REF!</v>
      </c>
      <c r="F137" s="1435" t="e">
        <f t="shared" si="124"/>
        <v>#N/A</v>
      </c>
      <c r="G137" s="1435">
        <f t="shared" si="124"/>
        <v>109.71350061842287</v>
      </c>
      <c r="H137" s="1435" t="e">
        <f t="shared" si="124"/>
        <v>#REF!</v>
      </c>
      <c r="I137" s="1435" t="e">
        <f t="shared" ref="I137:L137" si="125">I138+I142+I145+I156+I161</f>
        <v>#REF!</v>
      </c>
      <c r="J137" s="1435" t="e">
        <f t="shared" si="125"/>
        <v>#REF!</v>
      </c>
      <c r="K137" s="1435" t="e">
        <f t="shared" si="125"/>
        <v>#REF!</v>
      </c>
      <c r="L137" s="1435" t="e">
        <f t="shared" si="125"/>
        <v>#REF!</v>
      </c>
      <c r="M137" s="1435"/>
      <c r="N137" s="1435">
        <f t="shared" ref="N137" si="126">N138+N142+N145+N156+N161</f>
        <v>0</v>
      </c>
      <c r="O137" s="1435" t="e">
        <f t="shared" si="112"/>
        <v>#REF!</v>
      </c>
      <c r="P137" s="1435" t="e">
        <f t="shared" si="112"/>
        <v>#REF!</v>
      </c>
      <c r="Q137" s="1435" t="e">
        <f t="shared" si="113"/>
        <v>#REF!</v>
      </c>
      <c r="R137" s="1435" t="e">
        <f t="shared" si="114"/>
        <v>#REF!</v>
      </c>
      <c r="S137" s="1104" t="e">
        <f t="shared" si="115"/>
        <v>#REF!</v>
      </c>
      <c r="T137" s="1104"/>
      <c r="U137" s="1104"/>
      <c r="X137" s="1439" t="e">
        <f t="shared" si="122"/>
        <v>#REF!</v>
      </c>
      <c r="Y137" s="1954" t="e">
        <f t="shared" si="107"/>
        <v>#REF!</v>
      </c>
    </row>
    <row r="138" spans="1:25" s="1089" customFormat="1" outlineLevel="1">
      <c r="A138" s="1952">
        <v>1</v>
      </c>
      <c r="B138" s="1097" t="s">
        <v>71</v>
      </c>
      <c r="C138" s="1435">
        <f t="shared" ref="C138:G138" si="127">C139</f>
        <v>0</v>
      </c>
      <c r="D138" s="1435">
        <f t="shared" si="127"/>
        <v>0.85499999999999998</v>
      </c>
      <c r="E138" s="1435">
        <f t="shared" si="127"/>
        <v>6.4550000000000001</v>
      </c>
      <c r="F138" s="1435">
        <f t="shared" si="127"/>
        <v>5.6</v>
      </c>
      <c r="G138" s="1435">
        <f t="shared" si="127"/>
        <v>6.5717999999999996</v>
      </c>
      <c r="H138" s="1435" t="e">
        <f t="shared" ref="H138:N138" si="128">H139</f>
        <v>#REF!</v>
      </c>
      <c r="I138" s="1435" t="e">
        <f t="shared" si="128"/>
        <v>#REF!</v>
      </c>
      <c r="J138" s="1435" t="e">
        <f t="shared" si="128"/>
        <v>#REF!</v>
      </c>
      <c r="K138" s="1435" t="e">
        <f t="shared" si="128"/>
        <v>#REF!</v>
      </c>
      <c r="L138" s="1435" t="e">
        <f t="shared" si="128"/>
        <v>#REF!</v>
      </c>
      <c r="M138" s="1435"/>
      <c r="N138" s="1435">
        <f t="shared" si="128"/>
        <v>0</v>
      </c>
      <c r="O138" s="1435" t="e">
        <f t="shared" si="112"/>
        <v>#REF!</v>
      </c>
      <c r="P138" s="1435" t="e">
        <f t="shared" si="112"/>
        <v>#REF!</v>
      </c>
      <c r="Q138" s="1435" t="e">
        <f t="shared" si="113"/>
        <v>#REF!</v>
      </c>
      <c r="R138" s="1435" t="e">
        <f t="shared" si="114"/>
        <v>#REF!</v>
      </c>
      <c r="S138" s="1104" t="e">
        <f t="shared" si="115"/>
        <v>#REF!</v>
      </c>
      <c r="T138" s="1104"/>
      <c r="U138" s="1104"/>
      <c r="X138" s="1439" t="e">
        <f t="shared" si="93"/>
        <v>#REF!</v>
      </c>
      <c r="Y138" s="1954" t="e">
        <f t="shared" si="107"/>
        <v>#REF!</v>
      </c>
    </row>
    <row r="139" spans="1:25" s="1089" customFormat="1" outlineLevel="1">
      <c r="A139" s="919">
        <v>1</v>
      </c>
      <c r="B139" s="780" t="e">
        <f>'прил 1.1'!#REF!</f>
        <v>#REF!</v>
      </c>
      <c r="C139" s="1433">
        <v>0</v>
      </c>
      <c r="D139" s="1433">
        <v>0.85499999999999998</v>
      </c>
      <c r="E139" s="1433">
        <v>6.4550000000000001</v>
      </c>
      <c r="F139" s="1433">
        <v>5.6</v>
      </c>
      <c r="G139" s="1433">
        <v>6.5717999999999996</v>
      </c>
      <c r="H139" s="1433" t="e">
        <f>INDEX('прил 1.1'!#REF!,MATCH($B139,'прил 1.1'!$B:$B,0))</f>
        <v>#REF!</v>
      </c>
      <c r="I139" s="1433" t="e">
        <f>INDEX('прил 1.1'!#REF!,MATCH($B139,'прил 1.1'!$B:$B,0))</f>
        <v>#REF!</v>
      </c>
      <c r="J139" s="1433" t="e">
        <f>INDEX('прил 1.1'!#REF!,MATCH($B139,'прил 1.1'!$B:$B,0))</f>
        <v>#REF!</v>
      </c>
      <c r="K139" s="1433" t="e">
        <f>INDEX('прил 1.1'!#REF!,MATCH($B139,'прил 1.1'!$B:$B,0))</f>
        <v>#REF!</v>
      </c>
      <c r="L139" s="1433" t="e">
        <f>INDEX('прил 1.1'!#REF!,MATCH($B139,'прил 1.1'!$B:$B,0))</f>
        <v>#REF!</v>
      </c>
      <c r="M139" s="1433"/>
      <c r="N139" s="1433"/>
      <c r="O139" s="1433" t="e">
        <f t="shared" si="112"/>
        <v>#REF!</v>
      </c>
      <c r="P139" s="1433" t="e">
        <f t="shared" si="112"/>
        <v>#REF!</v>
      </c>
      <c r="Q139" s="1433" t="e">
        <f t="shared" si="113"/>
        <v>#REF!</v>
      </c>
      <c r="R139" s="1433" t="e">
        <f t="shared" si="114"/>
        <v>#REF!</v>
      </c>
      <c r="S139" s="1101" t="e">
        <f t="shared" si="115"/>
        <v>#REF!</v>
      </c>
      <c r="T139" s="1101"/>
      <c r="U139" s="1101"/>
      <c r="X139" s="1439" t="e">
        <f t="shared" si="93"/>
        <v>#REF!</v>
      </c>
      <c r="Y139" s="1954" t="e">
        <f t="shared" si="107"/>
        <v>#REF!</v>
      </c>
    </row>
    <row r="140" spans="1:25" s="1089" customFormat="1" hidden="1" outlineLevel="1">
      <c r="A140" s="1952"/>
      <c r="B140" s="1097"/>
      <c r="C140" s="1078"/>
      <c r="D140" s="1078"/>
      <c r="E140" s="1078"/>
      <c r="F140" s="1272"/>
      <c r="G140" s="1270"/>
      <c r="H140" s="1078"/>
      <c r="I140" s="1078"/>
      <c r="J140" s="1078"/>
      <c r="K140" s="1272"/>
      <c r="L140" s="1270"/>
      <c r="M140" s="1270"/>
      <c r="N140" s="1270"/>
      <c r="O140" s="1078">
        <f t="shared" si="112"/>
        <v>0</v>
      </c>
      <c r="P140" s="1078">
        <f t="shared" si="112"/>
        <v>0</v>
      </c>
      <c r="Q140" s="1078">
        <f t="shared" si="113"/>
        <v>0</v>
      </c>
      <c r="R140" s="1272">
        <f t="shared" si="114"/>
        <v>0</v>
      </c>
      <c r="S140" s="1270">
        <f t="shared" si="115"/>
        <v>0</v>
      </c>
      <c r="T140" s="1270">
        <f t="shared" si="95"/>
        <v>0</v>
      </c>
      <c r="U140" s="1270"/>
      <c r="X140" s="1439">
        <f t="shared" si="93"/>
        <v>0</v>
      </c>
    </row>
    <row r="141" spans="1:25" hidden="1" outlineLevel="1">
      <c r="A141" s="919"/>
      <c r="B141" s="1127"/>
      <c r="C141" s="781"/>
      <c r="D141" s="781"/>
      <c r="E141" s="781"/>
      <c r="F141" s="1269"/>
      <c r="G141" s="1267"/>
      <c r="H141" s="781"/>
      <c r="I141" s="781"/>
      <c r="J141" s="781"/>
      <c r="K141" s="1269"/>
      <c r="L141" s="1267"/>
      <c r="M141" s="1267"/>
      <c r="N141" s="1267"/>
      <c r="O141" s="781">
        <f t="shared" si="112"/>
        <v>0</v>
      </c>
      <c r="P141" s="781">
        <f t="shared" si="112"/>
        <v>0</v>
      </c>
      <c r="Q141" s="781">
        <f t="shared" si="113"/>
        <v>0</v>
      </c>
      <c r="R141" s="1269">
        <f t="shared" si="114"/>
        <v>0</v>
      </c>
      <c r="S141" s="1267">
        <f t="shared" si="115"/>
        <v>0</v>
      </c>
      <c r="T141" s="1267">
        <f t="shared" si="95"/>
        <v>0</v>
      </c>
      <c r="U141" s="1267"/>
      <c r="X141" s="1439">
        <f t="shared" si="93"/>
        <v>0</v>
      </c>
    </row>
    <row r="142" spans="1:25" s="1089" customFormat="1" ht="47.25" outlineLevel="2">
      <c r="A142" s="1952">
        <v>2</v>
      </c>
      <c r="B142" s="1097" t="s">
        <v>90</v>
      </c>
      <c r="C142" s="1443" t="e">
        <f>INDEX('прил 1.1'!P:P,MATCH($B142,'прил 1.1'!$B:$B,0))</f>
        <v>#N/A</v>
      </c>
      <c r="D142" s="1443" t="e">
        <f>INDEX('прил 1.1'!Q:Q,MATCH($B142,'прил 1.1'!$B:$B,0))</f>
        <v>#N/A</v>
      </c>
      <c r="E142" s="1443" t="e">
        <f>INDEX('прил 1.3'!#REF!,MATCH('прил 14'!$B138,'прил 1.3'!$B:$B,0))</f>
        <v>#REF!</v>
      </c>
      <c r="F142" s="1433" t="e">
        <f>INDEX('прил 1.1'!AM:AM,MATCH($B142,'прил 1.1'!$B:$B,0))</f>
        <v>#N/A</v>
      </c>
      <c r="G142" s="1435">
        <f t="shared" ref="G142" si="129">SUM(G144:G144)</f>
        <v>0</v>
      </c>
      <c r="H142" s="1443" t="e">
        <f>INDEX('прил 1.1'!#REF!,MATCH($B142,'прил 1.1'!$B:$B,0))</f>
        <v>#REF!</v>
      </c>
      <c r="I142" s="1443" t="e">
        <f>INDEX('прил 1.1'!#REF!,MATCH($B142,'прил 1.1'!$B:$B,0))</f>
        <v>#REF!</v>
      </c>
      <c r="J142" s="1443" t="e">
        <f>INDEX('прил 1.3'!#REF!,MATCH('прил 14'!$B138,'прил 1.3'!$B:$B,0))</f>
        <v>#REF!</v>
      </c>
      <c r="K142" s="1433" t="e">
        <f>INDEX('прил 1.1'!#REF!,MATCH($B142,'прил 1.1'!$B:$B,0))</f>
        <v>#REF!</v>
      </c>
      <c r="L142" s="1435">
        <f t="shared" ref="L142" si="130">SUM(L144:L144)</f>
        <v>0</v>
      </c>
      <c r="M142" s="1435"/>
      <c r="N142" s="1435">
        <f t="shared" ref="N142" si="131">SUM(N144:N144)</f>
        <v>0</v>
      </c>
      <c r="O142" s="1443" t="e">
        <f t="shared" si="112"/>
        <v>#REF!</v>
      </c>
      <c r="P142" s="1443" t="e">
        <f t="shared" si="112"/>
        <v>#REF!</v>
      </c>
      <c r="Q142" s="1443" t="e">
        <f t="shared" si="113"/>
        <v>#REF!</v>
      </c>
      <c r="R142" s="1433" t="e">
        <f t="shared" si="114"/>
        <v>#REF!</v>
      </c>
      <c r="S142" s="1104">
        <f t="shared" si="115"/>
        <v>0</v>
      </c>
      <c r="T142" s="1104"/>
      <c r="U142" s="1104"/>
      <c r="X142" s="1439">
        <f t="shared" si="93"/>
        <v>0</v>
      </c>
      <c r="Y142" s="1954" t="e">
        <f t="shared" ref="Y142" si="132">S142-O142</f>
        <v>#REF!</v>
      </c>
    </row>
    <row r="143" spans="1:25" s="1089" customFormat="1" hidden="1" outlineLevel="2">
      <c r="A143" s="1952"/>
      <c r="B143" s="1097"/>
      <c r="C143" s="1078"/>
      <c r="D143" s="1078"/>
      <c r="E143" s="1078"/>
      <c r="F143" s="1272"/>
      <c r="G143" s="1270"/>
      <c r="H143" s="1078"/>
      <c r="I143" s="1078"/>
      <c r="J143" s="1078"/>
      <c r="K143" s="1272"/>
      <c r="L143" s="1270"/>
      <c r="M143" s="1270"/>
      <c r="N143" s="1270"/>
      <c r="O143" s="1078">
        <f t="shared" si="112"/>
        <v>0</v>
      </c>
      <c r="P143" s="1078">
        <f t="shared" si="112"/>
        <v>0</v>
      </c>
      <c r="Q143" s="1078">
        <f t="shared" si="113"/>
        <v>0</v>
      </c>
      <c r="R143" s="1272">
        <f t="shared" si="114"/>
        <v>0</v>
      </c>
      <c r="S143" s="1270">
        <f t="shared" si="115"/>
        <v>0</v>
      </c>
      <c r="T143" s="1270">
        <f t="shared" si="95"/>
        <v>0</v>
      </c>
      <c r="U143" s="1270"/>
      <c r="X143" s="1439">
        <f t="shared" si="93"/>
        <v>0</v>
      </c>
    </row>
    <row r="144" spans="1:25" hidden="1" outlineLevel="2">
      <c r="A144" s="977"/>
      <c r="B144" s="988"/>
      <c r="C144" s="1124"/>
      <c r="D144" s="1124"/>
      <c r="E144" s="1124"/>
      <c r="F144" s="1280"/>
      <c r="G144" s="1273"/>
      <c r="H144" s="1124"/>
      <c r="I144" s="1124"/>
      <c r="J144" s="1124"/>
      <c r="K144" s="1280"/>
      <c r="L144" s="1273"/>
      <c r="M144" s="1273"/>
      <c r="N144" s="1273"/>
      <c r="O144" s="1124">
        <f t="shared" si="112"/>
        <v>0</v>
      </c>
      <c r="P144" s="1124">
        <f t="shared" si="112"/>
        <v>0</v>
      </c>
      <c r="Q144" s="1124">
        <f t="shared" si="113"/>
        <v>0</v>
      </c>
      <c r="R144" s="1280">
        <f t="shared" si="114"/>
        <v>0</v>
      </c>
      <c r="S144" s="1273">
        <f t="shared" si="115"/>
        <v>0</v>
      </c>
      <c r="T144" s="1273">
        <f t="shared" si="95"/>
        <v>0</v>
      </c>
      <c r="U144" s="1273"/>
      <c r="X144" s="1439">
        <f t="shared" si="93"/>
        <v>0</v>
      </c>
    </row>
    <row r="145" spans="1:25" s="1089" customFormat="1" outlineLevel="2">
      <c r="A145" s="1952">
        <v>3</v>
      </c>
      <c r="B145" s="1131" t="s">
        <v>72</v>
      </c>
      <c r="C145" s="1435">
        <f t="shared" ref="C145" si="133">SUM(C146:C155)</f>
        <v>0</v>
      </c>
      <c r="D145" s="1435">
        <f t="shared" ref="D145:H145" si="134">SUM(D146:D155)</f>
        <v>1.5138723660800002</v>
      </c>
      <c r="E145" s="1435">
        <f t="shared" si="134"/>
        <v>49.131872366079989</v>
      </c>
      <c r="F145" s="1435">
        <f t="shared" si="134"/>
        <v>51.618000000000002</v>
      </c>
      <c r="G145" s="1435">
        <f t="shared" si="134"/>
        <v>60.575400000000009</v>
      </c>
      <c r="H145" s="1435" t="e">
        <f t="shared" si="134"/>
        <v>#REF!</v>
      </c>
      <c r="I145" s="1435" t="e">
        <f t="shared" ref="I145:L145" si="135">SUM(I146:I155)</f>
        <v>#REF!</v>
      </c>
      <c r="J145" s="1435" t="e">
        <f t="shared" si="135"/>
        <v>#REF!</v>
      </c>
      <c r="K145" s="1435" t="e">
        <f t="shared" si="135"/>
        <v>#REF!</v>
      </c>
      <c r="L145" s="1435" t="e">
        <f t="shared" si="135"/>
        <v>#REF!</v>
      </c>
      <c r="M145" s="1435"/>
      <c r="N145" s="1435">
        <f t="shared" ref="N145" si="136">SUM(N146:N155)</f>
        <v>0</v>
      </c>
      <c r="O145" s="1435" t="e">
        <f t="shared" si="112"/>
        <v>#REF!</v>
      </c>
      <c r="P145" s="1435" t="e">
        <f t="shared" si="112"/>
        <v>#REF!</v>
      </c>
      <c r="Q145" s="1435" t="e">
        <f t="shared" si="113"/>
        <v>#REF!</v>
      </c>
      <c r="R145" s="1435" t="e">
        <f t="shared" si="114"/>
        <v>#REF!</v>
      </c>
      <c r="S145" s="1104" t="e">
        <f t="shared" si="115"/>
        <v>#REF!</v>
      </c>
      <c r="T145" s="1104"/>
      <c r="U145" s="1104"/>
      <c r="X145" s="1439" t="e">
        <f>M145-L145</f>
        <v>#REF!</v>
      </c>
      <c r="Y145" s="1954" t="e">
        <f t="shared" ref="Y145:Y168" si="137">S145-O145</f>
        <v>#REF!</v>
      </c>
    </row>
    <row r="146" spans="1:25" outlineLevel="2">
      <c r="A146" s="919">
        <v>1</v>
      </c>
      <c r="B146" s="780" t="e">
        <f>'прил 1.1'!#REF!</f>
        <v>#REF!</v>
      </c>
      <c r="C146" s="1433">
        <v>0</v>
      </c>
      <c r="D146" s="1433">
        <v>0</v>
      </c>
      <c r="E146" s="1433">
        <v>0</v>
      </c>
      <c r="F146" s="1433">
        <v>0.9</v>
      </c>
      <c r="G146" s="1433">
        <v>1.0562</v>
      </c>
      <c r="H146" s="1433" t="e">
        <f>INDEX('прил 1.1'!#REF!,MATCH($B146,'прил 1.1'!$B:$B,0))</f>
        <v>#REF!</v>
      </c>
      <c r="I146" s="1433" t="e">
        <f>INDEX('прил 1.1'!#REF!,MATCH($B146,'прил 1.1'!$B:$B,0))</f>
        <v>#REF!</v>
      </c>
      <c r="J146" s="1433" t="e">
        <f>INDEX('прил 1.1'!#REF!,MATCH($B146,'прил 1.1'!$B:$B,0))</f>
        <v>#REF!</v>
      </c>
      <c r="K146" s="1433" t="e">
        <f>INDEX('прил 1.1'!#REF!,MATCH($B146,'прил 1.1'!$B:$B,0))</f>
        <v>#REF!</v>
      </c>
      <c r="L146" s="1433" t="e">
        <f>INDEX('прил 1.1'!#REF!,MATCH($B146,'прил 1.1'!$B:$B,0))</f>
        <v>#REF!</v>
      </c>
      <c r="M146" s="1433"/>
      <c r="N146" s="1433"/>
      <c r="O146" s="1433" t="e">
        <f t="shared" si="112"/>
        <v>#REF!</v>
      </c>
      <c r="P146" s="1433" t="e">
        <f t="shared" si="112"/>
        <v>#REF!</v>
      </c>
      <c r="Q146" s="1433" t="e">
        <f t="shared" si="113"/>
        <v>#REF!</v>
      </c>
      <c r="R146" s="1433" t="e">
        <f t="shared" si="114"/>
        <v>#REF!</v>
      </c>
      <c r="S146" s="1101" t="e">
        <f t="shared" si="115"/>
        <v>#REF!</v>
      </c>
      <c r="T146" s="1101"/>
      <c r="U146" s="1101"/>
      <c r="X146" s="1439" t="e">
        <f t="shared" si="93"/>
        <v>#REF!</v>
      </c>
      <c r="Y146" s="1954" t="e">
        <f t="shared" si="137"/>
        <v>#REF!</v>
      </c>
    </row>
    <row r="147" spans="1:25" outlineLevel="2">
      <c r="A147" s="919">
        <f t="shared" ref="A147:A155" si="138">A146+1</f>
        <v>2</v>
      </c>
      <c r="B147" s="780" t="e">
        <f>'прил 1.1'!#REF!</f>
        <v>#REF!</v>
      </c>
      <c r="C147" s="1433">
        <v>0</v>
      </c>
      <c r="D147" s="1433">
        <v>0</v>
      </c>
      <c r="E147" s="1433">
        <v>0</v>
      </c>
      <c r="F147" s="1433">
        <v>1</v>
      </c>
      <c r="G147" s="1433">
        <v>1.1735</v>
      </c>
      <c r="H147" s="1433" t="e">
        <f>INDEX('прил 1.1'!#REF!,MATCH($B147,'прил 1.1'!$B:$B,0))</f>
        <v>#REF!</v>
      </c>
      <c r="I147" s="1433" t="e">
        <f>INDEX('прил 1.1'!#REF!,MATCH($B147,'прил 1.1'!$B:$B,0))</f>
        <v>#REF!</v>
      </c>
      <c r="J147" s="1433" t="e">
        <f>INDEX('прил 1.1'!#REF!,MATCH($B147,'прил 1.1'!$B:$B,0))</f>
        <v>#REF!</v>
      </c>
      <c r="K147" s="1433" t="e">
        <f>INDEX('прил 1.1'!#REF!,MATCH($B147,'прил 1.1'!$B:$B,0))</f>
        <v>#REF!</v>
      </c>
      <c r="L147" s="1433" t="e">
        <f>INDEX('прил 1.1'!#REF!,MATCH($B147,'прил 1.1'!$B:$B,0))</f>
        <v>#REF!</v>
      </c>
      <c r="M147" s="1433"/>
      <c r="N147" s="1433"/>
      <c r="O147" s="1433" t="e">
        <f t="shared" si="112"/>
        <v>#REF!</v>
      </c>
      <c r="P147" s="1433" t="e">
        <f t="shared" si="112"/>
        <v>#REF!</v>
      </c>
      <c r="Q147" s="1433" t="e">
        <f t="shared" si="113"/>
        <v>#REF!</v>
      </c>
      <c r="R147" s="1433" t="e">
        <f t="shared" si="114"/>
        <v>#REF!</v>
      </c>
      <c r="S147" s="1101" t="e">
        <f t="shared" si="115"/>
        <v>#REF!</v>
      </c>
      <c r="T147" s="1101"/>
      <c r="U147" s="1101"/>
      <c r="X147" s="1439" t="e">
        <f t="shared" si="93"/>
        <v>#REF!</v>
      </c>
      <c r="Y147" s="1954" t="e">
        <f t="shared" si="137"/>
        <v>#REF!</v>
      </c>
    </row>
    <row r="148" spans="1:25" outlineLevel="2">
      <c r="A148" s="919">
        <f t="shared" si="138"/>
        <v>3</v>
      </c>
      <c r="B148" s="780" t="e">
        <f>'прил 1.1'!#REF!</f>
        <v>#REF!</v>
      </c>
      <c r="C148" s="1433">
        <v>0</v>
      </c>
      <c r="D148" s="1433">
        <v>0</v>
      </c>
      <c r="E148" s="1433">
        <v>0</v>
      </c>
      <c r="F148" s="1433">
        <v>0.9</v>
      </c>
      <c r="G148" s="1433">
        <v>1.0562</v>
      </c>
      <c r="H148" s="1433" t="e">
        <f>INDEX('прил 1.1'!#REF!,MATCH($B148,'прил 1.1'!$B:$B,0))</f>
        <v>#REF!</v>
      </c>
      <c r="I148" s="1433" t="e">
        <f>INDEX('прил 1.1'!#REF!,MATCH($B148,'прил 1.1'!$B:$B,0))</f>
        <v>#REF!</v>
      </c>
      <c r="J148" s="1433" t="e">
        <f>INDEX('прил 1.1'!#REF!,MATCH($B148,'прил 1.1'!$B:$B,0))</f>
        <v>#REF!</v>
      </c>
      <c r="K148" s="1433" t="e">
        <f>INDEX('прил 1.1'!#REF!,MATCH($B148,'прил 1.1'!$B:$B,0))</f>
        <v>#REF!</v>
      </c>
      <c r="L148" s="1433" t="e">
        <f>INDEX('прил 1.1'!#REF!,MATCH($B148,'прил 1.1'!$B:$B,0))</f>
        <v>#REF!</v>
      </c>
      <c r="M148" s="1433"/>
      <c r="N148" s="1433"/>
      <c r="O148" s="1433" t="e">
        <f t="shared" si="112"/>
        <v>#REF!</v>
      </c>
      <c r="P148" s="1433" t="e">
        <f t="shared" si="112"/>
        <v>#REF!</v>
      </c>
      <c r="Q148" s="1433" t="e">
        <f t="shared" si="113"/>
        <v>#REF!</v>
      </c>
      <c r="R148" s="1433" t="e">
        <f t="shared" si="114"/>
        <v>#REF!</v>
      </c>
      <c r="S148" s="1101" t="e">
        <f t="shared" si="115"/>
        <v>#REF!</v>
      </c>
      <c r="T148" s="1101"/>
      <c r="U148" s="1101"/>
      <c r="X148" s="1439" t="e">
        <f t="shared" si="93"/>
        <v>#REF!</v>
      </c>
      <c r="Y148" s="1954" t="e">
        <f t="shared" si="137"/>
        <v>#REF!</v>
      </c>
    </row>
    <row r="149" spans="1:25" outlineLevel="2">
      <c r="A149" s="919">
        <f t="shared" si="138"/>
        <v>4</v>
      </c>
      <c r="B149" s="780" t="e">
        <f>'прил 1.1'!#REF!</f>
        <v>#REF!</v>
      </c>
      <c r="C149" s="1433">
        <v>0</v>
      </c>
      <c r="D149" s="1433">
        <v>0.24937523072000001</v>
      </c>
      <c r="E149" s="1433">
        <v>9.2493752307200001</v>
      </c>
      <c r="F149" s="1433">
        <v>9</v>
      </c>
      <c r="G149" s="1433">
        <v>10.5618</v>
      </c>
      <c r="H149" s="1433" t="e">
        <f>INDEX('прил 1.1'!#REF!,MATCH($B149,'прил 1.1'!$B:$B,0))</f>
        <v>#REF!</v>
      </c>
      <c r="I149" s="1433" t="e">
        <f>INDEX('прил 1.1'!#REF!,MATCH($B149,'прил 1.1'!$B:$B,0))</f>
        <v>#REF!</v>
      </c>
      <c r="J149" s="1433" t="e">
        <f>INDEX('прил 1.1'!#REF!,MATCH($B149,'прил 1.1'!$B:$B,0))</f>
        <v>#REF!</v>
      </c>
      <c r="K149" s="1433" t="e">
        <f>INDEX('прил 1.1'!#REF!,MATCH($B149,'прил 1.1'!$B:$B,0))</f>
        <v>#REF!</v>
      </c>
      <c r="L149" s="1433" t="e">
        <f>INDEX('прил 1.1'!#REF!,MATCH($B149,'прил 1.1'!$B:$B,0))</f>
        <v>#REF!</v>
      </c>
      <c r="M149" s="1433"/>
      <c r="N149" s="1433"/>
      <c r="O149" s="1433" t="e">
        <f t="shared" si="112"/>
        <v>#REF!</v>
      </c>
      <c r="P149" s="1433" t="e">
        <f t="shared" si="112"/>
        <v>#REF!</v>
      </c>
      <c r="Q149" s="1433" t="e">
        <f t="shared" si="113"/>
        <v>#REF!</v>
      </c>
      <c r="R149" s="1433" t="e">
        <f t="shared" si="114"/>
        <v>#REF!</v>
      </c>
      <c r="S149" s="1101" t="e">
        <f t="shared" si="115"/>
        <v>#REF!</v>
      </c>
      <c r="T149" s="1101"/>
      <c r="U149" s="1101"/>
      <c r="X149" s="1439" t="e">
        <f>M149-L149</f>
        <v>#REF!</v>
      </c>
      <c r="Y149" s="1954" t="e">
        <f t="shared" si="137"/>
        <v>#REF!</v>
      </c>
    </row>
    <row r="150" spans="1:25" outlineLevel="2">
      <c r="A150" s="919">
        <f t="shared" si="138"/>
        <v>5</v>
      </c>
      <c r="B150" s="780" t="e">
        <f>'прил 1.1'!#REF!</f>
        <v>#REF!</v>
      </c>
      <c r="C150" s="1433">
        <v>0</v>
      </c>
      <c r="D150" s="1433">
        <v>0</v>
      </c>
      <c r="E150" s="1433">
        <v>0</v>
      </c>
      <c r="F150" s="1433">
        <v>1.2</v>
      </c>
      <c r="G150" s="1433">
        <v>1.4081999999999999</v>
      </c>
      <c r="H150" s="1433" t="e">
        <f>INDEX('прил 1.1'!#REF!,MATCH($B150,'прил 1.1'!$B:$B,0))</f>
        <v>#REF!</v>
      </c>
      <c r="I150" s="1433" t="e">
        <f>INDEX('прил 1.1'!#REF!,MATCH($B150,'прил 1.1'!$B:$B,0))</f>
        <v>#REF!</v>
      </c>
      <c r="J150" s="1433" t="e">
        <f>INDEX('прил 1.1'!#REF!,MATCH($B150,'прил 1.1'!$B:$B,0))</f>
        <v>#REF!</v>
      </c>
      <c r="K150" s="1433" t="e">
        <f>INDEX('прил 1.1'!#REF!,MATCH($B150,'прил 1.1'!$B:$B,0))</f>
        <v>#REF!</v>
      </c>
      <c r="L150" s="1433" t="e">
        <f>INDEX('прил 1.1'!#REF!,MATCH($B150,'прил 1.1'!$B:$B,0))</f>
        <v>#REF!</v>
      </c>
      <c r="M150" s="1433"/>
      <c r="N150" s="1433"/>
      <c r="O150" s="1433" t="e">
        <f t="shared" si="112"/>
        <v>#REF!</v>
      </c>
      <c r="P150" s="1433" t="e">
        <f t="shared" si="112"/>
        <v>#REF!</v>
      </c>
      <c r="Q150" s="1433" t="e">
        <f t="shared" si="113"/>
        <v>#REF!</v>
      </c>
      <c r="R150" s="1433" t="e">
        <f t="shared" si="114"/>
        <v>#REF!</v>
      </c>
      <c r="S150" s="1101" t="e">
        <f t="shared" si="115"/>
        <v>#REF!</v>
      </c>
      <c r="T150" s="1101"/>
      <c r="U150" s="1101"/>
      <c r="X150" s="1439" t="e">
        <f t="shared" si="93"/>
        <v>#REF!</v>
      </c>
      <c r="Y150" s="1954" t="e">
        <f t="shared" si="137"/>
        <v>#REF!</v>
      </c>
    </row>
    <row r="151" spans="1:25" outlineLevel="2">
      <c r="A151" s="919">
        <f t="shared" si="138"/>
        <v>6</v>
      </c>
      <c r="B151" s="780" t="e">
        <f>'прил 1.1'!#REF!</f>
        <v>#REF!</v>
      </c>
      <c r="C151" s="1433">
        <v>0</v>
      </c>
      <c r="D151" s="1433">
        <v>0.25349713536000001</v>
      </c>
      <c r="E151" s="1433">
        <v>9.25349713536</v>
      </c>
      <c r="F151" s="1433">
        <v>9</v>
      </c>
      <c r="G151" s="1433">
        <v>10.5618</v>
      </c>
      <c r="H151" s="1433" t="e">
        <f>INDEX('прил 1.1'!#REF!,MATCH($B151,'прил 1.1'!$B:$B,0))</f>
        <v>#REF!</v>
      </c>
      <c r="I151" s="1433" t="e">
        <f>INDEX('прил 1.1'!#REF!,MATCH($B151,'прил 1.1'!$B:$B,0))</f>
        <v>#REF!</v>
      </c>
      <c r="J151" s="1433" t="e">
        <f>INDEX('прил 1.1'!#REF!,MATCH($B151,'прил 1.1'!$B:$B,0))</f>
        <v>#REF!</v>
      </c>
      <c r="K151" s="1433" t="e">
        <f>INDEX('прил 1.1'!#REF!,MATCH($B151,'прил 1.1'!$B:$B,0))</f>
        <v>#REF!</v>
      </c>
      <c r="L151" s="1433" t="e">
        <f>INDEX('прил 1.1'!#REF!,MATCH($B151,'прил 1.1'!$B:$B,0))</f>
        <v>#REF!</v>
      </c>
      <c r="M151" s="1433"/>
      <c r="N151" s="1433"/>
      <c r="O151" s="1433" t="e">
        <f t="shared" si="112"/>
        <v>#REF!</v>
      </c>
      <c r="P151" s="1433" t="e">
        <f t="shared" si="112"/>
        <v>#REF!</v>
      </c>
      <c r="Q151" s="1433" t="e">
        <f t="shared" si="113"/>
        <v>#REF!</v>
      </c>
      <c r="R151" s="1433" t="e">
        <f t="shared" si="114"/>
        <v>#REF!</v>
      </c>
      <c r="S151" s="1101" t="e">
        <f t="shared" si="115"/>
        <v>#REF!</v>
      </c>
      <c r="T151" s="1101"/>
      <c r="U151" s="1101"/>
      <c r="X151" s="1439" t="e">
        <f t="shared" ref="X151:X152" si="139">M151-L151</f>
        <v>#REF!</v>
      </c>
      <c r="Y151" s="1954" t="e">
        <f t="shared" si="137"/>
        <v>#REF!</v>
      </c>
    </row>
    <row r="152" spans="1:25" outlineLevel="2">
      <c r="A152" s="919">
        <f t="shared" si="138"/>
        <v>7</v>
      </c>
      <c r="B152" s="780" t="e">
        <f>'прил 1.1'!#REF!</f>
        <v>#REF!</v>
      </c>
      <c r="C152" s="1433">
        <v>0</v>
      </c>
      <c r="D152" s="1433">
        <v>0.246</v>
      </c>
      <c r="E152" s="1433">
        <v>8.2459999999999987</v>
      </c>
      <c r="F152" s="1433">
        <v>8</v>
      </c>
      <c r="G152" s="1433">
        <v>9.3882999999999992</v>
      </c>
      <c r="H152" s="1433" t="e">
        <f>INDEX('прил 1.1'!#REF!,MATCH($B152,'прил 1.1'!$B:$B,0))</f>
        <v>#REF!</v>
      </c>
      <c r="I152" s="1433" t="e">
        <f>INDEX('прил 1.1'!#REF!,MATCH($B152,'прил 1.1'!$B:$B,0))</f>
        <v>#REF!</v>
      </c>
      <c r="J152" s="1433" t="e">
        <f>INDEX('прил 1.1'!#REF!,MATCH($B152,'прил 1.1'!$B:$B,0))</f>
        <v>#REF!</v>
      </c>
      <c r="K152" s="1433" t="e">
        <f>INDEX('прил 1.1'!#REF!,MATCH($B152,'прил 1.1'!$B:$B,0))</f>
        <v>#REF!</v>
      </c>
      <c r="L152" s="1433" t="e">
        <f>INDEX('прил 1.1'!#REF!,MATCH($B152,'прил 1.1'!$B:$B,0))</f>
        <v>#REF!</v>
      </c>
      <c r="M152" s="1433"/>
      <c r="N152" s="1433"/>
      <c r="O152" s="1433" t="e">
        <f t="shared" si="112"/>
        <v>#REF!</v>
      </c>
      <c r="P152" s="1433" t="e">
        <f t="shared" si="112"/>
        <v>#REF!</v>
      </c>
      <c r="Q152" s="1433" t="e">
        <f t="shared" si="113"/>
        <v>#REF!</v>
      </c>
      <c r="R152" s="1433" t="e">
        <f t="shared" si="114"/>
        <v>#REF!</v>
      </c>
      <c r="S152" s="1101" t="e">
        <f t="shared" si="115"/>
        <v>#REF!</v>
      </c>
      <c r="T152" s="1101"/>
      <c r="U152" s="1101"/>
      <c r="V152" s="1091" t="s">
        <v>1367</v>
      </c>
      <c r="X152" s="1439" t="e">
        <f t="shared" si="139"/>
        <v>#REF!</v>
      </c>
      <c r="Y152" s="1954" t="e">
        <f t="shared" si="137"/>
        <v>#REF!</v>
      </c>
    </row>
    <row r="153" spans="1:25" outlineLevel="2">
      <c r="A153" s="919">
        <f t="shared" si="138"/>
        <v>8</v>
      </c>
      <c r="B153" s="780" t="e">
        <f>'прил 1.1'!#REF!</f>
        <v>#REF!</v>
      </c>
      <c r="C153" s="1433">
        <v>0</v>
      </c>
      <c r="D153" s="1433">
        <v>0.32600000000000001</v>
      </c>
      <c r="E153" s="1433">
        <v>7.8259999999999996</v>
      </c>
      <c r="F153" s="1433">
        <v>7.5</v>
      </c>
      <c r="G153" s="1433">
        <v>8.8015000000000008</v>
      </c>
      <c r="H153" s="1433" t="e">
        <f>INDEX('прил 1.1'!#REF!,MATCH($B153,'прил 1.1'!$B:$B,0))</f>
        <v>#REF!</v>
      </c>
      <c r="I153" s="1433" t="e">
        <f>INDEX('прил 1.1'!#REF!,MATCH($B153,'прил 1.1'!$B:$B,0))</f>
        <v>#REF!</v>
      </c>
      <c r="J153" s="1433" t="e">
        <f>INDEX('прил 1.1'!#REF!,MATCH($B153,'прил 1.1'!$B:$B,0))</f>
        <v>#REF!</v>
      </c>
      <c r="K153" s="1433" t="e">
        <f>INDEX('прил 1.1'!#REF!,MATCH($B153,'прил 1.1'!$B:$B,0))</f>
        <v>#REF!</v>
      </c>
      <c r="L153" s="1433" t="e">
        <f>INDEX('прил 1.1'!#REF!,MATCH($B153,'прил 1.1'!$B:$B,0))</f>
        <v>#REF!</v>
      </c>
      <c r="M153" s="1433"/>
      <c r="N153" s="1433"/>
      <c r="O153" s="1433" t="e">
        <f t="shared" si="112"/>
        <v>#REF!</v>
      </c>
      <c r="P153" s="1433" t="e">
        <f t="shared" si="112"/>
        <v>#REF!</v>
      </c>
      <c r="Q153" s="1433" t="e">
        <f t="shared" si="113"/>
        <v>#REF!</v>
      </c>
      <c r="R153" s="1433" t="e">
        <f t="shared" si="114"/>
        <v>#REF!</v>
      </c>
      <c r="S153" s="1101" t="e">
        <f t="shared" si="115"/>
        <v>#REF!</v>
      </c>
      <c r="T153" s="1101"/>
      <c r="U153" s="1101"/>
      <c r="X153" s="1439" t="e">
        <f t="shared" ref="X153:X216" si="140">N153-L153</f>
        <v>#REF!</v>
      </c>
      <c r="Y153" s="1954" t="e">
        <f t="shared" si="137"/>
        <v>#REF!</v>
      </c>
    </row>
    <row r="154" spans="1:25" outlineLevel="2">
      <c r="A154" s="919">
        <f t="shared" si="138"/>
        <v>9</v>
      </c>
      <c r="B154" s="780" t="e">
        <f>'прил 1.1'!#REF!</f>
        <v>#REF!</v>
      </c>
      <c r="C154" s="1433">
        <v>0</v>
      </c>
      <c r="D154" s="1433">
        <v>0.18099999999999999</v>
      </c>
      <c r="E154" s="1433">
        <v>6.181</v>
      </c>
      <c r="F154" s="1433">
        <v>6</v>
      </c>
      <c r="G154" s="1433">
        <v>7.0411999999999999</v>
      </c>
      <c r="H154" s="1433" t="e">
        <f>INDEX('прил 1.1'!#REF!,MATCH($B154,'прил 1.1'!$B:$B,0))</f>
        <v>#REF!</v>
      </c>
      <c r="I154" s="1433" t="e">
        <f>INDEX('прил 1.1'!#REF!,MATCH($B154,'прил 1.1'!$B:$B,0))</f>
        <v>#REF!</v>
      </c>
      <c r="J154" s="1433" t="e">
        <f>INDEX('прил 1.1'!#REF!,MATCH($B154,'прил 1.1'!$B:$B,0))</f>
        <v>#REF!</v>
      </c>
      <c r="K154" s="1433" t="e">
        <f>INDEX('прил 1.1'!#REF!,MATCH($B154,'прил 1.1'!$B:$B,0))</f>
        <v>#REF!</v>
      </c>
      <c r="L154" s="1433" t="e">
        <f>INDEX('прил 1.1'!#REF!,MATCH($B154,'прил 1.1'!$B:$B,0))</f>
        <v>#REF!</v>
      </c>
      <c r="M154" s="1433"/>
      <c r="N154" s="1433"/>
      <c r="O154" s="1433" t="e">
        <f t="shared" si="112"/>
        <v>#REF!</v>
      </c>
      <c r="P154" s="1433" t="e">
        <f t="shared" si="112"/>
        <v>#REF!</v>
      </c>
      <c r="Q154" s="1433" t="e">
        <f t="shared" si="113"/>
        <v>#REF!</v>
      </c>
      <c r="R154" s="1433" t="e">
        <f t="shared" si="114"/>
        <v>#REF!</v>
      </c>
      <c r="S154" s="1101" t="e">
        <f t="shared" si="115"/>
        <v>#REF!</v>
      </c>
      <c r="T154" s="1101"/>
      <c r="U154" s="1101"/>
      <c r="X154" s="1439" t="e">
        <f t="shared" si="140"/>
        <v>#REF!</v>
      </c>
      <c r="Y154" s="1954" t="e">
        <f t="shared" si="137"/>
        <v>#REF!</v>
      </c>
    </row>
    <row r="155" spans="1:25" outlineLevel="2">
      <c r="A155" s="919">
        <f t="shared" si="138"/>
        <v>10</v>
      </c>
      <c r="B155" s="780" t="e">
        <f>'прил 1.1'!#REF!</f>
        <v>#REF!</v>
      </c>
      <c r="C155" s="1433">
        <v>0</v>
      </c>
      <c r="D155" s="1433">
        <v>0.25800000000000001</v>
      </c>
      <c r="E155" s="1433">
        <v>8.3760000000000012</v>
      </c>
      <c r="F155" s="1433">
        <v>8.1180000000000003</v>
      </c>
      <c r="G155" s="1433">
        <v>9.5266999999999999</v>
      </c>
      <c r="H155" s="1433" t="e">
        <f>INDEX('прил 1.1'!#REF!,MATCH($B155,'прил 1.1'!$B:$B,0))</f>
        <v>#REF!</v>
      </c>
      <c r="I155" s="1433" t="e">
        <f>INDEX('прил 1.1'!#REF!,MATCH($B155,'прил 1.1'!$B:$B,0))</f>
        <v>#REF!</v>
      </c>
      <c r="J155" s="1433" t="e">
        <f>INDEX('прил 1.1'!#REF!,MATCH($B155,'прил 1.1'!$B:$B,0))</f>
        <v>#REF!</v>
      </c>
      <c r="K155" s="1433" t="e">
        <f>INDEX('прил 1.1'!#REF!,MATCH($B155,'прил 1.1'!$B:$B,0))</f>
        <v>#REF!</v>
      </c>
      <c r="L155" s="1433" t="e">
        <f>INDEX('прил 1.1'!#REF!,MATCH($B155,'прил 1.1'!$B:$B,0))</f>
        <v>#REF!</v>
      </c>
      <c r="M155" s="1433"/>
      <c r="N155" s="1433"/>
      <c r="O155" s="1433" t="e">
        <f t="shared" si="112"/>
        <v>#REF!</v>
      </c>
      <c r="P155" s="1433" t="e">
        <f t="shared" si="112"/>
        <v>#REF!</v>
      </c>
      <c r="Q155" s="1433" t="e">
        <f t="shared" si="113"/>
        <v>#REF!</v>
      </c>
      <c r="R155" s="1433" t="e">
        <f t="shared" si="114"/>
        <v>#REF!</v>
      </c>
      <c r="S155" s="1101" t="e">
        <f t="shared" si="115"/>
        <v>#REF!</v>
      </c>
      <c r="T155" s="1101"/>
      <c r="U155" s="1101"/>
      <c r="X155" s="1439" t="e">
        <f t="shared" ref="X155:X156" si="141">M155-L155</f>
        <v>#REF!</v>
      </c>
      <c r="Y155" s="1954" t="e">
        <f t="shared" si="137"/>
        <v>#REF!</v>
      </c>
    </row>
    <row r="156" spans="1:25" s="1089" customFormat="1" outlineLevel="2">
      <c r="A156" s="1952">
        <v>4</v>
      </c>
      <c r="B156" s="1131" t="s">
        <v>73</v>
      </c>
      <c r="C156" s="1436">
        <f t="shared" ref="C156" si="142">SUM(C157:C160)</f>
        <v>0</v>
      </c>
      <c r="D156" s="1436">
        <f t="shared" ref="D156:H156" si="143">SUM(D157:D160)</f>
        <v>0.747</v>
      </c>
      <c r="E156" s="1436">
        <f t="shared" si="143"/>
        <v>10.393999999999998</v>
      </c>
      <c r="F156" s="1436">
        <f t="shared" si="143"/>
        <v>10.860999999999999</v>
      </c>
      <c r="G156" s="1436">
        <f t="shared" si="143"/>
        <v>12.745700000000001</v>
      </c>
      <c r="H156" s="1436" t="e">
        <f t="shared" si="143"/>
        <v>#REF!</v>
      </c>
      <c r="I156" s="1436" t="e">
        <f t="shared" ref="I156:L156" si="144">SUM(I157:I160)</f>
        <v>#REF!</v>
      </c>
      <c r="J156" s="1436" t="e">
        <f t="shared" si="144"/>
        <v>#REF!</v>
      </c>
      <c r="K156" s="1436" t="e">
        <f t="shared" si="144"/>
        <v>#REF!</v>
      </c>
      <c r="L156" s="1436" t="e">
        <f t="shared" si="144"/>
        <v>#REF!</v>
      </c>
      <c r="M156" s="1436"/>
      <c r="N156" s="1436">
        <f t="shared" ref="N156" si="145">SUM(N157:N160)</f>
        <v>0</v>
      </c>
      <c r="O156" s="1436" t="e">
        <f t="shared" si="112"/>
        <v>#REF!</v>
      </c>
      <c r="P156" s="1436" t="e">
        <f t="shared" si="112"/>
        <v>#REF!</v>
      </c>
      <c r="Q156" s="1436" t="e">
        <f t="shared" si="113"/>
        <v>#REF!</v>
      </c>
      <c r="R156" s="1436" t="e">
        <f t="shared" si="114"/>
        <v>#REF!</v>
      </c>
      <c r="S156" s="1715" t="e">
        <f t="shared" si="115"/>
        <v>#REF!</v>
      </c>
      <c r="T156" s="1715"/>
      <c r="U156" s="1715"/>
      <c r="X156" s="1439" t="e">
        <f t="shared" si="141"/>
        <v>#REF!</v>
      </c>
      <c r="Y156" s="1954" t="e">
        <f t="shared" si="137"/>
        <v>#REF!</v>
      </c>
    </row>
    <row r="157" spans="1:25" s="1089" customFormat="1" outlineLevel="2">
      <c r="A157" s="919">
        <v>1</v>
      </c>
      <c r="B157" s="780" t="e">
        <f>'прил 1.1'!#REF!</f>
        <v>#REF!</v>
      </c>
      <c r="C157" s="1433">
        <v>0</v>
      </c>
      <c r="D157" s="1433">
        <v>0.309</v>
      </c>
      <c r="E157" s="1433">
        <v>5.22</v>
      </c>
      <c r="F157" s="1433">
        <v>4.9109999999999996</v>
      </c>
      <c r="G157" s="1433">
        <v>5.7632000000000003</v>
      </c>
      <c r="H157" s="1433" t="e">
        <f>INDEX('прил 1.1'!#REF!,MATCH($B157,'прил 1.1'!$B:$B,0))</f>
        <v>#REF!</v>
      </c>
      <c r="I157" s="1433" t="e">
        <f>INDEX('прил 1.1'!#REF!,MATCH($B157,'прил 1.1'!$B:$B,0))</f>
        <v>#REF!</v>
      </c>
      <c r="J157" s="1433" t="e">
        <f>INDEX('прил 1.1'!#REF!,MATCH($B157,'прил 1.1'!$B:$B,0))</f>
        <v>#REF!</v>
      </c>
      <c r="K157" s="1433" t="e">
        <f>INDEX('прил 1.1'!#REF!,MATCH($B157,'прил 1.1'!$B:$B,0))</f>
        <v>#REF!</v>
      </c>
      <c r="L157" s="1433" t="e">
        <f>INDEX('прил 1.1'!#REF!,MATCH($B157,'прил 1.1'!$B:$B,0))</f>
        <v>#REF!</v>
      </c>
      <c r="M157" s="1433"/>
      <c r="N157" s="1433"/>
      <c r="O157" s="1433" t="e">
        <f t="shared" si="112"/>
        <v>#REF!</v>
      </c>
      <c r="P157" s="1101" t="e">
        <f t="shared" si="112"/>
        <v>#REF!</v>
      </c>
      <c r="Q157" s="1101" t="e">
        <f t="shared" si="113"/>
        <v>#REF!</v>
      </c>
      <c r="R157" s="1433" t="e">
        <f t="shared" si="114"/>
        <v>#REF!</v>
      </c>
      <c r="S157" s="1101" t="e">
        <f t="shared" si="115"/>
        <v>#REF!</v>
      </c>
      <c r="T157" s="1101"/>
      <c r="U157" s="1101"/>
      <c r="X157" s="1439" t="e">
        <f t="shared" si="140"/>
        <v>#REF!</v>
      </c>
      <c r="Y157" s="1954" t="e">
        <f t="shared" si="137"/>
        <v>#REF!</v>
      </c>
    </row>
    <row r="158" spans="1:25" s="1089" customFormat="1" outlineLevel="2">
      <c r="A158" s="919">
        <f t="shared" ref="A158:A160" si="146">A157+1</f>
        <v>2</v>
      </c>
      <c r="B158" s="780" t="e">
        <f>'прил 1.1'!#REF!</f>
        <v>#REF!</v>
      </c>
      <c r="C158" s="1433">
        <v>0</v>
      </c>
      <c r="D158" s="1433">
        <v>0.438</v>
      </c>
      <c r="E158" s="1433">
        <v>5.1739999999999995</v>
      </c>
      <c r="F158" s="1433">
        <v>4.7359999999999998</v>
      </c>
      <c r="G158" s="1433">
        <v>5.5579000000000001</v>
      </c>
      <c r="H158" s="1433" t="e">
        <f>INDEX('прил 1.1'!#REF!,MATCH($B158,'прил 1.1'!$B:$B,0))</f>
        <v>#REF!</v>
      </c>
      <c r="I158" s="1433" t="e">
        <f>INDEX('прил 1.1'!#REF!,MATCH($B158,'прил 1.1'!$B:$B,0))</f>
        <v>#REF!</v>
      </c>
      <c r="J158" s="1433" t="e">
        <f>INDEX('прил 1.1'!#REF!,MATCH($B158,'прил 1.1'!$B:$B,0))</f>
        <v>#REF!</v>
      </c>
      <c r="K158" s="1433" t="e">
        <f>INDEX('прил 1.1'!#REF!,MATCH($B158,'прил 1.1'!$B:$B,0))</f>
        <v>#REF!</v>
      </c>
      <c r="L158" s="1433" t="e">
        <f>INDEX('прил 1.1'!#REF!,MATCH($B158,'прил 1.1'!$B:$B,0))</f>
        <v>#REF!</v>
      </c>
      <c r="M158" s="1433"/>
      <c r="N158" s="1433"/>
      <c r="O158" s="1433" t="e">
        <f t="shared" si="112"/>
        <v>#REF!</v>
      </c>
      <c r="P158" s="1101" t="e">
        <f t="shared" si="112"/>
        <v>#REF!</v>
      </c>
      <c r="Q158" s="1101" t="e">
        <f t="shared" si="113"/>
        <v>#REF!</v>
      </c>
      <c r="R158" s="1433" t="e">
        <f t="shared" si="114"/>
        <v>#REF!</v>
      </c>
      <c r="S158" s="1101" t="e">
        <f t="shared" si="115"/>
        <v>#REF!</v>
      </c>
      <c r="T158" s="1101"/>
      <c r="U158" s="1101"/>
      <c r="X158" s="1439" t="e">
        <f t="shared" si="140"/>
        <v>#REF!</v>
      </c>
      <c r="Y158" s="1954" t="e">
        <f t="shared" si="137"/>
        <v>#REF!</v>
      </c>
    </row>
    <row r="159" spans="1:25" s="1089" customFormat="1" outlineLevel="2">
      <c r="A159" s="919">
        <f t="shared" si="146"/>
        <v>3</v>
      </c>
      <c r="B159" s="780" t="e">
        <f>'прил 1.1'!#REF!</f>
        <v>#REF!</v>
      </c>
      <c r="C159" s="1433"/>
      <c r="D159" s="1433"/>
      <c r="E159" s="1433"/>
      <c r="F159" s="1433">
        <v>0.35</v>
      </c>
      <c r="G159" s="1433">
        <v>0.41070000000000001</v>
      </c>
      <c r="H159" s="1433" t="e">
        <f>INDEX('прил 1.1'!#REF!,MATCH($B159,'прил 1.1'!$B:$B,0))</f>
        <v>#REF!</v>
      </c>
      <c r="I159" s="1433" t="e">
        <f>INDEX('прил 1.1'!#REF!,MATCH($B159,'прил 1.1'!$B:$B,0))</f>
        <v>#REF!</v>
      </c>
      <c r="J159" s="1433" t="e">
        <f>INDEX('прил 1.1'!#REF!,MATCH($B159,'прил 1.1'!$B:$B,0))</f>
        <v>#REF!</v>
      </c>
      <c r="K159" s="1433" t="e">
        <f>INDEX('прил 1.1'!#REF!,MATCH($B159,'прил 1.1'!$B:$B,0))</f>
        <v>#REF!</v>
      </c>
      <c r="L159" s="1433" t="e">
        <f>INDEX('прил 1.1'!#REF!,MATCH($B159,'прил 1.1'!$B:$B,0))</f>
        <v>#REF!</v>
      </c>
      <c r="M159" s="1433"/>
      <c r="N159" s="1433"/>
      <c r="O159" s="1433" t="e">
        <f t="shared" si="112"/>
        <v>#REF!</v>
      </c>
      <c r="P159" s="1101" t="e">
        <f t="shared" si="112"/>
        <v>#REF!</v>
      </c>
      <c r="Q159" s="1101" t="e">
        <f t="shared" si="113"/>
        <v>#REF!</v>
      </c>
      <c r="R159" s="1433" t="e">
        <f t="shared" si="114"/>
        <v>#REF!</v>
      </c>
      <c r="S159" s="1101" t="e">
        <f t="shared" si="115"/>
        <v>#REF!</v>
      </c>
      <c r="T159" s="1101"/>
      <c r="U159" s="1101"/>
      <c r="X159" s="1439" t="e">
        <f t="shared" si="140"/>
        <v>#REF!</v>
      </c>
      <c r="Y159" s="1954" t="e">
        <f t="shared" si="137"/>
        <v>#REF!</v>
      </c>
    </row>
    <row r="160" spans="1:25" s="1089" customFormat="1" outlineLevel="2">
      <c r="A160" s="919">
        <f t="shared" si="146"/>
        <v>4</v>
      </c>
      <c r="B160" s="780" t="e">
        <f>'прил 1.1'!#REF!</f>
        <v>#REF!</v>
      </c>
      <c r="C160" s="1433">
        <v>0</v>
      </c>
      <c r="D160" s="1433">
        <v>0</v>
      </c>
      <c r="E160" s="1433">
        <v>0</v>
      </c>
      <c r="F160" s="1433">
        <v>0.86399999999999999</v>
      </c>
      <c r="G160" s="1433">
        <v>1.0139</v>
      </c>
      <c r="H160" s="1433" t="e">
        <f>INDEX('прил 1.1'!#REF!,MATCH($B160,'прил 1.1'!$B:$B,0))</f>
        <v>#REF!</v>
      </c>
      <c r="I160" s="1433" t="e">
        <f>INDEX('прил 1.1'!#REF!,MATCH($B160,'прил 1.1'!$B:$B,0))</f>
        <v>#REF!</v>
      </c>
      <c r="J160" s="1433" t="e">
        <f>INDEX('прил 1.1'!#REF!,MATCH($B160,'прил 1.1'!$B:$B,0))</f>
        <v>#REF!</v>
      </c>
      <c r="K160" s="1433" t="e">
        <f>INDEX('прил 1.1'!#REF!,MATCH($B160,'прил 1.1'!$B:$B,0))</f>
        <v>#REF!</v>
      </c>
      <c r="L160" s="1433" t="e">
        <f>INDEX('прил 1.1'!#REF!,MATCH($B160,'прил 1.1'!$B:$B,0))</f>
        <v>#REF!</v>
      </c>
      <c r="M160" s="1433"/>
      <c r="N160" s="1433"/>
      <c r="O160" s="1433" t="e">
        <f t="shared" si="112"/>
        <v>#REF!</v>
      </c>
      <c r="P160" s="1101" t="e">
        <f t="shared" si="112"/>
        <v>#REF!</v>
      </c>
      <c r="Q160" s="1101" t="e">
        <f t="shared" si="113"/>
        <v>#REF!</v>
      </c>
      <c r="R160" s="1433" t="e">
        <f t="shared" si="114"/>
        <v>#REF!</v>
      </c>
      <c r="S160" s="1101" t="e">
        <f t="shared" si="115"/>
        <v>#REF!</v>
      </c>
      <c r="T160" s="1101"/>
      <c r="U160" s="1101"/>
      <c r="X160" s="1439" t="e">
        <f t="shared" si="140"/>
        <v>#REF!</v>
      </c>
      <c r="Y160" s="1954" t="e">
        <f t="shared" si="137"/>
        <v>#REF!</v>
      </c>
    </row>
    <row r="161" spans="1:25" s="1089" customFormat="1" outlineLevel="2">
      <c r="A161" s="1952">
        <v>5</v>
      </c>
      <c r="B161" s="1131" t="s">
        <v>74</v>
      </c>
      <c r="C161" s="1435">
        <f t="shared" ref="C161" si="147">SUM(C162:C166)</f>
        <v>2.1930000000000005</v>
      </c>
      <c r="D161" s="1435">
        <f t="shared" ref="D161:H161" si="148">SUM(D162:D166)</f>
        <v>0</v>
      </c>
      <c r="E161" s="1435">
        <f t="shared" si="148"/>
        <v>31.801000000000002</v>
      </c>
      <c r="F161" s="1436">
        <f t="shared" si="148"/>
        <v>32.100999999999999</v>
      </c>
      <c r="G161" s="1435">
        <f t="shared" si="148"/>
        <v>29.820600618422858</v>
      </c>
      <c r="H161" s="1435" t="e">
        <f t="shared" si="148"/>
        <v>#REF!</v>
      </c>
      <c r="I161" s="1435" t="e">
        <f t="shared" ref="I161:L161" si="149">SUM(I162:I166)</f>
        <v>#REF!</v>
      </c>
      <c r="J161" s="1435" t="e">
        <f t="shared" si="149"/>
        <v>#REF!</v>
      </c>
      <c r="K161" s="1436" t="e">
        <f t="shared" si="149"/>
        <v>#REF!</v>
      </c>
      <c r="L161" s="1435" t="e">
        <f t="shared" si="149"/>
        <v>#REF!</v>
      </c>
      <c r="M161" s="1435"/>
      <c r="N161" s="1435">
        <f t="shared" ref="N161" si="150">SUM(N162:N166)</f>
        <v>0</v>
      </c>
      <c r="O161" s="1435" t="e">
        <f t="shared" si="112"/>
        <v>#REF!</v>
      </c>
      <c r="P161" s="1104" t="e">
        <f t="shared" si="112"/>
        <v>#REF!</v>
      </c>
      <c r="Q161" s="1104" t="e">
        <f t="shared" si="113"/>
        <v>#REF!</v>
      </c>
      <c r="R161" s="1436" t="e">
        <f t="shared" si="114"/>
        <v>#REF!</v>
      </c>
      <c r="S161" s="1104" t="e">
        <f t="shared" si="115"/>
        <v>#REF!</v>
      </c>
      <c r="T161" s="1104"/>
      <c r="U161" s="1104"/>
      <c r="X161" s="1439" t="e">
        <f>M161-L161</f>
        <v>#REF!</v>
      </c>
      <c r="Y161" s="1954" t="e">
        <f t="shared" si="137"/>
        <v>#REF!</v>
      </c>
    </row>
    <row r="162" spans="1:25" outlineLevel="2">
      <c r="A162" s="919">
        <v>1</v>
      </c>
      <c r="B162" s="780" t="e">
        <f>'прил 1.1'!#REF!</f>
        <v>#REF!</v>
      </c>
      <c r="C162" s="1433">
        <v>0</v>
      </c>
      <c r="D162" s="1433">
        <v>0</v>
      </c>
      <c r="E162" s="1433">
        <v>1.8</v>
      </c>
      <c r="F162" s="1433">
        <v>1.8</v>
      </c>
      <c r="G162" s="1433">
        <v>2.1124000000000001</v>
      </c>
      <c r="H162" s="1433" t="e">
        <f>INDEX('прил 1.1'!#REF!,MATCH($B162,'прил 1.1'!$B:$B,0))</f>
        <v>#REF!</v>
      </c>
      <c r="I162" s="1433" t="e">
        <f>INDEX('прил 1.1'!#REF!,MATCH($B162,'прил 1.1'!$B:$B,0))</f>
        <v>#REF!</v>
      </c>
      <c r="J162" s="1433" t="e">
        <f>INDEX('прил 1.1'!#REF!,MATCH($B162,'прил 1.1'!$B:$B,0))</f>
        <v>#REF!</v>
      </c>
      <c r="K162" s="1433" t="e">
        <f>INDEX('прил 1.1'!#REF!,MATCH($B162,'прил 1.1'!$B:$B,0))</f>
        <v>#REF!</v>
      </c>
      <c r="L162" s="1433" t="e">
        <f>INDEX('прил 1.1'!#REF!,MATCH($B162,'прил 1.1'!$B:$B,0))</f>
        <v>#REF!</v>
      </c>
      <c r="M162" s="1433"/>
      <c r="N162" s="1433"/>
      <c r="O162" s="1433" t="e">
        <f t="shared" si="112"/>
        <v>#REF!</v>
      </c>
      <c r="P162" s="1101" t="e">
        <f t="shared" si="112"/>
        <v>#REF!</v>
      </c>
      <c r="Q162" s="1101" t="e">
        <f t="shared" si="113"/>
        <v>#REF!</v>
      </c>
      <c r="R162" s="1433" t="e">
        <f t="shared" si="114"/>
        <v>#REF!</v>
      </c>
      <c r="S162" s="1101" t="e">
        <f t="shared" si="115"/>
        <v>#REF!</v>
      </c>
      <c r="T162" s="1101"/>
      <c r="U162" s="1101"/>
      <c r="X162" s="1439" t="e">
        <f t="shared" si="140"/>
        <v>#REF!</v>
      </c>
      <c r="Y162" s="1954" t="e">
        <f t="shared" si="137"/>
        <v>#REF!</v>
      </c>
    </row>
    <row r="163" spans="1:25" outlineLevel="2">
      <c r="A163" s="919">
        <f t="shared" ref="A163:A166" si="151">A162+1</f>
        <v>2</v>
      </c>
      <c r="B163" s="780" t="e">
        <f>'прил 1.1'!#REF!</f>
        <v>#REF!</v>
      </c>
      <c r="C163" s="1433">
        <v>2.1930000000000005</v>
      </c>
      <c r="D163" s="1433">
        <v>0</v>
      </c>
      <c r="E163" s="1433">
        <v>24.532</v>
      </c>
      <c r="F163" s="1433">
        <v>24.532</v>
      </c>
      <c r="G163" s="1433">
        <v>20.938100618422858</v>
      </c>
      <c r="H163" s="1433" t="e">
        <f>INDEX('прил 1.1'!#REF!,MATCH($B163,'прил 1.1'!$B:$B,0))</f>
        <v>#REF!</v>
      </c>
      <c r="I163" s="1433" t="e">
        <f>INDEX('прил 1.1'!#REF!,MATCH($B163,'прил 1.1'!$B:$B,0))</f>
        <v>#REF!</v>
      </c>
      <c r="J163" s="1433" t="e">
        <f>INDEX('прил 1.1'!#REF!,MATCH($B163,'прил 1.1'!$B:$B,0))</f>
        <v>#REF!</v>
      </c>
      <c r="K163" s="1433" t="e">
        <f>INDEX('прил 1.1'!#REF!,MATCH($B163,'прил 1.1'!$B:$B,0))</f>
        <v>#REF!</v>
      </c>
      <c r="L163" s="1433" t="e">
        <f>INDEX('прил 1.1'!#REF!,MATCH($B163,'прил 1.1'!$B:$B,0))</f>
        <v>#REF!</v>
      </c>
      <c r="M163" s="1433"/>
      <c r="N163" s="1433"/>
      <c r="O163" s="1433" t="e">
        <f t="shared" si="112"/>
        <v>#REF!</v>
      </c>
      <c r="P163" s="1101" t="e">
        <f t="shared" si="112"/>
        <v>#REF!</v>
      </c>
      <c r="Q163" s="1101" t="e">
        <f t="shared" si="113"/>
        <v>#REF!</v>
      </c>
      <c r="R163" s="1433" t="e">
        <f t="shared" si="114"/>
        <v>#REF!</v>
      </c>
      <c r="S163" s="1101" t="e">
        <f t="shared" si="115"/>
        <v>#REF!</v>
      </c>
      <c r="T163" s="1101"/>
      <c r="U163" s="1101"/>
      <c r="V163" s="1091" t="s">
        <v>1370</v>
      </c>
      <c r="X163" s="1439" t="e">
        <f>M163-L163</f>
        <v>#REF!</v>
      </c>
      <c r="Y163" s="1954" t="e">
        <f t="shared" si="137"/>
        <v>#REF!</v>
      </c>
    </row>
    <row r="164" spans="1:25" ht="31.5" outlineLevel="2">
      <c r="A164" s="919">
        <f t="shared" si="151"/>
        <v>3</v>
      </c>
      <c r="B164" s="780" t="s">
        <v>1276</v>
      </c>
      <c r="C164" s="1433"/>
      <c r="D164" s="1433">
        <v>0</v>
      </c>
      <c r="E164" s="1433">
        <v>0.433</v>
      </c>
      <c r="F164" s="1433">
        <v>0.433</v>
      </c>
      <c r="G164" s="1433">
        <v>0.5081</v>
      </c>
      <c r="H164" s="1433" t="e">
        <f>INDEX('прил 1.1'!#REF!,MATCH($B164,'прил 1.1'!$B:$B,0))</f>
        <v>#REF!</v>
      </c>
      <c r="I164" s="1433" t="e">
        <f>INDEX('прил 1.1'!#REF!,MATCH($B164,'прил 1.1'!$B:$B,0))</f>
        <v>#REF!</v>
      </c>
      <c r="J164" s="1433" t="e">
        <f>INDEX('прил 1.1'!#REF!,MATCH($B164,'прил 1.1'!$B:$B,0))</f>
        <v>#REF!</v>
      </c>
      <c r="K164" s="1433" t="e">
        <f>INDEX('прил 1.1'!#REF!,MATCH($B164,'прил 1.1'!$B:$B,0))</f>
        <v>#REF!</v>
      </c>
      <c r="L164" s="1433" t="e">
        <f>INDEX('прил 1.1'!#REF!,MATCH($B164,'прил 1.1'!$B:$B,0))</f>
        <v>#REF!</v>
      </c>
      <c r="M164" s="1433"/>
      <c r="N164" s="1433"/>
      <c r="O164" s="1433" t="e">
        <f t="shared" si="112"/>
        <v>#REF!</v>
      </c>
      <c r="P164" s="1433" t="e">
        <f t="shared" si="112"/>
        <v>#REF!</v>
      </c>
      <c r="Q164" s="1433" t="e">
        <f t="shared" si="113"/>
        <v>#REF!</v>
      </c>
      <c r="R164" s="1433" t="e">
        <f t="shared" si="114"/>
        <v>#REF!</v>
      </c>
      <c r="S164" s="1101" t="e">
        <f t="shared" si="115"/>
        <v>#REF!</v>
      </c>
      <c r="T164" s="1101"/>
      <c r="U164" s="1101"/>
      <c r="X164" s="1439" t="e">
        <f t="shared" si="140"/>
        <v>#REF!</v>
      </c>
      <c r="Y164" s="1954" t="e">
        <f t="shared" si="137"/>
        <v>#REF!</v>
      </c>
    </row>
    <row r="165" spans="1:25" outlineLevel="2">
      <c r="A165" s="919">
        <f t="shared" si="151"/>
        <v>4</v>
      </c>
      <c r="B165" s="780" t="e">
        <f>'прил 1.1'!#REF!</f>
        <v>#REF!</v>
      </c>
      <c r="C165" s="1433">
        <v>0</v>
      </c>
      <c r="D165" s="1433">
        <v>0</v>
      </c>
      <c r="E165" s="1433">
        <v>0</v>
      </c>
      <c r="F165" s="1433">
        <v>0.3</v>
      </c>
      <c r="G165" s="1433">
        <v>0.35210000000000002</v>
      </c>
      <c r="H165" s="1433" t="e">
        <f>INDEX('прил 1.1'!#REF!,MATCH($B165,'прил 1.1'!$B:$B,0))</f>
        <v>#REF!</v>
      </c>
      <c r="I165" s="1433" t="e">
        <f>INDEX('прил 1.1'!#REF!,MATCH($B165,'прил 1.1'!$B:$B,0))</f>
        <v>#REF!</v>
      </c>
      <c r="J165" s="1433" t="e">
        <f>INDEX('прил 1.1'!#REF!,MATCH($B165,'прил 1.1'!$B:$B,0))</f>
        <v>#REF!</v>
      </c>
      <c r="K165" s="1433" t="e">
        <f>INDEX('прил 1.1'!#REF!,MATCH($B165,'прил 1.1'!$B:$B,0))</f>
        <v>#REF!</v>
      </c>
      <c r="L165" s="1433" t="e">
        <f>INDEX('прил 1.1'!#REF!,MATCH($B165,'прил 1.1'!$B:$B,0))</f>
        <v>#REF!</v>
      </c>
      <c r="M165" s="1433"/>
      <c r="N165" s="1433"/>
      <c r="O165" s="1433" t="e">
        <f t="shared" ref="O165:P221" si="152">H165-C165</f>
        <v>#REF!</v>
      </c>
      <c r="P165" s="1433" t="e">
        <f t="shared" si="152"/>
        <v>#REF!</v>
      </c>
      <c r="Q165" s="1433" t="e">
        <f t="shared" ref="Q165:Q221" si="153">J165-E165</f>
        <v>#REF!</v>
      </c>
      <c r="R165" s="1433" t="e">
        <f t="shared" ref="R165:R221" si="154">K165-F165</f>
        <v>#REF!</v>
      </c>
      <c r="S165" s="1101" t="e">
        <f t="shared" ref="S165:S221" si="155">L165-G165</f>
        <v>#REF!</v>
      </c>
      <c r="T165" s="1101"/>
      <c r="U165" s="1101"/>
      <c r="X165" s="1439" t="e">
        <f t="shared" si="140"/>
        <v>#REF!</v>
      </c>
      <c r="Y165" s="1954" t="e">
        <f t="shared" si="137"/>
        <v>#REF!</v>
      </c>
    </row>
    <row r="166" spans="1:25" outlineLevel="2">
      <c r="A166" s="919">
        <f t="shared" si="151"/>
        <v>5</v>
      </c>
      <c r="B166" s="780" t="e">
        <f>'прил 1.1'!#REF!</f>
        <v>#REF!</v>
      </c>
      <c r="C166" s="1433">
        <v>0</v>
      </c>
      <c r="D166" s="1433">
        <v>0</v>
      </c>
      <c r="E166" s="1433">
        <v>5.0359999999999996</v>
      </c>
      <c r="F166" s="1433">
        <v>5.0359999999999996</v>
      </c>
      <c r="G166" s="1433">
        <v>5.9099000000000004</v>
      </c>
      <c r="H166" s="1433" t="e">
        <f>INDEX('прил 1.1'!#REF!,MATCH($B166,'прил 1.1'!$B:$B,0))</f>
        <v>#REF!</v>
      </c>
      <c r="I166" s="1433" t="e">
        <f>INDEX('прил 1.1'!#REF!,MATCH($B166,'прил 1.1'!$B:$B,0))</f>
        <v>#REF!</v>
      </c>
      <c r="J166" s="1433" t="e">
        <f>INDEX('прил 1.1'!#REF!,MATCH($B166,'прил 1.1'!$B:$B,0))</f>
        <v>#REF!</v>
      </c>
      <c r="K166" s="1433" t="e">
        <f>INDEX('прил 1.1'!#REF!,MATCH($B166,'прил 1.1'!$B:$B,0))</f>
        <v>#REF!</v>
      </c>
      <c r="L166" s="1433" t="e">
        <f>INDEX('прил 1.1'!#REF!,MATCH($B166,'прил 1.1'!$B:$B,0))</f>
        <v>#REF!</v>
      </c>
      <c r="M166" s="1433"/>
      <c r="N166" s="1433"/>
      <c r="O166" s="1433" t="e">
        <f t="shared" si="152"/>
        <v>#REF!</v>
      </c>
      <c r="P166" s="1433" t="e">
        <f t="shared" si="152"/>
        <v>#REF!</v>
      </c>
      <c r="Q166" s="1433" t="e">
        <f t="shared" si="153"/>
        <v>#REF!</v>
      </c>
      <c r="R166" s="1433" t="e">
        <f t="shared" si="154"/>
        <v>#REF!</v>
      </c>
      <c r="S166" s="1101" t="e">
        <f t="shared" si="155"/>
        <v>#REF!</v>
      </c>
      <c r="T166" s="1101"/>
      <c r="U166" s="1101"/>
      <c r="X166" s="1439" t="e">
        <f t="shared" si="140"/>
        <v>#REF!</v>
      </c>
      <c r="Y166" s="1954" t="e">
        <f t="shared" si="137"/>
        <v>#REF!</v>
      </c>
    </row>
    <row r="167" spans="1:25" outlineLevel="2">
      <c r="A167" s="1111" t="s">
        <v>370</v>
      </c>
      <c r="B167" s="1125" t="s">
        <v>75</v>
      </c>
      <c r="C167" s="1446">
        <f t="shared" ref="C167" si="156">C168+C171+C174</f>
        <v>53.665639999999989</v>
      </c>
      <c r="D167" s="1446">
        <f t="shared" ref="D167:H167" si="157">D168+D171+D174</f>
        <v>0.76500000000000001</v>
      </c>
      <c r="E167" s="1435">
        <f t="shared" si="157"/>
        <v>73.226460000000017</v>
      </c>
      <c r="F167" s="1436">
        <f t="shared" si="157"/>
        <v>73.226460000000017</v>
      </c>
      <c r="G167" s="1435">
        <f t="shared" si="157"/>
        <v>31.90335163520777</v>
      </c>
      <c r="H167" s="1446" t="e">
        <f t="shared" si="157"/>
        <v>#REF!</v>
      </c>
      <c r="I167" s="1446" t="e">
        <f t="shared" ref="I167:L167" si="158">I168+I171+I174</f>
        <v>#REF!</v>
      </c>
      <c r="J167" s="1435" t="e">
        <f t="shared" si="158"/>
        <v>#REF!</v>
      </c>
      <c r="K167" s="1436" t="e">
        <f t="shared" si="158"/>
        <v>#REF!</v>
      </c>
      <c r="L167" s="1435" t="e">
        <f t="shared" si="158"/>
        <v>#REF!</v>
      </c>
      <c r="M167" s="1435"/>
      <c r="N167" s="1435">
        <f t="shared" ref="N167" si="159">N168+N171+N174</f>
        <v>0</v>
      </c>
      <c r="O167" s="1446" t="e">
        <f t="shared" si="152"/>
        <v>#REF!</v>
      </c>
      <c r="P167" s="1446" t="e">
        <f t="shared" si="152"/>
        <v>#REF!</v>
      </c>
      <c r="Q167" s="1435" t="e">
        <f t="shared" si="153"/>
        <v>#REF!</v>
      </c>
      <c r="R167" s="1436" t="e">
        <f t="shared" si="154"/>
        <v>#REF!</v>
      </c>
      <c r="S167" s="1104" t="e">
        <f t="shared" si="155"/>
        <v>#REF!</v>
      </c>
      <c r="T167" s="1104"/>
      <c r="U167" s="1104"/>
      <c r="X167" s="1439" t="e">
        <f>M167-L167</f>
        <v>#REF!</v>
      </c>
      <c r="Y167" s="1954" t="e">
        <f t="shared" si="137"/>
        <v>#REF!</v>
      </c>
    </row>
    <row r="168" spans="1:25" s="1089" customFormat="1" outlineLevel="2">
      <c r="A168" s="1952">
        <v>1</v>
      </c>
      <c r="B168" s="1097" t="s">
        <v>76</v>
      </c>
      <c r="C168" s="1435"/>
      <c r="D168" s="1435"/>
      <c r="E168" s="1435"/>
      <c r="F168" s="1436"/>
      <c r="G168" s="1435"/>
      <c r="H168" s="1435"/>
      <c r="I168" s="1435"/>
      <c r="J168" s="1435"/>
      <c r="K168" s="1436"/>
      <c r="L168" s="1435"/>
      <c r="M168" s="1435"/>
      <c r="N168" s="1435"/>
      <c r="O168" s="1435">
        <f t="shared" si="152"/>
        <v>0</v>
      </c>
      <c r="P168" s="1435">
        <f t="shared" si="152"/>
        <v>0</v>
      </c>
      <c r="Q168" s="1435">
        <f t="shared" si="153"/>
        <v>0</v>
      </c>
      <c r="R168" s="1436">
        <f t="shared" si="154"/>
        <v>0</v>
      </c>
      <c r="S168" s="1104">
        <f t="shared" si="155"/>
        <v>0</v>
      </c>
      <c r="T168" s="1104"/>
      <c r="U168" s="1104"/>
      <c r="X168" s="1439">
        <f t="shared" si="140"/>
        <v>0</v>
      </c>
      <c r="Y168" s="1954">
        <f t="shared" si="137"/>
        <v>0</v>
      </c>
    </row>
    <row r="169" spans="1:25" s="1089" customFormat="1" hidden="1" outlineLevel="2">
      <c r="A169" s="1952"/>
      <c r="B169" s="1097"/>
      <c r="C169" s="1078"/>
      <c r="D169" s="1078"/>
      <c r="E169" s="1078"/>
      <c r="F169" s="1272"/>
      <c r="G169" s="1270"/>
      <c r="H169" s="1078"/>
      <c r="I169" s="1078"/>
      <c r="J169" s="1078"/>
      <c r="K169" s="1272"/>
      <c r="L169" s="1270"/>
      <c r="M169" s="1270"/>
      <c r="N169" s="1270"/>
      <c r="O169" s="1078">
        <f t="shared" si="152"/>
        <v>0</v>
      </c>
      <c r="P169" s="1078">
        <f t="shared" si="152"/>
        <v>0</v>
      </c>
      <c r="Q169" s="1078">
        <f t="shared" si="153"/>
        <v>0</v>
      </c>
      <c r="R169" s="1272">
        <f t="shared" si="154"/>
        <v>0</v>
      </c>
      <c r="S169" s="1270">
        <f t="shared" si="155"/>
        <v>0</v>
      </c>
      <c r="T169" s="1270">
        <f t="shared" ref="T169:T216" si="160">M169-G169</f>
        <v>0</v>
      </c>
      <c r="U169" s="1270"/>
      <c r="X169" s="1439">
        <f t="shared" si="140"/>
        <v>0</v>
      </c>
    </row>
    <row r="170" spans="1:25" s="1089" customFormat="1" hidden="1" outlineLevel="2">
      <c r="A170" s="1952"/>
      <c r="B170" s="1097"/>
      <c r="C170" s="1078"/>
      <c r="D170" s="1078"/>
      <c r="E170" s="1078"/>
      <c r="F170" s="1272"/>
      <c r="G170" s="1270"/>
      <c r="H170" s="1078"/>
      <c r="I170" s="1078"/>
      <c r="J170" s="1078"/>
      <c r="K170" s="1272"/>
      <c r="L170" s="1270"/>
      <c r="M170" s="1270"/>
      <c r="N170" s="1270"/>
      <c r="O170" s="1078">
        <f t="shared" si="152"/>
        <v>0</v>
      </c>
      <c r="P170" s="1078">
        <f t="shared" si="152"/>
        <v>0</v>
      </c>
      <c r="Q170" s="1078">
        <f t="shared" si="153"/>
        <v>0</v>
      </c>
      <c r="R170" s="1272">
        <f t="shared" si="154"/>
        <v>0</v>
      </c>
      <c r="S170" s="1270">
        <f t="shared" si="155"/>
        <v>0</v>
      </c>
      <c r="T170" s="1270">
        <f t="shared" si="160"/>
        <v>0</v>
      </c>
      <c r="U170" s="1270"/>
      <c r="X170" s="1439">
        <f t="shared" si="140"/>
        <v>0</v>
      </c>
    </row>
    <row r="171" spans="1:25" s="1089" customFormat="1" outlineLevel="2">
      <c r="A171" s="1952">
        <v>2</v>
      </c>
      <c r="B171" s="1097" t="s">
        <v>77</v>
      </c>
      <c r="C171" s="1435">
        <f t="shared" ref="C171" si="161">SUM(C173:C173)</f>
        <v>0</v>
      </c>
      <c r="D171" s="1435">
        <f t="shared" ref="D171:H171" si="162">SUM(D173:D173)</f>
        <v>0</v>
      </c>
      <c r="E171" s="1435">
        <f t="shared" si="162"/>
        <v>0</v>
      </c>
      <c r="F171" s="1436">
        <f t="shared" si="162"/>
        <v>0</v>
      </c>
      <c r="G171" s="1435">
        <f t="shared" si="162"/>
        <v>0</v>
      </c>
      <c r="H171" s="1435">
        <f t="shared" si="162"/>
        <v>0</v>
      </c>
      <c r="I171" s="1435">
        <f t="shared" ref="I171:L171" si="163">SUM(I173:I173)</f>
        <v>0</v>
      </c>
      <c r="J171" s="1435">
        <f t="shared" si="163"/>
        <v>0</v>
      </c>
      <c r="K171" s="1436">
        <f t="shared" si="163"/>
        <v>0</v>
      </c>
      <c r="L171" s="1435">
        <f t="shared" si="163"/>
        <v>0</v>
      </c>
      <c r="M171" s="1435"/>
      <c r="N171" s="1435">
        <f t="shared" ref="N171" si="164">SUM(N173:N173)</f>
        <v>0</v>
      </c>
      <c r="O171" s="1435">
        <f t="shared" si="152"/>
        <v>0</v>
      </c>
      <c r="P171" s="1435">
        <f t="shared" si="152"/>
        <v>0</v>
      </c>
      <c r="Q171" s="1435">
        <f t="shared" si="153"/>
        <v>0</v>
      </c>
      <c r="R171" s="1436">
        <f t="shared" si="154"/>
        <v>0</v>
      </c>
      <c r="S171" s="1104">
        <f t="shared" si="155"/>
        <v>0</v>
      </c>
      <c r="T171" s="1104"/>
      <c r="U171" s="1104"/>
      <c r="X171" s="1439">
        <f t="shared" si="140"/>
        <v>0</v>
      </c>
      <c r="Y171" s="1954">
        <f t="shared" ref="Y171" si="165">S171-O171</f>
        <v>0</v>
      </c>
    </row>
    <row r="172" spans="1:25" s="1089" customFormat="1" hidden="1" outlineLevel="2">
      <c r="A172" s="1952"/>
      <c r="B172" s="1097"/>
      <c r="C172" s="1078"/>
      <c r="D172" s="1078"/>
      <c r="E172" s="1078"/>
      <c r="F172" s="1272"/>
      <c r="G172" s="1270"/>
      <c r="H172" s="1078"/>
      <c r="I172" s="1078"/>
      <c r="J172" s="1078"/>
      <c r="K172" s="1272"/>
      <c r="L172" s="1270"/>
      <c r="M172" s="1270"/>
      <c r="N172" s="1270"/>
      <c r="O172" s="1078">
        <f t="shared" si="152"/>
        <v>0</v>
      </c>
      <c r="P172" s="1078">
        <f t="shared" si="152"/>
        <v>0</v>
      </c>
      <c r="Q172" s="1078">
        <f t="shared" si="153"/>
        <v>0</v>
      </c>
      <c r="R172" s="1272">
        <f t="shared" si="154"/>
        <v>0</v>
      </c>
      <c r="S172" s="1270">
        <f t="shared" si="155"/>
        <v>0</v>
      </c>
      <c r="T172" s="1270">
        <f t="shared" si="160"/>
        <v>0</v>
      </c>
      <c r="U172" s="1270"/>
      <c r="X172" s="1439">
        <f t="shared" si="140"/>
        <v>0</v>
      </c>
    </row>
    <row r="173" spans="1:25" hidden="1" outlineLevel="2">
      <c r="A173" s="977"/>
      <c r="B173" s="920"/>
      <c r="C173" s="1124"/>
      <c r="D173" s="1124"/>
      <c r="E173" s="1124"/>
      <c r="F173" s="1280"/>
      <c r="G173" s="1273"/>
      <c r="H173" s="1124"/>
      <c r="I173" s="1124"/>
      <c r="J173" s="1124"/>
      <c r="K173" s="1280"/>
      <c r="L173" s="1273"/>
      <c r="M173" s="1273"/>
      <c r="N173" s="1273"/>
      <c r="O173" s="1124">
        <f t="shared" si="152"/>
        <v>0</v>
      </c>
      <c r="P173" s="1124">
        <f t="shared" si="152"/>
        <v>0</v>
      </c>
      <c r="Q173" s="1124">
        <f t="shared" si="153"/>
        <v>0</v>
      </c>
      <c r="R173" s="1280">
        <f t="shared" si="154"/>
        <v>0</v>
      </c>
      <c r="S173" s="1273">
        <f t="shared" si="155"/>
        <v>0</v>
      </c>
      <c r="T173" s="1273">
        <f t="shared" si="160"/>
        <v>0</v>
      </c>
      <c r="U173" s="1273"/>
      <c r="X173" s="1439">
        <f t="shared" si="140"/>
        <v>0</v>
      </c>
    </row>
    <row r="174" spans="1:25" s="1089" customFormat="1" outlineLevel="2">
      <c r="A174" s="1952">
        <v>3</v>
      </c>
      <c r="B174" s="1097" t="s">
        <v>78</v>
      </c>
      <c r="C174" s="1435">
        <f t="shared" ref="C174" si="166">SUM(C175:C176)</f>
        <v>53.665639999999989</v>
      </c>
      <c r="D174" s="1435">
        <f t="shared" ref="D174:H174" si="167">SUM(D175:D176)</f>
        <v>0.76500000000000001</v>
      </c>
      <c r="E174" s="1435">
        <f t="shared" si="167"/>
        <v>73.226460000000017</v>
      </c>
      <c r="F174" s="1436">
        <f t="shared" si="167"/>
        <v>73.226460000000017</v>
      </c>
      <c r="G174" s="1435">
        <f t="shared" si="167"/>
        <v>31.90335163520777</v>
      </c>
      <c r="H174" s="1435" t="e">
        <f t="shared" si="167"/>
        <v>#REF!</v>
      </c>
      <c r="I174" s="1435" t="e">
        <f t="shared" ref="I174:L174" si="168">SUM(I175:I176)</f>
        <v>#REF!</v>
      </c>
      <c r="J174" s="1435" t="e">
        <f t="shared" si="168"/>
        <v>#REF!</v>
      </c>
      <c r="K174" s="1436" t="e">
        <f t="shared" si="168"/>
        <v>#REF!</v>
      </c>
      <c r="L174" s="1435" t="e">
        <f t="shared" si="168"/>
        <v>#REF!</v>
      </c>
      <c r="M174" s="1435"/>
      <c r="N174" s="1435">
        <f t="shared" ref="N174" si="169">SUM(N175:N176)</f>
        <v>0</v>
      </c>
      <c r="O174" s="1435" t="e">
        <f t="shared" si="152"/>
        <v>#REF!</v>
      </c>
      <c r="P174" s="1435" t="e">
        <f t="shared" si="152"/>
        <v>#REF!</v>
      </c>
      <c r="Q174" s="1435" t="e">
        <f t="shared" si="153"/>
        <v>#REF!</v>
      </c>
      <c r="R174" s="1436" t="e">
        <f t="shared" si="154"/>
        <v>#REF!</v>
      </c>
      <c r="S174" s="1104" t="e">
        <f t="shared" si="155"/>
        <v>#REF!</v>
      </c>
      <c r="T174" s="1104"/>
      <c r="U174" s="1104"/>
      <c r="X174" s="1439" t="e">
        <f t="shared" ref="X174:X175" si="170">M174-L174</f>
        <v>#REF!</v>
      </c>
      <c r="Y174" s="1954" t="e">
        <f t="shared" ref="Y174:Y175" si="171">S174-O174</f>
        <v>#REF!</v>
      </c>
    </row>
    <row r="175" spans="1:25" ht="31.5" outlineLevel="2">
      <c r="A175" s="919">
        <v>1</v>
      </c>
      <c r="B175" s="780" t="str">
        <f>'прил 1.1'!B21</f>
        <v>Системы учета с автоматизированным сбором данных на розничном рынке</v>
      </c>
      <c r="C175" s="1433">
        <v>53.665639999999989</v>
      </c>
      <c r="D175" s="1433">
        <v>0.76500000000000001</v>
      </c>
      <c r="E175" s="1433">
        <v>73.226460000000017</v>
      </c>
      <c r="F175" s="1433">
        <v>73.226460000000017</v>
      </c>
      <c r="G175" s="1101">
        <v>31.90335163520777</v>
      </c>
      <c r="H175" s="1101" t="e">
        <f>INDEX('прил 1.1'!#REF!,MATCH($B175,'прил 1.1'!$B:$B,0))</f>
        <v>#REF!</v>
      </c>
      <c r="I175" s="1101" t="e">
        <f>INDEX('прил 1.1'!#REF!,MATCH($B175,'прил 1.1'!$B:$B,0))</f>
        <v>#REF!</v>
      </c>
      <c r="J175" s="1101" t="e">
        <f>INDEX('прил 1.1'!#REF!,MATCH($B175,'прил 1.1'!$B:$B,0))</f>
        <v>#REF!</v>
      </c>
      <c r="K175" s="1101" t="e">
        <f>INDEX('прил 1.1'!#REF!,MATCH($B175,'прил 1.1'!$B:$B,0))</f>
        <v>#REF!</v>
      </c>
      <c r="L175" s="1101" t="e">
        <f>INDEX('прил 1.1'!#REF!,MATCH($B175,'прил 1.1'!$B:$B,0))</f>
        <v>#REF!</v>
      </c>
      <c r="M175" s="1433"/>
      <c r="N175" s="1433"/>
      <c r="O175" s="1433" t="e">
        <f t="shared" si="152"/>
        <v>#REF!</v>
      </c>
      <c r="P175" s="1433" t="e">
        <f t="shared" si="152"/>
        <v>#REF!</v>
      </c>
      <c r="Q175" s="1433" t="e">
        <f t="shared" si="153"/>
        <v>#REF!</v>
      </c>
      <c r="R175" s="1433" t="e">
        <f t="shared" si="154"/>
        <v>#REF!</v>
      </c>
      <c r="S175" s="1101" t="e">
        <f t="shared" si="155"/>
        <v>#REF!</v>
      </c>
      <c r="T175" s="1101"/>
      <c r="U175" s="1101"/>
      <c r="X175" s="1439" t="e">
        <f t="shared" si="170"/>
        <v>#REF!</v>
      </c>
      <c r="Y175" s="1954" t="e">
        <f t="shared" si="171"/>
        <v>#REF!</v>
      </c>
    </row>
    <row r="176" spans="1:25" hidden="1" outlineLevel="2">
      <c r="A176" s="977"/>
      <c r="B176" s="920"/>
      <c r="C176" s="1124"/>
      <c r="D176" s="1124"/>
      <c r="E176" s="1124"/>
      <c r="F176" s="1280"/>
      <c r="G176" s="1273"/>
      <c r="H176" s="1124"/>
      <c r="I176" s="1124"/>
      <c r="J176" s="1124"/>
      <c r="K176" s="1280"/>
      <c r="L176" s="1273"/>
      <c r="M176" s="1273"/>
      <c r="N176" s="1273"/>
      <c r="O176" s="1124">
        <f t="shared" si="152"/>
        <v>0</v>
      </c>
      <c r="P176" s="1124">
        <f t="shared" si="152"/>
        <v>0</v>
      </c>
      <c r="Q176" s="1124">
        <f t="shared" si="153"/>
        <v>0</v>
      </c>
      <c r="R176" s="1280">
        <f t="shared" si="154"/>
        <v>0</v>
      </c>
      <c r="S176" s="1273">
        <f t="shared" si="155"/>
        <v>0</v>
      </c>
      <c r="T176" s="1273">
        <f t="shared" si="160"/>
        <v>0</v>
      </c>
      <c r="U176" s="1273"/>
      <c r="X176" s="1439">
        <f t="shared" si="140"/>
        <v>0</v>
      </c>
    </row>
    <row r="177" spans="1:25" ht="31.5" outlineLevel="2">
      <c r="A177" s="1111" t="s">
        <v>46</v>
      </c>
      <c r="B177" s="1125" t="s">
        <v>39</v>
      </c>
      <c r="C177" s="1435">
        <f t="shared" ref="C177" si="172">C178+C186</f>
        <v>7.4169999999999998</v>
      </c>
      <c r="D177" s="1435">
        <f t="shared" ref="D177:H177" si="173">D178+D186</f>
        <v>0</v>
      </c>
      <c r="E177" s="1435">
        <f t="shared" si="173"/>
        <v>11.403</v>
      </c>
      <c r="F177" s="1436">
        <f t="shared" si="173"/>
        <v>11.403</v>
      </c>
      <c r="G177" s="1435">
        <f t="shared" si="173"/>
        <v>20.7988</v>
      </c>
      <c r="H177" s="1435" t="e">
        <f t="shared" si="173"/>
        <v>#REF!</v>
      </c>
      <c r="I177" s="1435" t="e">
        <f t="shared" ref="I177:L177" si="174">I178+I186</f>
        <v>#REF!</v>
      </c>
      <c r="J177" s="1435" t="e">
        <f t="shared" si="174"/>
        <v>#REF!</v>
      </c>
      <c r="K177" s="1436" t="e">
        <f t="shared" si="174"/>
        <v>#REF!</v>
      </c>
      <c r="L177" s="1435" t="e">
        <f t="shared" si="174"/>
        <v>#REF!</v>
      </c>
      <c r="M177" s="1435"/>
      <c r="N177" s="1435">
        <f t="shared" ref="N177" si="175">N178+N186</f>
        <v>0</v>
      </c>
      <c r="O177" s="1435" t="e">
        <f t="shared" si="152"/>
        <v>#REF!</v>
      </c>
      <c r="P177" s="1435" t="e">
        <f t="shared" si="152"/>
        <v>#REF!</v>
      </c>
      <c r="Q177" s="1435" t="e">
        <f t="shared" si="153"/>
        <v>#REF!</v>
      </c>
      <c r="R177" s="1436" t="e">
        <f t="shared" si="154"/>
        <v>#REF!</v>
      </c>
      <c r="S177" s="1104" t="e">
        <f t="shared" si="155"/>
        <v>#REF!</v>
      </c>
      <c r="T177" s="1104"/>
      <c r="U177" s="1104"/>
      <c r="X177" s="1439" t="e">
        <f t="shared" ref="X177:X178" si="176">M177-L177</f>
        <v>#REF!</v>
      </c>
      <c r="Y177" s="1954" t="e">
        <f t="shared" ref="Y177:Y186" si="177">S177-O177</f>
        <v>#REF!</v>
      </c>
    </row>
    <row r="178" spans="1:25" s="1089" customFormat="1" outlineLevel="1">
      <c r="A178" s="1952">
        <v>1</v>
      </c>
      <c r="B178" s="1097" t="s">
        <v>89</v>
      </c>
      <c r="C178" s="1435">
        <f t="shared" ref="C178" si="178">SUM(C179:C185)</f>
        <v>7.4169999999999998</v>
      </c>
      <c r="D178" s="1435">
        <f t="shared" ref="D178:H178" si="179">SUM(D179:D185)</f>
        <v>0</v>
      </c>
      <c r="E178" s="1435">
        <f t="shared" si="179"/>
        <v>11.403</v>
      </c>
      <c r="F178" s="1436">
        <f t="shared" si="179"/>
        <v>11.403</v>
      </c>
      <c r="G178" s="1435">
        <f t="shared" si="179"/>
        <v>20.7988</v>
      </c>
      <c r="H178" s="1435" t="e">
        <f t="shared" si="179"/>
        <v>#REF!</v>
      </c>
      <c r="I178" s="1435" t="e">
        <f t="shared" ref="I178:L178" si="180">SUM(I179:I185)</f>
        <v>#REF!</v>
      </c>
      <c r="J178" s="1435" t="e">
        <f t="shared" si="180"/>
        <v>#REF!</v>
      </c>
      <c r="K178" s="1436" t="e">
        <f t="shared" si="180"/>
        <v>#REF!</v>
      </c>
      <c r="L178" s="1435" t="e">
        <f t="shared" si="180"/>
        <v>#REF!</v>
      </c>
      <c r="M178" s="1435"/>
      <c r="N178" s="1435">
        <f t="shared" ref="N178" si="181">SUM(N179:N185)</f>
        <v>0</v>
      </c>
      <c r="O178" s="1435" t="e">
        <f t="shared" si="152"/>
        <v>#REF!</v>
      </c>
      <c r="P178" s="1435" t="e">
        <f t="shared" si="152"/>
        <v>#REF!</v>
      </c>
      <c r="Q178" s="1435" t="e">
        <f t="shared" si="153"/>
        <v>#REF!</v>
      </c>
      <c r="R178" s="1436" t="e">
        <f t="shared" si="154"/>
        <v>#REF!</v>
      </c>
      <c r="S178" s="1104" t="e">
        <f t="shared" si="155"/>
        <v>#REF!</v>
      </c>
      <c r="T178" s="1104"/>
      <c r="U178" s="1104"/>
      <c r="X178" s="1439" t="e">
        <f t="shared" si="176"/>
        <v>#REF!</v>
      </c>
      <c r="Y178" s="1954" t="e">
        <f t="shared" si="177"/>
        <v>#REF!</v>
      </c>
    </row>
    <row r="179" spans="1:25" outlineLevel="1">
      <c r="A179" s="919">
        <v>1</v>
      </c>
      <c r="B179" s="780" t="e">
        <f>'прил 1.1'!#REF!</f>
        <v>#REF!</v>
      </c>
      <c r="C179" s="1433">
        <v>0</v>
      </c>
      <c r="D179" s="1433">
        <v>0</v>
      </c>
      <c r="E179" s="1433">
        <v>1.4020000000000001</v>
      </c>
      <c r="F179" s="1433">
        <v>1.4020000000000001</v>
      </c>
      <c r="G179" s="1433">
        <v>1.6453</v>
      </c>
      <c r="H179" s="1433" t="e">
        <f>INDEX('прил 1.1'!#REF!,MATCH($B179,'прил 1.1'!$B:$B,0))</f>
        <v>#REF!</v>
      </c>
      <c r="I179" s="1433" t="e">
        <f>INDEX('прил 1.1'!#REF!,MATCH($B179,'прил 1.1'!$B:$B,0))</f>
        <v>#REF!</v>
      </c>
      <c r="J179" s="1433" t="e">
        <f>INDEX('прил 1.1'!#REF!,MATCH($B179,'прил 1.1'!$B:$B,0))</f>
        <v>#REF!</v>
      </c>
      <c r="K179" s="1433" t="e">
        <f>INDEX('прил 1.1'!#REF!,MATCH($B179,'прил 1.1'!$B:$B,0))</f>
        <v>#REF!</v>
      </c>
      <c r="L179" s="1433" t="e">
        <f>INDEX('прил 1.1'!#REF!,MATCH($B179,'прил 1.1'!$B:$B,0))</f>
        <v>#REF!</v>
      </c>
      <c r="M179" s="1433"/>
      <c r="N179" s="1433"/>
      <c r="O179" s="1433" t="e">
        <f t="shared" si="152"/>
        <v>#REF!</v>
      </c>
      <c r="P179" s="1433" t="e">
        <f t="shared" si="152"/>
        <v>#REF!</v>
      </c>
      <c r="Q179" s="1433" t="e">
        <f t="shared" si="153"/>
        <v>#REF!</v>
      </c>
      <c r="R179" s="1433" t="e">
        <f t="shared" si="154"/>
        <v>#REF!</v>
      </c>
      <c r="S179" s="1101" t="e">
        <f t="shared" si="155"/>
        <v>#REF!</v>
      </c>
      <c r="T179" s="1101"/>
      <c r="U179" s="1101"/>
      <c r="X179" s="1439" t="e">
        <f t="shared" si="140"/>
        <v>#REF!</v>
      </c>
      <c r="Y179" s="1954" t="e">
        <f t="shared" si="177"/>
        <v>#REF!</v>
      </c>
    </row>
    <row r="180" spans="1:25" outlineLevel="1">
      <c r="A180" s="919">
        <f t="shared" ref="A180:A185" si="182">A179+1</f>
        <v>2</v>
      </c>
      <c r="B180" s="780" t="e">
        <f>'прил 1.1'!#REF!</f>
        <v>#REF!</v>
      </c>
      <c r="C180" s="1433">
        <v>0</v>
      </c>
      <c r="D180" s="1433">
        <v>0</v>
      </c>
      <c r="E180" s="1433">
        <v>1.6519999999999999</v>
      </c>
      <c r="F180" s="1433">
        <v>1.6519999999999999</v>
      </c>
      <c r="G180" s="1433">
        <v>1.9387000000000001</v>
      </c>
      <c r="H180" s="1433" t="e">
        <f>INDEX('прил 1.1'!#REF!,MATCH($B180,'прил 1.1'!$B:$B,0))</f>
        <v>#REF!</v>
      </c>
      <c r="I180" s="1433" t="e">
        <f>INDEX('прил 1.1'!#REF!,MATCH($B180,'прил 1.1'!$B:$B,0))</f>
        <v>#REF!</v>
      </c>
      <c r="J180" s="1433" t="e">
        <f>INDEX('прил 1.1'!#REF!,MATCH($B180,'прил 1.1'!$B:$B,0))</f>
        <v>#REF!</v>
      </c>
      <c r="K180" s="1433" t="e">
        <f>INDEX('прил 1.1'!#REF!,MATCH($B180,'прил 1.1'!$B:$B,0))</f>
        <v>#REF!</v>
      </c>
      <c r="L180" s="1433" t="e">
        <f>INDEX('прил 1.1'!#REF!,MATCH($B180,'прил 1.1'!$B:$B,0))</f>
        <v>#REF!</v>
      </c>
      <c r="M180" s="1433"/>
      <c r="N180" s="1433"/>
      <c r="O180" s="1433" t="e">
        <f t="shared" si="152"/>
        <v>#REF!</v>
      </c>
      <c r="P180" s="1433" t="e">
        <f t="shared" si="152"/>
        <v>#REF!</v>
      </c>
      <c r="Q180" s="1433" t="e">
        <f t="shared" si="153"/>
        <v>#REF!</v>
      </c>
      <c r="R180" s="1433" t="e">
        <f t="shared" si="154"/>
        <v>#REF!</v>
      </c>
      <c r="S180" s="1101" t="e">
        <f t="shared" si="155"/>
        <v>#REF!</v>
      </c>
      <c r="T180" s="1101"/>
      <c r="U180" s="1101"/>
      <c r="X180" s="1439" t="e">
        <f t="shared" si="140"/>
        <v>#REF!</v>
      </c>
      <c r="Y180" s="1954" t="e">
        <f t="shared" si="177"/>
        <v>#REF!</v>
      </c>
    </row>
    <row r="181" spans="1:25" outlineLevel="1">
      <c r="A181" s="919">
        <f t="shared" si="182"/>
        <v>3</v>
      </c>
      <c r="B181" s="780" t="e">
        <f>'прил 1.1'!#REF!</f>
        <v>#REF!</v>
      </c>
      <c r="C181" s="1433">
        <v>3.18</v>
      </c>
      <c r="D181" s="1433">
        <v>0</v>
      </c>
      <c r="E181" s="1433">
        <v>0</v>
      </c>
      <c r="F181" s="1433">
        <v>0</v>
      </c>
      <c r="G181" s="1433">
        <v>3.18</v>
      </c>
      <c r="H181" s="1433" t="e">
        <f>INDEX('прил 1.1'!#REF!,MATCH($B181,'прил 1.1'!$B:$B,0))</f>
        <v>#REF!</v>
      </c>
      <c r="I181" s="1433" t="e">
        <f>INDEX('прил 1.1'!#REF!,MATCH($B181,'прил 1.1'!$B:$B,0))</f>
        <v>#REF!</v>
      </c>
      <c r="J181" s="1433" t="e">
        <f>INDEX('прил 1.1'!#REF!,MATCH($B181,'прил 1.1'!$B:$B,0))</f>
        <v>#REF!</v>
      </c>
      <c r="K181" s="1433" t="e">
        <f>INDEX('прил 1.1'!#REF!,MATCH($B181,'прил 1.1'!$B:$B,0))</f>
        <v>#REF!</v>
      </c>
      <c r="L181" s="1433" t="e">
        <f>INDEX('прил 1.1'!#REF!,MATCH($B181,'прил 1.1'!$B:$B,0))</f>
        <v>#REF!</v>
      </c>
      <c r="M181" s="1433"/>
      <c r="N181" s="1433"/>
      <c r="O181" s="1433" t="e">
        <f t="shared" si="152"/>
        <v>#REF!</v>
      </c>
      <c r="P181" s="1433" t="e">
        <f t="shared" si="152"/>
        <v>#REF!</v>
      </c>
      <c r="Q181" s="1433" t="e">
        <f t="shared" si="153"/>
        <v>#REF!</v>
      </c>
      <c r="R181" s="1433" t="e">
        <f t="shared" si="154"/>
        <v>#REF!</v>
      </c>
      <c r="S181" s="1101" t="e">
        <f t="shared" si="155"/>
        <v>#REF!</v>
      </c>
      <c r="T181" s="1101"/>
      <c r="U181" s="1101"/>
      <c r="V181" s="1091" t="s">
        <v>1371</v>
      </c>
      <c r="X181" s="1439" t="e">
        <f>M181-L181</f>
        <v>#REF!</v>
      </c>
      <c r="Y181" s="1954" t="e">
        <f t="shared" si="177"/>
        <v>#REF!</v>
      </c>
    </row>
    <row r="182" spans="1:25" outlineLevel="1">
      <c r="A182" s="919">
        <f t="shared" si="182"/>
        <v>4</v>
      </c>
      <c r="B182" s="780" t="e">
        <f>'прил 1.1'!#REF!</f>
        <v>#REF!</v>
      </c>
      <c r="C182" s="1433">
        <v>0</v>
      </c>
      <c r="D182" s="1433">
        <v>0</v>
      </c>
      <c r="E182" s="1433">
        <v>2.202</v>
      </c>
      <c r="F182" s="1433">
        <v>2.202</v>
      </c>
      <c r="G182" s="1433">
        <v>2.5840999999999998</v>
      </c>
      <c r="H182" s="1433" t="e">
        <f>INDEX('прил 1.1'!#REF!,MATCH($B182,'прил 1.1'!$B:$B,0))</f>
        <v>#REF!</v>
      </c>
      <c r="I182" s="1433" t="e">
        <f>INDEX('прил 1.1'!#REF!,MATCH($B182,'прил 1.1'!$B:$B,0))</f>
        <v>#REF!</v>
      </c>
      <c r="J182" s="1433" t="e">
        <f>INDEX('прил 1.1'!#REF!,MATCH($B182,'прил 1.1'!$B:$B,0))</f>
        <v>#REF!</v>
      </c>
      <c r="K182" s="1433" t="e">
        <f>INDEX('прил 1.1'!#REF!,MATCH($B182,'прил 1.1'!$B:$B,0))</f>
        <v>#REF!</v>
      </c>
      <c r="L182" s="1433" t="e">
        <f>INDEX('прил 1.1'!#REF!,MATCH($B182,'прил 1.1'!$B:$B,0))</f>
        <v>#REF!</v>
      </c>
      <c r="M182" s="1433"/>
      <c r="N182" s="1433"/>
      <c r="O182" s="1433" t="e">
        <f t="shared" si="152"/>
        <v>#REF!</v>
      </c>
      <c r="P182" s="1433" t="e">
        <f t="shared" si="152"/>
        <v>#REF!</v>
      </c>
      <c r="Q182" s="1433" t="e">
        <f t="shared" si="153"/>
        <v>#REF!</v>
      </c>
      <c r="R182" s="1433" t="e">
        <f t="shared" si="154"/>
        <v>#REF!</v>
      </c>
      <c r="S182" s="1101" t="e">
        <f t="shared" si="155"/>
        <v>#REF!</v>
      </c>
      <c r="T182" s="1101"/>
      <c r="U182" s="1101"/>
      <c r="X182" s="1439" t="e">
        <f t="shared" si="140"/>
        <v>#REF!</v>
      </c>
      <c r="Y182" s="1954" t="e">
        <f t="shared" si="177"/>
        <v>#REF!</v>
      </c>
    </row>
    <row r="183" spans="1:25" outlineLevel="1">
      <c r="A183" s="919">
        <f t="shared" si="182"/>
        <v>5</v>
      </c>
      <c r="B183" s="780" t="e">
        <f>'прил 1.1'!#REF!</f>
        <v>#REF!</v>
      </c>
      <c r="C183" s="1433">
        <v>4.2370000000000001</v>
      </c>
      <c r="D183" s="1433">
        <v>0</v>
      </c>
      <c r="E183" s="1433">
        <v>0</v>
      </c>
      <c r="F183" s="1433">
        <v>0</v>
      </c>
      <c r="G183" s="1433">
        <v>4.2370000000000001</v>
      </c>
      <c r="H183" s="1433" t="e">
        <f>INDEX('прил 1.1'!#REF!,MATCH($B183,'прил 1.1'!$B:$B,0))</f>
        <v>#REF!</v>
      </c>
      <c r="I183" s="1433" t="e">
        <f>INDEX('прил 1.1'!#REF!,MATCH($B183,'прил 1.1'!$B:$B,0))</f>
        <v>#REF!</v>
      </c>
      <c r="J183" s="1433" t="e">
        <f>INDEX('прил 1.1'!#REF!,MATCH($B183,'прил 1.1'!$B:$B,0))</f>
        <v>#REF!</v>
      </c>
      <c r="K183" s="1433" t="e">
        <f>INDEX('прил 1.1'!#REF!,MATCH($B183,'прил 1.1'!$B:$B,0))</f>
        <v>#REF!</v>
      </c>
      <c r="L183" s="1433" t="e">
        <f>INDEX('прил 1.1'!#REF!,MATCH($B183,'прил 1.1'!$B:$B,0))</f>
        <v>#REF!</v>
      </c>
      <c r="M183" s="1433"/>
      <c r="N183" s="1433"/>
      <c r="O183" s="1433" t="e">
        <f t="shared" si="152"/>
        <v>#REF!</v>
      </c>
      <c r="P183" s="1433" t="e">
        <f t="shared" si="152"/>
        <v>#REF!</v>
      </c>
      <c r="Q183" s="1433" t="e">
        <f t="shared" si="153"/>
        <v>#REF!</v>
      </c>
      <c r="R183" s="1433" t="e">
        <f t="shared" si="154"/>
        <v>#REF!</v>
      </c>
      <c r="S183" s="1101" t="e">
        <f t="shared" si="155"/>
        <v>#REF!</v>
      </c>
      <c r="T183" s="1101"/>
      <c r="U183" s="1101"/>
      <c r="V183" s="1091" t="s">
        <v>1371</v>
      </c>
      <c r="X183" s="1439" t="e">
        <f>M183-L183</f>
        <v>#REF!</v>
      </c>
      <c r="Y183" s="1954" t="e">
        <f t="shared" si="177"/>
        <v>#REF!</v>
      </c>
    </row>
    <row r="184" spans="1:25" outlineLevel="1">
      <c r="A184" s="919">
        <f t="shared" si="182"/>
        <v>6</v>
      </c>
      <c r="B184" s="780" t="e">
        <f>'прил 1.1'!#REF!</f>
        <v>#REF!</v>
      </c>
      <c r="C184" s="1433">
        <v>0</v>
      </c>
      <c r="D184" s="1433">
        <v>0</v>
      </c>
      <c r="E184" s="1433">
        <v>3.0710000000000002</v>
      </c>
      <c r="F184" s="1433">
        <v>3.0710000000000002</v>
      </c>
      <c r="G184" s="1433">
        <v>3.6038999999999999</v>
      </c>
      <c r="H184" s="1433" t="e">
        <f>INDEX('прил 1.1'!#REF!,MATCH($B184,'прил 1.1'!$B:$B,0))</f>
        <v>#REF!</v>
      </c>
      <c r="I184" s="1433" t="e">
        <f>INDEX('прил 1.1'!#REF!,MATCH($B184,'прил 1.1'!$B:$B,0))</f>
        <v>#REF!</v>
      </c>
      <c r="J184" s="1433" t="e">
        <f>INDEX('прил 1.1'!#REF!,MATCH($B184,'прил 1.1'!$B:$B,0))</f>
        <v>#REF!</v>
      </c>
      <c r="K184" s="1433" t="e">
        <f>INDEX('прил 1.1'!#REF!,MATCH($B184,'прил 1.1'!$B:$B,0))</f>
        <v>#REF!</v>
      </c>
      <c r="L184" s="1433" t="e">
        <f>INDEX('прил 1.1'!#REF!,MATCH($B184,'прил 1.1'!$B:$B,0))</f>
        <v>#REF!</v>
      </c>
      <c r="M184" s="1433"/>
      <c r="N184" s="1433"/>
      <c r="O184" s="1433" t="e">
        <f t="shared" si="152"/>
        <v>#REF!</v>
      </c>
      <c r="P184" s="1433" t="e">
        <f t="shared" si="152"/>
        <v>#REF!</v>
      </c>
      <c r="Q184" s="1433" t="e">
        <f t="shared" si="153"/>
        <v>#REF!</v>
      </c>
      <c r="R184" s="1433" t="e">
        <f t="shared" si="154"/>
        <v>#REF!</v>
      </c>
      <c r="S184" s="1101" t="e">
        <f t="shared" si="155"/>
        <v>#REF!</v>
      </c>
      <c r="T184" s="1101"/>
      <c r="U184" s="1101"/>
      <c r="X184" s="1439" t="e">
        <f t="shared" si="140"/>
        <v>#REF!</v>
      </c>
      <c r="Y184" s="1954" t="e">
        <f t="shared" si="177"/>
        <v>#REF!</v>
      </c>
    </row>
    <row r="185" spans="1:25" outlineLevel="1">
      <c r="A185" s="919">
        <f t="shared" si="182"/>
        <v>7</v>
      </c>
      <c r="B185" s="780" t="e">
        <f>'прил 1.1'!#REF!</f>
        <v>#REF!</v>
      </c>
      <c r="C185" s="1433">
        <v>0</v>
      </c>
      <c r="D185" s="1433">
        <v>0</v>
      </c>
      <c r="E185" s="1433">
        <v>3.0760000000000001</v>
      </c>
      <c r="F185" s="1433">
        <v>3.0760000000000001</v>
      </c>
      <c r="G185" s="1433">
        <v>3.6097999999999999</v>
      </c>
      <c r="H185" s="1433" t="e">
        <f>INDEX('прил 1.1'!#REF!,MATCH($B185,'прил 1.1'!$B:$B,0))</f>
        <v>#REF!</v>
      </c>
      <c r="I185" s="1433" t="e">
        <f>INDEX('прил 1.1'!#REF!,MATCH($B185,'прил 1.1'!$B:$B,0))</f>
        <v>#REF!</v>
      </c>
      <c r="J185" s="1433" t="e">
        <f>INDEX('прил 1.1'!#REF!,MATCH($B185,'прил 1.1'!$B:$B,0))</f>
        <v>#REF!</v>
      </c>
      <c r="K185" s="1433" t="e">
        <f>INDEX('прил 1.1'!#REF!,MATCH($B185,'прил 1.1'!$B:$B,0))</f>
        <v>#REF!</v>
      </c>
      <c r="L185" s="1433" t="e">
        <f>INDEX('прил 1.1'!#REF!,MATCH($B185,'прил 1.1'!$B:$B,0))</f>
        <v>#REF!</v>
      </c>
      <c r="M185" s="1433"/>
      <c r="N185" s="1433"/>
      <c r="O185" s="1433" t="e">
        <f t="shared" si="152"/>
        <v>#REF!</v>
      </c>
      <c r="P185" s="1433" t="e">
        <f t="shared" si="152"/>
        <v>#REF!</v>
      </c>
      <c r="Q185" s="1433" t="e">
        <f t="shared" si="153"/>
        <v>#REF!</v>
      </c>
      <c r="R185" s="1433" t="e">
        <f t="shared" si="154"/>
        <v>#REF!</v>
      </c>
      <c r="S185" s="1101" t="e">
        <f t="shared" si="155"/>
        <v>#REF!</v>
      </c>
      <c r="T185" s="1101"/>
      <c r="U185" s="1101"/>
      <c r="X185" s="1439" t="e">
        <f t="shared" si="140"/>
        <v>#REF!</v>
      </c>
      <c r="Y185" s="1954" t="e">
        <f t="shared" si="177"/>
        <v>#REF!</v>
      </c>
    </row>
    <row r="186" spans="1:25" s="1089" customFormat="1" outlineLevel="2">
      <c r="A186" s="1952">
        <v>2</v>
      </c>
      <c r="B186" s="1097" t="s">
        <v>88</v>
      </c>
      <c r="C186" s="1435">
        <f t="shared" ref="C186" si="183">SUM(C189:C189)</f>
        <v>0</v>
      </c>
      <c r="D186" s="1435">
        <f t="shared" ref="D186:H186" si="184">SUM(D189:D189)</f>
        <v>0</v>
      </c>
      <c r="E186" s="1435">
        <f t="shared" si="184"/>
        <v>0</v>
      </c>
      <c r="F186" s="1436">
        <f t="shared" si="184"/>
        <v>0</v>
      </c>
      <c r="G186" s="1435">
        <f t="shared" si="184"/>
        <v>0</v>
      </c>
      <c r="H186" s="1435">
        <f t="shared" si="184"/>
        <v>0</v>
      </c>
      <c r="I186" s="1435">
        <f t="shared" ref="I186:L186" si="185">SUM(I189:I189)</f>
        <v>0</v>
      </c>
      <c r="J186" s="1435">
        <f t="shared" si="185"/>
        <v>0</v>
      </c>
      <c r="K186" s="1436">
        <f t="shared" si="185"/>
        <v>0</v>
      </c>
      <c r="L186" s="1435">
        <f t="shared" si="185"/>
        <v>0</v>
      </c>
      <c r="M186" s="1435"/>
      <c r="N186" s="1435">
        <f t="shared" ref="N186" si="186">SUM(N189:N189)</f>
        <v>0</v>
      </c>
      <c r="O186" s="1435">
        <f t="shared" si="152"/>
        <v>0</v>
      </c>
      <c r="P186" s="1435">
        <f t="shared" si="152"/>
        <v>0</v>
      </c>
      <c r="Q186" s="1435">
        <f t="shared" si="153"/>
        <v>0</v>
      </c>
      <c r="R186" s="1436">
        <f t="shared" si="154"/>
        <v>0</v>
      </c>
      <c r="S186" s="1104">
        <f t="shared" si="155"/>
        <v>0</v>
      </c>
      <c r="T186" s="1104"/>
      <c r="U186" s="1104"/>
      <c r="X186" s="1439">
        <f t="shared" si="140"/>
        <v>0</v>
      </c>
      <c r="Y186" s="1954">
        <f t="shared" si="177"/>
        <v>0</v>
      </c>
    </row>
    <row r="187" spans="1:25" s="1089" customFormat="1" hidden="1" outlineLevel="2">
      <c r="A187" s="1952"/>
      <c r="B187" s="1097"/>
      <c r="C187" s="1078"/>
      <c r="D187" s="1078"/>
      <c r="E187" s="1078"/>
      <c r="F187" s="1272"/>
      <c r="G187" s="1270"/>
      <c r="H187" s="1078"/>
      <c r="I187" s="1078"/>
      <c r="J187" s="1078"/>
      <c r="K187" s="1272"/>
      <c r="L187" s="1270"/>
      <c r="M187" s="1270"/>
      <c r="N187" s="1270"/>
      <c r="O187" s="1078">
        <f t="shared" si="152"/>
        <v>0</v>
      </c>
      <c r="P187" s="1078">
        <f t="shared" si="152"/>
        <v>0</v>
      </c>
      <c r="Q187" s="1078">
        <f t="shared" si="153"/>
        <v>0</v>
      </c>
      <c r="R187" s="1272">
        <f t="shared" si="154"/>
        <v>0</v>
      </c>
      <c r="S187" s="1270">
        <f t="shared" si="155"/>
        <v>0</v>
      </c>
      <c r="T187" s="1270">
        <f t="shared" si="160"/>
        <v>0</v>
      </c>
      <c r="U187" s="1270"/>
      <c r="X187" s="1439">
        <f t="shared" si="140"/>
        <v>0</v>
      </c>
    </row>
    <row r="188" spans="1:25" s="1089" customFormat="1" hidden="1" outlineLevel="2">
      <c r="A188" s="1952"/>
      <c r="B188" s="1097"/>
      <c r="C188" s="1078"/>
      <c r="D188" s="1078"/>
      <c r="E188" s="1078"/>
      <c r="F188" s="1272"/>
      <c r="G188" s="1270"/>
      <c r="H188" s="1078"/>
      <c r="I188" s="1078"/>
      <c r="J188" s="1078"/>
      <c r="K188" s="1272"/>
      <c r="L188" s="1270"/>
      <c r="M188" s="1270"/>
      <c r="N188" s="1270"/>
      <c r="O188" s="1078">
        <f t="shared" si="152"/>
        <v>0</v>
      </c>
      <c r="P188" s="1078">
        <f t="shared" si="152"/>
        <v>0</v>
      </c>
      <c r="Q188" s="1078">
        <f t="shared" si="153"/>
        <v>0</v>
      </c>
      <c r="R188" s="1272">
        <f t="shared" si="154"/>
        <v>0</v>
      </c>
      <c r="S188" s="1270">
        <f t="shared" si="155"/>
        <v>0</v>
      </c>
      <c r="T188" s="1270">
        <f t="shared" si="160"/>
        <v>0</v>
      </c>
      <c r="U188" s="1270"/>
      <c r="X188" s="1439">
        <f t="shared" si="140"/>
        <v>0</v>
      </c>
    </row>
    <row r="189" spans="1:25" hidden="1" outlineLevel="2">
      <c r="A189" s="977"/>
      <c r="B189" s="988"/>
      <c r="C189" s="1124"/>
      <c r="D189" s="1124"/>
      <c r="E189" s="1124"/>
      <c r="F189" s="1280"/>
      <c r="G189" s="1273"/>
      <c r="H189" s="1124"/>
      <c r="I189" s="1124"/>
      <c r="J189" s="1124"/>
      <c r="K189" s="1280"/>
      <c r="L189" s="1273"/>
      <c r="M189" s="1273"/>
      <c r="N189" s="1273"/>
      <c r="O189" s="1124">
        <f t="shared" si="152"/>
        <v>0</v>
      </c>
      <c r="P189" s="1124">
        <f t="shared" si="152"/>
        <v>0</v>
      </c>
      <c r="Q189" s="1124">
        <f t="shared" si="153"/>
        <v>0</v>
      </c>
      <c r="R189" s="1280">
        <f t="shared" si="154"/>
        <v>0</v>
      </c>
      <c r="S189" s="1273">
        <f t="shared" si="155"/>
        <v>0</v>
      </c>
      <c r="T189" s="1273">
        <f t="shared" si="160"/>
        <v>0</v>
      </c>
      <c r="U189" s="1273"/>
      <c r="X189" s="1439">
        <f t="shared" si="140"/>
        <v>0</v>
      </c>
    </row>
    <row r="190" spans="1:25" ht="31.5" outlineLevel="2">
      <c r="A190" s="1111" t="s">
        <v>79</v>
      </c>
      <c r="B190" s="1125" t="s">
        <v>80</v>
      </c>
      <c r="C190" s="1435">
        <f t="shared" ref="C190" si="187">C191+C196+C198</f>
        <v>0</v>
      </c>
      <c r="D190" s="1435">
        <f t="shared" ref="D190:H190" si="188">D191+D196+D198</f>
        <v>0</v>
      </c>
      <c r="E190" s="1435">
        <f t="shared" si="188"/>
        <v>13.704000000000001</v>
      </c>
      <c r="F190" s="1435">
        <f t="shared" si="188"/>
        <v>13.704000000000001</v>
      </c>
      <c r="G190" s="1435">
        <f t="shared" si="188"/>
        <v>15.9907</v>
      </c>
      <c r="H190" s="1435" t="e">
        <f t="shared" si="188"/>
        <v>#REF!</v>
      </c>
      <c r="I190" s="1435" t="e">
        <f t="shared" ref="I190:L190" si="189">I191+I196+I198</f>
        <v>#REF!</v>
      </c>
      <c r="J190" s="1435" t="e">
        <f t="shared" si="189"/>
        <v>#REF!</v>
      </c>
      <c r="K190" s="1435" t="e">
        <f t="shared" si="189"/>
        <v>#REF!</v>
      </c>
      <c r="L190" s="1435" t="e">
        <f t="shared" si="189"/>
        <v>#REF!</v>
      </c>
      <c r="M190" s="1435"/>
      <c r="N190" s="1435" t="e">
        <f t="shared" ref="N190" si="190">N191+N196+N198</f>
        <v>#REF!</v>
      </c>
      <c r="O190" s="1435" t="e">
        <f t="shared" si="152"/>
        <v>#REF!</v>
      </c>
      <c r="P190" s="1435" t="e">
        <f t="shared" si="152"/>
        <v>#REF!</v>
      </c>
      <c r="Q190" s="1435" t="e">
        <f t="shared" si="153"/>
        <v>#REF!</v>
      </c>
      <c r="R190" s="1104" t="e">
        <f t="shared" si="154"/>
        <v>#REF!</v>
      </c>
      <c r="S190" s="1104" t="e">
        <f t="shared" si="155"/>
        <v>#REF!</v>
      </c>
      <c r="T190" s="1104"/>
      <c r="U190" s="1104"/>
      <c r="X190" s="1439" t="e">
        <f t="shared" ref="X190:X191" si="191">M190-L190</f>
        <v>#REF!</v>
      </c>
      <c r="Y190" s="1954" t="e">
        <f t="shared" ref="Y190:Y199" si="192">S190-O190</f>
        <v>#REF!</v>
      </c>
    </row>
    <row r="191" spans="1:25" s="1089" customFormat="1" outlineLevel="2">
      <c r="A191" s="1111" t="s">
        <v>81</v>
      </c>
      <c r="B191" s="1097" t="s">
        <v>82</v>
      </c>
      <c r="C191" s="1435">
        <f t="shared" ref="C191" si="193">SUM(C192:C195)</f>
        <v>0</v>
      </c>
      <c r="D191" s="1435">
        <f t="shared" ref="D191:H191" si="194">SUM(D192:D195)</f>
        <v>0</v>
      </c>
      <c r="E191" s="1435">
        <f t="shared" si="194"/>
        <v>12.704000000000001</v>
      </c>
      <c r="F191" s="1435">
        <f t="shared" si="194"/>
        <v>12.704000000000001</v>
      </c>
      <c r="G191" s="1435">
        <f t="shared" si="194"/>
        <v>14.9907</v>
      </c>
      <c r="H191" s="1435" t="e">
        <f t="shared" si="194"/>
        <v>#REF!</v>
      </c>
      <c r="I191" s="1435" t="e">
        <f t="shared" ref="I191:L191" si="195">SUM(I192:I195)</f>
        <v>#REF!</v>
      </c>
      <c r="J191" s="1435" t="e">
        <f t="shared" si="195"/>
        <v>#REF!</v>
      </c>
      <c r="K191" s="1435" t="e">
        <f t="shared" si="195"/>
        <v>#REF!</v>
      </c>
      <c r="L191" s="1435" t="e">
        <f t="shared" si="195"/>
        <v>#REF!</v>
      </c>
      <c r="M191" s="1435"/>
      <c r="N191" s="1435">
        <f t="shared" ref="N191" si="196">SUM(N192:N195)</f>
        <v>0</v>
      </c>
      <c r="O191" s="1435" t="e">
        <f t="shared" si="152"/>
        <v>#REF!</v>
      </c>
      <c r="P191" s="1435" t="e">
        <f t="shared" si="152"/>
        <v>#REF!</v>
      </c>
      <c r="Q191" s="1435" t="e">
        <f t="shared" si="153"/>
        <v>#REF!</v>
      </c>
      <c r="R191" s="1435" t="e">
        <f t="shared" si="154"/>
        <v>#REF!</v>
      </c>
      <c r="S191" s="1104" t="e">
        <f t="shared" si="155"/>
        <v>#REF!</v>
      </c>
      <c r="T191" s="1104"/>
      <c r="U191" s="1104"/>
      <c r="X191" s="1439" t="e">
        <f t="shared" si="191"/>
        <v>#REF!</v>
      </c>
      <c r="Y191" s="1954" t="e">
        <f t="shared" si="192"/>
        <v>#REF!</v>
      </c>
    </row>
    <row r="192" spans="1:25" outlineLevel="1">
      <c r="A192" s="919">
        <v>1</v>
      </c>
      <c r="B192" s="780" t="e">
        <f>'прил 1.1'!#REF!</f>
        <v>#REF!</v>
      </c>
      <c r="C192" s="1433">
        <v>0</v>
      </c>
      <c r="D192" s="1433">
        <v>0</v>
      </c>
      <c r="E192" s="1433">
        <v>8.6690000000000005</v>
      </c>
      <c r="F192" s="1433">
        <v>8.6690000000000005</v>
      </c>
      <c r="G192" s="1433">
        <v>10.2294</v>
      </c>
      <c r="H192" s="1433" t="e">
        <f>INDEX('прил 1.1'!#REF!,MATCH($B192,'прил 1.1'!$B:$B,0))</f>
        <v>#REF!</v>
      </c>
      <c r="I192" s="1433" t="e">
        <f>INDEX('прил 1.1'!#REF!,MATCH($B192,'прил 1.1'!$B:$B,0))</f>
        <v>#REF!</v>
      </c>
      <c r="J192" s="1433" t="e">
        <f>INDEX('прил 1.1'!#REF!,MATCH($B192,'прил 1.1'!$B:$B,0))</f>
        <v>#REF!</v>
      </c>
      <c r="K192" s="1433" t="e">
        <f>INDEX('прил 1.1'!#REF!,MATCH($B192,'прил 1.1'!$B:$B,0))</f>
        <v>#REF!</v>
      </c>
      <c r="L192" s="1433" t="e">
        <f>INDEX('прил 1.1'!#REF!,MATCH($B192,'прил 1.1'!$B:$B,0))</f>
        <v>#REF!</v>
      </c>
      <c r="M192" s="1433"/>
      <c r="N192" s="1433"/>
      <c r="O192" s="1433" t="e">
        <f t="shared" si="152"/>
        <v>#REF!</v>
      </c>
      <c r="P192" s="1433" t="e">
        <f t="shared" si="152"/>
        <v>#REF!</v>
      </c>
      <c r="Q192" s="1433" t="e">
        <f t="shared" si="153"/>
        <v>#REF!</v>
      </c>
      <c r="R192" s="1433" t="e">
        <f t="shared" si="154"/>
        <v>#REF!</v>
      </c>
      <c r="S192" s="1101" t="e">
        <f t="shared" si="155"/>
        <v>#REF!</v>
      </c>
      <c r="T192" s="1101"/>
      <c r="U192" s="1101"/>
      <c r="X192" s="1439" t="e">
        <f t="shared" si="140"/>
        <v>#REF!</v>
      </c>
      <c r="Y192" s="1954" t="e">
        <f t="shared" si="192"/>
        <v>#REF!</v>
      </c>
    </row>
    <row r="193" spans="1:25" outlineLevel="1">
      <c r="A193" s="919">
        <f t="shared" ref="A193:A194" si="197">A192+1</f>
        <v>2</v>
      </c>
      <c r="B193" s="780" t="e">
        <f>'прил 1.1'!#REF!</f>
        <v>#REF!</v>
      </c>
      <c r="C193" s="1433">
        <v>0</v>
      </c>
      <c r="D193" s="1433">
        <v>0</v>
      </c>
      <c r="E193" s="1433">
        <v>3.2</v>
      </c>
      <c r="F193" s="1433">
        <v>3.2</v>
      </c>
      <c r="G193" s="1433">
        <v>3.7759999999999998</v>
      </c>
      <c r="H193" s="1433" t="e">
        <f>INDEX('прил 1.1'!#REF!,MATCH($B193,'прил 1.1'!$B:$B,0))</f>
        <v>#REF!</v>
      </c>
      <c r="I193" s="1433" t="e">
        <f>INDEX('прил 1.1'!#REF!,MATCH($B193,'прил 1.1'!$B:$B,0))</f>
        <v>#REF!</v>
      </c>
      <c r="J193" s="1433" t="e">
        <f>INDEX('прил 1.1'!#REF!,MATCH($B193,'прил 1.1'!$B:$B,0))</f>
        <v>#REF!</v>
      </c>
      <c r="K193" s="1433" t="e">
        <f>INDEX('прил 1.1'!#REF!,MATCH($B193,'прил 1.1'!$B:$B,0))</f>
        <v>#REF!</v>
      </c>
      <c r="L193" s="1433" t="e">
        <f>INDEX('прил 1.1'!#REF!,MATCH($B193,'прил 1.1'!$B:$B,0))</f>
        <v>#REF!</v>
      </c>
      <c r="M193" s="1433"/>
      <c r="N193" s="1433"/>
      <c r="O193" s="1433" t="e">
        <f t="shared" si="152"/>
        <v>#REF!</v>
      </c>
      <c r="P193" s="1433" t="e">
        <f t="shared" si="152"/>
        <v>#REF!</v>
      </c>
      <c r="Q193" s="1433" t="e">
        <f t="shared" si="153"/>
        <v>#REF!</v>
      </c>
      <c r="R193" s="1433" t="e">
        <f t="shared" si="154"/>
        <v>#REF!</v>
      </c>
      <c r="S193" s="1101" t="e">
        <f t="shared" si="155"/>
        <v>#REF!</v>
      </c>
      <c r="T193" s="1101"/>
      <c r="U193" s="1101"/>
      <c r="X193" s="1439" t="e">
        <f t="shared" si="140"/>
        <v>#REF!</v>
      </c>
      <c r="Y193" s="1954" t="e">
        <f t="shared" si="192"/>
        <v>#REF!</v>
      </c>
    </row>
    <row r="194" spans="1:25" outlineLevel="2">
      <c r="A194" s="919">
        <f t="shared" si="197"/>
        <v>3</v>
      </c>
      <c r="B194" s="780" t="e">
        <f>'прил 1.1'!#REF!</f>
        <v>#REF!</v>
      </c>
      <c r="C194" s="1433">
        <v>0</v>
      </c>
      <c r="D194" s="1433">
        <v>0</v>
      </c>
      <c r="E194" s="1433">
        <v>0.83499999999999996</v>
      </c>
      <c r="F194" s="1433">
        <v>0.83499999999999996</v>
      </c>
      <c r="G194" s="1433">
        <v>0.98529999999999995</v>
      </c>
      <c r="H194" s="1433" t="e">
        <f>INDEX('прил 1.1'!#REF!,MATCH($B194,'прил 1.1'!$B:$B,0))</f>
        <v>#REF!</v>
      </c>
      <c r="I194" s="1433" t="e">
        <f>INDEX('прил 1.1'!#REF!,MATCH($B194,'прил 1.1'!$B:$B,0))</f>
        <v>#REF!</v>
      </c>
      <c r="J194" s="1433" t="e">
        <f>INDEX('прил 1.1'!#REF!,MATCH($B194,'прил 1.1'!$B:$B,0))</f>
        <v>#REF!</v>
      </c>
      <c r="K194" s="1433" t="e">
        <f>INDEX('прил 1.1'!#REF!,MATCH($B194,'прил 1.1'!$B:$B,0))</f>
        <v>#REF!</v>
      </c>
      <c r="L194" s="1433" t="e">
        <f>INDEX('прил 1.1'!#REF!,MATCH($B194,'прил 1.1'!$B:$B,0))</f>
        <v>#REF!</v>
      </c>
      <c r="M194" s="1433"/>
      <c r="N194" s="1433"/>
      <c r="O194" s="1433" t="e">
        <f t="shared" si="152"/>
        <v>#REF!</v>
      </c>
      <c r="P194" s="1433" t="e">
        <f t="shared" si="152"/>
        <v>#REF!</v>
      </c>
      <c r="Q194" s="1433" t="e">
        <f t="shared" si="153"/>
        <v>#REF!</v>
      </c>
      <c r="R194" s="1433" t="e">
        <f t="shared" si="154"/>
        <v>#REF!</v>
      </c>
      <c r="S194" s="1101" t="e">
        <f t="shared" si="155"/>
        <v>#REF!</v>
      </c>
      <c r="T194" s="1101"/>
      <c r="U194" s="1101"/>
      <c r="X194" s="1439" t="e">
        <f t="shared" si="140"/>
        <v>#REF!</v>
      </c>
      <c r="Y194" s="1954" t="e">
        <f t="shared" si="192"/>
        <v>#REF!</v>
      </c>
    </row>
    <row r="195" spans="1:25" outlineLevel="2">
      <c r="A195" s="919"/>
      <c r="B195" s="780" t="e">
        <f>'прил 1.1'!#REF!</f>
        <v>#REF!</v>
      </c>
      <c r="C195" s="781"/>
      <c r="D195" s="781"/>
      <c r="E195" s="1101"/>
      <c r="F195" s="1269"/>
      <c r="G195" s="1267"/>
      <c r="H195" s="1433" t="e">
        <f>INDEX('прил 1.1'!#REF!,MATCH($B195,'прил 1.1'!$B:$B,0))</f>
        <v>#REF!</v>
      </c>
      <c r="I195" s="1433" t="e">
        <f>INDEX('прил 1.1'!#REF!,MATCH($B195,'прил 1.1'!$B:$B,0))</f>
        <v>#REF!</v>
      </c>
      <c r="J195" s="1433" t="e">
        <f>INDEX('прил 1.1'!#REF!,MATCH($B195,'прил 1.1'!$B:$B,0))</f>
        <v>#REF!</v>
      </c>
      <c r="K195" s="1433" t="e">
        <f>INDEX('прил 1.1'!#REF!,MATCH($B195,'прил 1.1'!$B:$B,0))</f>
        <v>#REF!</v>
      </c>
      <c r="L195" s="1433" t="e">
        <f>INDEX('прил 1.1'!#REF!,MATCH($B195,'прил 1.1'!$B:$B,0))</f>
        <v>#REF!</v>
      </c>
      <c r="M195" s="1433"/>
      <c r="N195" s="1433"/>
      <c r="O195" s="781" t="e">
        <f t="shared" si="152"/>
        <v>#REF!</v>
      </c>
      <c r="P195" s="781" t="e">
        <f t="shared" si="152"/>
        <v>#REF!</v>
      </c>
      <c r="Q195" s="1101" t="e">
        <f t="shared" si="153"/>
        <v>#REF!</v>
      </c>
      <c r="R195" s="1269" t="e">
        <f t="shared" si="154"/>
        <v>#REF!</v>
      </c>
      <c r="S195" s="1101" t="e">
        <f t="shared" si="155"/>
        <v>#REF!</v>
      </c>
      <c r="T195" s="1101"/>
      <c r="U195" s="1101"/>
      <c r="V195" s="1091" t="s">
        <v>1368</v>
      </c>
      <c r="X195" s="1439" t="e">
        <f>M195-L195</f>
        <v>#REF!</v>
      </c>
      <c r="Y195" s="1954" t="e">
        <f t="shared" si="192"/>
        <v>#REF!</v>
      </c>
    </row>
    <row r="196" spans="1:25" s="1089" customFormat="1" outlineLevel="2">
      <c r="A196" s="1111" t="s">
        <v>83</v>
      </c>
      <c r="B196" s="1097" t="s">
        <v>84</v>
      </c>
      <c r="C196" s="1435">
        <f t="shared" ref="C196:G196" si="198">C197</f>
        <v>0</v>
      </c>
      <c r="D196" s="1435">
        <f t="shared" si="198"/>
        <v>0</v>
      </c>
      <c r="E196" s="1435">
        <f t="shared" si="198"/>
        <v>1</v>
      </c>
      <c r="F196" s="1436">
        <f t="shared" si="198"/>
        <v>1</v>
      </c>
      <c r="G196" s="1435">
        <f t="shared" si="198"/>
        <v>1</v>
      </c>
      <c r="H196" s="1435" t="e">
        <f t="shared" ref="H196:N196" si="199">H197</f>
        <v>#REF!</v>
      </c>
      <c r="I196" s="1435" t="e">
        <f t="shared" si="199"/>
        <v>#REF!</v>
      </c>
      <c r="J196" s="1435" t="e">
        <f t="shared" si="199"/>
        <v>#REF!</v>
      </c>
      <c r="K196" s="1436" t="e">
        <f t="shared" si="199"/>
        <v>#REF!</v>
      </c>
      <c r="L196" s="1435" t="e">
        <f t="shared" si="199"/>
        <v>#REF!</v>
      </c>
      <c r="M196" s="1435"/>
      <c r="N196" s="1435">
        <f t="shared" si="199"/>
        <v>0</v>
      </c>
      <c r="O196" s="1435" t="e">
        <f t="shared" si="152"/>
        <v>#REF!</v>
      </c>
      <c r="P196" s="1435" t="e">
        <f t="shared" si="152"/>
        <v>#REF!</v>
      </c>
      <c r="Q196" s="1435" t="e">
        <f t="shared" si="153"/>
        <v>#REF!</v>
      </c>
      <c r="R196" s="1436" t="e">
        <f t="shared" si="154"/>
        <v>#REF!</v>
      </c>
      <c r="S196" s="1104" t="e">
        <f t="shared" si="155"/>
        <v>#REF!</v>
      </c>
      <c r="T196" s="1104"/>
      <c r="U196" s="1104"/>
      <c r="X196" s="1439" t="e">
        <f t="shared" si="140"/>
        <v>#REF!</v>
      </c>
      <c r="Y196" s="1954" t="e">
        <f t="shared" si="192"/>
        <v>#REF!</v>
      </c>
    </row>
    <row r="197" spans="1:25" outlineLevel="2">
      <c r="A197" s="919">
        <v>1</v>
      </c>
      <c r="B197" s="780" t="e">
        <f>'прил 1.1'!#REF!</f>
        <v>#REF!</v>
      </c>
      <c r="C197" s="1433">
        <v>0</v>
      </c>
      <c r="D197" s="1433">
        <v>0</v>
      </c>
      <c r="E197" s="1433">
        <v>1</v>
      </c>
      <c r="F197" s="1433">
        <v>1</v>
      </c>
      <c r="G197" s="1433">
        <v>1</v>
      </c>
      <c r="H197" s="1433" t="e">
        <f>INDEX('прил 1.1'!#REF!,MATCH($B197,'прил 1.1'!$B:$B,0))</f>
        <v>#REF!</v>
      </c>
      <c r="I197" s="1433" t="e">
        <f>INDEX('прил 1.1'!#REF!,MATCH($B197,'прил 1.1'!$B:$B,0))</f>
        <v>#REF!</v>
      </c>
      <c r="J197" s="1433" t="e">
        <f>INDEX('прил 1.1'!#REF!,MATCH($B197,'прил 1.1'!$B:$B,0))</f>
        <v>#REF!</v>
      </c>
      <c r="K197" s="1433" t="e">
        <f>INDEX('прил 1.1'!#REF!,MATCH($B197,'прил 1.1'!$B:$B,0))</f>
        <v>#REF!</v>
      </c>
      <c r="L197" s="1433" t="e">
        <f>INDEX('прил 1.1'!#REF!,MATCH($B197,'прил 1.1'!$B:$B,0))</f>
        <v>#REF!</v>
      </c>
      <c r="M197" s="1433"/>
      <c r="N197" s="1433"/>
      <c r="O197" s="1433" t="e">
        <f t="shared" si="152"/>
        <v>#REF!</v>
      </c>
      <c r="P197" s="1433" t="e">
        <f t="shared" si="152"/>
        <v>#REF!</v>
      </c>
      <c r="Q197" s="1433" t="e">
        <f t="shared" si="153"/>
        <v>#REF!</v>
      </c>
      <c r="R197" s="1433" t="e">
        <f t="shared" si="154"/>
        <v>#REF!</v>
      </c>
      <c r="S197" s="1101" t="e">
        <f t="shared" si="155"/>
        <v>#REF!</v>
      </c>
      <c r="T197" s="1101"/>
      <c r="U197" s="1101"/>
      <c r="X197" s="1439" t="e">
        <f t="shared" si="140"/>
        <v>#REF!</v>
      </c>
      <c r="Y197" s="1954" t="e">
        <f t="shared" si="192"/>
        <v>#REF!</v>
      </c>
    </row>
    <row r="198" spans="1:25" s="1089" customFormat="1" outlineLevel="2">
      <c r="A198" s="1111" t="s">
        <v>85</v>
      </c>
      <c r="B198" s="1097" t="s">
        <v>86</v>
      </c>
      <c r="C198" s="1433">
        <v>0</v>
      </c>
      <c r="D198" s="1433">
        <f t="shared" ref="D198:S198" si="200">SUM(D199:D200)</f>
        <v>0</v>
      </c>
      <c r="E198" s="1435">
        <f t="shared" si="200"/>
        <v>0</v>
      </c>
      <c r="F198" s="1436">
        <f t="shared" si="200"/>
        <v>0</v>
      </c>
      <c r="G198" s="1435">
        <f t="shared" si="200"/>
        <v>0</v>
      </c>
      <c r="H198" s="1435" t="e">
        <f t="shared" si="200"/>
        <v>#REF!</v>
      </c>
      <c r="I198" s="1435" t="e">
        <f t="shared" si="200"/>
        <v>#REF!</v>
      </c>
      <c r="J198" s="1435" t="e">
        <f t="shared" si="200"/>
        <v>#REF!</v>
      </c>
      <c r="K198" s="1435" t="e">
        <f t="shared" si="200"/>
        <v>#REF!</v>
      </c>
      <c r="L198" s="1435" t="e">
        <f t="shared" si="200"/>
        <v>#REF!</v>
      </c>
      <c r="M198" s="1435"/>
      <c r="N198" s="1435" t="e">
        <f t="shared" si="200"/>
        <v>#REF!</v>
      </c>
      <c r="O198" s="1435" t="e">
        <f t="shared" si="200"/>
        <v>#REF!</v>
      </c>
      <c r="P198" s="1435" t="e">
        <f t="shared" si="200"/>
        <v>#REF!</v>
      </c>
      <c r="Q198" s="1435" t="e">
        <f t="shared" si="200"/>
        <v>#REF!</v>
      </c>
      <c r="R198" s="1435" t="e">
        <f t="shared" si="200"/>
        <v>#REF!</v>
      </c>
      <c r="S198" s="1435" t="e">
        <f t="shared" si="200"/>
        <v>#REF!</v>
      </c>
      <c r="T198" s="1101"/>
      <c r="U198" s="1101"/>
      <c r="X198" s="1439" t="e">
        <f t="shared" ref="X198:X199" si="201">M198-L198</f>
        <v>#REF!</v>
      </c>
      <c r="Y198" s="1954" t="e">
        <f t="shared" si="192"/>
        <v>#REF!</v>
      </c>
    </row>
    <row r="199" spans="1:25" outlineLevel="2">
      <c r="A199" s="919"/>
      <c r="B199" s="1094" t="e">
        <f>'прил 1.1'!#REF!</f>
        <v>#REF!</v>
      </c>
      <c r="C199" s="781"/>
      <c r="D199" s="781"/>
      <c r="E199" s="781"/>
      <c r="F199" s="1269"/>
      <c r="G199" s="1267"/>
      <c r="H199" s="1433" t="e">
        <f>INDEX('прил 1.1'!#REF!,MATCH($B199,'прил 1.1'!$B:$B,0))</f>
        <v>#REF!</v>
      </c>
      <c r="I199" s="1433" t="e">
        <f>INDEX('прил 1.1'!#REF!,MATCH($B199,'прил 1.1'!$B:$B,0))</f>
        <v>#REF!</v>
      </c>
      <c r="J199" s="1433" t="e">
        <f>INDEX('прил 1.1'!#REF!,MATCH($B199,'прил 1.1'!$B:$B,0))</f>
        <v>#REF!</v>
      </c>
      <c r="K199" s="1433" t="e">
        <f>INDEX('прил 1.1'!#REF!,MATCH($B199,'прил 1.1'!$B:$B,0))</f>
        <v>#REF!</v>
      </c>
      <c r="L199" s="1433" t="e">
        <f>INDEX('прил 1.1'!#REF!,MATCH($B199,'прил 1.1'!$B:$B,0))</f>
        <v>#REF!</v>
      </c>
      <c r="M199" s="1433"/>
      <c r="N199" s="1433" t="e">
        <f t="shared" ref="N199" si="202">L199</f>
        <v>#REF!</v>
      </c>
      <c r="O199" s="781" t="e">
        <f t="shared" si="152"/>
        <v>#REF!</v>
      </c>
      <c r="P199" s="781" t="e">
        <f t="shared" si="152"/>
        <v>#REF!</v>
      </c>
      <c r="Q199" s="781" t="e">
        <f t="shared" si="153"/>
        <v>#REF!</v>
      </c>
      <c r="R199" s="1269" t="e">
        <f t="shared" si="154"/>
        <v>#REF!</v>
      </c>
      <c r="S199" s="1101" t="e">
        <f t="shared" si="155"/>
        <v>#REF!</v>
      </c>
      <c r="T199" s="1101"/>
      <c r="U199" s="1101"/>
      <c r="V199" s="1091" t="s">
        <v>1368</v>
      </c>
      <c r="X199" s="1439" t="e">
        <f t="shared" si="201"/>
        <v>#REF!</v>
      </c>
      <c r="Y199" s="1954" t="e">
        <f t="shared" si="192"/>
        <v>#REF!</v>
      </c>
    </row>
    <row r="200" spans="1:25" hidden="1" outlineLevel="2">
      <c r="A200" s="980"/>
      <c r="B200" s="1135"/>
      <c r="C200" s="1104"/>
      <c r="D200" s="1104"/>
      <c r="E200" s="1104"/>
      <c r="F200" s="1270"/>
      <c r="G200" s="1270"/>
      <c r="H200" s="1104"/>
      <c r="I200" s="1104"/>
      <c r="J200" s="1104"/>
      <c r="K200" s="1270"/>
      <c r="L200" s="1270"/>
      <c r="M200" s="1270"/>
      <c r="N200" s="1270"/>
      <c r="O200" s="1104">
        <f t="shared" si="152"/>
        <v>0</v>
      </c>
      <c r="P200" s="1104">
        <f t="shared" si="152"/>
        <v>0</v>
      </c>
      <c r="Q200" s="1104">
        <f t="shared" si="153"/>
        <v>0</v>
      </c>
      <c r="R200" s="1270">
        <f t="shared" si="154"/>
        <v>0</v>
      </c>
      <c r="S200" s="1270">
        <f t="shared" si="155"/>
        <v>0</v>
      </c>
      <c r="T200" s="1270">
        <f t="shared" si="160"/>
        <v>0</v>
      </c>
      <c r="U200" s="1270"/>
      <c r="X200" s="1439">
        <f t="shared" si="140"/>
        <v>0</v>
      </c>
    </row>
    <row r="201" spans="1:25" outlineLevel="2">
      <c r="A201" s="1111" t="s">
        <v>87</v>
      </c>
      <c r="B201" s="1125" t="s">
        <v>40</v>
      </c>
      <c r="C201" s="1435">
        <f t="shared" ref="C201" si="203">C202+C210+C212+C215+C217</f>
        <v>27.706959999999999</v>
      </c>
      <c r="D201" s="1435">
        <f t="shared" ref="D201:H201" si="204">D202+D210+D212+D215+D217</f>
        <v>12.354168796483053</v>
      </c>
      <c r="E201" s="1435">
        <f t="shared" si="204"/>
        <v>30.865930047999996</v>
      </c>
      <c r="F201" s="1435">
        <f t="shared" si="204"/>
        <v>33.718930047999997</v>
      </c>
      <c r="G201" s="1435">
        <f t="shared" si="204"/>
        <v>67.253</v>
      </c>
      <c r="H201" s="1435" t="e">
        <f t="shared" si="204"/>
        <v>#REF!</v>
      </c>
      <c r="I201" s="1435" t="e">
        <f t="shared" ref="I201:L201" si="205">I202+I210+I212+I215+I217</f>
        <v>#REF!</v>
      </c>
      <c r="J201" s="1435" t="e">
        <f t="shared" si="205"/>
        <v>#REF!</v>
      </c>
      <c r="K201" s="1435" t="e">
        <f t="shared" si="205"/>
        <v>#REF!</v>
      </c>
      <c r="L201" s="1435" t="e">
        <f t="shared" si="205"/>
        <v>#REF!</v>
      </c>
      <c r="M201" s="1435"/>
      <c r="N201" s="1435">
        <f t="shared" ref="N201" si="206">N202+N210+N212+N215+N217</f>
        <v>0</v>
      </c>
      <c r="O201" s="1435" t="e">
        <f t="shared" si="152"/>
        <v>#REF!</v>
      </c>
      <c r="P201" s="1435" t="e">
        <f t="shared" si="152"/>
        <v>#REF!</v>
      </c>
      <c r="Q201" s="1435" t="e">
        <f t="shared" si="153"/>
        <v>#REF!</v>
      </c>
      <c r="R201" s="1435" t="e">
        <f t="shared" si="154"/>
        <v>#REF!</v>
      </c>
      <c r="S201" s="1104" t="e">
        <f t="shared" si="155"/>
        <v>#REF!</v>
      </c>
      <c r="T201" s="1104"/>
      <c r="U201" s="1104"/>
      <c r="X201" s="1439" t="e">
        <f>M201-L201</f>
        <v>#REF!</v>
      </c>
      <c r="Y201" s="1954" t="e">
        <f t="shared" ref="Y201:Y210" si="207">S201-O201</f>
        <v>#REF!</v>
      </c>
    </row>
    <row r="202" spans="1:25" s="1089" customFormat="1" outlineLevel="2">
      <c r="A202" s="1952">
        <v>1</v>
      </c>
      <c r="B202" s="1097" t="s">
        <v>41</v>
      </c>
      <c r="C202" s="1435">
        <f t="shared" ref="C202" si="208">SUM(C203:C209)</f>
        <v>0</v>
      </c>
      <c r="D202" s="1435">
        <f t="shared" ref="D202:H202" si="209">SUM(D203:D209)</f>
        <v>0</v>
      </c>
      <c r="E202" s="1435">
        <f t="shared" si="209"/>
        <v>0</v>
      </c>
      <c r="F202" s="1435">
        <f t="shared" si="209"/>
        <v>2.8529999999999998</v>
      </c>
      <c r="G202" s="1435">
        <f t="shared" si="209"/>
        <v>3.3481999999999998</v>
      </c>
      <c r="H202" s="1435" t="e">
        <f t="shared" si="209"/>
        <v>#REF!</v>
      </c>
      <c r="I202" s="1435" t="e">
        <f t="shared" ref="I202:L202" si="210">SUM(I203:I209)</f>
        <v>#REF!</v>
      </c>
      <c r="J202" s="1435" t="e">
        <f t="shared" si="210"/>
        <v>#REF!</v>
      </c>
      <c r="K202" s="1435" t="e">
        <f t="shared" si="210"/>
        <v>#REF!</v>
      </c>
      <c r="L202" s="1435" t="e">
        <f t="shared" si="210"/>
        <v>#REF!</v>
      </c>
      <c r="M202" s="1435"/>
      <c r="N202" s="1435">
        <f t="shared" ref="N202" si="211">SUM(N203:N209)</f>
        <v>0</v>
      </c>
      <c r="O202" s="1435" t="e">
        <f t="shared" si="152"/>
        <v>#REF!</v>
      </c>
      <c r="P202" s="1435" t="e">
        <f t="shared" si="152"/>
        <v>#REF!</v>
      </c>
      <c r="Q202" s="1435" t="e">
        <f t="shared" si="153"/>
        <v>#REF!</v>
      </c>
      <c r="R202" s="1435" t="e">
        <f t="shared" si="154"/>
        <v>#REF!</v>
      </c>
      <c r="S202" s="1104" t="e">
        <f t="shared" si="155"/>
        <v>#REF!</v>
      </c>
      <c r="T202" s="1104"/>
      <c r="U202" s="1104"/>
      <c r="X202" s="1439" t="e">
        <f t="shared" si="140"/>
        <v>#REF!</v>
      </c>
      <c r="Y202" s="1954" t="e">
        <f t="shared" si="207"/>
        <v>#REF!</v>
      </c>
    </row>
    <row r="203" spans="1:25" outlineLevel="2">
      <c r="A203" s="919">
        <v>1</v>
      </c>
      <c r="B203" s="780" t="e">
        <f>'прил 1.1'!#REF!</f>
        <v>#REF!</v>
      </c>
      <c r="C203" s="1433">
        <v>0</v>
      </c>
      <c r="D203" s="1433">
        <v>0</v>
      </c>
      <c r="E203" s="1433">
        <v>0</v>
      </c>
      <c r="F203" s="1433">
        <v>0.14000000000000001</v>
      </c>
      <c r="G203" s="1433">
        <v>0.1643</v>
      </c>
      <c r="H203" s="1433" t="e">
        <f>INDEX('прил 1.1'!#REF!,MATCH($B203,'прил 1.1'!$B:$B,0))</f>
        <v>#REF!</v>
      </c>
      <c r="I203" s="1433" t="e">
        <f>INDEX('прил 1.1'!#REF!,MATCH($B203,'прил 1.1'!$B:$B,0))</f>
        <v>#REF!</v>
      </c>
      <c r="J203" s="1433" t="e">
        <f>INDEX('прил 1.1'!#REF!,MATCH($B203,'прил 1.1'!$B:$B,0))</f>
        <v>#REF!</v>
      </c>
      <c r="K203" s="1433" t="e">
        <f>INDEX('прил 1.1'!#REF!,MATCH($B203,'прил 1.1'!$B:$B,0))</f>
        <v>#REF!</v>
      </c>
      <c r="L203" s="1433" t="e">
        <f>INDEX('прил 1.1'!#REF!,MATCH($B203,'прил 1.1'!$B:$B,0))</f>
        <v>#REF!</v>
      </c>
      <c r="M203" s="1433"/>
      <c r="N203" s="1433"/>
      <c r="O203" s="1433" t="e">
        <f t="shared" si="152"/>
        <v>#REF!</v>
      </c>
      <c r="P203" s="1433" t="e">
        <f t="shared" si="152"/>
        <v>#REF!</v>
      </c>
      <c r="Q203" s="1433" t="e">
        <f t="shared" si="153"/>
        <v>#REF!</v>
      </c>
      <c r="R203" s="1433" t="e">
        <f t="shared" si="154"/>
        <v>#REF!</v>
      </c>
      <c r="S203" s="1101" t="e">
        <f t="shared" si="155"/>
        <v>#REF!</v>
      </c>
      <c r="T203" s="1101"/>
      <c r="U203" s="1101"/>
      <c r="X203" s="1439" t="e">
        <f t="shared" si="140"/>
        <v>#REF!</v>
      </c>
      <c r="Y203" s="1954" t="e">
        <f t="shared" si="207"/>
        <v>#REF!</v>
      </c>
    </row>
    <row r="204" spans="1:25" outlineLevel="1">
      <c r="A204" s="919">
        <f>A203+1</f>
        <v>2</v>
      </c>
      <c r="B204" s="780" t="e">
        <f>'прил 1.1'!#REF!</f>
        <v>#REF!</v>
      </c>
      <c r="C204" s="1433">
        <v>0</v>
      </c>
      <c r="D204" s="1433">
        <v>0</v>
      </c>
      <c r="E204" s="1433">
        <v>0</v>
      </c>
      <c r="F204" s="1433">
        <v>1.0900000000000001</v>
      </c>
      <c r="G204" s="1433">
        <v>1.2791999999999999</v>
      </c>
      <c r="H204" s="1433" t="e">
        <f>INDEX('прил 1.1'!#REF!,MATCH($B204,'прил 1.1'!$B:$B,0))</f>
        <v>#REF!</v>
      </c>
      <c r="I204" s="1433" t="e">
        <f>INDEX('прил 1.1'!#REF!,MATCH($B204,'прил 1.1'!$B:$B,0))</f>
        <v>#REF!</v>
      </c>
      <c r="J204" s="1433" t="e">
        <f>INDEX('прил 1.1'!#REF!,MATCH($B204,'прил 1.1'!$B:$B,0))</f>
        <v>#REF!</v>
      </c>
      <c r="K204" s="1433" t="e">
        <f>INDEX('прил 1.1'!#REF!,MATCH($B204,'прил 1.1'!$B:$B,0))</f>
        <v>#REF!</v>
      </c>
      <c r="L204" s="1433" t="e">
        <f>INDEX('прил 1.1'!#REF!,MATCH($B204,'прил 1.1'!$B:$B,0))</f>
        <v>#REF!</v>
      </c>
      <c r="M204" s="1433"/>
      <c r="N204" s="1433"/>
      <c r="O204" s="1433" t="e">
        <f t="shared" si="152"/>
        <v>#REF!</v>
      </c>
      <c r="P204" s="1433" t="e">
        <f t="shared" si="152"/>
        <v>#REF!</v>
      </c>
      <c r="Q204" s="1433" t="e">
        <f t="shared" si="153"/>
        <v>#REF!</v>
      </c>
      <c r="R204" s="1433" t="e">
        <f t="shared" si="154"/>
        <v>#REF!</v>
      </c>
      <c r="S204" s="1101" t="e">
        <f t="shared" si="155"/>
        <v>#REF!</v>
      </c>
      <c r="T204" s="1101"/>
      <c r="U204" s="1101"/>
      <c r="X204" s="1439" t="e">
        <f t="shared" si="140"/>
        <v>#REF!</v>
      </c>
      <c r="Y204" s="1954" t="e">
        <f t="shared" si="207"/>
        <v>#REF!</v>
      </c>
    </row>
    <row r="205" spans="1:25" outlineLevel="1">
      <c r="A205" s="919">
        <f t="shared" ref="A205:A209" si="212">A204+1</f>
        <v>3</v>
      </c>
      <c r="B205" s="780" t="e">
        <f>'прил 1.1'!#REF!</f>
        <v>#REF!</v>
      </c>
      <c r="C205" s="1433">
        <v>0</v>
      </c>
      <c r="D205" s="1433">
        <v>0</v>
      </c>
      <c r="E205" s="1433">
        <v>0</v>
      </c>
      <c r="F205" s="1433">
        <v>0.43</v>
      </c>
      <c r="G205" s="1433">
        <v>0.50460000000000005</v>
      </c>
      <c r="H205" s="1433" t="e">
        <f>INDEX('прил 1.1'!#REF!,MATCH($B205,'прил 1.1'!$B:$B,0))</f>
        <v>#REF!</v>
      </c>
      <c r="I205" s="1433" t="e">
        <f>INDEX('прил 1.1'!#REF!,MATCH($B205,'прил 1.1'!$B:$B,0))</f>
        <v>#REF!</v>
      </c>
      <c r="J205" s="1433" t="e">
        <f>INDEX('прил 1.1'!#REF!,MATCH($B205,'прил 1.1'!$B:$B,0))</f>
        <v>#REF!</v>
      </c>
      <c r="K205" s="1433" t="e">
        <f>INDEX('прил 1.1'!#REF!,MATCH($B205,'прил 1.1'!$B:$B,0))</f>
        <v>#REF!</v>
      </c>
      <c r="L205" s="1433" t="e">
        <f>INDEX('прил 1.1'!#REF!,MATCH($B205,'прил 1.1'!$B:$B,0))</f>
        <v>#REF!</v>
      </c>
      <c r="M205" s="1433"/>
      <c r="N205" s="1433"/>
      <c r="O205" s="1433" t="e">
        <f t="shared" si="152"/>
        <v>#REF!</v>
      </c>
      <c r="P205" s="1433" t="e">
        <f t="shared" si="152"/>
        <v>#REF!</v>
      </c>
      <c r="Q205" s="1433" t="e">
        <f t="shared" si="153"/>
        <v>#REF!</v>
      </c>
      <c r="R205" s="1433" t="e">
        <f t="shared" si="154"/>
        <v>#REF!</v>
      </c>
      <c r="S205" s="1101" t="e">
        <f t="shared" si="155"/>
        <v>#REF!</v>
      </c>
      <c r="T205" s="1101"/>
      <c r="U205" s="1101"/>
      <c r="X205" s="1439" t="e">
        <f t="shared" si="140"/>
        <v>#REF!</v>
      </c>
      <c r="Y205" s="1954" t="e">
        <f t="shared" si="207"/>
        <v>#REF!</v>
      </c>
    </row>
    <row r="206" spans="1:25" outlineLevel="1">
      <c r="A206" s="919">
        <f t="shared" si="212"/>
        <v>4</v>
      </c>
      <c r="B206" s="780" t="e">
        <f>'прил 1.1'!#REF!</f>
        <v>#REF!</v>
      </c>
      <c r="C206" s="1433">
        <v>0</v>
      </c>
      <c r="D206" s="1433">
        <v>0</v>
      </c>
      <c r="E206" s="1433">
        <v>0</v>
      </c>
      <c r="F206" s="1433">
        <v>0.25</v>
      </c>
      <c r="G206" s="1433">
        <v>0.29339999999999999</v>
      </c>
      <c r="H206" s="1433" t="e">
        <f>INDEX('прил 1.1'!#REF!,MATCH($B206,'прил 1.1'!$B:$B,0))</f>
        <v>#REF!</v>
      </c>
      <c r="I206" s="1433" t="e">
        <f>INDEX('прил 1.1'!#REF!,MATCH($B206,'прил 1.1'!$B:$B,0))</f>
        <v>#REF!</v>
      </c>
      <c r="J206" s="1433" t="e">
        <f>INDEX('прил 1.1'!#REF!,MATCH($B206,'прил 1.1'!$B:$B,0))</f>
        <v>#REF!</v>
      </c>
      <c r="K206" s="1433" t="e">
        <f>INDEX('прил 1.1'!#REF!,MATCH($B206,'прил 1.1'!$B:$B,0))</f>
        <v>#REF!</v>
      </c>
      <c r="L206" s="1433" t="e">
        <f>INDEX('прил 1.1'!#REF!,MATCH($B206,'прил 1.1'!$B:$B,0))</f>
        <v>#REF!</v>
      </c>
      <c r="M206" s="1433"/>
      <c r="N206" s="1433"/>
      <c r="O206" s="1433" t="e">
        <f t="shared" si="152"/>
        <v>#REF!</v>
      </c>
      <c r="P206" s="1433" t="e">
        <f t="shared" si="152"/>
        <v>#REF!</v>
      </c>
      <c r="Q206" s="1433" t="e">
        <f t="shared" si="153"/>
        <v>#REF!</v>
      </c>
      <c r="R206" s="1433" t="e">
        <f t="shared" si="154"/>
        <v>#REF!</v>
      </c>
      <c r="S206" s="1101" t="e">
        <f t="shared" si="155"/>
        <v>#REF!</v>
      </c>
      <c r="T206" s="1101"/>
      <c r="U206" s="1101"/>
      <c r="X206" s="1439" t="e">
        <f t="shared" si="140"/>
        <v>#REF!</v>
      </c>
      <c r="Y206" s="1954" t="e">
        <f t="shared" si="207"/>
        <v>#REF!</v>
      </c>
    </row>
    <row r="207" spans="1:25" outlineLevel="1">
      <c r="A207" s="919">
        <f t="shared" si="212"/>
        <v>5</v>
      </c>
      <c r="B207" s="780" t="e">
        <f>'прил 1.1'!#REF!</f>
        <v>#REF!</v>
      </c>
      <c r="C207" s="1433">
        <v>0</v>
      </c>
      <c r="D207" s="1433">
        <v>0</v>
      </c>
      <c r="E207" s="1433">
        <v>0</v>
      </c>
      <c r="F207" s="1433">
        <v>0.36799999999999999</v>
      </c>
      <c r="G207" s="1433">
        <v>0.43190000000000001</v>
      </c>
      <c r="H207" s="1433" t="e">
        <f>INDEX('прил 1.1'!#REF!,MATCH($B207,'прил 1.1'!$B:$B,0))</f>
        <v>#REF!</v>
      </c>
      <c r="I207" s="1433" t="e">
        <f>INDEX('прил 1.1'!#REF!,MATCH($B207,'прил 1.1'!$B:$B,0))</f>
        <v>#REF!</v>
      </c>
      <c r="J207" s="1433" t="e">
        <f>INDEX('прил 1.1'!#REF!,MATCH($B207,'прил 1.1'!$B:$B,0))</f>
        <v>#REF!</v>
      </c>
      <c r="K207" s="1433" t="e">
        <f>INDEX('прил 1.1'!#REF!,MATCH($B207,'прил 1.1'!$B:$B,0))</f>
        <v>#REF!</v>
      </c>
      <c r="L207" s="1433" t="e">
        <f>INDEX('прил 1.1'!#REF!,MATCH($B207,'прил 1.1'!$B:$B,0))</f>
        <v>#REF!</v>
      </c>
      <c r="M207" s="1433"/>
      <c r="N207" s="1433"/>
      <c r="O207" s="1433" t="e">
        <f t="shared" si="152"/>
        <v>#REF!</v>
      </c>
      <c r="P207" s="1433" t="e">
        <f t="shared" si="152"/>
        <v>#REF!</v>
      </c>
      <c r="Q207" s="1433" t="e">
        <f t="shared" si="153"/>
        <v>#REF!</v>
      </c>
      <c r="R207" s="1433" t="e">
        <f t="shared" si="154"/>
        <v>#REF!</v>
      </c>
      <c r="S207" s="1101" t="e">
        <f t="shared" si="155"/>
        <v>#REF!</v>
      </c>
      <c r="T207" s="1101"/>
      <c r="U207" s="1101"/>
      <c r="X207" s="1439" t="e">
        <f t="shared" si="140"/>
        <v>#REF!</v>
      </c>
      <c r="Y207" s="1954" t="e">
        <f t="shared" si="207"/>
        <v>#REF!</v>
      </c>
    </row>
    <row r="208" spans="1:25" outlineLevel="1">
      <c r="A208" s="919">
        <f t="shared" si="212"/>
        <v>6</v>
      </c>
      <c r="B208" s="780" t="e">
        <f>'прил 1.1'!#REF!</f>
        <v>#REF!</v>
      </c>
      <c r="C208" s="1433">
        <v>0</v>
      </c>
      <c r="D208" s="1433">
        <v>0</v>
      </c>
      <c r="E208" s="1433">
        <v>0</v>
      </c>
      <c r="F208" s="1433">
        <v>0.17499999999999999</v>
      </c>
      <c r="G208" s="1433">
        <v>0.2054</v>
      </c>
      <c r="H208" s="1433" t="e">
        <f>INDEX('прил 1.1'!#REF!,MATCH($B208,'прил 1.1'!$B:$B,0))</f>
        <v>#REF!</v>
      </c>
      <c r="I208" s="1433" t="e">
        <f>INDEX('прил 1.1'!#REF!,MATCH($B208,'прил 1.1'!$B:$B,0))</f>
        <v>#REF!</v>
      </c>
      <c r="J208" s="1433" t="e">
        <f>INDEX('прил 1.1'!#REF!,MATCH($B208,'прил 1.1'!$B:$B,0))</f>
        <v>#REF!</v>
      </c>
      <c r="K208" s="1433" t="e">
        <f>INDEX('прил 1.1'!#REF!,MATCH($B208,'прил 1.1'!$B:$B,0))</f>
        <v>#REF!</v>
      </c>
      <c r="L208" s="1433" t="e">
        <f>INDEX('прил 1.1'!#REF!,MATCH($B208,'прил 1.1'!$B:$B,0))</f>
        <v>#REF!</v>
      </c>
      <c r="M208" s="1433"/>
      <c r="N208" s="1433"/>
      <c r="O208" s="1433" t="e">
        <f t="shared" si="152"/>
        <v>#REF!</v>
      </c>
      <c r="P208" s="1433" t="e">
        <f t="shared" si="152"/>
        <v>#REF!</v>
      </c>
      <c r="Q208" s="1433" t="e">
        <f t="shared" si="153"/>
        <v>#REF!</v>
      </c>
      <c r="R208" s="1433" t="e">
        <f t="shared" si="154"/>
        <v>#REF!</v>
      </c>
      <c r="S208" s="1101" t="e">
        <f t="shared" si="155"/>
        <v>#REF!</v>
      </c>
      <c r="T208" s="1101"/>
      <c r="U208" s="1101"/>
      <c r="X208" s="1439" t="e">
        <f t="shared" si="140"/>
        <v>#REF!</v>
      </c>
      <c r="Y208" s="1954" t="e">
        <f t="shared" si="207"/>
        <v>#REF!</v>
      </c>
    </row>
    <row r="209" spans="1:25" outlineLevel="1">
      <c r="A209" s="919">
        <f t="shared" si="212"/>
        <v>7</v>
      </c>
      <c r="B209" s="780" t="e">
        <f>'прил 1.1'!#REF!</f>
        <v>#REF!</v>
      </c>
      <c r="C209" s="1433">
        <v>0</v>
      </c>
      <c r="D209" s="1433">
        <v>0</v>
      </c>
      <c r="E209" s="1433">
        <v>0</v>
      </c>
      <c r="F209" s="1433">
        <v>0.4</v>
      </c>
      <c r="G209" s="1433">
        <v>0.46939999999999998</v>
      </c>
      <c r="H209" s="1433" t="e">
        <f>INDEX('прил 1.1'!#REF!,MATCH($B209,'прил 1.1'!$B:$B,0))</f>
        <v>#REF!</v>
      </c>
      <c r="I209" s="1433" t="e">
        <f>INDEX('прил 1.1'!#REF!,MATCH($B209,'прил 1.1'!$B:$B,0))</f>
        <v>#REF!</v>
      </c>
      <c r="J209" s="1433" t="e">
        <f>INDEX('прил 1.1'!#REF!,MATCH($B209,'прил 1.1'!$B:$B,0))</f>
        <v>#REF!</v>
      </c>
      <c r="K209" s="1433" t="e">
        <f>INDEX('прил 1.1'!#REF!,MATCH($B209,'прил 1.1'!$B:$B,0))</f>
        <v>#REF!</v>
      </c>
      <c r="L209" s="1433" t="e">
        <f>INDEX('прил 1.1'!#REF!,MATCH($B209,'прил 1.1'!$B:$B,0))</f>
        <v>#REF!</v>
      </c>
      <c r="M209" s="1433"/>
      <c r="N209" s="1433"/>
      <c r="O209" s="1433" t="e">
        <f t="shared" si="152"/>
        <v>#REF!</v>
      </c>
      <c r="P209" s="1433" t="e">
        <f t="shared" si="152"/>
        <v>#REF!</v>
      </c>
      <c r="Q209" s="1433" t="e">
        <f t="shared" si="153"/>
        <v>#REF!</v>
      </c>
      <c r="R209" s="1433" t="e">
        <f t="shared" si="154"/>
        <v>#REF!</v>
      </c>
      <c r="S209" s="1101" t="e">
        <f t="shared" si="155"/>
        <v>#REF!</v>
      </c>
      <c r="T209" s="1101"/>
      <c r="U209" s="1101"/>
      <c r="X209" s="1439" t="e">
        <f t="shared" si="140"/>
        <v>#REF!</v>
      </c>
      <c r="Y209" s="1954" t="e">
        <f t="shared" si="207"/>
        <v>#REF!</v>
      </c>
    </row>
    <row r="210" spans="1:25" s="1089" customFormat="1" outlineLevel="1">
      <c r="A210" s="1952">
        <v>2</v>
      </c>
      <c r="B210" s="1097" t="e">
        <f>'прил 1.1'!#REF!</f>
        <v>#REF!</v>
      </c>
      <c r="C210" s="1443">
        <v>0.23296</v>
      </c>
      <c r="D210" s="1443">
        <v>0</v>
      </c>
      <c r="E210" s="1443">
        <v>30.168999999999997</v>
      </c>
      <c r="F210" s="1443">
        <v>30.168999999999997</v>
      </c>
      <c r="G210" s="1443">
        <v>35.612900000000003</v>
      </c>
      <c r="H210" s="1443" t="e">
        <f>INDEX('прил 1.1'!#REF!,MATCH($B210,'прил 1.1'!$B:$B,0))</f>
        <v>#REF!</v>
      </c>
      <c r="I210" s="1443" t="e">
        <f>INDEX('прил 1.1'!#REF!,MATCH($B210,'прил 1.1'!$B:$B,0))</f>
        <v>#REF!</v>
      </c>
      <c r="J210" s="1443" t="e">
        <f>INDEX('прил 1.3'!#REF!,MATCH('прил 14'!$B206,'прил 1.3'!$B:$B,0))</f>
        <v>#REF!</v>
      </c>
      <c r="K210" s="1443" t="e">
        <f>INDEX('прил 1.1'!#REF!,MATCH($B210,'прил 1.1'!$B:$B,0))</f>
        <v>#REF!</v>
      </c>
      <c r="L210" s="1443">
        <f>G210</f>
        <v>35.612900000000003</v>
      </c>
      <c r="M210" s="1443"/>
      <c r="N210" s="1443"/>
      <c r="O210" s="1443" t="e">
        <f t="shared" si="152"/>
        <v>#REF!</v>
      </c>
      <c r="P210" s="1443" t="e">
        <f t="shared" si="152"/>
        <v>#REF!</v>
      </c>
      <c r="Q210" s="1443" t="e">
        <f t="shared" si="153"/>
        <v>#REF!</v>
      </c>
      <c r="R210" s="1443" t="e">
        <f t="shared" si="154"/>
        <v>#REF!</v>
      </c>
      <c r="S210" s="1902">
        <f t="shared" si="155"/>
        <v>0</v>
      </c>
      <c r="T210" s="1902"/>
      <c r="U210" s="1902"/>
      <c r="X210" s="1439">
        <f>M210-L210</f>
        <v>-35.612900000000003</v>
      </c>
      <c r="Y210" s="1954" t="e">
        <f t="shared" si="207"/>
        <v>#REF!</v>
      </c>
    </row>
    <row r="211" spans="1:25" hidden="1" outlineLevel="1">
      <c r="A211" s="919"/>
      <c r="B211" s="979"/>
      <c r="C211" s="781"/>
      <c r="D211" s="781"/>
      <c r="E211" s="781"/>
      <c r="F211" s="1269"/>
      <c r="G211" s="1267"/>
      <c r="H211" s="781"/>
      <c r="I211" s="781"/>
      <c r="J211" s="781"/>
      <c r="K211" s="1269"/>
      <c r="L211" s="1267"/>
      <c r="M211" s="1267"/>
      <c r="N211" s="1267"/>
      <c r="O211" s="781">
        <f t="shared" si="152"/>
        <v>0</v>
      </c>
      <c r="P211" s="781">
        <f t="shared" si="152"/>
        <v>0</v>
      </c>
      <c r="Q211" s="781">
        <f t="shared" si="153"/>
        <v>0</v>
      </c>
      <c r="R211" s="1269">
        <f t="shared" si="154"/>
        <v>0</v>
      </c>
      <c r="S211" s="1267">
        <f t="shared" si="155"/>
        <v>0</v>
      </c>
      <c r="T211" s="1267">
        <f t="shared" si="160"/>
        <v>0</v>
      </c>
      <c r="U211" s="1267"/>
      <c r="X211" s="1439">
        <f t="shared" si="140"/>
        <v>0</v>
      </c>
    </row>
    <row r="212" spans="1:25" s="1089" customFormat="1" outlineLevel="1">
      <c r="A212" s="1952">
        <v>3</v>
      </c>
      <c r="B212" s="1097" t="s">
        <v>43</v>
      </c>
      <c r="C212" s="1435">
        <f t="shared" ref="C212:D212" si="213">SUM(C213:C214)</f>
        <v>27.474</v>
      </c>
      <c r="D212" s="1435">
        <f t="shared" si="213"/>
        <v>0</v>
      </c>
      <c r="E212" s="1435">
        <f t="shared" ref="E212" si="214">SUM(E213:E214)</f>
        <v>0</v>
      </c>
      <c r="F212" s="1435">
        <f t="shared" ref="F212" si="215">SUM(F213:F214)</f>
        <v>0</v>
      </c>
      <c r="G212" s="1435">
        <f t="shared" ref="G212" si="216">SUM(G213:G214)</f>
        <v>27.474</v>
      </c>
      <c r="H212" s="1435" t="e">
        <f t="shared" ref="H212:K212" si="217">SUM(H213:H214)</f>
        <v>#REF!</v>
      </c>
      <c r="I212" s="1435" t="e">
        <f t="shared" si="217"/>
        <v>#REF!</v>
      </c>
      <c r="J212" s="1435" t="e">
        <f t="shared" si="217"/>
        <v>#REF!</v>
      </c>
      <c r="K212" s="1435" t="e">
        <f t="shared" si="217"/>
        <v>#REF!</v>
      </c>
      <c r="L212" s="1435" t="e">
        <f>SUM(L213:L214)</f>
        <v>#REF!</v>
      </c>
      <c r="M212" s="1435"/>
      <c r="N212" s="1435">
        <f>SUM(N213:N214)</f>
        <v>0</v>
      </c>
      <c r="O212" s="1435" t="e">
        <f t="shared" si="152"/>
        <v>#REF!</v>
      </c>
      <c r="P212" s="1435" t="e">
        <f t="shared" si="152"/>
        <v>#REF!</v>
      </c>
      <c r="Q212" s="1433" t="e">
        <f t="shared" si="153"/>
        <v>#REF!</v>
      </c>
      <c r="R212" s="1433" t="e">
        <f t="shared" si="154"/>
        <v>#REF!</v>
      </c>
      <c r="S212" s="1104" t="e">
        <f t="shared" si="155"/>
        <v>#REF!</v>
      </c>
      <c r="T212" s="1104"/>
      <c r="U212" s="1104"/>
      <c r="X212" s="1439" t="e">
        <f t="shared" ref="X212:X213" si="218">M212-L212</f>
        <v>#REF!</v>
      </c>
      <c r="Y212" s="1954" t="e">
        <f>S212-O212</f>
        <v>#REF!</v>
      </c>
    </row>
    <row r="213" spans="1:25" ht="61.5" customHeight="1" outlineLevel="1">
      <c r="A213" s="919">
        <v>1</v>
      </c>
      <c r="B213" s="780" t="e">
        <f>'прил 1.1'!#REF!</f>
        <v>#REF!</v>
      </c>
      <c r="C213" s="1433">
        <v>27.474</v>
      </c>
      <c r="D213" s="1433">
        <v>0</v>
      </c>
      <c r="E213" s="1433">
        <v>0</v>
      </c>
      <c r="F213" s="1433">
        <v>0</v>
      </c>
      <c r="G213" s="1433">
        <v>27.474</v>
      </c>
      <c r="H213" s="1433" t="e">
        <f>INDEX('прил 1.1'!#REF!,MATCH($B213,'прил 1.1'!$B:$B,0))</f>
        <v>#REF!</v>
      </c>
      <c r="I213" s="1433" t="e">
        <f>INDEX('прил 1.1'!#REF!,MATCH($B213,'прил 1.1'!$B:$B,0))</f>
        <v>#REF!</v>
      </c>
      <c r="J213" s="1433" t="e">
        <f>INDEX('прил 1.1'!#REF!,MATCH($B213,'прил 1.1'!$B:$B,0))</f>
        <v>#REF!</v>
      </c>
      <c r="K213" s="1433" t="e">
        <f>INDEX('прил 1.1'!#REF!,MATCH($B213,'прил 1.1'!$B:$B,0))</f>
        <v>#REF!</v>
      </c>
      <c r="L213" s="1433" t="e">
        <f>INDEX('прил 1.1'!#REF!,MATCH($B213,'прил 1.1'!$B:$B,0))</f>
        <v>#REF!</v>
      </c>
      <c r="M213" s="1433"/>
      <c r="N213" s="1433"/>
      <c r="O213" s="1433" t="e">
        <f t="shared" si="152"/>
        <v>#REF!</v>
      </c>
      <c r="P213" s="1433" t="e">
        <f t="shared" si="152"/>
        <v>#REF!</v>
      </c>
      <c r="Q213" s="1433" t="e">
        <f t="shared" si="153"/>
        <v>#REF!</v>
      </c>
      <c r="R213" s="1433" t="e">
        <f t="shared" si="154"/>
        <v>#REF!</v>
      </c>
      <c r="S213" s="1101" t="e">
        <f t="shared" si="155"/>
        <v>#REF!</v>
      </c>
      <c r="T213" s="1101"/>
      <c r="U213" s="1101"/>
      <c r="V213" s="1091" t="str">
        <f>V163</f>
        <v>перенос на НМА</v>
      </c>
      <c r="X213" s="1439" t="e">
        <f t="shared" si="218"/>
        <v>#REF!</v>
      </c>
      <c r="Y213" s="1954" t="e">
        <f>L213-H213</f>
        <v>#REF!</v>
      </c>
    </row>
    <row r="214" spans="1:25" ht="24.75" hidden="1" customHeight="1" outlineLevel="1">
      <c r="A214" s="919"/>
      <c r="B214" s="780"/>
      <c r="C214" s="1433"/>
      <c r="D214" s="1433"/>
      <c r="E214" s="1433"/>
      <c r="F214" s="1433"/>
      <c r="G214" s="1433"/>
      <c r="H214" s="1433"/>
      <c r="I214" s="1433"/>
      <c r="J214" s="1433"/>
      <c r="K214" s="1433"/>
      <c r="L214" s="1433"/>
      <c r="M214" s="1433"/>
      <c r="N214" s="1433"/>
      <c r="O214" s="1433"/>
      <c r="P214" s="1433"/>
      <c r="Q214" s="1433"/>
      <c r="R214" s="1433"/>
      <c r="S214" s="1101"/>
      <c r="T214" s="1101">
        <f t="shared" si="160"/>
        <v>0</v>
      </c>
      <c r="U214" s="1101"/>
      <c r="X214" s="1439">
        <f t="shared" si="140"/>
        <v>0</v>
      </c>
    </row>
    <row r="215" spans="1:25" s="1089" customFormat="1" outlineLevel="1">
      <c r="A215" s="1952">
        <v>4</v>
      </c>
      <c r="B215" s="1097" t="s">
        <v>44</v>
      </c>
      <c r="C215" s="1435"/>
      <c r="D215" s="1435"/>
      <c r="E215" s="1435"/>
      <c r="F215" s="1436"/>
      <c r="G215" s="1435"/>
      <c r="H215" s="1435"/>
      <c r="I215" s="1435"/>
      <c r="J215" s="1435"/>
      <c r="K215" s="1436"/>
      <c r="L215" s="1435"/>
      <c r="M215" s="1435"/>
      <c r="N215" s="1435"/>
      <c r="O215" s="1435">
        <f t="shared" si="152"/>
        <v>0</v>
      </c>
      <c r="P215" s="1435">
        <f t="shared" si="152"/>
        <v>0</v>
      </c>
      <c r="Q215" s="1435">
        <f t="shared" si="153"/>
        <v>0</v>
      </c>
      <c r="R215" s="1436">
        <f t="shared" si="154"/>
        <v>0</v>
      </c>
      <c r="S215" s="1104">
        <f t="shared" si="155"/>
        <v>0</v>
      </c>
      <c r="T215" s="1104"/>
      <c r="U215" s="1104"/>
      <c r="X215" s="1439">
        <f t="shared" si="140"/>
        <v>0</v>
      </c>
      <c r="Y215" s="1954">
        <f t="shared" ref="Y215" si="219">S215-O215</f>
        <v>0</v>
      </c>
    </row>
    <row r="216" spans="1:25" hidden="1" outlineLevel="1">
      <c r="A216" s="980"/>
      <c r="B216" s="979"/>
      <c r="C216" s="1138"/>
      <c r="D216" s="1138"/>
      <c r="E216" s="1138"/>
      <c r="F216" s="1283"/>
      <c r="G216" s="1283"/>
      <c r="H216" s="1138"/>
      <c r="I216" s="1138"/>
      <c r="J216" s="1138"/>
      <c r="K216" s="1283"/>
      <c r="L216" s="1283"/>
      <c r="M216" s="1283"/>
      <c r="N216" s="1283"/>
      <c r="O216" s="1138">
        <f t="shared" si="152"/>
        <v>0</v>
      </c>
      <c r="P216" s="1138">
        <f t="shared" si="152"/>
        <v>0</v>
      </c>
      <c r="Q216" s="1138">
        <f t="shared" si="153"/>
        <v>0</v>
      </c>
      <c r="R216" s="1283">
        <f t="shared" si="154"/>
        <v>0</v>
      </c>
      <c r="S216" s="1283">
        <f t="shared" si="155"/>
        <v>0</v>
      </c>
      <c r="T216" s="1283">
        <f t="shared" si="160"/>
        <v>0</v>
      </c>
      <c r="U216" s="1283"/>
      <c r="X216" s="1439">
        <f t="shared" si="140"/>
        <v>0</v>
      </c>
    </row>
    <row r="217" spans="1:25" s="1089" customFormat="1" outlineLevel="1">
      <c r="A217" s="1952">
        <v>5</v>
      </c>
      <c r="B217" s="1097" t="s">
        <v>45</v>
      </c>
      <c r="C217" s="1435">
        <f>SUM(C218:C221)</f>
        <v>0</v>
      </c>
      <c r="D217" s="1435">
        <f>SUM(D218:D221)</f>
        <v>12.354168796483053</v>
      </c>
      <c r="E217" s="1435">
        <f t="shared" ref="E217:G217" si="220">SUM(E218:E221)</f>
        <v>0.69693004800000002</v>
      </c>
      <c r="F217" s="1435">
        <f t="shared" si="220"/>
        <v>0.69693004800000002</v>
      </c>
      <c r="G217" s="1435">
        <f t="shared" si="220"/>
        <v>0.81789999999999996</v>
      </c>
      <c r="H217" s="1435" t="e">
        <f>SUM(H218:H221)</f>
        <v>#REF!</v>
      </c>
      <c r="I217" s="1435" t="e">
        <f>SUM(I218:I221)</f>
        <v>#REF!</v>
      </c>
      <c r="J217" s="1435" t="e">
        <f t="shared" ref="J217:K217" si="221">SUM(J218:J221)</f>
        <v>#REF!</v>
      </c>
      <c r="K217" s="1435" t="e">
        <f t="shared" si="221"/>
        <v>#REF!</v>
      </c>
      <c r="L217" s="1435" t="e">
        <f>SUM(L218:L221)</f>
        <v>#REF!</v>
      </c>
      <c r="M217" s="1435"/>
      <c r="N217" s="1435">
        <f>SUM(N218:N221)</f>
        <v>0</v>
      </c>
      <c r="O217" s="1435" t="e">
        <f>H217-C217</f>
        <v>#REF!</v>
      </c>
      <c r="P217" s="1435" t="e">
        <f t="shared" si="152"/>
        <v>#REF!</v>
      </c>
      <c r="Q217" s="1435" t="e">
        <f t="shared" si="153"/>
        <v>#REF!</v>
      </c>
      <c r="R217" s="1435" t="e">
        <f t="shared" si="154"/>
        <v>#REF!</v>
      </c>
      <c r="S217" s="1104" t="e">
        <f t="shared" si="155"/>
        <v>#REF!</v>
      </c>
      <c r="T217" s="1104"/>
      <c r="U217" s="1104"/>
      <c r="X217" s="1439" t="e">
        <f t="shared" ref="X217:X218" si="222">M217-L217</f>
        <v>#REF!</v>
      </c>
      <c r="Y217" s="1954" t="e">
        <f t="shared" ref="Y217:Y221" si="223">S217-O217</f>
        <v>#REF!</v>
      </c>
    </row>
    <row r="218" spans="1:25" ht="31.5" outlineLevel="1">
      <c r="A218" s="919">
        <v>1</v>
      </c>
      <c r="B218" s="780" t="s">
        <v>1171</v>
      </c>
      <c r="C218" s="1433">
        <v>0</v>
      </c>
      <c r="D218" s="1433">
        <v>11.714168796483053</v>
      </c>
      <c r="E218" s="1433">
        <v>0</v>
      </c>
      <c r="F218" s="1433">
        <v>0</v>
      </c>
      <c r="G218" s="1433">
        <v>0</v>
      </c>
      <c r="H218" s="1433" t="e">
        <f>'прил 1.1'!#REF!</f>
        <v>#REF!</v>
      </c>
      <c r="I218" s="1433" t="e">
        <f>'НЗС не вкл в ИПР 2016'!C26</f>
        <v>#REF!</v>
      </c>
      <c r="J218" s="1433"/>
      <c r="K218" s="1433"/>
      <c r="L218" s="1433" t="e">
        <f>'прил 1.1'!#REF!</f>
        <v>#REF!</v>
      </c>
      <c r="M218" s="1433"/>
      <c r="N218" s="1433"/>
      <c r="O218" s="1433" t="e">
        <f>H218-C218</f>
        <v>#REF!</v>
      </c>
      <c r="P218" s="1433" t="e">
        <f t="shared" si="152"/>
        <v>#REF!</v>
      </c>
      <c r="Q218" s="1433">
        <f t="shared" si="153"/>
        <v>0</v>
      </c>
      <c r="R218" s="1433">
        <f t="shared" si="154"/>
        <v>0</v>
      </c>
      <c r="S218" s="1101" t="e">
        <f t="shared" si="155"/>
        <v>#REF!</v>
      </c>
      <c r="T218" s="1101"/>
      <c r="U218" s="1101"/>
      <c r="V218" s="1091" t="s">
        <v>1372</v>
      </c>
      <c r="X218" s="1439" t="e">
        <f t="shared" si="222"/>
        <v>#REF!</v>
      </c>
      <c r="Y218" s="1954" t="e">
        <f t="shared" si="223"/>
        <v>#REF!</v>
      </c>
    </row>
    <row r="219" spans="1:25" ht="76.5" customHeight="1" outlineLevel="1">
      <c r="A219" s="919">
        <f>A218+1</f>
        <v>2</v>
      </c>
      <c r="B219" s="780" t="e">
        <f>'прил 1.1'!#REF!</f>
        <v>#REF!</v>
      </c>
      <c r="C219" s="1433">
        <v>0</v>
      </c>
      <c r="D219" s="1433">
        <v>0</v>
      </c>
      <c r="E219" s="1433">
        <v>0.69693004800000002</v>
      </c>
      <c r="F219" s="1433">
        <v>0.69693004800000002</v>
      </c>
      <c r="G219" s="1433">
        <v>0.81789999999999996</v>
      </c>
      <c r="H219" s="1433" t="e">
        <f>INDEX('прил 1.1'!#REF!,MATCH($B219,'прил 1.1'!$B:$B,0))</f>
        <v>#REF!</v>
      </c>
      <c r="I219" s="1433" t="e">
        <f>INDEX('прил 1.1'!#REF!,MATCH($B219,'прил 1.1'!$B:$B,0))</f>
        <v>#REF!</v>
      </c>
      <c r="J219" s="1433" t="e">
        <f>INDEX('прил 1.1'!#REF!,MATCH($B219,'прил 1.1'!$B:$B,0))</f>
        <v>#REF!</v>
      </c>
      <c r="K219" s="1433" t="e">
        <f>INDEX('прил 1.1'!#REF!,MATCH($B219,'прил 1.1'!$B:$B,0))</f>
        <v>#REF!</v>
      </c>
      <c r="L219" s="1433" t="e">
        <f>INDEX('прил 1.1'!#REF!,MATCH($B219,'прил 1.1'!$B:$B,0))</f>
        <v>#REF!</v>
      </c>
      <c r="M219" s="1433"/>
      <c r="N219" s="1433"/>
      <c r="O219" s="1433" t="e">
        <f t="shared" si="152"/>
        <v>#REF!</v>
      </c>
      <c r="P219" s="1433" t="e">
        <f t="shared" si="152"/>
        <v>#REF!</v>
      </c>
      <c r="Q219" s="1433" t="e">
        <f t="shared" si="153"/>
        <v>#REF!</v>
      </c>
      <c r="R219" s="1433" t="e">
        <f t="shared" si="154"/>
        <v>#REF!</v>
      </c>
      <c r="S219" s="1101" t="e">
        <f t="shared" si="155"/>
        <v>#REF!</v>
      </c>
      <c r="T219" s="1101"/>
      <c r="U219" s="1101"/>
      <c r="X219" s="1439" t="e">
        <f t="shared" ref="X219:X221" si="224">N219-L219</f>
        <v>#REF!</v>
      </c>
      <c r="Y219" s="1954" t="e">
        <f t="shared" si="223"/>
        <v>#REF!</v>
      </c>
    </row>
    <row r="220" spans="1:25" ht="33" customHeight="1" outlineLevel="1">
      <c r="A220" s="919">
        <f>A219+1</f>
        <v>3</v>
      </c>
      <c r="B220" s="780" t="e">
        <f>'прил 1.1'!#REF!</f>
        <v>#REF!</v>
      </c>
      <c r="C220" s="1433"/>
      <c r="D220" s="1433"/>
      <c r="E220" s="1433"/>
      <c r="F220" s="1433"/>
      <c r="G220" s="1433"/>
      <c r="H220" s="1433" t="e">
        <f>INDEX('прил 1.1'!#REF!,MATCH($B220,'прил 1.1'!$B:$B,0))</f>
        <v>#REF!</v>
      </c>
      <c r="I220" s="1433" t="e">
        <f>INDEX('прил 1.1'!#REF!,MATCH($B220,'прил 1.1'!$B:$B,0))</f>
        <v>#REF!</v>
      </c>
      <c r="J220" s="1433" t="e">
        <f>INDEX('прил 1.1'!#REF!,MATCH($B220,'прил 1.1'!$B:$B,0))</f>
        <v>#REF!</v>
      </c>
      <c r="K220" s="1433" t="e">
        <f>INDEX('прил 1.1'!#REF!,MATCH($B220,'прил 1.1'!$B:$B,0))</f>
        <v>#REF!</v>
      </c>
      <c r="L220" s="1433" t="e">
        <f>INDEX('прил 1.1'!#REF!,MATCH($B220,'прил 1.1'!$B:$B,0))</f>
        <v>#REF!</v>
      </c>
      <c r="M220" s="1433"/>
      <c r="N220" s="1433"/>
      <c r="O220" s="1433" t="e">
        <f t="shared" ref="O220" si="225">H220-C220</f>
        <v>#REF!</v>
      </c>
      <c r="P220" s="1433" t="e">
        <f t="shared" ref="P220" si="226">I220-D220</f>
        <v>#REF!</v>
      </c>
      <c r="Q220" s="1433" t="e">
        <f t="shared" ref="Q220" si="227">J220-E220</f>
        <v>#REF!</v>
      </c>
      <c r="R220" s="1433" t="e">
        <f t="shared" ref="R220" si="228">K220-F220</f>
        <v>#REF!</v>
      </c>
      <c r="S220" s="1101" t="e">
        <f t="shared" ref="S220" si="229">L220-G220</f>
        <v>#REF!</v>
      </c>
      <c r="T220" s="1101"/>
      <c r="U220" s="1101"/>
      <c r="X220" s="1439" t="e">
        <f>M220-L220</f>
        <v>#REF!</v>
      </c>
      <c r="Y220" s="1954" t="e">
        <f t="shared" si="223"/>
        <v>#REF!</v>
      </c>
    </row>
    <row r="221" spans="1:25" outlineLevel="1">
      <c r="A221" s="919">
        <f>A219+1</f>
        <v>3</v>
      </c>
      <c r="B221" s="780" t="e">
        <f>'прил 1.1'!#REF!</f>
        <v>#REF!</v>
      </c>
      <c r="C221" s="1433">
        <v>0</v>
      </c>
      <c r="D221" s="1433">
        <v>0.64</v>
      </c>
      <c r="E221" s="1433">
        <v>0</v>
      </c>
      <c r="F221" s="1433">
        <v>0</v>
      </c>
      <c r="G221" s="1433">
        <v>0</v>
      </c>
      <c r="H221" s="1433" t="e">
        <f>INDEX('прил 1.1'!#REF!,MATCH($B221,'прил 1.1'!$B:$B,0))</f>
        <v>#REF!</v>
      </c>
      <c r="I221" s="1433" t="e">
        <f>INDEX('прил 1.1'!#REF!,MATCH($B221,'прил 1.1'!$B:$B,0))</f>
        <v>#REF!</v>
      </c>
      <c r="J221" s="1433" t="e">
        <f>INDEX('прил 1.1'!#REF!,MATCH($B221,'прил 1.1'!$B:$B,0))</f>
        <v>#REF!</v>
      </c>
      <c r="K221" s="1433" t="e">
        <f>INDEX('прил 1.1'!#REF!,MATCH($B221,'прил 1.1'!$B:$B,0))</f>
        <v>#REF!</v>
      </c>
      <c r="L221" s="1433" t="e">
        <f>INDEX('прил 1.1'!#REF!,MATCH($B221,'прил 1.1'!$B:$B,0))</f>
        <v>#REF!</v>
      </c>
      <c r="M221" s="1433"/>
      <c r="N221" s="1433"/>
      <c r="O221" s="1433" t="e">
        <f t="shared" si="152"/>
        <v>#REF!</v>
      </c>
      <c r="P221" s="1433" t="e">
        <f t="shared" si="152"/>
        <v>#REF!</v>
      </c>
      <c r="Q221" s="1433" t="e">
        <f t="shared" si="153"/>
        <v>#REF!</v>
      </c>
      <c r="R221" s="1433" t="e">
        <f t="shared" si="154"/>
        <v>#REF!</v>
      </c>
      <c r="S221" s="1101" t="e">
        <f t="shared" si="155"/>
        <v>#REF!</v>
      </c>
      <c r="T221" s="1101"/>
      <c r="U221" s="1101"/>
      <c r="X221" s="1439" t="e">
        <f t="shared" si="224"/>
        <v>#REF!</v>
      </c>
      <c r="Y221" s="1954" t="e">
        <f t="shared" si="223"/>
        <v>#REF!</v>
      </c>
    </row>
    <row r="222" spans="1:25" hidden="1">
      <c r="F222" s="1278"/>
      <c r="G222" s="1278"/>
      <c r="K222" s="1278"/>
      <c r="L222" s="1278"/>
      <c r="M222" s="1278"/>
      <c r="N222" s="1278"/>
      <c r="R222" s="1278"/>
      <c r="S222" s="1278"/>
      <c r="T222" s="1278"/>
      <c r="U222" s="1278"/>
    </row>
    <row r="223" spans="1:25" hidden="1">
      <c r="A223" s="1140"/>
      <c r="B223" s="1139"/>
      <c r="C223" s="1139"/>
      <c r="D223" s="1139"/>
      <c r="E223" s="1138"/>
      <c r="F223" s="1283"/>
      <c r="G223" s="1283"/>
      <c r="H223" s="1139"/>
      <c r="I223" s="1139"/>
      <c r="J223" s="1138"/>
      <c r="K223" s="1283"/>
      <c r="L223" s="1283"/>
      <c r="M223" s="1283"/>
      <c r="N223" s="1283"/>
      <c r="O223" s="1139"/>
      <c r="P223" s="1139"/>
      <c r="Q223" s="1138"/>
      <c r="R223" s="1283"/>
      <c r="S223" s="1138"/>
      <c r="T223" s="1138"/>
      <c r="U223" s="1138"/>
    </row>
    <row r="224" spans="1:25" ht="7.5" hidden="1" customHeight="1">
      <c r="A224" s="2262" t="s">
        <v>211</v>
      </c>
      <c r="B224" s="2263"/>
      <c r="C224" s="1139"/>
      <c r="D224" s="1139"/>
      <c r="E224" s="1138"/>
      <c r="F224" s="1283"/>
      <c r="G224" s="1283"/>
      <c r="H224" s="1139"/>
      <c r="I224" s="1139"/>
      <c r="J224" s="1138"/>
      <c r="K224" s="1283"/>
      <c r="L224" s="1283"/>
      <c r="M224" s="1283"/>
      <c r="N224" s="1283"/>
      <c r="O224" s="1139"/>
      <c r="P224" s="1139"/>
      <c r="Q224" s="1138"/>
      <c r="R224" s="1283"/>
      <c r="S224" s="1138"/>
      <c r="T224" s="1138"/>
      <c r="U224" s="1138"/>
    </row>
    <row r="228" spans="11:23">
      <c r="K228" s="1946" t="e">
        <f>K220+K195+K84+K82+K199+0.495</f>
        <v>#REF!</v>
      </c>
      <c r="M228" s="1946">
        <f>M220+M195+M84+M82+M199+0.495+M113</f>
        <v>0.495</v>
      </c>
      <c r="T228" s="1246">
        <f>T136+T134+T103+T92+T24</f>
        <v>0</v>
      </c>
    </row>
    <row r="230" spans="11:23">
      <c r="R230" s="1246" t="e">
        <f>R40+R136</f>
        <v>#REF!</v>
      </c>
      <c r="W230" s="1246"/>
    </row>
    <row r="231" spans="11:23">
      <c r="R231" s="1246" t="e">
        <f>R113</f>
        <v>#REF!</v>
      </c>
      <c r="T231" s="1246" t="s">
        <v>1377</v>
      </c>
      <c r="W231" s="1246"/>
    </row>
    <row r="232" spans="11:23">
      <c r="R232" s="1246" t="e">
        <f>R134</f>
        <v>#REF!</v>
      </c>
      <c r="T232" s="1246" t="s">
        <v>1380</v>
      </c>
      <c r="W232" s="1246"/>
    </row>
    <row r="233" spans="11:23">
      <c r="R233" s="1246" t="e">
        <f>R82+R83+R84</f>
        <v>#REF!</v>
      </c>
      <c r="S233" s="1246" t="e">
        <f>S82+S83+S84</f>
        <v>#REF!</v>
      </c>
      <c r="T233" s="1246" t="s">
        <v>1381</v>
      </c>
      <c r="W233" s="1246"/>
    </row>
    <row r="234" spans="11:23">
      <c r="R234" s="1246" t="e">
        <f>R199+R195</f>
        <v>#REF!</v>
      </c>
      <c r="S234" s="1246" t="e">
        <f>S199+S195</f>
        <v>#REF!</v>
      </c>
      <c r="T234" s="1246" t="s">
        <v>1378</v>
      </c>
      <c r="W234" s="1246"/>
    </row>
    <row r="235" spans="11:23">
      <c r="S235" s="1246" t="e">
        <f>S20-S230-S232-S233-S234</f>
        <v>#REF!</v>
      </c>
      <c r="T235" s="1246" t="s">
        <v>1379</v>
      </c>
      <c r="V235" s="1246" t="s">
        <v>534</v>
      </c>
      <c r="W235" s="1246"/>
    </row>
  </sheetData>
  <autoFilter ref="A20:Y224">
    <filterColumn colId="1">
      <customFilters>
        <customFilter operator="notEqual" val=" "/>
      </customFilters>
    </filterColumn>
  </autoFilter>
  <mergeCells count="7">
    <mergeCell ref="O16:U16"/>
    <mergeCell ref="A224:B224"/>
    <mergeCell ref="A5:L5"/>
    <mergeCell ref="A17:A19"/>
    <mergeCell ref="B17:B19"/>
    <mergeCell ref="C16:G16"/>
    <mergeCell ref="H16:N1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29">
    <pageSetUpPr fitToPage="1"/>
  </sheetPr>
  <dimension ref="A1:N28"/>
  <sheetViews>
    <sheetView workbookViewId="0"/>
  </sheetViews>
  <sheetFormatPr defaultColWidth="9.875" defaultRowHeight="15.75"/>
  <cols>
    <col min="1" max="1" width="7.25" style="246" customWidth="1"/>
    <col min="2" max="2" width="25.25" style="246" customWidth="1"/>
    <col min="3" max="10" width="21.25" style="246" customWidth="1"/>
    <col min="11" max="12" width="8" style="246" customWidth="1"/>
    <col min="13" max="13" width="8.875" style="246" customWidth="1"/>
    <col min="14" max="14" width="10.25" style="246" customWidth="1"/>
    <col min="15" max="16384" width="9.875" style="246"/>
  </cols>
  <sheetData>
    <row r="1" spans="1:14" s="285" customFormat="1">
      <c r="G1" s="434"/>
      <c r="H1" s="434"/>
      <c r="I1" s="434"/>
      <c r="N1" s="434"/>
    </row>
    <row r="2" spans="1:14" s="285" customFormat="1">
      <c r="J2" s="434" t="s">
        <v>543</v>
      </c>
    </row>
    <row r="3" spans="1:14" s="285" customFormat="1">
      <c r="J3" s="434" t="s">
        <v>343</v>
      </c>
    </row>
    <row r="4" spans="1:14" s="285" customFormat="1">
      <c r="J4" s="434" t="s">
        <v>358</v>
      </c>
    </row>
    <row r="5" spans="1:14" s="285" customFormat="1">
      <c r="J5" s="434"/>
    </row>
    <row r="6" spans="1:14" s="285" customFormat="1" ht="32.25" customHeight="1">
      <c r="A6" s="2835" t="s">
        <v>578</v>
      </c>
      <c r="B6" s="2836"/>
      <c r="C6" s="2836"/>
      <c r="D6" s="2836"/>
      <c r="E6" s="2836"/>
      <c r="F6" s="2836"/>
      <c r="G6" s="2836"/>
      <c r="H6" s="2836"/>
      <c r="I6" s="2836"/>
      <c r="J6" s="2836"/>
    </row>
    <row r="7" spans="1:14" s="285" customFormat="1">
      <c r="A7" s="435"/>
      <c r="B7" s="435"/>
      <c r="C7" s="435"/>
      <c r="D7" s="435"/>
      <c r="E7" s="435"/>
      <c r="F7" s="435"/>
      <c r="G7" s="435"/>
      <c r="H7" s="435"/>
      <c r="I7" s="435"/>
      <c r="J7" s="435"/>
    </row>
    <row r="8" spans="1:14" s="285" customFormat="1">
      <c r="J8" s="434" t="s">
        <v>344</v>
      </c>
    </row>
    <row r="9" spans="1:14" s="285" customFormat="1">
      <c r="J9" s="434" t="s">
        <v>345</v>
      </c>
    </row>
    <row r="10" spans="1:14" s="285" customFormat="1">
      <c r="J10" s="434"/>
    </row>
    <row r="11" spans="1:14" s="285" customFormat="1">
      <c r="J11" s="436" t="s">
        <v>346</v>
      </c>
    </row>
    <row r="12" spans="1:14" s="285" customFormat="1">
      <c r="J12" s="434" t="s">
        <v>347</v>
      </c>
    </row>
    <row r="13" spans="1:14" s="285" customFormat="1">
      <c r="J13" s="434" t="s">
        <v>348</v>
      </c>
    </row>
    <row r="14" spans="1:14" s="285" customFormat="1" ht="16.5" thickBot="1"/>
    <row r="15" spans="1:14" s="285" customFormat="1" ht="15.75" customHeight="1">
      <c r="A15" s="2837" t="s">
        <v>109</v>
      </c>
      <c r="B15" s="2840" t="s">
        <v>168</v>
      </c>
      <c r="C15" s="2842" t="s">
        <v>159</v>
      </c>
      <c r="D15" s="2843"/>
      <c r="E15" s="2843"/>
      <c r="F15" s="2844"/>
      <c r="G15" s="2842" t="s">
        <v>227</v>
      </c>
      <c r="H15" s="2843"/>
      <c r="I15" s="2843"/>
      <c r="J15" s="2845"/>
    </row>
    <row r="16" spans="1:14" s="285" customFormat="1" ht="15.75" customHeight="1">
      <c r="A16" s="2838"/>
      <c r="B16" s="2815"/>
      <c r="C16" s="2846" t="s">
        <v>224</v>
      </c>
      <c r="D16" s="2847"/>
      <c r="E16" s="2846" t="s">
        <v>132</v>
      </c>
      <c r="F16" s="2847"/>
      <c r="G16" s="2846" t="s">
        <v>224</v>
      </c>
      <c r="H16" s="2847"/>
      <c r="I16" s="2846" t="s">
        <v>132</v>
      </c>
      <c r="J16" s="2848"/>
    </row>
    <row r="17" spans="1:14" s="285" customFormat="1" ht="15.75" customHeight="1" thickBot="1">
      <c r="A17" s="2839"/>
      <c r="B17" s="2841"/>
      <c r="C17" s="437" t="s">
        <v>19</v>
      </c>
      <c r="D17" s="437" t="s">
        <v>108</v>
      </c>
      <c r="E17" s="437" t="s">
        <v>19</v>
      </c>
      <c r="F17" s="437" t="s">
        <v>108</v>
      </c>
      <c r="G17" s="437" t="s">
        <v>19</v>
      </c>
      <c r="H17" s="437" t="s">
        <v>108</v>
      </c>
      <c r="I17" s="437" t="s">
        <v>19</v>
      </c>
      <c r="J17" s="440" t="s">
        <v>108</v>
      </c>
    </row>
    <row r="18" spans="1:14">
      <c r="A18" s="292">
        <v>1</v>
      </c>
      <c r="B18" s="293">
        <v>2</v>
      </c>
      <c r="C18" s="2832">
        <v>3</v>
      </c>
      <c r="D18" s="2833"/>
      <c r="E18" s="2832">
        <v>4</v>
      </c>
      <c r="F18" s="2833"/>
      <c r="G18" s="2832">
        <v>5</v>
      </c>
      <c r="H18" s="2833"/>
      <c r="I18" s="2832">
        <v>6</v>
      </c>
      <c r="J18" s="2834"/>
    </row>
    <row r="19" spans="1:14" ht="16.5" thickBot="1">
      <c r="A19" s="294"/>
      <c r="B19" s="295"/>
      <c r="C19" s="296"/>
      <c r="D19" s="296"/>
      <c r="E19" s="296"/>
      <c r="F19" s="296"/>
      <c r="G19" s="296"/>
      <c r="H19" s="297"/>
      <c r="I19" s="297"/>
      <c r="J19" s="298"/>
    </row>
    <row r="20" spans="1:14">
      <c r="A20" s="299"/>
      <c r="B20" s="300"/>
      <c r="C20" s="300"/>
      <c r="D20" s="300"/>
      <c r="E20" s="300"/>
      <c r="F20" s="300"/>
      <c r="G20" s="300"/>
      <c r="H20" s="300"/>
      <c r="I20" s="300"/>
      <c r="J20" s="300"/>
      <c r="K20" s="300"/>
      <c r="L20" s="300"/>
      <c r="M20" s="300"/>
      <c r="N20" s="288"/>
    </row>
    <row r="21" spans="1:14">
      <c r="B21" s="246" t="s">
        <v>223</v>
      </c>
    </row>
    <row r="23" spans="1:14">
      <c r="G23" s="288"/>
      <c r="H23" s="288"/>
      <c r="I23" s="288"/>
    </row>
    <row r="24" spans="1:14">
      <c r="G24" s="288"/>
      <c r="H24" s="288"/>
      <c r="I24" s="288"/>
    </row>
    <row r="25" spans="1:14">
      <c r="G25" s="288"/>
      <c r="H25" s="288"/>
      <c r="I25" s="288"/>
    </row>
    <row r="26" spans="1:14">
      <c r="A26" s="289"/>
    </row>
    <row r="28" spans="1:14">
      <c r="A28" s="285"/>
    </row>
  </sheetData>
  <customSheetViews>
    <customSheetView guid="{EB98465D-0289-4BA5-A6BA-5AC3EB1A071C}" fitToPage="1" state="hidden">
      <pageMargins left="0.15748031496062992" right="0.19685039370078741" top="0.35433070866141736" bottom="0.65" header="0.19685039370078741" footer="0.51181102362204722"/>
      <printOptions horizontalCentered="1"/>
      <pageSetup paperSize="9" scale="66" orientation="landscape" r:id="rId1"/>
      <headerFooter alignWithMargins="0"/>
    </customSheetView>
    <customSheetView guid="{B8CA3292-2251-4C49-8579-3CF352E9DD94}" showPageBreaks="1" fitToPage="1" printArea="1" state="hidden">
      <pageMargins left="0.15748031496062992" right="0.19685039370078741" top="0.35433070866141736" bottom="0.65" header="0.19685039370078741" footer="0.51181102362204722"/>
      <printOptions horizontalCentered="1"/>
      <pageSetup paperSize="9" scale="66" orientation="landscape" r:id="rId2"/>
      <headerFooter alignWithMargins="0"/>
    </customSheetView>
    <customSheetView guid="{5D763BBE-552C-48CC-8411-7FA3A9432025}" fitToPage="1" state="hidden">
      <pageMargins left="0.15748031496062992" right="0.19685039370078741" top="0.35433070866141736" bottom="0.65" header="0.19685039370078741" footer="0.51181102362204722"/>
      <printOptions horizontalCentered="1"/>
      <pageSetup paperSize="9" scale="66" orientation="landscape" r:id="rId3"/>
      <headerFooter alignWithMargins="0"/>
    </customSheetView>
  </customSheetViews>
  <mergeCells count="13">
    <mergeCell ref="C18:D18"/>
    <mergeCell ref="E18:F18"/>
    <mergeCell ref="G18:H18"/>
    <mergeCell ref="I18:J18"/>
    <mergeCell ref="A6:J6"/>
    <mergeCell ref="A15:A17"/>
    <mergeCell ref="B15:B17"/>
    <mergeCell ref="C15:F15"/>
    <mergeCell ref="G15:J15"/>
    <mergeCell ref="C16:D16"/>
    <mergeCell ref="E16:F16"/>
    <mergeCell ref="G16:H16"/>
    <mergeCell ref="I16:J16"/>
  </mergeCells>
  <phoneticPr fontId="49" type="noConversion"/>
  <printOptions horizontalCentered="1"/>
  <pageMargins left="0.15748031496062992" right="0.19685039370078741" top="0.35433070866141736" bottom="0.65" header="0.19685039370078741" footer="0.51181102362204722"/>
  <pageSetup paperSize="9" scale="66" orientation="landscape" r:id="rId4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30"/>
  <dimension ref="A1:BO169"/>
  <sheetViews>
    <sheetView workbookViewId="0"/>
  </sheetViews>
  <sheetFormatPr defaultRowHeight="15.75"/>
  <cols>
    <col min="1" max="1" width="9" style="1"/>
    <col min="2" max="2" width="37.25" style="1" bestFit="1" customWidth="1"/>
    <col min="3" max="3" width="13.375" style="1" customWidth="1"/>
    <col min="4" max="4" width="15.5" style="1" customWidth="1"/>
    <col min="5" max="19" width="10.75" style="1" customWidth="1"/>
    <col min="20" max="20" width="13.625" style="1" customWidth="1"/>
    <col min="21" max="22" width="10.75" style="1" customWidth="1"/>
    <col min="23" max="23" width="12" style="1" customWidth="1"/>
    <col min="24" max="24" width="12.75" style="1" customWidth="1"/>
    <col min="25" max="25" width="12.125" style="1" customWidth="1"/>
    <col min="26" max="26" width="10.75" style="1" customWidth="1"/>
    <col min="27" max="27" width="12.25" style="1" customWidth="1"/>
    <col min="28" max="28" width="10.75" style="1" customWidth="1"/>
    <col min="29" max="29" width="10.875" style="1" customWidth="1"/>
    <col min="30" max="30" width="11.375" style="1" customWidth="1"/>
    <col min="31" max="31" width="10.75" style="1" customWidth="1"/>
    <col min="32" max="32" width="13.375" style="1" customWidth="1"/>
    <col min="33" max="33" width="10.125" style="1" customWidth="1"/>
    <col min="34" max="34" width="10.25" style="1" customWidth="1"/>
    <col min="35" max="35" width="17.625" style="1" customWidth="1"/>
    <col min="36" max="36" width="11.75" style="187" customWidth="1"/>
    <col min="37" max="37" width="13.25" style="284" bestFit="1" customWidth="1"/>
    <col min="38" max="38" width="12.5" style="284" customWidth="1"/>
    <col min="39" max="39" width="13.25" style="284" customWidth="1"/>
    <col min="40" max="40" width="14.375" style="15" customWidth="1"/>
    <col min="41" max="41" width="12.25" style="15" customWidth="1"/>
    <col min="42" max="42" width="9.75" style="15" customWidth="1"/>
    <col min="43" max="44" width="14.375" style="15" customWidth="1"/>
    <col min="45" max="45" width="13.75" style="15" customWidth="1"/>
    <col min="46" max="46" width="13.125" style="15" customWidth="1"/>
    <col min="47" max="47" width="12.625" style="15" customWidth="1"/>
    <col min="48" max="51" width="13.75" style="15" customWidth="1"/>
    <col min="52" max="52" width="13.375" style="1" customWidth="1"/>
    <col min="53" max="62" width="9" style="1"/>
    <col min="63" max="63" width="15.625" style="1" customWidth="1"/>
    <col min="64" max="64" width="15.125" style="1" customWidth="1"/>
    <col min="65" max="65" width="9" style="1"/>
    <col min="66" max="66" width="12.75" style="1" customWidth="1"/>
    <col min="67" max="67" width="16.625" style="1" customWidth="1"/>
    <col min="68" max="68" width="16.5" style="1" customWidth="1"/>
    <col min="69" max="16384" width="9" style="1"/>
  </cols>
  <sheetData>
    <row r="1" spans="1:67" s="15" customFormat="1">
      <c r="AJ1" s="284"/>
      <c r="AK1" s="284"/>
      <c r="AL1" s="284"/>
      <c r="AM1" s="284"/>
    </row>
    <row r="2" spans="1:67" s="15" customFormat="1">
      <c r="AJ2" s="284"/>
      <c r="AK2" s="284"/>
      <c r="AL2" s="284"/>
      <c r="AM2" s="284"/>
      <c r="AT2" s="208"/>
      <c r="AU2" s="208"/>
      <c r="AV2" s="208"/>
      <c r="AW2" s="208"/>
      <c r="AX2" s="208" t="s">
        <v>573</v>
      </c>
      <c r="AZ2" s="208"/>
    </row>
    <row r="3" spans="1:67" s="15" customFormat="1">
      <c r="AJ3" s="284"/>
      <c r="AK3" s="284"/>
      <c r="AL3" s="284"/>
      <c r="AM3" s="284"/>
      <c r="AT3" s="208"/>
      <c r="AU3" s="208"/>
      <c r="AV3" s="208"/>
      <c r="AW3" s="208"/>
      <c r="AX3" s="208" t="s">
        <v>343</v>
      </c>
      <c r="AZ3" s="208"/>
    </row>
    <row r="4" spans="1:67" s="15" customFormat="1">
      <c r="AJ4" s="284"/>
      <c r="AK4" s="284"/>
      <c r="AL4" s="284"/>
      <c r="AM4" s="284"/>
      <c r="AT4" s="208"/>
      <c r="AU4" s="208"/>
      <c r="AV4" s="208"/>
      <c r="AW4" s="208"/>
      <c r="AX4" s="208" t="s">
        <v>358</v>
      </c>
      <c r="AZ4" s="208"/>
    </row>
    <row r="5" spans="1:67" s="15" customFormat="1">
      <c r="AJ5" s="284"/>
      <c r="AK5" s="284"/>
      <c r="AL5" s="284"/>
      <c r="AM5" s="284"/>
      <c r="AT5" s="208"/>
      <c r="AU5" s="208"/>
      <c r="AV5" s="208"/>
      <c r="AW5" s="208"/>
      <c r="AX5" s="208"/>
      <c r="AZ5" s="208"/>
    </row>
    <row r="6" spans="1:67" s="15" customFormat="1" ht="30.75" customHeight="1">
      <c r="A6" s="2806" t="s">
        <v>96</v>
      </c>
      <c r="B6" s="2806"/>
      <c r="C6" s="2806"/>
      <c r="D6" s="2806"/>
      <c r="E6" s="2806"/>
      <c r="F6" s="2806"/>
      <c r="G6" s="2806"/>
      <c r="H6" s="2806"/>
      <c r="I6" s="2806"/>
      <c r="J6" s="2806"/>
      <c r="K6" s="2806"/>
      <c r="L6" s="2806"/>
      <c r="M6" s="2806"/>
      <c r="N6" s="2806"/>
      <c r="O6" s="2806"/>
      <c r="P6" s="2806"/>
      <c r="Q6" s="2806"/>
      <c r="R6" s="2806"/>
      <c r="S6" s="2806"/>
      <c r="T6" s="2806"/>
      <c r="U6" s="2806"/>
      <c r="V6" s="2806"/>
      <c r="W6" s="2806"/>
      <c r="X6" s="2806"/>
      <c r="Y6" s="2806"/>
      <c r="Z6" s="2806"/>
      <c r="AA6" s="2806"/>
      <c r="AB6" s="2806"/>
      <c r="AC6" s="2806"/>
      <c r="AD6" s="2806"/>
      <c r="AE6" s="2806"/>
      <c r="AF6" s="2806"/>
      <c r="AG6" s="2806"/>
      <c r="AH6" s="2806"/>
      <c r="AI6" s="2806"/>
      <c r="AJ6" s="2806"/>
      <c r="AK6" s="2806"/>
      <c r="AL6" s="2806"/>
      <c r="AM6" s="2806"/>
      <c r="AN6" s="2806"/>
      <c r="AO6" s="2806"/>
      <c r="AP6" s="2806"/>
      <c r="AQ6" s="2806"/>
      <c r="AR6" s="2806"/>
      <c r="AS6" s="2806"/>
      <c r="AT6" s="2806"/>
      <c r="AU6" s="2806"/>
      <c r="AV6" s="2806"/>
      <c r="AW6" s="2806"/>
      <c r="AX6" s="2806"/>
      <c r="AZ6" s="441"/>
      <c r="BA6" s="441"/>
      <c r="BB6" s="441"/>
      <c r="BC6" s="441"/>
      <c r="BD6" s="441"/>
      <c r="BE6" s="441"/>
      <c r="BF6" s="441"/>
      <c r="BG6" s="441"/>
      <c r="BH6" s="441"/>
      <c r="BI6" s="441"/>
      <c r="BJ6" s="441"/>
      <c r="BK6" s="441"/>
      <c r="BL6" s="441"/>
      <c r="BM6" s="441"/>
      <c r="BN6" s="441"/>
      <c r="BO6" s="441"/>
    </row>
    <row r="7" spans="1:67" s="15" customFormat="1">
      <c r="AJ7" s="284"/>
      <c r="AK7" s="284"/>
      <c r="AL7" s="284"/>
      <c r="AM7" s="284"/>
      <c r="AT7" s="208"/>
      <c r="AU7" s="208"/>
      <c r="AV7" s="208"/>
      <c r="AW7" s="208"/>
      <c r="AX7" s="208" t="s">
        <v>344</v>
      </c>
      <c r="AZ7" s="208"/>
    </row>
    <row r="8" spans="1:67" s="15" customFormat="1">
      <c r="AJ8" s="284"/>
      <c r="AK8" s="284"/>
      <c r="AL8" s="284"/>
      <c r="AM8" s="284"/>
      <c r="AT8" s="208"/>
      <c r="AU8" s="208"/>
      <c r="AV8" s="208"/>
      <c r="AW8" s="208"/>
      <c r="AX8" s="208" t="s">
        <v>345</v>
      </c>
      <c r="AZ8" s="208"/>
    </row>
    <row r="9" spans="1:67" s="15" customFormat="1">
      <c r="AJ9" s="284"/>
      <c r="AK9" s="284"/>
      <c r="AL9" s="284"/>
      <c r="AM9" s="284"/>
      <c r="AT9" s="208"/>
      <c r="AU9" s="208"/>
      <c r="AV9" s="208"/>
      <c r="AW9" s="208"/>
      <c r="AX9" s="208"/>
      <c r="AZ9" s="208"/>
    </row>
    <row r="10" spans="1:67" s="15" customFormat="1">
      <c r="AJ10" s="284"/>
      <c r="AK10" s="284"/>
      <c r="AL10" s="284"/>
      <c r="AM10" s="284"/>
      <c r="AT10" s="210"/>
      <c r="AU10" s="210"/>
      <c r="AV10" s="210"/>
      <c r="AW10" s="210"/>
      <c r="AX10" s="210" t="s">
        <v>346</v>
      </c>
      <c r="AZ10" s="210"/>
    </row>
    <row r="11" spans="1:67" s="15" customFormat="1">
      <c r="A11" s="387"/>
      <c r="AJ11" s="284"/>
      <c r="AK11" s="284"/>
      <c r="AL11" s="284"/>
      <c r="AM11" s="284"/>
      <c r="AT11" s="208"/>
      <c r="AU11" s="208"/>
      <c r="AV11" s="208"/>
      <c r="AW11" s="208"/>
      <c r="AX11" s="208" t="s">
        <v>347</v>
      </c>
      <c r="AZ11" s="208"/>
    </row>
    <row r="12" spans="1:67" s="15" customFormat="1">
      <c r="A12" s="387"/>
      <c r="AJ12" s="284"/>
      <c r="AK12" s="284"/>
      <c r="AL12" s="284"/>
      <c r="AM12" s="284"/>
      <c r="AT12" s="208"/>
      <c r="AU12" s="208"/>
      <c r="AV12" s="208"/>
      <c r="AW12" s="208"/>
      <c r="AX12" s="208" t="s">
        <v>348</v>
      </c>
      <c r="AZ12" s="208"/>
    </row>
    <row r="13" spans="1:67" s="15" customFormat="1" ht="16.5" customHeight="1">
      <c r="AJ13" s="284"/>
      <c r="AK13" s="284"/>
      <c r="AL13" s="284"/>
      <c r="AM13" s="284"/>
      <c r="AX13" s="208"/>
      <c r="AY13" s="208"/>
      <c r="AZ13" s="208"/>
    </row>
    <row r="14" spans="1:67" s="15" customFormat="1" ht="61.5" customHeight="1">
      <c r="A14" s="2807" t="s">
        <v>123</v>
      </c>
      <c r="B14" s="2807" t="s">
        <v>252</v>
      </c>
      <c r="C14" s="2807"/>
      <c r="D14" s="2863" t="s">
        <v>229</v>
      </c>
      <c r="E14" s="2807" t="s">
        <v>513</v>
      </c>
      <c r="F14" s="2807" t="s">
        <v>97</v>
      </c>
      <c r="G14" s="2807"/>
      <c r="H14" s="2807"/>
      <c r="I14" s="2807"/>
      <c r="J14" s="2807"/>
      <c r="K14" s="2807"/>
      <c r="L14" s="2807"/>
      <c r="M14" s="2807"/>
      <c r="N14" s="2807"/>
      <c r="O14" s="2807"/>
      <c r="P14" s="2807"/>
      <c r="Q14" s="2807"/>
      <c r="R14" s="2807"/>
      <c r="S14" s="2807"/>
      <c r="T14" s="2807"/>
      <c r="U14" s="2810" t="s">
        <v>65</v>
      </c>
      <c r="V14" s="2807" t="s">
        <v>63</v>
      </c>
      <c r="W14" s="2807"/>
      <c r="X14" s="2807"/>
      <c r="Y14" s="2807"/>
      <c r="Z14" s="2807"/>
      <c r="AA14" s="2807"/>
      <c r="AB14" s="2807"/>
      <c r="AC14" s="2807"/>
      <c r="AD14" s="2807"/>
      <c r="AE14" s="2807"/>
      <c r="AF14" s="2807"/>
      <c r="AG14" s="2807"/>
      <c r="AH14" s="2807"/>
      <c r="AI14" s="2810" t="s">
        <v>125</v>
      </c>
      <c r="AJ14" s="2810" t="s">
        <v>66</v>
      </c>
    </row>
    <row r="15" spans="1:67" s="15" customFormat="1" ht="54.75" customHeight="1">
      <c r="A15" s="2807"/>
      <c r="B15" s="2807"/>
      <c r="C15" s="2807"/>
      <c r="D15" s="2863"/>
      <c r="E15" s="2807"/>
      <c r="F15" s="2808" t="s">
        <v>126</v>
      </c>
      <c r="G15" s="2859"/>
      <c r="H15" s="2808" t="s">
        <v>127</v>
      </c>
      <c r="I15" s="2859"/>
      <c r="J15" s="2807" t="s">
        <v>128</v>
      </c>
      <c r="K15" s="2807"/>
      <c r="L15" s="2807" t="s">
        <v>129</v>
      </c>
      <c r="M15" s="2807"/>
      <c r="N15" s="2807" t="s">
        <v>130</v>
      </c>
      <c r="O15" s="2807"/>
      <c r="P15" s="2810" t="s">
        <v>514</v>
      </c>
      <c r="Q15" s="2807" t="s">
        <v>236</v>
      </c>
      <c r="R15" s="2807"/>
      <c r="S15" s="2807" t="s">
        <v>231</v>
      </c>
      <c r="T15" s="2807"/>
      <c r="U15" s="2868"/>
      <c r="V15" s="2807" t="s">
        <v>126</v>
      </c>
      <c r="W15" s="2807"/>
      <c r="X15" s="2807" t="s">
        <v>127</v>
      </c>
      <c r="Y15" s="2807"/>
      <c r="Z15" s="2807" t="s">
        <v>128</v>
      </c>
      <c r="AA15" s="2807"/>
      <c r="AB15" s="2807" t="s">
        <v>129</v>
      </c>
      <c r="AC15" s="2807"/>
      <c r="AD15" s="2807" t="s">
        <v>130</v>
      </c>
      <c r="AE15" s="2807"/>
      <c r="AF15" s="2810" t="s">
        <v>64</v>
      </c>
      <c r="AG15" s="2807" t="s">
        <v>236</v>
      </c>
      <c r="AH15" s="2807"/>
      <c r="AI15" s="2868"/>
      <c r="AJ15" s="2868"/>
    </row>
    <row r="16" spans="1:67" s="15" customFormat="1" ht="92.25" customHeight="1">
      <c r="A16" s="2807"/>
      <c r="B16" s="2807"/>
      <c r="C16" s="2807"/>
      <c r="D16" s="2863"/>
      <c r="E16" s="2807"/>
      <c r="F16" s="24" t="s">
        <v>243</v>
      </c>
      <c r="G16" s="24" t="s">
        <v>244</v>
      </c>
      <c r="H16" s="24" t="s">
        <v>131</v>
      </c>
      <c r="I16" s="24" t="s">
        <v>132</v>
      </c>
      <c r="J16" s="24" t="s">
        <v>131</v>
      </c>
      <c r="K16" s="24" t="s">
        <v>132</v>
      </c>
      <c r="L16" s="24" t="s">
        <v>131</v>
      </c>
      <c r="M16" s="24" t="s">
        <v>132</v>
      </c>
      <c r="N16" s="24" t="s">
        <v>131</v>
      </c>
      <c r="O16" s="24" t="s">
        <v>132</v>
      </c>
      <c r="P16" s="2811"/>
      <c r="Q16" s="24" t="s">
        <v>173</v>
      </c>
      <c r="R16" s="24" t="s">
        <v>233</v>
      </c>
      <c r="S16" s="24" t="s">
        <v>230</v>
      </c>
      <c r="T16" s="24" t="s">
        <v>232</v>
      </c>
      <c r="U16" s="2811"/>
      <c r="V16" s="24" t="s">
        <v>243</v>
      </c>
      <c r="W16" s="24" t="s">
        <v>244</v>
      </c>
      <c r="X16" s="24" t="s">
        <v>131</v>
      </c>
      <c r="Y16" s="24" t="s">
        <v>132</v>
      </c>
      <c r="Z16" s="24" t="s">
        <v>131</v>
      </c>
      <c r="AA16" s="24" t="s">
        <v>132</v>
      </c>
      <c r="AB16" s="24" t="s">
        <v>131</v>
      </c>
      <c r="AC16" s="24" t="s">
        <v>132</v>
      </c>
      <c r="AD16" s="24" t="s">
        <v>131</v>
      </c>
      <c r="AE16" s="24" t="s">
        <v>132</v>
      </c>
      <c r="AF16" s="2811"/>
      <c r="AG16" s="24" t="s">
        <v>741</v>
      </c>
      <c r="AH16" s="24" t="s">
        <v>233</v>
      </c>
      <c r="AI16" s="2811"/>
      <c r="AJ16" s="2811"/>
    </row>
    <row r="17" spans="1:51" s="15" customFormat="1" ht="16.5" customHeight="1">
      <c r="A17" s="286">
        <v>1</v>
      </c>
      <c r="B17" s="456" t="s">
        <v>721</v>
      </c>
      <c r="C17" s="457"/>
      <c r="D17" s="457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458"/>
      <c r="AJ17" s="24"/>
    </row>
    <row r="18" spans="1:51" s="377" customFormat="1" ht="16.5" customHeight="1">
      <c r="A18" s="459" t="s">
        <v>111</v>
      </c>
      <c r="B18" s="460" t="s">
        <v>563</v>
      </c>
      <c r="C18" s="461"/>
      <c r="D18" s="461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  <c r="Z18" s="394"/>
      <c r="AA18" s="394"/>
      <c r="AB18" s="394"/>
      <c r="AC18" s="394"/>
      <c r="AD18" s="394"/>
      <c r="AE18" s="394"/>
      <c r="AF18" s="394"/>
      <c r="AG18" s="394"/>
      <c r="AH18" s="394"/>
      <c r="AI18" s="462"/>
      <c r="AJ18" s="394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</row>
    <row r="19" spans="1:51" s="15" customFormat="1" ht="16.5" customHeight="1">
      <c r="A19" s="324">
        <v>1</v>
      </c>
      <c r="B19" s="463" t="s">
        <v>21</v>
      </c>
      <c r="C19" s="373" t="s">
        <v>20</v>
      </c>
      <c r="D19" s="373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458"/>
      <c r="AJ19" s="24"/>
    </row>
    <row r="20" spans="1:51" s="15" customFormat="1" ht="16.5" customHeight="1">
      <c r="A20" s="324">
        <v>2</v>
      </c>
      <c r="B20" s="463" t="s">
        <v>23</v>
      </c>
      <c r="C20" s="373" t="s">
        <v>22</v>
      </c>
      <c r="D20" s="373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458"/>
      <c r="AJ20" s="24"/>
    </row>
    <row r="21" spans="1:51" s="15" customFormat="1" ht="16.5" customHeight="1">
      <c r="A21" s="324">
        <v>3</v>
      </c>
      <c r="B21" s="463" t="s">
        <v>25</v>
      </c>
      <c r="C21" s="373" t="s">
        <v>24</v>
      </c>
      <c r="D21" s="373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458"/>
      <c r="AJ21" s="24"/>
    </row>
    <row r="22" spans="1:51" s="377" customFormat="1" ht="16.5" customHeight="1">
      <c r="A22" s="459" t="s">
        <v>112</v>
      </c>
      <c r="B22" s="460" t="s">
        <v>564</v>
      </c>
      <c r="C22" s="461"/>
      <c r="D22" s="461"/>
      <c r="E22" s="394"/>
      <c r="F22" s="394"/>
      <c r="G22" s="394"/>
      <c r="H22" s="394"/>
      <c r="I22" s="394"/>
      <c r="J22" s="394"/>
      <c r="K22" s="394"/>
      <c r="L22" s="394"/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462"/>
      <c r="AJ22" s="394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</row>
    <row r="23" spans="1:51" s="15" customFormat="1" ht="16.5" customHeight="1">
      <c r="A23" s="324">
        <v>1</v>
      </c>
      <c r="B23" s="463" t="s">
        <v>21</v>
      </c>
      <c r="C23" s="373" t="s">
        <v>20</v>
      </c>
      <c r="D23" s="373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458"/>
      <c r="AJ23" s="24"/>
    </row>
    <row r="24" spans="1:51" s="15" customFormat="1" ht="16.5" customHeight="1">
      <c r="A24" s="324">
        <v>2</v>
      </c>
      <c r="B24" s="463" t="s">
        <v>23</v>
      </c>
      <c r="C24" s="373" t="s">
        <v>22</v>
      </c>
      <c r="D24" s="373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458"/>
      <c r="AJ24" s="24"/>
    </row>
    <row r="25" spans="1:51" s="15" customFormat="1" ht="16.5" customHeight="1">
      <c r="A25" s="324">
        <v>3</v>
      </c>
      <c r="B25" s="463" t="s">
        <v>25</v>
      </c>
      <c r="C25" s="373" t="s">
        <v>24</v>
      </c>
      <c r="D25" s="373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458"/>
      <c r="AJ25" s="24"/>
    </row>
    <row r="26" spans="1:51" s="377" customFormat="1" ht="16.5" customHeight="1">
      <c r="A26" s="459" t="s">
        <v>122</v>
      </c>
      <c r="B26" s="460" t="s">
        <v>565</v>
      </c>
      <c r="C26" s="461"/>
      <c r="D26" s="461"/>
      <c r="E26" s="394"/>
      <c r="F26" s="394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  <c r="AE26" s="394"/>
      <c r="AF26" s="394"/>
      <c r="AG26" s="394"/>
      <c r="AH26" s="394"/>
      <c r="AI26" s="462"/>
      <c r="AJ26" s="394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</row>
    <row r="27" spans="1:51" s="15" customFormat="1" ht="16.5" customHeight="1">
      <c r="A27" s="324">
        <v>1</v>
      </c>
      <c r="B27" s="463" t="s">
        <v>21</v>
      </c>
      <c r="C27" s="373" t="s">
        <v>20</v>
      </c>
      <c r="D27" s="373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458"/>
      <c r="AJ27" s="24"/>
    </row>
    <row r="28" spans="1:51" s="15" customFormat="1" ht="16.5" customHeight="1">
      <c r="A28" s="324">
        <v>2</v>
      </c>
      <c r="B28" s="463" t="s">
        <v>32</v>
      </c>
      <c r="C28" s="373" t="s">
        <v>31</v>
      </c>
      <c r="D28" s="373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458"/>
      <c r="AJ28" s="24"/>
    </row>
    <row r="29" spans="1:51" s="377" customFormat="1" ht="16.5" customHeight="1">
      <c r="A29" s="459" t="s">
        <v>145</v>
      </c>
      <c r="B29" s="460" t="s">
        <v>566</v>
      </c>
      <c r="C29" s="461"/>
      <c r="D29" s="461"/>
      <c r="E29" s="394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  <c r="Z29" s="394"/>
      <c r="AA29" s="394"/>
      <c r="AB29" s="394"/>
      <c r="AC29" s="394"/>
      <c r="AD29" s="394"/>
      <c r="AE29" s="394"/>
      <c r="AF29" s="394"/>
      <c r="AG29" s="394"/>
      <c r="AH29" s="394"/>
      <c r="AI29" s="462"/>
      <c r="AJ29" s="394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</row>
    <row r="30" spans="1:51" s="15" customFormat="1" ht="16.5" customHeight="1">
      <c r="A30" s="324">
        <v>1</v>
      </c>
      <c r="B30" s="463" t="s">
        <v>21</v>
      </c>
      <c r="C30" s="373" t="s">
        <v>20</v>
      </c>
      <c r="D30" s="373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458"/>
      <c r="AJ30" s="24"/>
    </row>
    <row r="31" spans="1:51" s="15" customFormat="1" ht="16.5" customHeight="1">
      <c r="A31" s="324">
        <v>2</v>
      </c>
      <c r="B31" s="463" t="s">
        <v>32</v>
      </c>
      <c r="C31" s="373" t="s">
        <v>31</v>
      </c>
      <c r="D31" s="373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458"/>
      <c r="AJ31" s="24"/>
    </row>
    <row r="32" spans="1:51" s="377" customFormat="1" ht="16.5" customHeight="1">
      <c r="A32" s="459" t="s">
        <v>68</v>
      </c>
      <c r="B32" s="464" t="s">
        <v>69</v>
      </c>
      <c r="C32" s="465"/>
      <c r="D32" s="465"/>
      <c r="E32" s="394"/>
      <c r="F32" s="394"/>
      <c r="G32" s="394"/>
      <c r="H32" s="394"/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  <c r="Z32" s="394"/>
      <c r="AA32" s="394"/>
      <c r="AB32" s="394"/>
      <c r="AC32" s="394"/>
      <c r="AD32" s="394"/>
      <c r="AE32" s="394"/>
      <c r="AF32" s="394"/>
      <c r="AG32" s="394"/>
      <c r="AH32" s="394"/>
      <c r="AI32" s="462"/>
      <c r="AJ32" s="394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</row>
    <row r="33" spans="1:51" s="15" customFormat="1" ht="16.5" customHeight="1">
      <c r="A33" s="324">
        <v>1</v>
      </c>
      <c r="B33" s="463" t="s">
        <v>136</v>
      </c>
      <c r="C33" s="373" t="s">
        <v>20</v>
      </c>
      <c r="D33" s="373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458"/>
      <c r="AJ33" s="24"/>
    </row>
    <row r="34" spans="1:51" s="15" customFormat="1" ht="16.5" customHeight="1">
      <c r="A34" s="324">
        <v>2</v>
      </c>
      <c r="B34" s="463" t="s">
        <v>136</v>
      </c>
      <c r="C34" s="373" t="s">
        <v>22</v>
      </c>
      <c r="D34" s="373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458"/>
      <c r="AJ34" s="24"/>
    </row>
    <row r="35" spans="1:51" s="15" customFormat="1" ht="16.5" customHeight="1">
      <c r="A35" s="324">
        <v>3</v>
      </c>
      <c r="B35" s="463" t="s">
        <v>136</v>
      </c>
      <c r="C35" s="373" t="s">
        <v>24</v>
      </c>
      <c r="D35" s="373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458"/>
      <c r="AJ35" s="24"/>
    </row>
    <row r="36" spans="1:51" s="15" customFormat="1" ht="16.5" customHeight="1">
      <c r="A36" s="324"/>
      <c r="B36" s="373"/>
      <c r="C36" s="463"/>
      <c r="D36" s="463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458"/>
      <c r="AJ36" s="24"/>
    </row>
    <row r="37" spans="1:51" s="15" customFormat="1" ht="16.5" customHeight="1">
      <c r="A37" s="286">
        <v>2</v>
      </c>
      <c r="B37" s="456" t="s">
        <v>18</v>
      </c>
      <c r="C37" s="463"/>
      <c r="D37" s="463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458"/>
      <c r="AJ37" s="24"/>
    </row>
    <row r="38" spans="1:51" s="377" customFormat="1" ht="16.5" customHeight="1">
      <c r="A38" s="459" t="s">
        <v>115</v>
      </c>
      <c r="B38" s="466" t="s">
        <v>137</v>
      </c>
      <c r="C38" s="467"/>
      <c r="D38" s="467"/>
      <c r="E38" s="394"/>
      <c r="F38" s="394"/>
      <c r="G38" s="394"/>
      <c r="H38" s="394"/>
      <c r="I38" s="394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4"/>
      <c r="U38" s="394"/>
      <c r="V38" s="394"/>
      <c r="W38" s="394"/>
      <c r="X38" s="394"/>
      <c r="Y38" s="394"/>
      <c r="Z38" s="394"/>
      <c r="AA38" s="394"/>
      <c r="AB38" s="394"/>
      <c r="AC38" s="394"/>
      <c r="AD38" s="394"/>
      <c r="AE38" s="394"/>
      <c r="AF38" s="394"/>
      <c r="AG38" s="394"/>
      <c r="AH38" s="394"/>
      <c r="AI38" s="462"/>
      <c r="AJ38" s="394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</row>
    <row r="39" spans="1:51" s="15" customFormat="1" ht="16.5" customHeight="1">
      <c r="A39" s="324">
        <v>1</v>
      </c>
      <c r="B39" s="468" t="s">
        <v>691</v>
      </c>
      <c r="C39" s="469"/>
      <c r="D39" s="469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458"/>
      <c r="AJ39" s="24"/>
    </row>
    <row r="40" spans="1:51" s="15" customFormat="1" ht="16.5" customHeight="1">
      <c r="A40" s="324"/>
      <c r="B40" s="470"/>
      <c r="C40" s="463" t="s">
        <v>135</v>
      </c>
      <c r="D40" s="463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458"/>
      <c r="AJ40" s="24"/>
    </row>
    <row r="41" spans="1:51" s="15" customFormat="1" ht="16.5" customHeight="1">
      <c r="A41" s="324">
        <v>2</v>
      </c>
      <c r="B41" s="468" t="s">
        <v>692</v>
      </c>
      <c r="C41" s="469"/>
      <c r="D41" s="469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458"/>
      <c r="AJ41" s="24"/>
    </row>
    <row r="42" spans="1:51" s="15" customFormat="1" ht="16.5" customHeight="1">
      <c r="A42" s="324"/>
      <c r="B42" s="470"/>
      <c r="C42" s="463" t="s">
        <v>135</v>
      </c>
      <c r="D42" s="463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458"/>
      <c r="AJ42" s="24"/>
    </row>
    <row r="43" spans="1:51" s="15" customFormat="1" ht="16.5" customHeight="1">
      <c r="A43" s="324">
        <v>3</v>
      </c>
      <c r="B43" s="468" t="s">
        <v>693</v>
      </c>
      <c r="C43" s="469"/>
      <c r="D43" s="469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458"/>
      <c r="AJ43" s="24"/>
    </row>
    <row r="44" spans="1:51" s="15" customFormat="1" ht="16.5" customHeight="1">
      <c r="A44" s="471"/>
      <c r="B44" s="470"/>
      <c r="C44" s="463" t="s">
        <v>135</v>
      </c>
      <c r="D44" s="463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458"/>
      <c r="AJ44" s="24"/>
    </row>
    <row r="45" spans="1:51" s="15" customFormat="1" ht="16.5" customHeight="1">
      <c r="A45" s="324">
        <v>4</v>
      </c>
      <c r="B45" s="468" t="s">
        <v>694</v>
      </c>
      <c r="C45" s="469"/>
      <c r="D45" s="469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458"/>
      <c r="AJ45" s="24"/>
    </row>
    <row r="46" spans="1:51" s="15" customFormat="1" ht="16.5" customHeight="1">
      <c r="A46" s="324"/>
      <c r="B46" s="468"/>
      <c r="C46" s="469"/>
      <c r="D46" s="469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458"/>
      <c r="AJ46" s="24"/>
    </row>
    <row r="47" spans="1:51" s="15" customFormat="1" ht="16.5" customHeight="1">
      <c r="A47" s="471"/>
      <c r="B47" s="470"/>
      <c r="C47" s="463" t="s">
        <v>135</v>
      </c>
      <c r="D47" s="463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458"/>
      <c r="AJ47" s="24"/>
    </row>
    <row r="48" spans="1:51" s="15" customFormat="1" ht="16.5" customHeight="1">
      <c r="A48" s="324">
        <v>5</v>
      </c>
      <c r="B48" s="468" t="s">
        <v>695</v>
      </c>
      <c r="C48" s="469"/>
      <c r="D48" s="469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458"/>
      <c r="AJ48" s="24"/>
    </row>
    <row r="49" spans="1:51" s="15" customFormat="1" ht="16.5" customHeight="1">
      <c r="A49" s="471"/>
      <c r="B49" s="470"/>
      <c r="C49" s="463" t="s">
        <v>135</v>
      </c>
      <c r="D49" s="463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458"/>
      <c r="AJ49" s="24"/>
    </row>
    <row r="50" spans="1:51" s="15" customFormat="1" ht="16.5" customHeight="1">
      <c r="A50" s="324">
        <v>6</v>
      </c>
      <c r="B50" s="468" t="s">
        <v>696</v>
      </c>
      <c r="C50" s="469"/>
      <c r="D50" s="469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458"/>
      <c r="AJ50" s="24"/>
    </row>
    <row r="51" spans="1:51" s="15" customFormat="1" ht="16.5" customHeight="1">
      <c r="A51" s="324"/>
      <c r="B51" s="468"/>
      <c r="C51" s="463" t="s">
        <v>135</v>
      </c>
      <c r="D51" s="463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458"/>
      <c r="AJ51" s="24"/>
    </row>
    <row r="52" spans="1:51" s="15" customFormat="1" ht="16.5" customHeight="1">
      <c r="A52" s="324"/>
      <c r="B52" s="470"/>
      <c r="C52" s="463"/>
      <c r="D52" s="463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458"/>
      <c r="AJ52" s="24"/>
    </row>
    <row r="53" spans="1:51" s="377" customFormat="1" ht="16.5" customHeight="1">
      <c r="A53" s="459" t="s">
        <v>116</v>
      </c>
      <c r="B53" s="466" t="s">
        <v>138</v>
      </c>
      <c r="C53" s="467"/>
      <c r="D53" s="467"/>
      <c r="E53" s="394"/>
      <c r="F53" s="394"/>
      <c r="G53" s="394"/>
      <c r="H53" s="394"/>
      <c r="I53" s="394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  <c r="W53" s="394"/>
      <c r="X53" s="394"/>
      <c r="Y53" s="394"/>
      <c r="Z53" s="394"/>
      <c r="AA53" s="394"/>
      <c r="AB53" s="394"/>
      <c r="AC53" s="394"/>
      <c r="AD53" s="394"/>
      <c r="AE53" s="394"/>
      <c r="AF53" s="394"/>
      <c r="AG53" s="394"/>
      <c r="AH53" s="394"/>
      <c r="AI53" s="462"/>
      <c r="AJ53" s="394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</row>
    <row r="54" spans="1:51" s="15" customFormat="1" ht="16.5" customHeight="1">
      <c r="A54" s="324">
        <v>1</v>
      </c>
      <c r="B54" s="468" t="s">
        <v>691</v>
      </c>
      <c r="C54" s="469"/>
      <c r="D54" s="469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458"/>
      <c r="AJ54" s="24"/>
    </row>
    <row r="55" spans="1:51" s="15" customFormat="1" ht="16.5" customHeight="1">
      <c r="A55" s="472"/>
      <c r="B55" s="468"/>
      <c r="C55" s="463" t="s">
        <v>135</v>
      </c>
      <c r="D55" s="463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458"/>
      <c r="AJ55" s="24"/>
    </row>
    <row r="56" spans="1:51" s="15" customFormat="1" ht="16.5" customHeight="1">
      <c r="A56" s="472"/>
      <c r="B56" s="468"/>
      <c r="C56" s="463"/>
      <c r="D56" s="463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458"/>
      <c r="AJ56" s="24"/>
    </row>
    <row r="57" spans="1:51" s="15" customFormat="1" ht="16.5" customHeight="1">
      <c r="A57" s="324">
        <v>2</v>
      </c>
      <c r="B57" s="468" t="s">
        <v>692</v>
      </c>
      <c r="C57" s="469"/>
      <c r="D57" s="469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458"/>
      <c r="AJ57" s="24"/>
    </row>
    <row r="58" spans="1:51" s="15" customFormat="1" ht="16.5" customHeight="1">
      <c r="A58" s="472"/>
      <c r="B58" s="468"/>
      <c r="C58" s="463" t="s">
        <v>135</v>
      </c>
      <c r="D58" s="463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458"/>
      <c r="AJ58" s="24"/>
    </row>
    <row r="59" spans="1:51" s="15" customFormat="1" ht="16.5" customHeight="1">
      <c r="A59" s="472"/>
      <c r="B59" s="468"/>
      <c r="C59" s="463"/>
      <c r="D59" s="463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458"/>
      <c r="AJ59" s="24"/>
    </row>
    <row r="60" spans="1:51" s="15" customFormat="1" ht="16.5" customHeight="1">
      <c r="A60" s="324">
        <v>3</v>
      </c>
      <c r="B60" s="468" t="s">
        <v>693</v>
      </c>
      <c r="C60" s="469"/>
      <c r="D60" s="469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458"/>
      <c r="AJ60" s="24"/>
    </row>
    <row r="61" spans="1:51" s="15" customFormat="1" ht="16.5" customHeight="1">
      <c r="A61" s="324"/>
      <c r="B61" s="468"/>
      <c r="C61" s="463" t="s">
        <v>135</v>
      </c>
      <c r="D61" s="463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458"/>
      <c r="AJ61" s="24"/>
    </row>
    <row r="62" spans="1:51" s="15" customFormat="1" ht="16.5" customHeight="1">
      <c r="A62" s="324"/>
      <c r="B62" s="468"/>
      <c r="C62" s="463"/>
      <c r="D62" s="463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458"/>
      <c r="AJ62" s="24"/>
    </row>
    <row r="63" spans="1:51" s="15" customFormat="1" ht="16.5" customHeight="1">
      <c r="A63" s="324">
        <v>4</v>
      </c>
      <c r="B63" s="468" t="s">
        <v>694</v>
      </c>
      <c r="C63" s="463"/>
      <c r="D63" s="463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458"/>
      <c r="AJ63" s="24"/>
    </row>
    <row r="64" spans="1:51" s="15" customFormat="1" ht="16.5" customHeight="1">
      <c r="A64" s="472"/>
      <c r="B64" s="468"/>
      <c r="C64" s="463" t="s">
        <v>135</v>
      </c>
      <c r="D64" s="463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458"/>
      <c r="AJ64" s="24"/>
    </row>
    <row r="65" spans="1:51" s="15" customFormat="1" ht="16.5" customHeight="1">
      <c r="A65" s="324">
        <v>5</v>
      </c>
      <c r="B65" s="468" t="s">
        <v>695</v>
      </c>
      <c r="C65" s="469"/>
      <c r="D65" s="469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458"/>
      <c r="AJ65" s="24"/>
    </row>
    <row r="66" spans="1:51" s="15" customFormat="1" ht="16.5" customHeight="1">
      <c r="A66" s="324"/>
      <c r="B66" s="468"/>
      <c r="C66" s="463" t="s">
        <v>135</v>
      </c>
      <c r="D66" s="463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458"/>
      <c r="AJ66" s="24"/>
    </row>
    <row r="67" spans="1:51" s="15" customFormat="1" ht="16.5" customHeight="1">
      <c r="A67" s="324">
        <v>6</v>
      </c>
      <c r="B67" s="468" t="s">
        <v>696</v>
      </c>
      <c r="C67" s="463"/>
      <c r="D67" s="463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458"/>
      <c r="AJ67" s="24"/>
    </row>
    <row r="68" spans="1:51" s="15" customFormat="1" ht="16.5" customHeight="1">
      <c r="A68" s="472"/>
      <c r="B68" s="468"/>
      <c r="C68" s="463" t="s">
        <v>135</v>
      </c>
      <c r="D68" s="463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458"/>
      <c r="AJ68" s="24"/>
    </row>
    <row r="69" spans="1:51" s="15" customFormat="1" ht="16.5" customHeight="1">
      <c r="A69" s="472"/>
      <c r="B69" s="473"/>
      <c r="C69" s="474"/>
      <c r="D69" s="47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458"/>
      <c r="AJ69" s="24"/>
    </row>
    <row r="70" spans="1:51" s="377" customFormat="1" ht="16.5" customHeight="1">
      <c r="A70" s="459" t="s">
        <v>117</v>
      </c>
      <c r="B70" s="466" t="s">
        <v>34</v>
      </c>
      <c r="C70" s="467"/>
      <c r="D70" s="467"/>
      <c r="E70" s="394"/>
      <c r="F70" s="394"/>
      <c r="G70" s="394"/>
      <c r="H70" s="394"/>
      <c r="I70" s="394"/>
      <c r="J70" s="394"/>
      <c r="K70" s="394"/>
      <c r="L70" s="394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  <c r="Z70" s="394"/>
      <c r="AA70" s="394"/>
      <c r="AB70" s="394"/>
      <c r="AC70" s="394"/>
      <c r="AD70" s="394"/>
      <c r="AE70" s="394"/>
      <c r="AF70" s="394"/>
      <c r="AG70" s="394"/>
      <c r="AH70" s="394"/>
      <c r="AI70" s="462"/>
      <c r="AJ70" s="394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</row>
    <row r="71" spans="1:51" s="15" customFormat="1" ht="16.5" customHeight="1">
      <c r="A71" s="324">
        <v>1</v>
      </c>
      <c r="B71" s="468" t="s">
        <v>380</v>
      </c>
      <c r="C71" s="474"/>
      <c r="D71" s="47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458"/>
      <c r="AJ71" s="24"/>
    </row>
    <row r="72" spans="1:51" s="15" customFormat="1" ht="16.5" customHeight="1">
      <c r="A72" s="472"/>
      <c r="B72" s="468"/>
      <c r="C72" s="463" t="s">
        <v>139</v>
      </c>
      <c r="D72" s="463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458"/>
      <c r="AJ72" s="24"/>
    </row>
    <row r="73" spans="1:51" s="15" customFormat="1" ht="16.5" customHeight="1">
      <c r="A73" s="472"/>
      <c r="B73" s="468"/>
      <c r="C73" s="474"/>
      <c r="D73" s="47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458"/>
      <c r="AJ73" s="24"/>
    </row>
    <row r="74" spans="1:51" s="15" customFormat="1" ht="16.5" customHeight="1">
      <c r="A74" s="324">
        <v>2</v>
      </c>
      <c r="B74" s="468" t="s">
        <v>379</v>
      </c>
      <c r="C74" s="474"/>
      <c r="D74" s="47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458"/>
      <c r="AJ74" s="24"/>
    </row>
    <row r="75" spans="1:51" s="15" customFormat="1" ht="16.5" customHeight="1">
      <c r="A75" s="472"/>
      <c r="B75" s="468"/>
      <c r="C75" s="463" t="s">
        <v>139</v>
      </c>
      <c r="D75" s="463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458"/>
      <c r="AJ75" s="24"/>
    </row>
    <row r="76" spans="1:51" s="15" customFormat="1" ht="16.5" customHeight="1">
      <c r="A76" s="324">
        <v>3</v>
      </c>
      <c r="B76" s="468" t="s">
        <v>381</v>
      </c>
      <c r="C76" s="474"/>
      <c r="D76" s="47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458"/>
      <c r="AJ76" s="24"/>
    </row>
    <row r="77" spans="1:51" s="15" customFormat="1" ht="16.5" customHeight="1">
      <c r="A77" s="472"/>
      <c r="B77" s="468"/>
      <c r="C77" s="463" t="s">
        <v>139</v>
      </c>
      <c r="D77" s="463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458"/>
      <c r="AJ77" s="24"/>
    </row>
    <row r="78" spans="1:51" s="15" customFormat="1" ht="16.5" customHeight="1">
      <c r="A78" s="472"/>
      <c r="B78" s="468"/>
      <c r="C78" s="475"/>
      <c r="D78" s="475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458"/>
      <c r="AJ78" s="24"/>
    </row>
    <row r="79" spans="1:51" s="15" customFormat="1" ht="16.5" customHeight="1">
      <c r="A79" s="324">
        <v>4</v>
      </c>
      <c r="B79" s="468" t="s">
        <v>35</v>
      </c>
      <c r="C79" s="474"/>
      <c r="D79" s="47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458"/>
      <c r="AJ79" s="24"/>
    </row>
    <row r="80" spans="1:51" s="15" customFormat="1" ht="16.5" customHeight="1">
      <c r="A80" s="472"/>
      <c r="B80" s="468"/>
      <c r="C80" s="463" t="s">
        <v>140</v>
      </c>
      <c r="D80" s="463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458"/>
      <c r="AJ80" s="24"/>
    </row>
    <row r="81" spans="1:51" s="15" customFormat="1" ht="16.5" customHeight="1">
      <c r="A81" s="472"/>
      <c r="B81" s="468"/>
      <c r="C81" s="475"/>
      <c r="D81" s="475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458"/>
      <c r="AJ81" s="24"/>
    </row>
    <row r="82" spans="1:51" s="15" customFormat="1" ht="16.5" customHeight="1">
      <c r="A82" s="324">
        <v>5</v>
      </c>
      <c r="B82" s="468" t="s">
        <v>36</v>
      </c>
      <c r="C82" s="476"/>
      <c r="D82" s="476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458"/>
      <c r="AJ82" s="24"/>
    </row>
    <row r="83" spans="1:51" s="15" customFormat="1" ht="16.5" customHeight="1">
      <c r="A83" s="324"/>
      <c r="B83" s="468"/>
      <c r="C83" s="463" t="s">
        <v>140</v>
      </c>
      <c r="D83" s="463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458"/>
      <c r="AJ83" s="24"/>
    </row>
    <row r="84" spans="1:51" s="15" customFormat="1" ht="16.5" customHeight="1">
      <c r="A84" s="472"/>
      <c r="B84" s="473"/>
      <c r="C84" s="463"/>
      <c r="D84" s="463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458"/>
      <c r="AJ84" s="24"/>
    </row>
    <row r="85" spans="1:51" s="377" customFormat="1" ht="16.5" customHeight="1">
      <c r="A85" s="459" t="s">
        <v>167</v>
      </c>
      <c r="B85" s="477" t="s">
        <v>37</v>
      </c>
      <c r="C85" s="478"/>
      <c r="D85" s="478"/>
      <c r="E85" s="394"/>
      <c r="F85" s="394"/>
      <c r="G85" s="394"/>
      <c r="H85" s="394"/>
      <c r="I85" s="394"/>
      <c r="J85" s="394"/>
      <c r="K85" s="394"/>
      <c r="L85" s="394"/>
      <c r="M85" s="394"/>
      <c r="N85" s="394"/>
      <c r="O85" s="394"/>
      <c r="P85" s="394"/>
      <c r="Q85" s="394"/>
      <c r="R85" s="394"/>
      <c r="S85" s="394"/>
      <c r="T85" s="394"/>
      <c r="U85" s="394"/>
      <c r="V85" s="394"/>
      <c r="W85" s="394"/>
      <c r="X85" s="394"/>
      <c r="Y85" s="394"/>
      <c r="Z85" s="394"/>
      <c r="AA85" s="394"/>
      <c r="AB85" s="394"/>
      <c r="AC85" s="394"/>
      <c r="AD85" s="394"/>
      <c r="AE85" s="394"/>
      <c r="AF85" s="394"/>
      <c r="AG85" s="394"/>
      <c r="AH85" s="394"/>
      <c r="AI85" s="462"/>
      <c r="AJ85" s="394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</row>
    <row r="86" spans="1:51" s="15" customFormat="1" ht="16.5" customHeight="1">
      <c r="A86" s="324">
        <v>1</v>
      </c>
      <c r="B86" s="468" t="s">
        <v>38</v>
      </c>
      <c r="C86" s="474"/>
      <c r="D86" s="47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458"/>
      <c r="AJ86" s="24"/>
    </row>
    <row r="87" spans="1:51" s="15" customFormat="1" ht="16.5" customHeight="1">
      <c r="A87" s="472"/>
      <c r="B87" s="468"/>
      <c r="C87" s="463" t="s">
        <v>135</v>
      </c>
      <c r="D87" s="463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458"/>
      <c r="AJ87" s="24"/>
    </row>
    <row r="88" spans="1:51" s="15" customFormat="1" ht="16.5" customHeight="1">
      <c r="A88" s="472"/>
      <c r="B88" s="468"/>
      <c r="C88" s="474"/>
      <c r="D88" s="47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458"/>
      <c r="AJ88" s="24"/>
    </row>
    <row r="89" spans="1:51" s="377" customFormat="1" ht="16.5" customHeight="1">
      <c r="A89" s="459" t="s">
        <v>214</v>
      </c>
      <c r="B89" s="477" t="s">
        <v>70</v>
      </c>
      <c r="C89" s="478"/>
      <c r="D89" s="478"/>
      <c r="E89" s="394"/>
      <c r="F89" s="394"/>
      <c r="G89" s="394"/>
      <c r="H89" s="394"/>
      <c r="I89" s="394"/>
      <c r="J89" s="394"/>
      <c r="K89" s="394"/>
      <c r="L89" s="394"/>
      <c r="M89" s="394"/>
      <c r="N89" s="394"/>
      <c r="O89" s="394"/>
      <c r="P89" s="394"/>
      <c r="Q89" s="394"/>
      <c r="R89" s="394"/>
      <c r="S89" s="394"/>
      <c r="T89" s="394"/>
      <c r="U89" s="394"/>
      <c r="V89" s="394"/>
      <c r="W89" s="394"/>
      <c r="X89" s="394"/>
      <c r="Y89" s="394"/>
      <c r="Z89" s="394"/>
      <c r="AA89" s="394"/>
      <c r="AB89" s="394"/>
      <c r="AC89" s="394"/>
      <c r="AD89" s="394"/>
      <c r="AE89" s="394"/>
      <c r="AF89" s="394"/>
      <c r="AG89" s="394"/>
      <c r="AH89" s="394"/>
      <c r="AI89" s="462"/>
      <c r="AJ89" s="394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</row>
    <row r="90" spans="1:51" s="15" customFormat="1" ht="16.5" customHeight="1">
      <c r="A90" s="324">
        <v>1</v>
      </c>
      <c r="B90" s="468" t="s">
        <v>71</v>
      </c>
      <c r="C90" s="474"/>
      <c r="D90" s="47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458"/>
      <c r="AJ90" s="24"/>
    </row>
    <row r="91" spans="1:51" s="15" customFormat="1" ht="16.5" customHeight="1">
      <c r="A91" s="476"/>
      <c r="B91" s="468"/>
      <c r="C91" s="463" t="s">
        <v>135</v>
      </c>
      <c r="D91" s="463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458"/>
      <c r="AJ91" s="24"/>
    </row>
    <row r="92" spans="1:51" s="15" customFormat="1" ht="16.5" customHeight="1">
      <c r="A92" s="476"/>
      <c r="B92" s="468"/>
      <c r="C92" s="475"/>
      <c r="D92" s="475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458"/>
      <c r="AJ92" s="24"/>
    </row>
    <row r="93" spans="1:51" s="15" customFormat="1" ht="16.5" customHeight="1">
      <c r="A93" s="479">
        <v>2</v>
      </c>
      <c r="B93" s="468" t="s">
        <v>90</v>
      </c>
      <c r="C93" s="475"/>
      <c r="D93" s="475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458"/>
      <c r="AJ93" s="24"/>
    </row>
    <row r="94" spans="1:51" s="15" customFormat="1" ht="16.5" customHeight="1">
      <c r="A94" s="476"/>
      <c r="B94" s="468"/>
      <c r="C94" s="463" t="s">
        <v>135</v>
      </c>
      <c r="D94" s="463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458"/>
      <c r="AJ94" s="24"/>
    </row>
    <row r="95" spans="1:51" s="15" customFormat="1" ht="16.5" customHeight="1">
      <c r="A95" s="476"/>
      <c r="B95" s="468"/>
      <c r="C95" s="475"/>
      <c r="D95" s="475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458"/>
      <c r="AJ95" s="24"/>
    </row>
    <row r="96" spans="1:51" s="15" customFormat="1" ht="16.5" customHeight="1">
      <c r="A96" s="324">
        <v>3</v>
      </c>
      <c r="B96" s="480" t="s">
        <v>72</v>
      </c>
      <c r="C96" s="474"/>
      <c r="D96" s="47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458"/>
      <c r="AJ96" s="24"/>
    </row>
    <row r="97" spans="1:51" s="15" customFormat="1" ht="16.5" customHeight="1">
      <c r="A97" s="476"/>
      <c r="B97" s="468"/>
      <c r="C97" s="463" t="s">
        <v>135</v>
      </c>
      <c r="D97" s="463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458"/>
      <c r="AJ97" s="24"/>
    </row>
    <row r="98" spans="1:51" s="15" customFormat="1" ht="16.5" customHeight="1">
      <c r="A98" s="476"/>
      <c r="B98" s="468"/>
      <c r="C98" s="475"/>
      <c r="D98" s="475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458"/>
      <c r="AJ98" s="24"/>
    </row>
    <row r="99" spans="1:51" s="15" customFormat="1" ht="16.5" customHeight="1">
      <c r="A99" s="324">
        <v>4</v>
      </c>
      <c r="B99" s="480" t="s">
        <v>73</v>
      </c>
      <c r="C99" s="481"/>
      <c r="D99" s="481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458"/>
      <c r="AJ99" s="24"/>
    </row>
    <row r="100" spans="1:51" s="15" customFormat="1" ht="16.5" customHeight="1">
      <c r="A100" s="476"/>
      <c r="B100" s="373"/>
      <c r="C100" s="463" t="s">
        <v>135</v>
      </c>
      <c r="D100" s="463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458"/>
      <c r="AJ100" s="24"/>
    </row>
    <row r="101" spans="1:51" s="15" customFormat="1" ht="16.5" customHeight="1">
      <c r="A101" s="476"/>
      <c r="B101" s="468"/>
      <c r="C101" s="475"/>
      <c r="D101" s="475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458"/>
      <c r="AJ101" s="24"/>
    </row>
    <row r="102" spans="1:51" s="15" customFormat="1" ht="16.5" customHeight="1">
      <c r="A102" s="324">
        <v>5</v>
      </c>
      <c r="B102" s="480" t="s">
        <v>74</v>
      </c>
      <c r="C102" s="481"/>
      <c r="D102" s="481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458"/>
      <c r="AJ102" s="24"/>
    </row>
    <row r="103" spans="1:51" s="15" customFormat="1" ht="16.5" customHeight="1">
      <c r="A103" s="476"/>
      <c r="B103" s="373"/>
      <c r="C103" s="463" t="s">
        <v>135</v>
      </c>
      <c r="D103" s="463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458"/>
      <c r="AJ103" s="24"/>
    </row>
    <row r="104" spans="1:51" s="15" customFormat="1" ht="16.5" customHeight="1">
      <c r="A104" s="476"/>
      <c r="B104" s="482"/>
      <c r="C104" s="474"/>
      <c r="D104" s="47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458"/>
      <c r="AJ104" s="24"/>
    </row>
    <row r="105" spans="1:51" s="377" customFormat="1" ht="16.5" customHeight="1">
      <c r="A105" s="459" t="s">
        <v>370</v>
      </c>
      <c r="B105" s="477" t="s">
        <v>75</v>
      </c>
      <c r="C105" s="478"/>
      <c r="D105" s="478"/>
      <c r="E105" s="394"/>
      <c r="F105" s="394"/>
      <c r="G105" s="394"/>
      <c r="H105" s="394"/>
      <c r="I105" s="394"/>
      <c r="J105" s="394"/>
      <c r="K105" s="394"/>
      <c r="L105" s="394"/>
      <c r="M105" s="394"/>
      <c r="N105" s="394"/>
      <c r="O105" s="394"/>
      <c r="P105" s="394"/>
      <c r="Q105" s="394"/>
      <c r="R105" s="394"/>
      <c r="S105" s="394"/>
      <c r="T105" s="394"/>
      <c r="U105" s="394"/>
      <c r="V105" s="394"/>
      <c r="W105" s="394"/>
      <c r="X105" s="394"/>
      <c r="Y105" s="394"/>
      <c r="Z105" s="394"/>
      <c r="AA105" s="394"/>
      <c r="AB105" s="394"/>
      <c r="AC105" s="394"/>
      <c r="AD105" s="394"/>
      <c r="AE105" s="394"/>
      <c r="AF105" s="394"/>
      <c r="AG105" s="394"/>
      <c r="AH105" s="394"/>
      <c r="AI105" s="462"/>
      <c r="AJ105" s="394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</row>
    <row r="106" spans="1:51" s="15" customFormat="1" ht="16.5" customHeight="1">
      <c r="A106" s="324">
        <v>1</v>
      </c>
      <c r="B106" s="468" t="s">
        <v>76</v>
      </c>
      <c r="C106" s="474"/>
      <c r="D106" s="47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458"/>
      <c r="AJ106" s="24"/>
    </row>
    <row r="107" spans="1:51" s="15" customFormat="1" ht="16.5" customHeight="1">
      <c r="A107" s="476"/>
      <c r="B107" s="468"/>
      <c r="C107" s="463" t="s">
        <v>135</v>
      </c>
      <c r="D107" s="463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458"/>
      <c r="AJ107" s="24"/>
    </row>
    <row r="108" spans="1:51" s="15" customFormat="1" ht="16.5" customHeight="1">
      <c r="A108" s="476"/>
      <c r="B108" s="468"/>
      <c r="C108" s="475"/>
      <c r="D108" s="475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458"/>
      <c r="AJ108" s="24"/>
    </row>
    <row r="109" spans="1:51" s="15" customFormat="1" ht="16.5" customHeight="1">
      <c r="A109" s="324">
        <v>2</v>
      </c>
      <c r="B109" s="468" t="s">
        <v>77</v>
      </c>
      <c r="C109" s="474"/>
      <c r="D109" s="47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458"/>
      <c r="AJ109" s="24"/>
    </row>
    <row r="110" spans="1:51" s="15" customFormat="1" ht="16.5" customHeight="1">
      <c r="A110" s="476"/>
      <c r="B110" s="468"/>
      <c r="C110" s="463" t="s">
        <v>135</v>
      </c>
      <c r="D110" s="463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458"/>
      <c r="AJ110" s="24"/>
    </row>
    <row r="111" spans="1:51" s="15" customFormat="1" ht="16.5" customHeight="1">
      <c r="A111" s="476"/>
      <c r="B111" s="468"/>
      <c r="C111" s="475"/>
      <c r="D111" s="475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458"/>
      <c r="AJ111" s="24"/>
    </row>
    <row r="112" spans="1:51" s="15" customFormat="1" ht="16.5" customHeight="1">
      <c r="A112" s="324">
        <v>3</v>
      </c>
      <c r="B112" s="468" t="s">
        <v>78</v>
      </c>
      <c r="C112" s="481"/>
      <c r="D112" s="481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458"/>
      <c r="AJ112" s="24"/>
    </row>
    <row r="113" spans="1:51" s="15" customFormat="1" ht="16.5" customHeight="1">
      <c r="A113" s="476"/>
      <c r="B113" s="373"/>
      <c r="C113" s="463" t="s">
        <v>135</v>
      </c>
      <c r="D113" s="463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458"/>
      <c r="AJ113" s="24"/>
    </row>
    <row r="114" spans="1:51" s="15" customFormat="1" ht="16.5" customHeight="1">
      <c r="A114" s="476"/>
      <c r="B114" s="373"/>
      <c r="C114" s="463"/>
      <c r="D114" s="463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458"/>
      <c r="AJ114" s="24"/>
    </row>
    <row r="115" spans="1:51" s="377" customFormat="1" ht="16.5" customHeight="1">
      <c r="A115" s="459" t="s">
        <v>46</v>
      </c>
      <c r="B115" s="477" t="s">
        <v>39</v>
      </c>
      <c r="C115" s="478"/>
      <c r="D115" s="478"/>
      <c r="E115" s="394"/>
      <c r="F115" s="394"/>
      <c r="G115" s="394"/>
      <c r="H115" s="394"/>
      <c r="I115" s="394"/>
      <c r="J115" s="394"/>
      <c r="K115" s="394"/>
      <c r="L115" s="394"/>
      <c r="M115" s="394"/>
      <c r="N115" s="394"/>
      <c r="O115" s="394"/>
      <c r="P115" s="394"/>
      <c r="Q115" s="394"/>
      <c r="R115" s="394"/>
      <c r="S115" s="394"/>
      <c r="T115" s="394"/>
      <c r="U115" s="394"/>
      <c r="V115" s="394"/>
      <c r="W115" s="394"/>
      <c r="X115" s="394"/>
      <c r="Y115" s="394"/>
      <c r="Z115" s="394"/>
      <c r="AA115" s="394"/>
      <c r="AB115" s="394"/>
      <c r="AC115" s="394"/>
      <c r="AD115" s="394"/>
      <c r="AE115" s="394"/>
      <c r="AF115" s="394"/>
      <c r="AG115" s="394"/>
      <c r="AH115" s="394"/>
      <c r="AI115" s="462"/>
      <c r="AJ115" s="394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</row>
    <row r="116" spans="1:51" s="15" customFormat="1" ht="16.5" customHeight="1">
      <c r="A116" s="324">
        <v>1</v>
      </c>
      <c r="B116" s="468" t="s">
        <v>89</v>
      </c>
      <c r="C116" s="475"/>
      <c r="D116" s="475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458"/>
      <c r="AJ116" s="24"/>
    </row>
    <row r="117" spans="1:51" s="15" customFormat="1" ht="16.5" customHeight="1">
      <c r="A117" s="472"/>
      <c r="B117" s="468"/>
      <c r="C117" s="463" t="s">
        <v>135</v>
      </c>
      <c r="D117" s="463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458"/>
      <c r="AJ117" s="24"/>
    </row>
    <row r="118" spans="1:51" s="15" customFormat="1" ht="16.5" customHeight="1">
      <c r="A118" s="324">
        <v>2</v>
      </c>
      <c r="B118" s="468" t="s">
        <v>88</v>
      </c>
      <c r="C118" s="463"/>
      <c r="D118" s="463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458"/>
      <c r="AJ118" s="24"/>
    </row>
    <row r="119" spans="1:51" s="15" customFormat="1" ht="16.5" customHeight="1">
      <c r="A119" s="476"/>
      <c r="B119" s="373"/>
      <c r="C119" s="463" t="s">
        <v>135</v>
      </c>
      <c r="D119" s="463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458"/>
      <c r="AJ119" s="24"/>
    </row>
    <row r="120" spans="1:51" s="377" customFormat="1" ht="16.5" customHeight="1">
      <c r="A120" s="459" t="s">
        <v>79</v>
      </c>
      <c r="B120" s="477" t="s">
        <v>80</v>
      </c>
      <c r="C120" s="478"/>
      <c r="D120" s="478"/>
      <c r="E120" s="394"/>
      <c r="F120" s="394"/>
      <c r="G120" s="394"/>
      <c r="H120" s="394"/>
      <c r="I120" s="394"/>
      <c r="J120" s="394"/>
      <c r="K120" s="394"/>
      <c r="L120" s="394"/>
      <c r="M120" s="394"/>
      <c r="N120" s="394"/>
      <c r="O120" s="394"/>
      <c r="P120" s="394"/>
      <c r="Q120" s="394"/>
      <c r="R120" s="394"/>
      <c r="S120" s="394"/>
      <c r="T120" s="394"/>
      <c r="U120" s="394"/>
      <c r="V120" s="394"/>
      <c r="W120" s="394"/>
      <c r="X120" s="394"/>
      <c r="Y120" s="394"/>
      <c r="Z120" s="394"/>
      <c r="AA120" s="394"/>
      <c r="AB120" s="394"/>
      <c r="AC120" s="394"/>
      <c r="AD120" s="394"/>
      <c r="AE120" s="394"/>
      <c r="AF120" s="394"/>
      <c r="AG120" s="394"/>
      <c r="AH120" s="394"/>
      <c r="AI120" s="462"/>
      <c r="AJ120" s="394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</row>
    <row r="121" spans="1:51" s="15" customFormat="1" ht="16.5" customHeight="1">
      <c r="A121" s="471" t="s">
        <v>81</v>
      </c>
      <c r="B121" s="468" t="s">
        <v>82</v>
      </c>
      <c r="C121" s="483"/>
      <c r="D121" s="483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458"/>
      <c r="AJ121" s="24"/>
    </row>
    <row r="122" spans="1:51" s="15" customFormat="1" ht="16.5" customHeight="1">
      <c r="A122" s="459"/>
      <c r="B122" s="482"/>
      <c r="C122" s="463" t="s">
        <v>135</v>
      </c>
      <c r="D122" s="463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458"/>
      <c r="AJ122" s="24"/>
    </row>
    <row r="123" spans="1:51" s="15" customFormat="1" ht="16.5" customHeight="1">
      <c r="A123" s="471" t="s">
        <v>83</v>
      </c>
      <c r="B123" s="468" t="s">
        <v>84</v>
      </c>
      <c r="C123" s="463"/>
      <c r="D123" s="463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458"/>
      <c r="AJ123" s="24"/>
    </row>
    <row r="124" spans="1:51" s="15" customFormat="1" ht="16.5" customHeight="1">
      <c r="A124" s="459"/>
      <c r="B124" s="482"/>
      <c r="C124" s="463" t="s">
        <v>135</v>
      </c>
      <c r="D124" s="463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458"/>
      <c r="AJ124" s="24"/>
    </row>
    <row r="125" spans="1:51" s="15" customFormat="1" ht="16.5" customHeight="1">
      <c r="A125" s="471" t="s">
        <v>85</v>
      </c>
      <c r="B125" s="468" t="s">
        <v>86</v>
      </c>
      <c r="C125" s="463"/>
      <c r="D125" s="463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458"/>
      <c r="AJ125" s="24"/>
    </row>
    <row r="126" spans="1:51" s="15" customFormat="1" ht="16.5" customHeight="1">
      <c r="A126" s="459"/>
      <c r="B126" s="482"/>
      <c r="C126" s="463" t="s">
        <v>135</v>
      </c>
      <c r="D126" s="463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458"/>
      <c r="AJ126" s="24"/>
    </row>
    <row r="127" spans="1:51" s="15" customFormat="1" ht="16.5" customHeight="1">
      <c r="A127" s="472"/>
      <c r="B127" s="484"/>
      <c r="C127" s="287"/>
      <c r="D127" s="287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458"/>
      <c r="AJ127" s="24"/>
    </row>
    <row r="128" spans="1:51" s="15" customFormat="1" ht="16.5" customHeight="1">
      <c r="A128" s="476"/>
      <c r="B128" s="373"/>
      <c r="C128" s="475"/>
      <c r="D128" s="475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458"/>
      <c r="AJ128" s="24"/>
    </row>
    <row r="129" spans="1:51" s="377" customFormat="1" ht="16.5" customHeight="1">
      <c r="A129" s="459" t="s">
        <v>87</v>
      </c>
      <c r="B129" s="477" t="s">
        <v>40</v>
      </c>
      <c r="C129" s="478"/>
      <c r="D129" s="478"/>
      <c r="E129" s="394"/>
      <c r="F129" s="394"/>
      <c r="G129" s="394"/>
      <c r="H129" s="394"/>
      <c r="I129" s="394"/>
      <c r="J129" s="394"/>
      <c r="K129" s="394"/>
      <c r="L129" s="394"/>
      <c r="M129" s="394"/>
      <c r="N129" s="394"/>
      <c r="O129" s="394"/>
      <c r="P129" s="394"/>
      <c r="Q129" s="394"/>
      <c r="R129" s="394"/>
      <c r="S129" s="394"/>
      <c r="T129" s="394"/>
      <c r="U129" s="394"/>
      <c r="V129" s="394"/>
      <c r="W129" s="394"/>
      <c r="X129" s="394"/>
      <c r="Y129" s="394"/>
      <c r="Z129" s="394"/>
      <c r="AA129" s="394"/>
      <c r="AB129" s="394"/>
      <c r="AC129" s="394"/>
      <c r="AD129" s="394"/>
      <c r="AE129" s="394"/>
      <c r="AF129" s="394"/>
      <c r="AG129" s="394"/>
      <c r="AH129" s="394"/>
      <c r="AI129" s="462"/>
      <c r="AJ129" s="394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</row>
    <row r="130" spans="1:51" s="15" customFormat="1" ht="16.5" customHeight="1">
      <c r="A130" s="324">
        <v>1</v>
      </c>
      <c r="B130" s="468" t="s">
        <v>41</v>
      </c>
      <c r="C130" s="475"/>
      <c r="D130" s="475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458"/>
      <c r="AJ130" s="24"/>
    </row>
    <row r="131" spans="1:51" s="15" customFormat="1" ht="16.5" customHeight="1">
      <c r="A131" s="476"/>
      <c r="B131" s="373"/>
      <c r="C131" s="463" t="s">
        <v>135</v>
      </c>
      <c r="D131" s="463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458"/>
      <c r="AJ131" s="24"/>
    </row>
    <row r="132" spans="1:51" s="15" customFormat="1" ht="16.5" customHeight="1">
      <c r="A132" s="324">
        <v>2</v>
      </c>
      <c r="B132" s="485" t="s">
        <v>42</v>
      </c>
      <c r="C132" s="486"/>
      <c r="D132" s="486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458"/>
      <c r="AJ132" s="24"/>
    </row>
    <row r="133" spans="1:51" s="15" customFormat="1" ht="16.5" customHeight="1">
      <c r="A133" s="472"/>
      <c r="B133" s="373"/>
      <c r="C133" s="463" t="s">
        <v>135</v>
      </c>
      <c r="D133" s="463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458"/>
      <c r="AJ133" s="24"/>
    </row>
    <row r="134" spans="1:51" s="15" customFormat="1" ht="16.5" customHeight="1">
      <c r="A134" s="324">
        <v>3</v>
      </c>
      <c r="B134" s="485" t="s">
        <v>43</v>
      </c>
      <c r="C134" s="463"/>
      <c r="D134" s="463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458"/>
      <c r="AJ134" s="24"/>
    </row>
    <row r="135" spans="1:51" s="15" customFormat="1" ht="16.5" customHeight="1">
      <c r="A135" s="472"/>
      <c r="B135" s="373"/>
      <c r="C135" s="463" t="s">
        <v>135</v>
      </c>
      <c r="D135" s="463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458"/>
      <c r="AJ135" s="24"/>
    </row>
    <row r="136" spans="1:51" s="15" customFormat="1" ht="16.5" customHeight="1">
      <c r="A136" s="324">
        <v>4</v>
      </c>
      <c r="B136" s="485" t="s">
        <v>44</v>
      </c>
      <c r="C136" s="475"/>
      <c r="D136" s="475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458"/>
      <c r="AJ136" s="24"/>
    </row>
    <row r="137" spans="1:51" s="15" customFormat="1" ht="16.5" customHeight="1">
      <c r="A137" s="472"/>
      <c r="B137" s="485"/>
      <c r="C137" s="463" t="s">
        <v>135</v>
      </c>
      <c r="D137" s="463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458"/>
      <c r="AJ137" s="24"/>
    </row>
    <row r="138" spans="1:51" s="15" customFormat="1" ht="16.5" customHeight="1">
      <c r="A138" s="324">
        <v>5</v>
      </c>
      <c r="B138" s="468" t="s">
        <v>45</v>
      </c>
      <c r="C138" s="475"/>
      <c r="D138" s="475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458"/>
      <c r="AJ138" s="24"/>
    </row>
    <row r="139" spans="1:51" s="15" customFormat="1" ht="16.5" customHeight="1">
      <c r="A139" s="472"/>
      <c r="B139" s="484"/>
      <c r="C139" s="463" t="s">
        <v>135</v>
      </c>
      <c r="D139" s="463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458"/>
      <c r="AJ139" s="24"/>
    </row>
    <row r="140" spans="1:51" s="15" customFormat="1" ht="16.5" customHeight="1">
      <c r="A140" s="2867" t="s">
        <v>211</v>
      </c>
      <c r="B140" s="2867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458"/>
      <c r="AJ140" s="24"/>
    </row>
    <row r="141" spans="1:51" s="15" customFormat="1" ht="31.5">
      <c r="A141" s="24"/>
      <c r="B141" s="24" t="s">
        <v>234</v>
      </c>
      <c r="C141" s="24"/>
      <c r="D141" s="24"/>
      <c r="E141" s="24"/>
      <c r="F141" s="4"/>
      <c r="G141" s="4"/>
      <c r="H141" s="4"/>
      <c r="I141" s="4"/>
      <c r="J141" s="4"/>
      <c r="K141" s="4"/>
      <c r="L141" s="4"/>
      <c r="M141" s="4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1:51" s="15" customFormat="1" ht="16.5" customHeight="1">
      <c r="A142" s="5">
        <v>1</v>
      </c>
      <c r="B142" s="4" t="s">
        <v>154</v>
      </c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1:51" s="15" customFormat="1" ht="16.5" customHeight="1">
      <c r="A143" s="5">
        <v>2</v>
      </c>
      <c r="B143" s="4" t="s">
        <v>156</v>
      </c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1:51" s="15" customFormat="1" ht="16.5" customHeight="1">
      <c r="A144" s="5" t="s">
        <v>155</v>
      </c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1:52" s="15" customFormat="1" ht="16.5" customHeight="1">
      <c r="A145" s="5"/>
      <c r="B145" s="24" t="s">
        <v>91</v>
      </c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1:52" s="15" customFormat="1" ht="31.5">
      <c r="A146" s="5">
        <v>1</v>
      </c>
      <c r="B146" s="419" t="s">
        <v>382</v>
      </c>
      <c r="C146" s="419"/>
      <c r="D146" s="419"/>
      <c r="E146" s="4"/>
      <c r="F146" s="4"/>
      <c r="G146" s="4"/>
      <c r="H146" s="4"/>
      <c r="I146" s="4"/>
      <c r="J146" s="4"/>
      <c r="K146" s="4"/>
      <c r="L146" s="4"/>
      <c r="M146" s="4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1:52" s="15" customFormat="1" ht="31.5">
      <c r="A147" s="5">
        <v>2</v>
      </c>
      <c r="B147" s="419" t="s">
        <v>383</v>
      </c>
      <c r="C147" s="419"/>
      <c r="D147" s="419"/>
      <c r="E147" s="4"/>
      <c r="F147" s="4"/>
      <c r="G147" s="4"/>
      <c r="H147" s="4"/>
      <c r="I147" s="4"/>
      <c r="J147" s="4"/>
      <c r="K147" s="4"/>
      <c r="L147" s="4"/>
      <c r="M147" s="4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1:52" s="15" customFormat="1">
      <c r="A148" s="5">
        <v>3</v>
      </c>
      <c r="B148" s="419" t="s">
        <v>235</v>
      </c>
      <c r="C148" s="419"/>
      <c r="D148" s="419"/>
      <c r="E148" s="4"/>
      <c r="F148" s="4"/>
      <c r="G148" s="4"/>
      <c r="H148" s="4"/>
      <c r="I148" s="4"/>
      <c r="J148" s="4"/>
      <c r="K148" s="4"/>
      <c r="L148" s="4"/>
      <c r="M148" s="4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1:52" s="15" customFormat="1" ht="47.25">
      <c r="A149" s="5">
        <v>4</v>
      </c>
      <c r="B149" s="419" t="s">
        <v>384</v>
      </c>
      <c r="C149" s="419"/>
      <c r="D149" s="419"/>
      <c r="E149" s="4"/>
      <c r="F149" s="4"/>
      <c r="G149" s="4"/>
      <c r="H149" s="4"/>
      <c r="I149" s="4"/>
      <c r="J149" s="4"/>
      <c r="K149" s="4"/>
      <c r="L149" s="4"/>
      <c r="M149" s="4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1:52" s="15" customFormat="1" ht="31.5">
      <c r="A150" s="5">
        <v>5</v>
      </c>
      <c r="B150" s="419" t="s">
        <v>385</v>
      </c>
      <c r="C150" s="419"/>
      <c r="D150" s="419"/>
      <c r="E150" s="4"/>
      <c r="F150" s="4"/>
      <c r="G150" s="4"/>
      <c r="H150" s="4"/>
      <c r="I150" s="4"/>
      <c r="J150" s="4"/>
      <c r="K150" s="4"/>
      <c r="L150" s="4"/>
      <c r="M150" s="4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1:52" s="15" customFormat="1" ht="31.5">
      <c r="A151" s="5">
        <v>6</v>
      </c>
      <c r="B151" s="419" t="s">
        <v>386</v>
      </c>
      <c r="C151" s="419"/>
      <c r="D151" s="419"/>
      <c r="E151" s="4"/>
      <c r="F151" s="4"/>
      <c r="G151" s="4"/>
      <c r="H151" s="4"/>
      <c r="I151" s="4"/>
      <c r="J151" s="4"/>
      <c r="K151" s="4"/>
      <c r="L151" s="4"/>
      <c r="M151" s="4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1:52" s="15" customFormat="1" ht="31.5">
      <c r="A152" s="5">
        <v>7</v>
      </c>
      <c r="B152" s="419" t="s">
        <v>387</v>
      </c>
      <c r="C152" s="419"/>
      <c r="D152" s="419"/>
      <c r="E152" s="4"/>
      <c r="F152" s="4"/>
      <c r="G152" s="4"/>
      <c r="H152" s="4"/>
      <c r="I152" s="4"/>
      <c r="J152" s="4"/>
      <c r="K152" s="4"/>
      <c r="L152" s="4"/>
      <c r="M152" s="4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1:52" s="15" customFormat="1">
      <c r="A153" s="5">
        <v>8</v>
      </c>
      <c r="B153" s="419" t="s">
        <v>388</v>
      </c>
      <c r="C153" s="419"/>
      <c r="D153" s="419"/>
      <c r="E153" s="4"/>
      <c r="F153" s="4"/>
      <c r="G153" s="4"/>
      <c r="H153" s="4"/>
      <c r="I153" s="4"/>
      <c r="J153" s="4"/>
      <c r="K153" s="4"/>
      <c r="L153" s="4"/>
      <c r="M153" s="4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1:52" s="15" customFormat="1" ht="16.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1:52">
      <c r="A155" s="81"/>
      <c r="B155" s="81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27"/>
    </row>
    <row r="156" spans="1:52">
      <c r="A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</row>
    <row r="157" spans="1:52" ht="16.5" thickBot="1">
      <c r="A157" s="2869" t="s">
        <v>101</v>
      </c>
      <c r="B157" s="2869"/>
      <c r="C157" s="2869"/>
      <c r="D157" s="2869"/>
      <c r="E157" s="2869"/>
      <c r="F157" s="2869"/>
      <c r="G157" s="2869"/>
      <c r="H157" s="2869"/>
      <c r="I157" s="2869"/>
      <c r="J157" s="2869"/>
      <c r="K157" s="2869"/>
      <c r="L157" s="2869"/>
      <c r="M157" s="2869"/>
      <c r="N157" s="2869"/>
      <c r="O157" s="2869"/>
      <c r="P157" s="2869"/>
      <c r="Q157" s="2869"/>
      <c r="R157" s="2869"/>
      <c r="S157" s="2869"/>
      <c r="T157" s="2869"/>
      <c r="U157" s="2869"/>
      <c r="V157" s="2869"/>
      <c r="W157" s="2869"/>
      <c r="X157" s="2869"/>
      <c r="Y157" s="2869"/>
      <c r="Z157" s="2869"/>
      <c r="AA157" s="2869"/>
      <c r="AB157" s="2870"/>
      <c r="AC157" s="2870"/>
      <c r="AD157" s="2870"/>
      <c r="AE157" s="2870"/>
      <c r="AF157" s="2870"/>
      <c r="AG157" s="2870"/>
      <c r="AH157" s="2870"/>
      <c r="AI157" s="2870"/>
      <c r="AJ157" s="430"/>
      <c r="AL157" s="15"/>
      <c r="AM157" s="15"/>
    </row>
    <row r="158" spans="1:52" ht="16.5" customHeight="1" thickBot="1">
      <c r="A158" s="2875" t="s">
        <v>109</v>
      </c>
      <c r="B158" s="2856" t="s">
        <v>168</v>
      </c>
      <c r="C158" s="2864" t="s">
        <v>100</v>
      </c>
      <c r="D158" s="2865"/>
      <c r="E158" s="2865"/>
      <c r="F158" s="2865"/>
      <c r="G158" s="2865"/>
      <c r="H158" s="2865"/>
      <c r="I158" s="2865"/>
      <c r="J158" s="2865"/>
      <c r="K158" s="2865"/>
      <c r="L158" s="2865"/>
      <c r="M158" s="2865"/>
      <c r="N158" s="2865"/>
      <c r="O158" s="2865"/>
      <c r="P158" s="2865"/>
      <c r="Q158" s="2865"/>
      <c r="R158" s="2865"/>
      <c r="S158" s="2865"/>
      <c r="T158" s="2865"/>
      <c r="U158" s="2865"/>
      <c r="V158" s="2865"/>
      <c r="W158" s="2865"/>
      <c r="X158" s="2865"/>
      <c r="Y158" s="2865"/>
      <c r="Z158" s="2865"/>
      <c r="AA158" s="2866"/>
      <c r="AB158" s="505"/>
      <c r="AC158" s="505"/>
      <c r="AD158" s="505"/>
      <c r="AE158" s="505"/>
      <c r="AF158" s="505"/>
      <c r="AG158" s="505"/>
      <c r="AH158" s="505"/>
      <c r="AI158" s="505"/>
      <c r="AJ158" s="1"/>
      <c r="AK158" s="15"/>
      <c r="AL158" s="15"/>
      <c r="AM158" s="15"/>
    </row>
    <row r="159" spans="1:52" ht="16.5" customHeight="1" thickBot="1">
      <c r="A159" s="2876"/>
      <c r="B159" s="2857"/>
      <c r="C159" s="2864" t="s">
        <v>132</v>
      </c>
      <c r="D159" s="2865"/>
      <c r="E159" s="2865"/>
      <c r="F159" s="2865"/>
      <c r="G159" s="2865"/>
      <c r="H159" s="2865"/>
      <c r="I159" s="2865"/>
      <c r="J159" s="2865"/>
      <c r="K159" s="2865"/>
      <c r="L159" s="2865"/>
      <c r="M159" s="2865"/>
      <c r="N159" s="2865"/>
      <c r="O159" s="2865"/>
      <c r="P159" s="2865"/>
      <c r="Q159" s="2865"/>
      <c r="R159" s="2865"/>
      <c r="S159" s="2865"/>
      <c r="T159" s="2865"/>
      <c r="U159" s="2865"/>
      <c r="V159" s="2865"/>
      <c r="W159" s="2865"/>
      <c r="X159" s="2865"/>
      <c r="Y159" s="2865"/>
      <c r="Z159" s="2865"/>
      <c r="AA159" s="2866"/>
      <c r="AB159" s="505"/>
      <c r="AC159" s="505"/>
      <c r="AD159" s="505"/>
      <c r="AE159" s="505"/>
      <c r="AF159" s="505"/>
      <c r="AG159" s="505"/>
      <c r="AH159" s="505"/>
      <c r="AI159" s="505"/>
      <c r="AJ159" s="29"/>
      <c r="AK159" s="386"/>
      <c r="AL159" s="386"/>
      <c r="AM159" s="386"/>
      <c r="AN159" s="386"/>
      <c r="AO159" s="386"/>
      <c r="AP159" s="386"/>
      <c r="AQ159" s="386"/>
    </row>
    <row r="160" spans="1:52" ht="47.25" customHeight="1" thickBot="1">
      <c r="A160" s="2876"/>
      <c r="B160" s="2857"/>
      <c r="C160" s="2860" t="s">
        <v>674</v>
      </c>
      <c r="D160" s="2861"/>
      <c r="E160" s="2861"/>
      <c r="F160" s="2862"/>
      <c r="G160" s="2860" t="s">
        <v>675</v>
      </c>
      <c r="H160" s="2861"/>
      <c r="I160" s="2861"/>
      <c r="J160" s="2862"/>
      <c r="K160" s="2860" t="s">
        <v>676</v>
      </c>
      <c r="L160" s="2861"/>
      <c r="M160" s="2861"/>
      <c r="N160" s="2862"/>
      <c r="O160" s="2860" t="s">
        <v>677</v>
      </c>
      <c r="P160" s="2861"/>
      <c r="Q160" s="2861"/>
      <c r="R160" s="2862"/>
      <c r="S160" s="2860" t="s">
        <v>98</v>
      </c>
      <c r="T160" s="2861"/>
      <c r="U160" s="2861"/>
      <c r="V160" s="2862"/>
      <c r="W160" s="2871" t="s">
        <v>62</v>
      </c>
      <c r="X160" s="2872"/>
      <c r="Y160" s="2849" t="s">
        <v>744</v>
      </c>
      <c r="Z160" s="2850"/>
      <c r="AA160" s="2851" t="s">
        <v>125</v>
      </c>
      <c r="AJ160" s="1"/>
      <c r="AK160" s="15"/>
      <c r="AL160" s="15"/>
      <c r="AM160" s="15"/>
    </row>
    <row r="161" spans="1:39" ht="68.25" customHeight="1" thickBot="1">
      <c r="A161" s="2877"/>
      <c r="B161" s="2858"/>
      <c r="C161" s="123" t="s">
        <v>19</v>
      </c>
      <c r="D161" s="427" t="s">
        <v>67</v>
      </c>
      <c r="E161" s="429" t="s">
        <v>736</v>
      </c>
      <c r="F161" s="496" t="s">
        <v>740</v>
      </c>
      <c r="G161" s="123" t="s">
        <v>19</v>
      </c>
      <c r="H161" s="427" t="s">
        <v>67</v>
      </c>
      <c r="I161" s="429" t="s">
        <v>736</v>
      </c>
      <c r="J161" s="496" t="s">
        <v>740</v>
      </c>
      <c r="K161" s="123" t="s">
        <v>19</v>
      </c>
      <c r="L161" s="427" t="s">
        <v>67</v>
      </c>
      <c r="M161" s="429" t="s">
        <v>736</v>
      </c>
      <c r="N161" s="496" t="s">
        <v>740</v>
      </c>
      <c r="O161" s="123" t="s">
        <v>19</v>
      </c>
      <c r="P161" s="497" t="s">
        <v>67</v>
      </c>
      <c r="Q161" s="429" t="s">
        <v>736</v>
      </c>
      <c r="R161" s="496" t="s">
        <v>740</v>
      </c>
      <c r="S161" s="104" t="s">
        <v>19</v>
      </c>
      <c r="T161" s="497" t="s">
        <v>67</v>
      </c>
      <c r="U161" s="499" t="s">
        <v>736</v>
      </c>
      <c r="V161" s="455" t="s">
        <v>740</v>
      </c>
      <c r="W161" s="37" t="s">
        <v>742</v>
      </c>
      <c r="X161" s="504" t="s">
        <v>743</v>
      </c>
      <c r="Y161" s="428" t="s">
        <v>741</v>
      </c>
      <c r="Z161" s="428" t="s">
        <v>233</v>
      </c>
      <c r="AA161" s="2852"/>
      <c r="AJ161" s="1"/>
      <c r="AK161" s="15"/>
      <c r="AL161" s="15"/>
      <c r="AM161" s="15"/>
    </row>
    <row r="162" spans="1:39" ht="16.5" thickBot="1">
      <c r="A162" s="495">
        <v>1</v>
      </c>
      <c r="B162" s="495">
        <v>2</v>
      </c>
      <c r="C162" s="2853">
        <v>3</v>
      </c>
      <c r="D162" s="2854"/>
      <c r="E162" s="2854"/>
      <c r="F162" s="2855"/>
      <c r="G162" s="2853">
        <v>4</v>
      </c>
      <c r="H162" s="2854"/>
      <c r="I162" s="2854"/>
      <c r="J162" s="2855"/>
      <c r="K162" s="2853">
        <v>5</v>
      </c>
      <c r="L162" s="2854"/>
      <c r="M162" s="2854"/>
      <c r="N162" s="2855"/>
      <c r="O162" s="2853">
        <v>6</v>
      </c>
      <c r="P162" s="2854"/>
      <c r="Q162" s="2854"/>
      <c r="R162" s="2855"/>
      <c r="S162" s="2853">
        <v>7</v>
      </c>
      <c r="T162" s="2854"/>
      <c r="U162" s="2854"/>
      <c r="V162" s="2855"/>
      <c r="W162" s="2873">
        <v>8</v>
      </c>
      <c r="X162" s="2874"/>
      <c r="Y162" s="2853">
        <v>9</v>
      </c>
      <c r="Z162" s="2855"/>
      <c r="AA162" s="495">
        <v>10</v>
      </c>
      <c r="AJ162" s="1"/>
      <c r="AK162" s="15"/>
      <c r="AL162" s="15"/>
      <c r="AM162" s="15"/>
    </row>
    <row r="163" spans="1:39" ht="16.5" thickBot="1">
      <c r="A163" s="487"/>
      <c r="B163" s="488"/>
      <c r="C163" s="489"/>
      <c r="D163" s="490"/>
      <c r="E163" s="490"/>
      <c r="F163" s="490"/>
      <c r="G163" s="489"/>
      <c r="H163" s="490"/>
      <c r="I163" s="490"/>
      <c r="J163" s="490"/>
      <c r="K163" s="489"/>
      <c r="L163" s="490"/>
      <c r="M163" s="490"/>
      <c r="N163" s="490"/>
      <c r="O163" s="489"/>
      <c r="P163" s="491"/>
      <c r="Q163" s="498"/>
      <c r="R163" s="491"/>
      <c r="S163" s="500"/>
      <c r="T163" s="501"/>
      <c r="U163" s="498"/>
      <c r="V163" s="502"/>
      <c r="W163" s="500"/>
      <c r="X163" s="503"/>
      <c r="Y163" s="492"/>
      <c r="Z163" s="493"/>
      <c r="AA163" s="494"/>
      <c r="AJ163" s="1"/>
      <c r="AK163" s="15"/>
      <c r="AL163" s="15"/>
      <c r="AM163" s="15"/>
    </row>
    <row r="165" spans="1:39" ht="15.75" customHeight="1">
      <c r="B165" s="82" t="s">
        <v>350</v>
      </c>
      <c r="C165" s="35"/>
      <c r="D165" s="35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AJ165" s="1"/>
      <c r="AK165" s="15"/>
      <c r="AL165" s="15"/>
      <c r="AM165" s="15"/>
    </row>
    <row r="166" spans="1:39">
      <c r="B166" s="2813" t="s">
        <v>351</v>
      </c>
      <c r="C166" s="2813"/>
      <c r="D166" s="2813"/>
      <c r="E166" s="2813"/>
      <c r="F166" s="2813"/>
      <c r="G166" s="2813"/>
      <c r="H166" s="2813"/>
      <c r="I166" s="2813"/>
      <c r="J166" s="2813"/>
      <c r="K166" s="2813"/>
      <c r="L166" s="2813"/>
      <c r="M166" s="2813"/>
      <c r="N166" s="82"/>
      <c r="O166" s="82"/>
      <c r="P166" s="82"/>
      <c r="Q166" s="81"/>
      <c r="R166" s="81"/>
      <c r="S166" s="81"/>
      <c r="T166" s="81"/>
      <c r="U166" s="81"/>
      <c r="V166" s="81"/>
      <c r="W166" s="81"/>
      <c r="AJ166" s="1"/>
      <c r="AK166" s="15"/>
      <c r="AL166" s="15"/>
      <c r="AM166" s="15"/>
    </row>
    <row r="167" spans="1:39">
      <c r="B167" s="1" t="s">
        <v>352</v>
      </c>
      <c r="AJ167" s="1"/>
      <c r="AK167" s="15"/>
      <c r="AL167" s="15"/>
      <c r="AM167" s="15"/>
    </row>
    <row r="169" spans="1:39">
      <c r="B169" s="2812" t="s">
        <v>353</v>
      </c>
      <c r="C169" s="2812"/>
      <c r="D169" s="2812"/>
      <c r="E169" s="2812"/>
      <c r="F169" s="2812"/>
      <c r="G169" s="2812"/>
      <c r="H169" s="2812"/>
      <c r="I169" s="2812"/>
      <c r="J169" s="2812"/>
      <c r="K169" s="2812"/>
      <c r="L169" s="2812"/>
      <c r="M169" s="2812"/>
      <c r="N169" s="2812"/>
      <c r="O169" s="2812"/>
      <c r="P169" s="2812"/>
      <c r="Q169" s="2812"/>
      <c r="R169" s="2812"/>
      <c r="S169" s="2812"/>
      <c r="T169" s="2812"/>
      <c r="U169" s="2812"/>
      <c r="V169" s="170"/>
      <c r="W169" s="170"/>
    </row>
  </sheetData>
  <customSheetViews>
    <customSheetView guid="{EB98465D-0289-4BA5-A6BA-5AC3EB1A071C}" state="hidden">
      <pageMargins left="0.17" right="0.18" top="0.31496062992125984" bottom="0.35" header="0.31496062992125984" footer="0.31496062992125984"/>
      <printOptions horizontalCentered="1"/>
      <pageSetup paperSize="8" scale="18" fitToHeight="3" orientation="landscape" r:id="rId1"/>
    </customSheetView>
    <customSheetView guid="{B8CA3292-2251-4C49-8579-3CF352E9DD94}" showPageBreaks="1" printArea="1" state="hidden">
      <pageMargins left="0.17" right="0.18" top="0.31496062992125984" bottom="0.35" header="0.31496062992125984" footer="0.31496062992125984"/>
      <printOptions horizontalCentered="1"/>
      <pageSetup paperSize="8" scale="18" fitToHeight="3" orientation="landscape" r:id="rId2"/>
    </customSheetView>
    <customSheetView guid="{5D763BBE-552C-48CC-8411-7FA3A9432025}" state="hidden">
      <pageMargins left="0.17" right="0.18" top="0.31496062992125984" bottom="0.35" header="0.31496062992125984" footer="0.31496062992125984"/>
      <printOptions horizontalCentered="1"/>
      <pageSetup paperSize="8" scale="18" fitToHeight="3" orientation="landscape" r:id="rId3"/>
    </customSheetView>
  </customSheetViews>
  <mergeCells count="48">
    <mergeCell ref="S160:V160"/>
    <mergeCell ref="Q15:R15"/>
    <mergeCell ref="A158:A161"/>
    <mergeCell ref="A6:AX6"/>
    <mergeCell ref="V15:W15"/>
    <mergeCell ref="X15:Y15"/>
    <mergeCell ref="Z15:AA15"/>
    <mergeCell ref="AB15:AC15"/>
    <mergeCell ref="AG15:AH15"/>
    <mergeCell ref="AI14:AI16"/>
    <mergeCell ref="AJ14:AJ16"/>
    <mergeCell ref="AF15:AF16"/>
    <mergeCell ref="V14:AH14"/>
    <mergeCell ref="P15:P16"/>
    <mergeCell ref="S15:T15"/>
    <mergeCell ref="AD15:AE15"/>
    <mergeCell ref="F14:T14"/>
    <mergeCell ref="F15:G15"/>
    <mergeCell ref="C159:AA159"/>
    <mergeCell ref="B169:U169"/>
    <mergeCell ref="J15:K15"/>
    <mergeCell ref="B166:M166"/>
    <mergeCell ref="A140:B140"/>
    <mergeCell ref="S162:V162"/>
    <mergeCell ref="K160:N160"/>
    <mergeCell ref="O160:R160"/>
    <mergeCell ref="U14:U16"/>
    <mergeCell ref="A157:AI157"/>
    <mergeCell ref="Y162:Z162"/>
    <mergeCell ref="W160:X160"/>
    <mergeCell ref="W162:X162"/>
    <mergeCell ref="C158:AA158"/>
    <mergeCell ref="Y160:Z160"/>
    <mergeCell ref="AA160:AA161"/>
    <mergeCell ref="G162:J162"/>
    <mergeCell ref="B158:B161"/>
    <mergeCell ref="A14:A16"/>
    <mergeCell ref="E14:E16"/>
    <mergeCell ref="N15:O15"/>
    <mergeCell ref="C162:F162"/>
    <mergeCell ref="H15:I15"/>
    <mergeCell ref="L15:M15"/>
    <mergeCell ref="B14:C16"/>
    <mergeCell ref="C160:F160"/>
    <mergeCell ref="G160:J160"/>
    <mergeCell ref="D14:D16"/>
    <mergeCell ref="K162:N162"/>
    <mergeCell ref="O162:R162"/>
  </mergeCells>
  <phoneticPr fontId="0" type="noConversion"/>
  <printOptions horizontalCentered="1"/>
  <pageMargins left="0.17" right="0.18" top="0.31496062992125984" bottom="0.35" header="0.31496062992125984" footer="0.31496062992125984"/>
  <pageSetup paperSize="8" scale="18" fitToHeight="3" orientation="landscape" r:id="rId4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Q163"/>
  <sheetViews>
    <sheetView workbookViewId="0"/>
  </sheetViews>
  <sheetFormatPr defaultRowHeight="15.75"/>
  <cols>
    <col min="1" max="1" width="9" style="1"/>
    <col min="2" max="2" width="36.875" style="1" bestFit="1" customWidth="1"/>
    <col min="3" max="3" width="7.125" style="1" customWidth="1"/>
    <col min="4" max="4" width="7.875" style="1" customWidth="1"/>
    <col min="5" max="5" width="5.75" style="15" customWidth="1"/>
    <col min="6" max="6" width="15.125" style="15" customWidth="1"/>
    <col min="7" max="7" width="7.5" style="15" customWidth="1"/>
    <col min="8" max="8" width="6.375" style="1" customWidth="1"/>
    <col min="9" max="9" width="6.5" style="1" customWidth="1"/>
    <col min="10" max="10" width="6.375" style="1" customWidth="1"/>
    <col min="11" max="11" width="16.875" style="1" customWidth="1"/>
    <col min="12" max="12" width="7.75" style="1" customWidth="1"/>
    <col min="13" max="16" width="6.5" style="1" customWidth="1"/>
    <col min="17" max="17" width="6.875" style="1" customWidth="1"/>
    <col min="18" max="18" width="9" style="1"/>
    <col min="19" max="19" width="6.125" style="1" customWidth="1"/>
    <col min="20" max="20" width="7.5" style="1" customWidth="1"/>
    <col min="21" max="21" width="14" style="1" customWidth="1"/>
    <col min="22" max="22" width="7.75" style="1" customWidth="1"/>
    <col min="23" max="23" width="10.125" style="1" bestFit="1" customWidth="1"/>
    <col min="24" max="24" width="12" style="1" customWidth="1"/>
    <col min="25" max="25" width="10.25" style="1" bestFit="1" customWidth="1"/>
    <col min="26" max="26" width="16.5" style="1" customWidth="1"/>
    <col min="27" max="27" width="7.75" style="1" customWidth="1"/>
    <col min="28" max="28" width="9.125" style="1" customWidth="1"/>
    <col min="29" max="29" width="9.875" style="1" customWidth="1"/>
    <col min="30" max="30" width="7.75" style="1" customWidth="1"/>
    <col min="31" max="31" width="9.375" style="1" customWidth="1"/>
    <col min="32" max="32" width="9" style="1"/>
    <col min="33" max="33" width="5.875" style="1" customWidth="1"/>
    <col min="34" max="34" width="12" style="1" customWidth="1"/>
    <col min="35" max="16384" width="9" style="1"/>
  </cols>
  <sheetData>
    <row r="1" spans="1:43" s="15" customFormat="1">
      <c r="AP1" s="208" t="s">
        <v>572</v>
      </c>
    </row>
    <row r="2" spans="1:43" s="15" customFormat="1">
      <c r="AP2" s="208" t="s">
        <v>343</v>
      </c>
    </row>
    <row r="3" spans="1:43" s="15" customFormat="1">
      <c r="AP3" s="208" t="s">
        <v>358</v>
      </c>
    </row>
    <row r="4" spans="1:43" s="15" customFormat="1"/>
    <row r="5" spans="1:43" s="15" customFormat="1"/>
    <row r="6" spans="1:43" s="15" customFormat="1" ht="33" customHeight="1">
      <c r="A6" s="2806" t="s">
        <v>682</v>
      </c>
      <c r="B6" s="2806"/>
      <c r="C6" s="2806"/>
      <c r="D6" s="2806"/>
      <c r="E6" s="2806"/>
      <c r="F6" s="2806"/>
      <c r="G6" s="2806"/>
      <c r="H6" s="2806"/>
      <c r="I6" s="2806"/>
      <c r="J6" s="2806"/>
      <c r="K6" s="2806"/>
      <c r="L6" s="2806"/>
      <c r="M6" s="2806"/>
      <c r="N6" s="2806"/>
      <c r="O6" s="2806"/>
      <c r="P6" s="2806"/>
      <c r="Q6" s="2806"/>
      <c r="R6" s="2806"/>
      <c r="S6" s="2806"/>
      <c r="T6" s="2806"/>
      <c r="U6" s="2806"/>
      <c r="V6" s="2806"/>
      <c r="W6" s="2806"/>
      <c r="X6" s="2806"/>
      <c r="Y6" s="2806"/>
      <c r="Z6" s="2806"/>
      <c r="AA6" s="2806"/>
      <c r="AB6" s="2806"/>
      <c r="AC6" s="2806"/>
      <c r="AD6" s="2806"/>
      <c r="AE6" s="2806"/>
      <c r="AF6" s="2806"/>
      <c r="AG6" s="2806"/>
      <c r="AH6" s="2806"/>
      <c r="AI6" s="2806"/>
      <c r="AJ6" s="2806"/>
      <c r="AK6" s="2806"/>
      <c r="AL6" s="2806"/>
      <c r="AM6" s="2806"/>
      <c r="AN6" s="2806"/>
      <c r="AO6" s="2806"/>
      <c r="AP6" s="2806"/>
    </row>
    <row r="7" spans="1:43" s="15" customFormat="1">
      <c r="A7" s="388"/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  <c r="O7" s="388"/>
      <c r="P7" s="388"/>
      <c r="Q7" s="388"/>
      <c r="R7" s="388"/>
      <c r="S7" s="388"/>
      <c r="T7" s="388"/>
      <c r="U7" s="388"/>
      <c r="V7" s="388"/>
      <c r="W7" s="388"/>
      <c r="X7" s="388"/>
      <c r="Y7" s="388"/>
      <c r="Z7" s="388"/>
      <c r="AA7" s="388"/>
      <c r="AB7" s="388"/>
      <c r="AC7" s="388"/>
      <c r="AD7" s="388"/>
      <c r="AE7" s="388"/>
      <c r="AF7" s="388"/>
      <c r="AG7" s="388"/>
      <c r="AP7" s="388"/>
    </row>
    <row r="8" spans="1:43" s="15" customFormat="1">
      <c r="AP8" s="208" t="s">
        <v>344</v>
      </c>
    </row>
    <row r="9" spans="1:43" s="15" customFormat="1">
      <c r="AP9" s="208" t="s">
        <v>345</v>
      </c>
    </row>
    <row r="10" spans="1:43" s="15" customFormat="1">
      <c r="AP10" s="208"/>
    </row>
    <row r="11" spans="1:43" s="15" customFormat="1" ht="31.5">
      <c r="AP11" s="210" t="s">
        <v>346</v>
      </c>
    </row>
    <row r="12" spans="1:43" s="15" customFormat="1">
      <c r="AP12" s="208" t="s">
        <v>347</v>
      </c>
    </row>
    <row r="13" spans="1:43" s="15" customFormat="1">
      <c r="X13" s="339"/>
      <c r="Y13" s="339"/>
      <c r="Z13" s="339"/>
      <c r="AA13" s="339"/>
      <c r="AB13" s="339"/>
      <c r="AP13" s="208" t="s">
        <v>348</v>
      </c>
    </row>
    <row r="14" spans="1:43" s="15" customFormat="1" ht="16.5" thickBot="1">
      <c r="X14" s="339"/>
      <c r="Y14" s="339"/>
      <c r="Z14" s="339"/>
      <c r="AA14" s="339"/>
      <c r="AB14" s="339"/>
    </row>
    <row r="15" spans="1:43" s="15" customFormat="1" ht="22.5" customHeight="1">
      <c r="A15" s="2888" t="s">
        <v>123</v>
      </c>
      <c r="B15" s="2881" t="s">
        <v>94</v>
      </c>
      <c r="C15" s="2882"/>
      <c r="D15" s="2881" t="s">
        <v>544</v>
      </c>
      <c r="E15" s="2885"/>
      <c r="F15" s="2885"/>
      <c r="G15" s="2885"/>
      <c r="H15" s="2882"/>
      <c r="I15" s="2880" t="s">
        <v>545</v>
      </c>
      <c r="J15" s="2880"/>
      <c r="K15" s="2880"/>
      <c r="L15" s="2880"/>
      <c r="M15" s="2880"/>
      <c r="N15" s="2880" t="s">
        <v>60</v>
      </c>
      <c r="O15" s="2880"/>
      <c r="P15" s="2880"/>
      <c r="Q15" s="2880"/>
      <c r="R15" s="2880"/>
      <c r="S15" s="2880" t="s">
        <v>59</v>
      </c>
      <c r="T15" s="2880"/>
      <c r="U15" s="2880"/>
      <c r="V15" s="2880"/>
      <c r="W15" s="2880"/>
      <c r="X15" s="2880" t="s">
        <v>546</v>
      </c>
      <c r="Y15" s="2880"/>
      <c r="Z15" s="2880"/>
      <c r="AA15" s="2880"/>
      <c r="AB15" s="2880"/>
      <c r="AC15" s="2880" t="s">
        <v>61</v>
      </c>
      <c r="AD15" s="2880"/>
      <c r="AE15" s="2880"/>
      <c r="AF15" s="2880"/>
      <c r="AG15" s="2880"/>
      <c r="AH15" s="2890"/>
      <c r="AI15" s="2890"/>
      <c r="AJ15" s="2890"/>
      <c r="AK15" s="2890"/>
      <c r="AL15" s="2890"/>
      <c r="AM15" s="2890"/>
      <c r="AN15" s="2890"/>
      <c r="AO15" s="2890"/>
      <c r="AP15" s="2890"/>
      <c r="AQ15" s="2891"/>
    </row>
    <row r="16" spans="1:43" s="15" customFormat="1" ht="27.75" customHeight="1">
      <c r="A16" s="2889"/>
      <c r="B16" s="2883"/>
      <c r="C16" s="2884"/>
      <c r="D16" s="2883"/>
      <c r="E16" s="2886"/>
      <c r="F16" s="2886"/>
      <c r="G16" s="2886"/>
      <c r="H16" s="2884"/>
      <c r="I16" s="2807"/>
      <c r="J16" s="2807"/>
      <c r="K16" s="2807"/>
      <c r="L16" s="2807"/>
      <c r="M16" s="2807"/>
      <c r="N16" s="2807"/>
      <c r="O16" s="2807"/>
      <c r="P16" s="2807"/>
      <c r="Q16" s="2807"/>
      <c r="R16" s="2807"/>
      <c r="S16" s="2807"/>
      <c r="T16" s="2807"/>
      <c r="U16" s="2807"/>
      <c r="V16" s="2807"/>
      <c r="W16" s="2807"/>
      <c r="X16" s="2807"/>
      <c r="Y16" s="2807"/>
      <c r="Z16" s="2807"/>
      <c r="AA16" s="2807"/>
      <c r="AB16" s="2807"/>
      <c r="AC16" s="2807"/>
      <c r="AD16" s="2807"/>
      <c r="AE16" s="2807"/>
      <c r="AF16" s="2807"/>
      <c r="AG16" s="2807"/>
      <c r="AH16" s="2878" t="s">
        <v>519</v>
      </c>
      <c r="AI16" s="2878"/>
      <c r="AJ16" s="2878"/>
      <c r="AK16" s="2878"/>
      <c r="AL16" s="2878" t="s">
        <v>520</v>
      </c>
      <c r="AM16" s="2878"/>
      <c r="AN16" s="2878"/>
      <c r="AO16" s="2878"/>
      <c r="AP16" s="2878"/>
      <c r="AQ16" s="25" t="s">
        <v>679</v>
      </c>
    </row>
    <row r="17" spans="1:43" s="15" customFormat="1" ht="79.5" customHeight="1">
      <c r="A17" s="26"/>
      <c r="B17" s="2808" t="s">
        <v>153</v>
      </c>
      <c r="C17" s="2809"/>
      <c r="D17" s="5" t="s">
        <v>529</v>
      </c>
      <c r="E17" s="5" t="s">
        <v>530</v>
      </c>
      <c r="F17" s="5" t="s">
        <v>531</v>
      </c>
      <c r="G17" s="5" t="s">
        <v>532</v>
      </c>
      <c r="H17" s="5" t="s">
        <v>533</v>
      </c>
      <c r="I17" s="5" t="s">
        <v>529</v>
      </c>
      <c r="J17" s="5" t="s">
        <v>530</v>
      </c>
      <c r="K17" s="5" t="s">
        <v>531</v>
      </c>
      <c r="L17" s="5" t="s">
        <v>532</v>
      </c>
      <c r="M17" s="5" t="s">
        <v>533</v>
      </c>
      <c r="N17" s="5" t="s">
        <v>529</v>
      </c>
      <c r="O17" s="5" t="s">
        <v>530</v>
      </c>
      <c r="P17" s="5" t="s">
        <v>531</v>
      </c>
      <c r="Q17" s="5" t="s">
        <v>532</v>
      </c>
      <c r="R17" s="5" t="s">
        <v>533</v>
      </c>
      <c r="S17" s="5" t="s">
        <v>529</v>
      </c>
      <c r="T17" s="5" t="s">
        <v>530</v>
      </c>
      <c r="U17" s="5" t="s">
        <v>531</v>
      </c>
      <c r="V17" s="5" t="s">
        <v>532</v>
      </c>
      <c r="W17" s="5" t="s">
        <v>533</v>
      </c>
      <c r="X17" s="5" t="s">
        <v>529</v>
      </c>
      <c r="Y17" s="5" t="s">
        <v>530</v>
      </c>
      <c r="Z17" s="5" t="s">
        <v>531</v>
      </c>
      <c r="AA17" s="5" t="s">
        <v>532</v>
      </c>
      <c r="AB17" s="5" t="s">
        <v>533</v>
      </c>
      <c r="AC17" s="5" t="s">
        <v>529</v>
      </c>
      <c r="AD17" s="5" t="s">
        <v>530</v>
      </c>
      <c r="AE17" s="5" t="s">
        <v>531</v>
      </c>
      <c r="AF17" s="5" t="s">
        <v>532</v>
      </c>
      <c r="AG17" s="5" t="s">
        <v>533</v>
      </c>
      <c r="AH17" s="396" t="s">
        <v>521</v>
      </c>
      <c r="AI17" s="397" t="s">
        <v>522</v>
      </c>
      <c r="AJ17" s="397" t="s">
        <v>523</v>
      </c>
      <c r="AK17" s="397" t="s">
        <v>524</v>
      </c>
      <c r="AL17" s="396" t="s">
        <v>525</v>
      </c>
      <c r="AM17" s="397" t="s">
        <v>522</v>
      </c>
      <c r="AN17" s="398" t="s">
        <v>526</v>
      </c>
      <c r="AO17" s="398" t="s">
        <v>527</v>
      </c>
      <c r="AP17" s="397" t="s">
        <v>528</v>
      </c>
      <c r="AQ17" s="399"/>
    </row>
    <row r="18" spans="1:43" s="15" customFormat="1" ht="16.5" customHeight="1">
      <c r="A18" s="341">
        <v>1</v>
      </c>
      <c r="B18" s="342" t="s">
        <v>721</v>
      </c>
      <c r="C18" s="343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396"/>
      <c r="AI18" s="397"/>
      <c r="AJ18" s="397"/>
      <c r="AK18" s="397"/>
      <c r="AL18" s="396"/>
      <c r="AM18" s="397"/>
      <c r="AN18" s="398"/>
      <c r="AO18" s="398"/>
      <c r="AP18" s="397"/>
      <c r="AQ18" s="399"/>
    </row>
    <row r="19" spans="1:43" s="377" customFormat="1" ht="16.5" customHeight="1">
      <c r="A19" s="344" t="s">
        <v>111</v>
      </c>
      <c r="B19" s="370" t="s">
        <v>563</v>
      </c>
      <c r="C19" s="369"/>
      <c r="D19" s="400"/>
      <c r="E19" s="400"/>
      <c r="F19" s="400"/>
      <c r="G19" s="400"/>
      <c r="H19" s="400"/>
      <c r="I19" s="400"/>
      <c r="J19" s="400"/>
      <c r="K19" s="400"/>
      <c r="L19" s="400"/>
      <c r="M19" s="400"/>
      <c r="N19" s="400"/>
      <c r="O19" s="400"/>
      <c r="P19" s="400"/>
      <c r="Q19" s="400"/>
      <c r="R19" s="400"/>
      <c r="S19" s="400"/>
      <c r="T19" s="400"/>
      <c r="U19" s="400"/>
      <c r="V19" s="400"/>
      <c r="W19" s="400"/>
      <c r="X19" s="400"/>
      <c r="Y19" s="400"/>
      <c r="Z19" s="400"/>
      <c r="AA19" s="400"/>
      <c r="AB19" s="400"/>
      <c r="AC19" s="400"/>
      <c r="AD19" s="400"/>
      <c r="AE19" s="400"/>
      <c r="AF19" s="400"/>
      <c r="AG19" s="400"/>
      <c r="AH19" s="401"/>
      <c r="AI19" s="402"/>
      <c r="AJ19" s="402"/>
      <c r="AK19" s="402"/>
      <c r="AL19" s="401"/>
      <c r="AM19" s="402"/>
      <c r="AN19" s="403"/>
      <c r="AO19" s="403"/>
      <c r="AP19" s="402"/>
      <c r="AQ19" s="404"/>
    </row>
    <row r="20" spans="1:43" s="15" customFormat="1" ht="16.5" customHeight="1">
      <c r="A20" s="345">
        <v>1</v>
      </c>
      <c r="B20" s="347" t="s">
        <v>21</v>
      </c>
      <c r="C20" s="346" t="s">
        <v>20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396"/>
      <c r="AI20" s="397"/>
      <c r="AJ20" s="397"/>
      <c r="AK20" s="397"/>
      <c r="AL20" s="396"/>
      <c r="AM20" s="397"/>
      <c r="AN20" s="398"/>
      <c r="AO20" s="398"/>
      <c r="AP20" s="397"/>
      <c r="AQ20" s="399"/>
    </row>
    <row r="21" spans="1:43" s="15" customFormat="1" ht="16.5" customHeight="1">
      <c r="A21" s="345">
        <v>2</v>
      </c>
      <c r="B21" s="347" t="s">
        <v>23</v>
      </c>
      <c r="C21" s="346" t="s">
        <v>22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396"/>
      <c r="AI21" s="397"/>
      <c r="AJ21" s="397"/>
      <c r="AK21" s="397"/>
      <c r="AL21" s="396"/>
      <c r="AM21" s="397"/>
      <c r="AN21" s="398"/>
      <c r="AO21" s="398"/>
      <c r="AP21" s="397"/>
      <c r="AQ21" s="399"/>
    </row>
    <row r="22" spans="1:43" s="15" customFormat="1" ht="16.5" customHeight="1">
      <c r="A22" s="345">
        <v>3</v>
      </c>
      <c r="B22" s="347" t="s">
        <v>25</v>
      </c>
      <c r="C22" s="346" t="s">
        <v>24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396"/>
      <c r="AI22" s="397"/>
      <c r="AJ22" s="397"/>
      <c r="AK22" s="397"/>
      <c r="AL22" s="396"/>
      <c r="AM22" s="397"/>
      <c r="AN22" s="398"/>
      <c r="AO22" s="398"/>
      <c r="AP22" s="397"/>
      <c r="AQ22" s="399"/>
    </row>
    <row r="23" spans="1:43" s="377" customFormat="1" ht="16.5" customHeight="1">
      <c r="A23" s="344" t="s">
        <v>112</v>
      </c>
      <c r="B23" s="370" t="s">
        <v>564</v>
      </c>
      <c r="C23" s="369"/>
      <c r="D23" s="400"/>
      <c r="E23" s="400"/>
      <c r="F23" s="400"/>
      <c r="G23" s="400"/>
      <c r="H23" s="400"/>
      <c r="I23" s="400"/>
      <c r="J23" s="400"/>
      <c r="K23" s="400"/>
      <c r="L23" s="400"/>
      <c r="M23" s="400"/>
      <c r="N23" s="400"/>
      <c r="O23" s="400"/>
      <c r="P23" s="400"/>
      <c r="Q23" s="400"/>
      <c r="R23" s="400"/>
      <c r="S23" s="400"/>
      <c r="T23" s="400"/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0"/>
      <c r="AH23" s="401"/>
      <c r="AI23" s="402"/>
      <c r="AJ23" s="402"/>
      <c r="AK23" s="402"/>
      <c r="AL23" s="401"/>
      <c r="AM23" s="402"/>
      <c r="AN23" s="403"/>
      <c r="AO23" s="403"/>
      <c r="AP23" s="402"/>
      <c r="AQ23" s="404"/>
    </row>
    <row r="24" spans="1:43" s="15" customFormat="1" ht="16.5" customHeight="1">
      <c r="A24" s="345">
        <v>1</v>
      </c>
      <c r="B24" s="347" t="s">
        <v>21</v>
      </c>
      <c r="C24" s="346" t="s">
        <v>20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396"/>
      <c r="AI24" s="397"/>
      <c r="AJ24" s="397"/>
      <c r="AK24" s="397"/>
      <c r="AL24" s="396"/>
      <c r="AM24" s="397"/>
      <c r="AN24" s="398"/>
      <c r="AO24" s="398"/>
      <c r="AP24" s="397"/>
      <c r="AQ24" s="399"/>
    </row>
    <row r="25" spans="1:43" s="15" customFormat="1" ht="16.5" customHeight="1">
      <c r="A25" s="345">
        <v>2</v>
      </c>
      <c r="B25" s="347" t="s">
        <v>23</v>
      </c>
      <c r="C25" s="346" t="s">
        <v>22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396"/>
      <c r="AI25" s="397"/>
      <c r="AJ25" s="397"/>
      <c r="AK25" s="397"/>
      <c r="AL25" s="396"/>
      <c r="AM25" s="397"/>
      <c r="AN25" s="398"/>
      <c r="AO25" s="398"/>
      <c r="AP25" s="397"/>
      <c r="AQ25" s="399"/>
    </row>
    <row r="26" spans="1:43" s="15" customFormat="1" ht="16.5" customHeight="1">
      <c r="A26" s="345">
        <v>3</v>
      </c>
      <c r="B26" s="347" t="s">
        <v>25</v>
      </c>
      <c r="C26" s="346" t="s">
        <v>24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396"/>
      <c r="AI26" s="397"/>
      <c r="AJ26" s="397"/>
      <c r="AK26" s="397"/>
      <c r="AL26" s="396"/>
      <c r="AM26" s="397"/>
      <c r="AN26" s="398"/>
      <c r="AO26" s="398"/>
      <c r="AP26" s="397"/>
      <c r="AQ26" s="399"/>
    </row>
    <row r="27" spans="1:43" s="377" customFormat="1" ht="16.5" customHeight="1">
      <c r="A27" s="344" t="s">
        <v>122</v>
      </c>
      <c r="B27" s="368" t="s">
        <v>565</v>
      </c>
      <c r="C27" s="369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  <c r="AH27" s="401"/>
      <c r="AI27" s="402"/>
      <c r="AJ27" s="402"/>
      <c r="AK27" s="402"/>
      <c r="AL27" s="401"/>
      <c r="AM27" s="402"/>
      <c r="AN27" s="403"/>
      <c r="AO27" s="403"/>
      <c r="AP27" s="402"/>
      <c r="AQ27" s="404"/>
    </row>
    <row r="28" spans="1:43" s="15" customFormat="1" ht="16.5" customHeight="1">
      <c r="A28" s="345">
        <v>1</v>
      </c>
      <c r="B28" s="347" t="s">
        <v>21</v>
      </c>
      <c r="C28" s="346" t="s">
        <v>20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396"/>
      <c r="AI28" s="397"/>
      <c r="AJ28" s="397"/>
      <c r="AK28" s="397"/>
      <c r="AL28" s="396"/>
      <c r="AM28" s="397"/>
      <c r="AN28" s="398"/>
      <c r="AO28" s="398"/>
      <c r="AP28" s="397"/>
      <c r="AQ28" s="399"/>
    </row>
    <row r="29" spans="1:43" s="15" customFormat="1" ht="16.5" customHeight="1">
      <c r="A29" s="345">
        <v>2</v>
      </c>
      <c r="B29" s="347" t="s">
        <v>32</v>
      </c>
      <c r="C29" s="346" t="s">
        <v>31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396"/>
      <c r="AI29" s="397"/>
      <c r="AJ29" s="397"/>
      <c r="AK29" s="397"/>
      <c r="AL29" s="396"/>
      <c r="AM29" s="397"/>
      <c r="AN29" s="398"/>
      <c r="AO29" s="398"/>
      <c r="AP29" s="397"/>
      <c r="AQ29" s="399"/>
    </row>
    <row r="30" spans="1:43" s="377" customFormat="1" ht="16.5" customHeight="1">
      <c r="A30" s="344" t="s">
        <v>145</v>
      </c>
      <c r="B30" s="368" t="s">
        <v>566</v>
      </c>
      <c r="C30" s="369"/>
      <c r="D30" s="400"/>
      <c r="E30" s="400"/>
      <c r="F30" s="400"/>
      <c r="G30" s="400"/>
      <c r="H30" s="400"/>
      <c r="I30" s="400"/>
      <c r="J30" s="400"/>
      <c r="K30" s="400"/>
      <c r="L30" s="400"/>
      <c r="M30" s="400"/>
      <c r="N30" s="400"/>
      <c r="O30" s="400"/>
      <c r="P30" s="400"/>
      <c r="Q30" s="400"/>
      <c r="R30" s="400"/>
      <c r="S30" s="400"/>
      <c r="T30" s="400"/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1"/>
      <c r="AI30" s="402"/>
      <c r="AJ30" s="402"/>
      <c r="AK30" s="402"/>
      <c r="AL30" s="401"/>
      <c r="AM30" s="402"/>
      <c r="AN30" s="403"/>
      <c r="AO30" s="403"/>
      <c r="AP30" s="402"/>
      <c r="AQ30" s="404"/>
    </row>
    <row r="31" spans="1:43" s="15" customFormat="1" ht="16.5" customHeight="1">
      <c r="A31" s="345">
        <v>1</v>
      </c>
      <c r="B31" s="347" t="s">
        <v>21</v>
      </c>
      <c r="C31" s="346" t="s">
        <v>20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396"/>
      <c r="AI31" s="397"/>
      <c r="AJ31" s="397"/>
      <c r="AK31" s="397"/>
      <c r="AL31" s="396"/>
      <c r="AM31" s="397"/>
      <c r="AN31" s="398"/>
      <c r="AO31" s="398"/>
      <c r="AP31" s="397"/>
      <c r="AQ31" s="399"/>
    </row>
    <row r="32" spans="1:43" s="15" customFormat="1" ht="16.5" customHeight="1">
      <c r="A32" s="371">
        <v>2</v>
      </c>
      <c r="B32" s="347" t="s">
        <v>32</v>
      </c>
      <c r="C32" s="346" t="s">
        <v>31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396"/>
      <c r="AI32" s="397"/>
      <c r="AJ32" s="397"/>
      <c r="AK32" s="397"/>
      <c r="AL32" s="396"/>
      <c r="AM32" s="397"/>
      <c r="AN32" s="398"/>
      <c r="AO32" s="398"/>
      <c r="AP32" s="397"/>
      <c r="AQ32" s="399"/>
    </row>
    <row r="33" spans="1:43" s="377" customFormat="1" ht="16.5" customHeight="1">
      <c r="A33" s="372" t="s">
        <v>68</v>
      </c>
      <c r="B33" s="348" t="s">
        <v>69</v>
      </c>
      <c r="C33" s="367"/>
      <c r="D33" s="400"/>
      <c r="E33" s="400"/>
      <c r="F33" s="400"/>
      <c r="G33" s="400"/>
      <c r="H33" s="400"/>
      <c r="I33" s="400"/>
      <c r="J33" s="400"/>
      <c r="K33" s="400"/>
      <c r="L33" s="400"/>
      <c r="M33" s="400"/>
      <c r="N33" s="400"/>
      <c r="O33" s="400"/>
      <c r="P33" s="400"/>
      <c r="Q33" s="400"/>
      <c r="R33" s="400"/>
      <c r="S33" s="400"/>
      <c r="T33" s="400"/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1"/>
      <c r="AI33" s="402"/>
      <c r="AJ33" s="402"/>
      <c r="AK33" s="402"/>
      <c r="AL33" s="401"/>
      <c r="AM33" s="402"/>
      <c r="AN33" s="403"/>
      <c r="AO33" s="403"/>
      <c r="AP33" s="402"/>
      <c r="AQ33" s="404"/>
    </row>
    <row r="34" spans="1:43" s="15" customFormat="1" ht="16.5" customHeight="1">
      <c r="A34" s="345">
        <v>1</v>
      </c>
      <c r="B34" s="347" t="s">
        <v>136</v>
      </c>
      <c r="C34" s="346" t="s">
        <v>20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396"/>
      <c r="AI34" s="397"/>
      <c r="AJ34" s="397"/>
      <c r="AK34" s="397"/>
      <c r="AL34" s="396"/>
      <c r="AM34" s="397"/>
      <c r="AN34" s="398"/>
      <c r="AO34" s="398"/>
      <c r="AP34" s="397"/>
      <c r="AQ34" s="399"/>
    </row>
    <row r="35" spans="1:43" s="15" customFormat="1" ht="16.5" customHeight="1">
      <c r="A35" s="345">
        <v>2</v>
      </c>
      <c r="B35" s="347" t="s">
        <v>136</v>
      </c>
      <c r="C35" s="346" t="s">
        <v>22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396"/>
      <c r="AI35" s="397"/>
      <c r="AJ35" s="397"/>
      <c r="AK35" s="397"/>
      <c r="AL35" s="396"/>
      <c r="AM35" s="397"/>
      <c r="AN35" s="398"/>
      <c r="AO35" s="398"/>
      <c r="AP35" s="397"/>
      <c r="AQ35" s="399"/>
    </row>
    <row r="36" spans="1:43" s="15" customFormat="1" ht="16.5" customHeight="1">
      <c r="A36" s="345">
        <v>3</v>
      </c>
      <c r="B36" s="347" t="s">
        <v>136</v>
      </c>
      <c r="C36" s="346" t="s">
        <v>24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396"/>
      <c r="AI36" s="397"/>
      <c r="AJ36" s="397"/>
      <c r="AK36" s="397"/>
      <c r="AL36" s="396"/>
      <c r="AM36" s="397"/>
      <c r="AN36" s="398"/>
      <c r="AO36" s="398"/>
      <c r="AP36" s="397"/>
      <c r="AQ36" s="399"/>
    </row>
    <row r="37" spans="1:43" s="15" customFormat="1" ht="16.5" customHeight="1" thickBot="1">
      <c r="A37" s="374"/>
      <c r="B37" s="375"/>
      <c r="C37" s="349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405"/>
      <c r="AI37" s="406"/>
      <c r="AJ37" s="406"/>
      <c r="AK37" s="406"/>
      <c r="AL37" s="405"/>
      <c r="AM37" s="406"/>
      <c r="AN37" s="407"/>
      <c r="AO37" s="407"/>
      <c r="AP37" s="406"/>
      <c r="AQ37" s="408"/>
    </row>
    <row r="38" spans="1:43" s="15" customFormat="1" ht="16.5" customHeight="1">
      <c r="A38" s="376">
        <v>2</v>
      </c>
      <c r="B38" s="350" t="s">
        <v>18</v>
      </c>
      <c r="C38" s="351"/>
      <c r="D38" s="409"/>
      <c r="E38" s="409"/>
      <c r="F38" s="409"/>
      <c r="G38" s="409"/>
      <c r="H38" s="409"/>
      <c r="I38" s="409"/>
      <c r="J38" s="409"/>
      <c r="K38" s="409"/>
      <c r="L38" s="409"/>
      <c r="M38" s="409"/>
      <c r="N38" s="409"/>
      <c r="O38" s="409"/>
      <c r="P38" s="409"/>
      <c r="Q38" s="409"/>
      <c r="R38" s="409"/>
      <c r="S38" s="409"/>
      <c r="T38" s="409"/>
      <c r="U38" s="409"/>
      <c r="V38" s="409"/>
      <c r="W38" s="409"/>
      <c r="X38" s="409"/>
      <c r="Y38" s="409"/>
      <c r="Z38" s="409"/>
      <c r="AA38" s="409"/>
      <c r="AB38" s="409"/>
      <c r="AC38" s="409"/>
      <c r="AD38" s="409"/>
      <c r="AE38" s="409"/>
      <c r="AF38" s="409"/>
      <c r="AG38" s="409"/>
      <c r="AH38" s="410"/>
      <c r="AI38" s="411"/>
      <c r="AJ38" s="411"/>
      <c r="AK38" s="411"/>
      <c r="AL38" s="410"/>
      <c r="AM38" s="411"/>
      <c r="AN38" s="412"/>
      <c r="AO38" s="412"/>
      <c r="AP38" s="411"/>
      <c r="AQ38" s="413"/>
    </row>
    <row r="39" spans="1:43" s="377" customFormat="1" ht="16.5" customHeight="1">
      <c r="A39" s="344" t="s">
        <v>115</v>
      </c>
      <c r="B39" s="366" t="s">
        <v>137</v>
      </c>
      <c r="C39" s="365"/>
      <c r="D39" s="400"/>
      <c r="E39" s="400"/>
      <c r="F39" s="400"/>
      <c r="G39" s="400"/>
      <c r="H39" s="400"/>
      <c r="I39" s="400"/>
      <c r="J39" s="400"/>
      <c r="K39" s="400"/>
      <c r="L39" s="400"/>
      <c r="M39" s="400"/>
      <c r="N39" s="400"/>
      <c r="O39" s="400"/>
      <c r="P39" s="400"/>
      <c r="Q39" s="400"/>
      <c r="R39" s="400"/>
      <c r="S39" s="400"/>
      <c r="T39" s="400"/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1"/>
      <c r="AI39" s="402"/>
      <c r="AJ39" s="402"/>
      <c r="AK39" s="402"/>
      <c r="AL39" s="401"/>
      <c r="AM39" s="402"/>
      <c r="AN39" s="403"/>
      <c r="AO39" s="403"/>
      <c r="AP39" s="402"/>
      <c r="AQ39" s="404"/>
    </row>
    <row r="40" spans="1:43" s="15" customFormat="1" ht="16.5" customHeight="1">
      <c r="A40" s="345">
        <v>1</v>
      </c>
      <c r="B40" s="378" t="s">
        <v>691</v>
      </c>
      <c r="C40" s="352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396"/>
      <c r="AI40" s="397"/>
      <c r="AJ40" s="397"/>
      <c r="AK40" s="397"/>
      <c r="AL40" s="396"/>
      <c r="AM40" s="397"/>
      <c r="AN40" s="398"/>
      <c r="AO40" s="398"/>
      <c r="AP40" s="397"/>
      <c r="AQ40" s="399"/>
    </row>
    <row r="41" spans="1:43" s="15" customFormat="1" ht="16.5" customHeight="1">
      <c r="A41" s="345"/>
      <c r="B41" s="353"/>
      <c r="C41" s="347" t="s">
        <v>135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396"/>
      <c r="AI41" s="397"/>
      <c r="AJ41" s="397"/>
      <c r="AK41" s="397"/>
      <c r="AL41" s="396"/>
      <c r="AM41" s="397"/>
      <c r="AN41" s="398"/>
      <c r="AO41" s="398"/>
      <c r="AP41" s="397"/>
      <c r="AQ41" s="399"/>
    </row>
    <row r="42" spans="1:43" s="15" customFormat="1" ht="16.5" customHeight="1">
      <c r="A42" s="345">
        <v>2</v>
      </c>
      <c r="B42" s="378" t="s">
        <v>692</v>
      </c>
      <c r="C42" s="352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396"/>
      <c r="AI42" s="397"/>
      <c r="AJ42" s="397"/>
      <c r="AK42" s="397"/>
      <c r="AL42" s="396"/>
      <c r="AM42" s="397"/>
      <c r="AN42" s="398"/>
      <c r="AO42" s="398"/>
      <c r="AP42" s="397"/>
      <c r="AQ42" s="399"/>
    </row>
    <row r="43" spans="1:43" s="15" customFormat="1" ht="16.5" customHeight="1">
      <c r="A43" s="345"/>
      <c r="B43" s="353"/>
      <c r="C43" s="347" t="s">
        <v>135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396"/>
      <c r="AI43" s="397"/>
      <c r="AJ43" s="397"/>
      <c r="AK43" s="397"/>
      <c r="AL43" s="396"/>
      <c r="AM43" s="397"/>
      <c r="AN43" s="398"/>
      <c r="AO43" s="398"/>
      <c r="AP43" s="397"/>
      <c r="AQ43" s="399"/>
    </row>
    <row r="44" spans="1:43" s="15" customFormat="1" ht="16.5" customHeight="1">
      <c r="A44" s="345">
        <v>3</v>
      </c>
      <c r="B44" s="378" t="s">
        <v>693</v>
      </c>
      <c r="C44" s="352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396"/>
      <c r="AI44" s="397"/>
      <c r="AJ44" s="397"/>
      <c r="AK44" s="397"/>
      <c r="AL44" s="396"/>
      <c r="AM44" s="397"/>
      <c r="AN44" s="398"/>
      <c r="AO44" s="398"/>
      <c r="AP44" s="397"/>
      <c r="AQ44" s="399"/>
    </row>
    <row r="45" spans="1:43" s="15" customFormat="1" ht="16.5" customHeight="1">
      <c r="A45" s="354"/>
      <c r="B45" s="353"/>
      <c r="C45" s="347" t="s">
        <v>135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396"/>
      <c r="AI45" s="397"/>
      <c r="AJ45" s="397"/>
      <c r="AK45" s="397"/>
      <c r="AL45" s="396"/>
      <c r="AM45" s="397"/>
      <c r="AN45" s="398"/>
      <c r="AO45" s="398"/>
      <c r="AP45" s="397"/>
      <c r="AQ45" s="399"/>
    </row>
    <row r="46" spans="1:43" s="15" customFormat="1" ht="16.5" customHeight="1">
      <c r="A46" s="345">
        <v>4</v>
      </c>
      <c r="B46" s="378" t="s">
        <v>694</v>
      </c>
      <c r="C46" s="352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396"/>
      <c r="AI46" s="397"/>
      <c r="AJ46" s="397"/>
      <c r="AK46" s="397"/>
      <c r="AL46" s="396"/>
      <c r="AM46" s="397"/>
      <c r="AN46" s="398"/>
      <c r="AO46" s="398"/>
      <c r="AP46" s="397"/>
      <c r="AQ46" s="399"/>
    </row>
    <row r="47" spans="1:43" s="15" customFormat="1" ht="16.5" customHeight="1">
      <c r="A47" s="345"/>
      <c r="B47" s="378"/>
      <c r="C47" s="352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396"/>
      <c r="AI47" s="397"/>
      <c r="AJ47" s="397"/>
      <c r="AK47" s="397"/>
      <c r="AL47" s="396"/>
      <c r="AM47" s="397"/>
      <c r="AN47" s="398"/>
      <c r="AO47" s="398"/>
      <c r="AP47" s="397"/>
      <c r="AQ47" s="399"/>
    </row>
    <row r="48" spans="1:43" s="15" customFormat="1" ht="16.5" customHeight="1">
      <c r="A48" s="354"/>
      <c r="B48" s="353"/>
      <c r="C48" s="347" t="s">
        <v>135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396"/>
      <c r="AI48" s="397"/>
      <c r="AJ48" s="397"/>
      <c r="AK48" s="397"/>
      <c r="AL48" s="396"/>
      <c r="AM48" s="397"/>
      <c r="AN48" s="398"/>
      <c r="AO48" s="398"/>
      <c r="AP48" s="397"/>
      <c r="AQ48" s="399"/>
    </row>
    <row r="49" spans="1:43" s="15" customFormat="1" ht="16.5" customHeight="1">
      <c r="A49" s="345">
        <v>5</v>
      </c>
      <c r="B49" s="378" t="s">
        <v>695</v>
      </c>
      <c r="C49" s="352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396"/>
      <c r="AI49" s="397"/>
      <c r="AJ49" s="397"/>
      <c r="AK49" s="397"/>
      <c r="AL49" s="396"/>
      <c r="AM49" s="397"/>
      <c r="AN49" s="398"/>
      <c r="AO49" s="398"/>
      <c r="AP49" s="397"/>
      <c r="AQ49" s="399"/>
    </row>
    <row r="50" spans="1:43" s="15" customFormat="1" ht="16.5" customHeight="1">
      <c r="A50" s="354"/>
      <c r="B50" s="353"/>
      <c r="C50" s="347" t="s">
        <v>135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396"/>
      <c r="AI50" s="397"/>
      <c r="AJ50" s="397"/>
      <c r="AK50" s="397"/>
      <c r="AL50" s="396"/>
      <c r="AM50" s="397"/>
      <c r="AN50" s="398"/>
      <c r="AO50" s="398"/>
      <c r="AP50" s="397"/>
      <c r="AQ50" s="399"/>
    </row>
    <row r="51" spans="1:43" ht="16.5" customHeight="1">
      <c r="A51" s="345">
        <v>6</v>
      </c>
      <c r="B51" s="378" t="s">
        <v>696</v>
      </c>
      <c r="C51" s="352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267"/>
      <c r="AI51" s="268"/>
      <c r="AJ51" s="268"/>
      <c r="AK51" s="268"/>
      <c r="AL51" s="267"/>
      <c r="AM51" s="268"/>
      <c r="AN51" s="269"/>
      <c r="AO51" s="269"/>
      <c r="AP51" s="268"/>
      <c r="AQ51" s="391"/>
    </row>
    <row r="52" spans="1:43" ht="16.5" customHeight="1">
      <c r="A52" s="345"/>
      <c r="B52" s="378"/>
      <c r="C52" s="347" t="s">
        <v>135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267"/>
      <c r="AI52" s="268"/>
      <c r="AJ52" s="268"/>
      <c r="AK52" s="268"/>
      <c r="AL52" s="267"/>
      <c r="AM52" s="268"/>
      <c r="AN52" s="269"/>
      <c r="AO52" s="269"/>
      <c r="AP52" s="268"/>
      <c r="AQ52" s="391"/>
    </row>
    <row r="53" spans="1:43" ht="16.5" customHeight="1">
      <c r="A53" s="345"/>
      <c r="B53" s="353"/>
      <c r="C53" s="347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267"/>
      <c r="AI53" s="268"/>
      <c r="AJ53" s="268"/>
      <c r="AK53" s="268"/>
      <c r="AL53" s="267"/>
      <c r="AM53" s="268"/>
      <c r="AN53" s="269"/>
      <c r="AO53" s="269"/>
      <c r="AP53" s="268"/>
      <c r="AQ53" s="391"/>
    </row>
    <row r="54" spans="1:43" s="377" customFormat="1" ht="16.5" customHeight="1">
      <c r="A54" s="344" t="s">
        <v>116</v>
      </c>
      <c r="B54" s="364" t="s">
        <v>138</v>
      </c>
      <c r="C54" s="365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1"/>
      <c r="AI54" s="402"/>
      <c r="AJ54" s="402"/>
      <c r="AK54" s="402"/>
      <c r="AL54" s="401"/>
      <c r="AM54" s="402"/>
      <c r="AN54" s="403"/>
      <c r="AO54" s="403"/>
      <c r="AP54" s="402"/>
      <c r="AQ54" s="404"/>
    </row>
    <row r="55" spans="1:43" ht="16.5" customHeight="1">
      <c r="A55" s="345">
        <v>1</v>
      </c>
      <c r="B55" s="378" t="s">
        <v>691</v>
      </c>
      <c r="C55" s="352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267"/>
      <c r="AI55" s="268"/>
      <c r="AJ55" s="268"/>
      <c r="AK55" s="268"/>
      <c r="AL55" s="267"/>
      <c r="AM55" s="268"/>
      <c r="AN55" s="269"/>
      <c r="AO55" s="269"/>
      <c r="AP55" s="268"/>
      <c r="AQ55" s="391"/>
    </row>
    <row r="56" spans="1:43" ht="16.5" customHeight="1">
      <c r="A56" s="355"/>
      <c r="B56" s="379"/>
      <c r="C56" s="347" t="s">
        <v>135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267"/>
      <c r="AI56" s="268"/>
      <c r="AJ56" s="268"/>
      <c r="AK56" s="268"/>
      <c r="AL56" s="267"/>
      <c r="AM56" s="268"/>
      <c r="AN56" s="269"/>
      <c r="AO56" s="269"/>
      <c r="AP56" s="268"/>
      <c r="AQ56" s="391"/>
    </row>
    <row r="57" spans="1:43" ht="16.5" customHeight="1">
      <c r="A57" s="355"/>
      <c r="B57" s="379"/>
      <c r="C57" s="347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267"/>
      <c r="AI57" s="268"/>
      <c r="AJ57" s="268"/>
      <c r="AK57" s="268"/>
      <c r="AL57" s="267"/>
      <c r="AM57" s="268"/>
      <c r="AN57" s="269"/>
      <c r="AO57" s="269"/>
      <c r="AP57" s="268"/>
      <c r="AQ57" s="391"/>
    </row>
    <row r="58" spans="1:43" ht="16.5" customHeight="1">
      <c r="A58" s="345">
        <v>2</v>
      </c>
      <c r="B58" s="378" t="s">
        <v>692</v>
      </c>
      <c r="C58" s="352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267"/>
      <c r="AI58" s="268"/>
      <c r="AJ58" s="268"/>
      <c r="AK58" s="268"/>
      <c r="AL58" s="267"/>
      <c r="AM58" s="268"/>
      <c r="AN58" s="269"/>
      <c r="AO58" s="269"/>
      <c r="AP58" s="268"/>
      <c r="AQ58" s="391"/>
    </row>
    <row r="59" spans="1:43" ht="16.5" customHeight="1">
      <c r="A59" s="355"/>
      <c r="B59" s="379"/>
      <c r="C59" s="347" t="s">
        <v>135</v>
      </c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267"/>
      <c r="AI59" s="268"/>
      <c r="AJ59" s="268"/>
      <c r="AK59" s="268"/>
      <c r="AL59" s="267"/>
      <c r="AM59" s="268"/>
      <c r="AN59" s="269"/>
      <c r="AO59" s="269"/>
      <c r="AP59" s="268"/>
      <c r="AQ59" s="391"/>
    </row>
    <row r="60" spans="1:43" ht="16.5" customHeight="1">
      <c r="A60" s="355"/>
      <c r="B60" s="379"/>
      <c r="C60" s="347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267"/>
      <c r="AI60" s="268"/>
      <c r="AJ60" s="268"/>
      <c r="AK60" s="268"/>
      <c r="AL60" s="267"/>
      <c r="AM60" s="268"/>
      <c r="AN60" s="269"/>
      <c r="AO60" s="269"/>
      <c r="AP60" s="268"/>
      <c r="AQ60" s="391"/>
    </row>
    <row r="61" spans="1:43" ht="16.5" customHeight="1">
      <c r="A61" s="345">
        <v>3</v>
      </c>
      <c r="B61" s="378" t="s">
        <v>693</v>
      </c>
      <c r="C61" s="352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267"/>
      <c r="AI61" s="268"/>
      <c r="AJ61" s="268"/>
      <c r="AK61" s="268"/>
      <c r="AL61" s="267"/>
      <c r="AM61" s="268"/>
      <c r="AN61" s="269"/>
      <c r="AO61" s="269"/>
      <c r="AP61" s="268"/>
      <c r="AQ61" s="391"/>
    </row>
    <row r="62" spans="1:43" ht="16.5" customHeight="1">
      <c r="A62" s="345"/>
      <c r="B62" s="379"/>
      <c r="C62" s="347" t="s">
        <v>135</v>
      </c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267"/>
      <c r="AI62" s="268"/>
      <c r="AJ62" s="268"/>
      <c r="AK62" s="268"/>
      <c r="AL62" s="267"/>
      <c r="AM62" s="268"/>
      <c r="AN62" s="269"/>
      <c r="AO62" s="269"/>
      <c r="AP62" s="268"/>
      <c r="AQ62" s="391"/>
    </row>
    <row r="63" spans="1:43" ht="16.5" customHeight="1">
      <c r="A63" s="345"/>
      <c r="B63" s="379"/>
      <c r="C63" s="347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267"/>
      <c r="AI63" s="268"/>
      <c r="AJ63" s="268"/>
      <c r="AK63" s="268"/>
      <c r="AL63" s="267"/>
      <c r="AM63" s="268"/>
      <c r="AN63" s="269"/>
      <c r="AO63" s="269"/>
      <c r="AP63" s="268"/>
      <c r="AQ63" s="391"/>
    </row>
    <row r="64" spans="1:43" ht="16.5" customHeight="1">
      <c r="A64" s="345">
        <v>4</v>
      </c>
      <c r="B64" s="378" t="s">
        <v>694</v>
      </c>
      <c r="C64" s="347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267"/>
      <c r="AI64" s="268"/>
      <c r="AJ64" s="268"/>
      <c r="AK64" s="268"/>
      <c r="AL64" s="267"/>
      <c r="AM64" s="268"/>
      <c r="AN64" s="269"/>
      <c r="AO64" s="269"/>
      <c r="AP64" s="268"/>
      <c r="AQ64" s="391"/>
    </row>
    <row r="65" spans="1:43" ht="16.5" customHeight="1">
      <c r="A65" s="355"/>
      <c r="B65" s="379"/>
      <c r="C65" s="347" t="s">
        <v>135</v>
      </c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267"/>
      <c r="AI65" s="268"/>
      <c r="AJ65" s="268"/>
      <c r="AK65" s="268"/>
      <c r="AL65" s="267"/>
      <c r="AM65" s="268"/>
      <c r="AN65" s="269"/>
      <c r="AO65" s="269"/>
      <c r="AP65" s="268"/>
      <c r="AQ65" s="391"/>
    </row>
    <row r="66" spans="1:43" ht="16.5" customHeight="1">
      <c r="A66" s="345">
        <v>5</v>
      </c>
      <c r="B66" s="378" t="s">
        <v>695</v>
      </c>
      <c r="C66" s="352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267"/>
      <c r="AI66" s="268"/>
      <c r="AJ66" s="268"/>
      <c r="AK66" s="268"/>
      <c r="AL66" s="267"/>
      <c r="AM66" s="268"/>
      <c r="AN66" s="269"/>
      <c r="AO66" s="269"/>
      <c r="AP66" s="268"/>
      <c r="AQ66" s="391"/>
    </row>
    <row r="67" spans="1:43" ht="16.5" customHeight="1">
      <c r="A67" s="345"/>
      <c r="B67" s="378"/>
      <c r="C67" s="347" t="s">
        <v>135</v>
      </c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267"/>
      <c r="AI67" s="268"/>
      <c r="AJ67" s="268"/>
      <c r="AK67" s="268"/>
      <c r="AL67" s="267"/>
      <c r="AM67" s="268"/>
      <c r="AN67" s="269"/>
      <c r="AO67" s="269"/>
      <c r="AP67" s="268"/>
      <c r="AQ67" s="391"/>
    </row>
    <row r="68" spans="1:43" ht="16.5" customHeight="1">
      <c r="A68" s="345">
        <v>6</v>
      </c>
      <c r="B68" s="378" t="s">
        <v>696</v>
      </c>
      <c r="C68" s="347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267"/>
      <c r="AI68" s="268"/>
      <c r="AJ68" s="268"/>
      <c r="AK68" s="268"/>
      <c r="AL68" s="267"/>
      <c r="AM68" s="268"/>
      <c r="AN68" s="269"/>
      <c r="AO68" s="269"/>
      <c r="AP68" s="268"/>
      <c r="AQ68" s="391"/>
    </row>
    <row r="69" spans="1:43" ht="16.5" customHeight="1">
      <c r="A69" s="355"/>
      <c r="B69" s="379"/>
      <c r="C69" s="347" t="s">
        <v>135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267"/>
      <c r="AI69" s="268"/>
      <c r="AJ69" s="268"/>
      <c r="AK69" s="268"/>
      <c r="AL69" s="267"/>
      <c r="AM69" s="268"/>
      <c r="AN69" s="269"/>
      <c r="AO69" s="269"/>
      <c r="AP69" s="268"/>
      <c r="AQ69" s="391"/>
    </row>
    <row r="70" spans="1:43" ht="16.5" customHeight="1">
      <c r="A70" s="355"/>
      <c r="B70" s="356"/>
      <c r="C70" s="357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267"/>
      <c r="AI70" s="268"/>
      <c r="AJ70" s="268"/>
      <c r="AK70" s="268"/>
      <c r="AL70" s="267"/>
      <c r="AM70" s="268"/>
      <c r="AN70" s="269"/>
      <c r="AO70" s="269"/>
      <c r="AP70" s="268"/>
      <c r="AQ70" s="391"/>
    </row>
    <row r="71" spans="1:43" s="377" customFormat="1" ht="16.5" customHeight="1">
      <c r="A71" s="344" t="s">
        <v>117</v>
      </c>
      <c r="B71" s="364" t="s">
        <v>34</v>
      </c>
      <c r="C71" s="365"/>
      <c r="D71" s="400"/>
      <c r="E71" s="400"/>
      <c r="F71" s="400"/>
      <c r="G71" s="400"/>
      <c r="H71" s="400"/>
      <c r="I71" s="400"/>
      <c r="J71" s="400"/>
      <c r="K71" s="400"/>
      <c r="L71" s="400"/>
      <c r="M71" s="400"/>
      <c r="N71" s="400"/>
      <c r="O71" s="400"/>
      <c r="P71" s="400"/>
      <c r="Q71" s="400"/>
      <c r="R71" s="400"/>
      <c r="S71" s="400"/>
      <c r="T71" s="400"/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0"/>
      <c r="AF71" s="400"/>
      <c r="AG71" s="400"/>
      <c r="AH71" s="401"/>
      <c r="AI71" s="402"/>
      <c r="AJ71" s="402"/>
      <c r="AK71" s="402"/>
      <c r="AL71" s="401"/>
      <c r="AM71" s="402"/>
      <c r="AN71" s="403"/>
      <c r="AO71" s="403"/>
      <c r="AP71" s="402"/>
      <c r="AQ71" s="404"/>
    </row>
    <row r="72" spans="1:43" ht="16.5" customHeight="1">
      <c r="A72" s="345">
        <v>1</v>
      </c>
      <c r="B72" s="379" t="s">
        <v>380</v>
      </c>
      <c r="C72" s="357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267"/>
      <c r="AI72" s="268"/>
      <c r="AJ72" s="268"/>
      <c r="AK72" s="268"/>
      <c r="AL72" s="267"/>
      <c r="AM72" s="268"/>
      <c r="AN72" s="269"/>
      <c r="AO72" s="269"/>
      <c r="AP72" s="268"/>
      <c r="AQ72" s="391"/>
    </row>
    <row r="73" spans="1:43" ht="16.5" customHeight="1">
      <c r="A73" s="355"/>
      <c r="B73" s="379"/>
      <c r="C73" s="347" t="s">
        <v>139</v>
      </c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267"/>
      <c r="AI73" s="268"/>
      <c r="AJ73" s="268"/>
      <c r="AK73" s="268"/>
      <c r="AL73" s="267"/>
      <c r="AM73" s="268"/>
      <c r="AN73" s="269"/>
      <c r="AO73" s="269"/>
      <c r="AP73" s="268"/>
      <c r="AQ73" s="391"/>
    </row>
    <row r="74" spans="1:43" ht="16.5" customHeight="1">
      <c r="A74" s="355"/>
      <c r="B74" s="379"/>
      <c r="C74" s="357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267"/>
      <c r="AI74" s="268"/>
      <c r="AJ74" s="268"/>
      <c r="AK74" s="268"/>
      <c r="AL74" s="267"/>
      <c r="AM74" s="268"/>
      <c r="AN74" s="269"/>
      <c r="AO74" s="269"/>
      <c r="AP74" s="268"/>
      <c r="AQ74" s="391"/>
    </row>
    <row r="75" spans="1:43" ht="16.5" customHeight="1">
      <c r="A75" s="345">
        <v>2</v>
      </c>
      <c r="B75" s="379" t="s">
        <v>379</v>
      </c>
      <c r="C75" s="357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267"/>
      <c r="AI75" s="268"/>
      <c r="AJ75" s="268"/>
      <c r="AK75" s="268"/>
      <c r="AL75" s="267"/>
      <c r="AM75" s="268"/>
      <c r="AN75" s="269"/>
      <c r="AO75" s="269"/>
      <c r="AP75" s="268"/>
      <c r="AQ75" s="391"/>
    </row>
    <row r="76" spans="1:43" ht="16.5" customHeight="1">
      <c r="A76" s="355"/>
      <c r="B76" s="379"/>
      <c r="C76" s="347" t="s">
        <v>139</v>
      </c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267"/>
      <c r="AI76" s="268"/>
      <c r="AJ76" s="268"/>
      <c r="AK76" s="268"/>
      <c r="AL76" s="267"/>
      <c r="AM76" s="268"/>
      <c r="AN76" s="269"/>
      <c r="AO76" s="269"/>
      <c r="AP76" s="268"/>
      <c r="AQ76" s="391"/>
    </row>
    <row r="77" spans="1:43" ht="16.5" customHeight="1">
      <c r="A77" s="345">
        <v>3</v>
      </c>
      <c r="B77" s="379" t="s">
        <v>381</v>
      </c>
      <c r="C77" s="357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267"/>
      <c r="AI77" s="268"/>
      <c r="AJ77" s="268"/>
      <c r="AK77" s="268"/>
      <c r="AL77" s="267"/>
      <c r="AM77" s="268"/>
      <c r="AN77" s="269"/>
      <c r="AO77" s="269"/>
      <c r="AP77" s="268"/>
      <c r="AQ77" s="391"/>
    </row>
    <row r="78" spans="1:43" ht="16.5" customHeight="1">
      <c r="A78" s="355"/>
      <c r="B78" s="379"/>
      <c r="C78" s="347" t="s">
        <v>139</v>
      </c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267"/>
      <c r="AI78" s="268"/>
      <c r="AJ78" s="268"/>
      <c r="AK78" s="268"/>
      <c r="AL78" s="267"/>
      <c r="AM78" s="268"/>
      <c r="AN78" s="269"/>
      <c r="AO78" s="269"/>
      <c r="AP78" s="268"/>
      <c r="AQ78" s="391"/>
    </row>
    <row r="79" spans="1:43" ht="16.5" customHeight="1">
      <c r="A79" s="355"/>
      <c r="B79" s="379"/>
      <c r="C79" s="380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267"/>
      <c r="AI79" s="268"/>
      <c r="AJ79" s="268"/>
      <c r="AK79" s="268"/>
      <c r="AL79" s="267"/>
      <c r="AM79" s="268"/>
      <c r="AN79" s="269"/>
      <c r="AO79" s="269"/>
      <c r="AP79" s="268"/>
      <c r="AQ79" s="391"/>
    </row>
    <row r="80" spans="1:43" ht="16.5" customHeight="1">
      <c r="A80" s="345">
        <v>4</v>
      </c>
      <c r="B80" s="379" t="s">
        <v>35</v>
      </c>
      <c r="C80" s="357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267"/>
      <c r="AI80" s="268"/>
      <c r="AJ80" s="268"/>
      <c r="AK80" s="268"/>
      <c r="AL80" s="267"/>
      <c r="AM80" s="268"/>
      <c r="AN80" s="269"/>
      <c r="AO80" s="269"/>
      <c r="AP80" s="268"/>
      <c r="AQ80" s="391"/>
    </row>
    <row r="81" spans="1:43" ht="16.5" customHeight="1">
      <c r="A81" s="355"/>
      <c r="B81" s="379"/>
      <c r="C81" s="347" t="s">
        <v>140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267"/>
      <c r="AI81" s="268"/>
      <c r="AJ81" s="268"/>
      <c r="AK81" s="268"/>
      <c r="AL81" s="267"/>
      <c r="AM81" s="268"/>
      <c r="AN81" s="269"/>
      <c r="AO81" s="269"/>
      <c r="AP81" s="268"/>
      <c r="AQ81" s="391"/>
    </row>
    <row r="82" spans="1:43" ht="16.5" customHeight="1">
      <c r="A82" s="355"/>
      <c r="B82" s="379"/>
      <c r="C82" s="380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267"/>
      <c r="AI82" s="268"/>
      <c r="AJ82" s="268"/>
      <c r="AK82" s="268"/>
      <c r="AL82" s="267"/>
      <c r="AM82" s="268"/>
      <c r="AN82" s="269"/>
      <c r="AO82" s="269"/>
      <c r="AP82" s="268"/>
      <c r="AQ82" s="391"/>
    </row>
    <row r="83" spans="1:43" ht="16.5" customHeight="1">
      <c r="A83" s="345">
        <v>5</v>
      </c>
      <c r="B83" s="379" t="s">
        <v>36</v>
      </c>
      <c r="C83" s="290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267"/>
      <c r="AI83" s="268"/>
      <c r="AJ83" s="268"/>
      <c r="AK83" s="268"/>
      <c r="AL83" s="267"/>
      <c r="AM83" s="268"/>
      <c r="AN83" s="269"/>
      <c r="AO83" s="269"/>
      <c r="AP83" s="268"/>
      <c r="AQ83" s="391"/>
    </row>
    <row r="84" spans="1:43" ht="16.5" customHeight="1">
      <c r="A84" s="345"/>
      <c r="B84" s="379"/>
      <c r="C84" s="347" t="s">
        <v>140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267"/>
      <c r="AI84" s="268"/>
      <c r="AJ84" s="268"/>
      <c r="AK84" s="268"/>
      <c r="AL84" s="267"/>
      <c r="AM84" s="268"/>
      <c r="AN84" s="269"/>
      <c r="AO84" s="269"/>
      <c r="AP84" s="268"/>
      <c r="AQ84" s="391"/>
    </row>
    <row r="85" spans="1:43" ht="16.5" customHeight="1">
      <c r="A85" s="355"/>
      <c r="B85" s="356"/>
      <c r="C85" s="347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267"/>
      <c r="AI85" s="268"/>
      <c r="AJ85" s="268"/>
      <c r="AK85" s="268"/>
      <c r="AL85" s="267"/>
      <c r="AM85" s="268"/>
      <c r="AN85" s="269"/>
      <c r="AO85" s="269"/>
      <c r="AP85" s="268"/>
      <c r="AQ85" s="391"/>
    </row>
    <row r="86" spans="1:43" s="377" customFormat="1" ht="16.5" customHeight="1">
      <c r="A86" s="344" t="s">
        <v>167</v>
      </c>
      <c r="B86" s="389" t="s">
        <v>37</v>
      </c>
      <c r="C86" s="390"/>
      <c r="D86" s="400"/>
      <c r="E86" s="400"/>
      <c r="F86" s="400"/>
      <c r="G86" s="400"/>
      <c r="H86" s="400"/>
      <c r="I86" s="400"/>
      <c r="J86" s="400"/>
      <c r="K86" s="400"/>
      <c r="L86" s="400"/>
      <c r="M86" s="400"/>
      <c r="N86" s="400"/>
      <c r="O86" s="400"/>
      <c r="P86" s="400"/>
      <c r="Q86" s="400"/>
      <c r="R86" s="400"/>
      <c r="S86" s="400"/>
      <c r="T86" s="400"/>
      <c r="U86" s="400"/>
      <c r="V86" s="400"/>
      <c r="W86" s="400"/>
      <c r="X86" s="400"/>
      <c r="Y86" s="400"/>
      <c r="Z86" s="400"/>
      <c r="AA86" s="400"/>
      <c r="AB86" s="400"/>
      <c r="AC86" s="400"/>
      <c r="AD86" s="400"/>
      <c r="AE86" s="400"/>
      <c r="AF86" s="400"/>
      <c r="AG86" s="400"/>
      <c r="AH86" s="401"/>
      <c r="AI86" s="402"/>
      <c r="AJ86" s="402"/>
      <c r="AK86" s="402"/>
      <c r="AL86" s="401"/>
      <c r="AM86" s="402"/>
      <c r="AN86" s="403"/>
      <c r="AO86" s="403"/>
      <c r="AP86" s="402"/>
      <c r="AQ86" s="404"/>
    </row>
    <row r="87" spans="1:43" ht="16.5" customHeight="1">
      <c r="A87" s="345">
        <v>1</v>
      </c>
      <c r="B87" s="379" t="s">
        <v>38</v>
      </c>
      <c r="C87" s="357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267"/>
      <c r="AI87" s="268"/>
      <c r="AJ87" s="268"/>
      <c r="AK87" s="268"/>
      <c r="AL87" s="267"/>
      <c r="AM87" s="268"/>
      <c r="AN87" s="269"/>
      <c r="AO87" s="269"/>
      <c r="AP87" s="268"/>
      <c r="AQ87" s="391"/>
    </row>
    <row r="88" spans="1:43" ht="16.5" customHeight="1">
      <c r="A88" s="355"/>
      <c r="B88" s="379"/>
      <c r="C88" s="347" t="s">
        <v>135</v>
      </c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267"/>
      <c r="AI88" s="268"/>
      <c r="AJ88" s="268"/>
      <c r="AK88" s="268"/>
      <c r="AL88" s="267"/>
      <c r="AM88" s="268"/>
      <c r="AN88" s="269"/>
      <c r="AO88" s="269"/>
      <c r="AP88" s="268"/>
      <c r="AQ88" s="391"/>
    </row>
    <row r="89" spans="1:43" ht="16.5" customHeight="1">
      <c r="A89" s="355"/>
      <c r="B89" s="379"/>
      <c r="C89" s="357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267"/>
      <c r="AI89" s="268"/>
      <c r="AJ89" s="268"/>
      <c r="AK89" s="268"/>
      <c r="AL89" s="267"/>
      <c r="AM89" s="268"/>
      <c r="AN89" s="269"/>
      <c r="AO89" s="269"/>
      <c r="AP89" s="268"/>
      <c r="AQ89" s="391"/>
    </row>
    <row r="90" spans="1:43" s="377" customFormat="1" ht="16.5" customHeight="1">
      <c r="A90" s="344" t="s">
        <v>214</v>
      </c>
      <c r="B90" s="389" t="s">
        <v>70</v>
      </c>
      <c r="C90" s="390"/>
      <c r="D90" s="400"/>
      <c r="E90" s="400"/>
      <c r="F90" s="400"/>
      <c r="G90" s="400"/>
      <c r="H90" s="400"/>
      <c r="I90" s="400"/>
      <c r="J90" s="400"/>
      <c r="K90" s="400"/>
      <c r="L90" s="400"/>
      <c r="M90" s="400"/>
      <c r="N90" s="400"/>
      <c r="O90" s="400"/>
      <c r="P90" s="400"/>
      <c r="Q90" s="400"/>
      <c r="R90" s="400"/>
      <c r="S90" s="400"/>
      <c r="T90" s="400"/>
      <c r="U90" s="400"/>
      <c r="V90" s="400"/>
      <c r="W90" s="400"/>
      <c r="X90" s="400"/>
      <c r="Y90" s="400"/>
      <c r="Z90" s="400"/>
      <c r="AA90" s="400"/>
      <c r="AB90" s="400"/>
      <c r="AC90" s="400"/>
      <c r="AD90" s="400"/>
      <c r="AE90" s="400"/>
      <c r="AF90" s="400"/>
      <c r="AG90" s="400"/>
      <c r="AH90" s="401"/>
      <c r="AI90" s="402"/>
      <c r="AJ90" s="402"/>
      <c r="AK90" s="402"/>
      <c r="AL90" s="401"/>
      <c r="AM90" s="402"/>
      <c r="AN90" s="403"/>
      <c r="AO90" s="403"/>
      <c r="AP90" s="402"/>
      <c r="AQ90" s="404"/>
    </row>
    <row r="91" spans="1:43" ht="16.5" customHeight="1">
      <c r="A91" s="345">
        <v>1</v>
      </c>
      <c r="B91" s="379" t="s">
        <v>71</v>
      </c>
      <c r="C91" s="357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267"/>
      <c r="AI91" s="268"/>
      <c r="AJ91" s="268"/>
      <c r="AK91" s="268"/>
      <c r="AL91" s="267"/>
      <c r="AM91" s="268"/>
      <c r="AN91" s="269"/>
      <c r="AO91" s="269"/>
      <c r="AP91" s="268"/>
      <c r="AQ91" s="391"/>
    </row>
    <row r="92" spans="1:43" ht="16.5" customHeight="1">
      <c r="A92" s="358"/>
      <c r="B92" s="379"/>
      <c r="C92" s="347" t="s">
        <v>135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267"/>
      <c r="AI92" s="268"/>
      <c r="AJ92" s="268"/>
      <c r="AK92" s="268"/>
      <c r="AL92" s="267"/>
      <c r="AM92" s="268"/>
      <c r="AN92" s="269"/>
      <c r="AO92" s="269"/>
      <c r="AP92" s="268"/>
      <c r="AQ92" s="391"/>
    </row>
    <row r="93" spans="1:43" ht="16.5" customHeight="1">
      <c r="A93" s="358"/>
      <c r="B93" s="379"/>
      <c r="C93" s="380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267"/>
      <c r="AI93" s="268"/>
      <c r="AJ93" s="268"/>
      <c r="AK93" s="268"/>
      <c r="AL93" s="267"/>
      <c r="AM93" s="268"/>
      <c r="AN93" s="269"/>
      <c r="AO93" s="269"/>
      <c r="AP93" s="268"/>
      <c r="AQ93" s="391"/>
    </row>
    <row r="94" spans="1:43" ht="16.5" customHeight="1">
      <c r="A94" s="359">
        <v>2</v>
      </c>
      <c r="B94" s="379" t="s">
        <v>90</v>
      </c>
      <c r="C94" s="380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267"/>
      <c r="AI94" s="268"/>
      <c r="AJ94" s="268"/>
      <c r="AK94" s="268"/>
      <c r="AL94" s="267"/>
      <c r="AM94" s="268"/>
      <c r="AN94" s="269"/>
      <c r="AO94" s="269"/>
      <c r="AP94" s="268"/>
      <c r="AQ94" s="391"/>
    </row>
    <row r="95" spans="1:43" ht="16.5" customHeight="1">
      <c r="A95" s="358"/>
      <c r="B95" s="379"/>
      <c r="C95" s="347" t="s">
        <v>135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267"/>
      <c r="AI95" s="268"/>
      <c r="AJ95" s="268"/>
      <c r="AK95" s="268"/>
      <c r="AL95" s="267"/>
      <c r="AM95" s="268"/>
      <c r="AN95" s="269"/>
      <c r="AO95" s="269"/>
      <c r="AP95" s="268"/>
      <c r="AQ95" s="391"/>
    </row>
    <row r="96" spans="1:43" ht="16.5" customHeight="1">
      <c r="A96" s="358"/>
      <c r="B96" s="379"/>
      <c r="C96" s="380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267"/>
      <c r="AI96" s="268"/>
      <c r="AJ96" s="268"/>
      <c r="AK96" s="268"/>
      <c r="AL96" s="267"/>
      <c r="AM96" s="268"/>
      <c r="AN96" s="269"/>
      <c r="AO96" s="269"/>
      <c r="AP96" s="268"/>
      <c r="AQ96" s="391"/>
    </row>
    <row r="97" spans="1:43" ht="16.5" customHeight="1">
      <c r="A97" s="345">
        <v>3</v>
      </c>
      <c r="B97" s="381" t="s">
        <v>72</v>
      </c>
      <c r="C97" s="357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267"/>
      <c r="AI97" s="268"/>
      <c r="AJ97" s="268"/>
      <c r="AK97" s="268"/>
      <c r="AL97" s="267"/>
      <c r="AM97" s="268"/>
      <c r="AN97" s="269"/>
      <c r="AO97" s="269"/>
      <c r="AP97" s="268"/>
      <c r="AQ97" s="391"/>
    </row>
    <row r="98" spans="1:43" ht="16.5" customHeight="1">
      <c r="A98" s="358"/>
      <c r="B98" s="379"/>
      <c r="C98" s="347" t="s">
        <v>135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267"/>
      <c r="AI98" s="268"/>
      <c r="AJ98" s="268"/>
      <c r="AK98" s="268"/>
      <c r="AL98" s="267"/>
      <c r="AM98" s="268"/>
      <c r="AN98" s="269"/>
      <c r="AO98" s="269"/>
      <c r="AP98" s="268"/>
      <c r="AQ98" s="391"/>
    </row>
    <row r="99" spans="1:43" ht="16.5" customHeight="1">
      <c r="A99" s="358"/>
      <c r="B99" s="379"/>
      <c r="C99" s="380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267"/>
      <c r="AI99" s="268"/>
      <c r="AJ99" s="268"/>
      <c r="AK99" s="268"/>
      <c r="AL99" s="267"/>
      <c r="AM99" s="268"/>
      <c r="AN99" s="269"/>
      <c r="AO99" s="269"/>
      <c r="AP99" s="268"/>
      <c r="AQ99" s="391"/>
    </row>
    <row r="100" spans="1:43" ht="16.5" customHeight="1">
      <c r="A100" s="345">
        <v>4</v>
      </c>
      <c r="B100" s="381" t="s">
        <v>73</v>
      </c>
      <c r="C100" s="360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267"/>
      <c r="AI100" s="268"/>
      <c r="AJ100" s="268"/>
      <c r="AK100" s="268"/>
      <c r="AL100" s="267"/>
      <c r="AM100" s="268"/>
      <c r="AN100" s="269"/>
      <c r="AO100" s="269"/>
      <c r="AP100" s="268"/>
      <c r="AQ100" s="391"/>
    </row>
    <row r="101" spans="1:43" ht="16.5" customHeight="1">
      <c r="A101" s="358"/>
      <c r="B101" s="361"/>
      <c r="C101" s="347" t="s">
        <v>135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267"/>
      <c r="AI101" s="268"/>
      <c r="AJ101" s="268"/>
      <c r="AK101" s="268"/>
      <c r="AL101" s="267"/>
      <c r="AM101" s="268"/>
      <c r="AN101" s="269"/>
      <c r="AO101" s="269"/>
      <c r="AP101" s="268"/>
      <c r="AQ101" s="391"/>
    </row>
    <row r="102" spans="1:43" ht="16.5" customHeight="1">
      <c r="A102" s="358"/>
      <c r="B102" s="379"/>
      <c r="C102" s="380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267"/>
      <c r="AI102" s="268"/>
      <c r="AJ102" s="268"/>
      <c r="AK102" s="268"/>
      <c r="AL102" s="267"/>
      <c r="AM102" s="268"/>
      <c r="AN102" s="269"/>
      <c r="AO102" s="269"/>
      <c r="AP102" s="268"/>
      <c r="AQ102" s="391"/>
    </row>
    <row r="103" spans="1:43" ht="16.5" customHeight="1">
      <c r="A103" s="345">
        <v>5</v>
      </c>
      <c r="B103" s="381" t="s">
        <v>74</v>
      </c>
      <c r="C103" s="360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267"/>
      <c r="AI103" s="268"/>
      <c r="AJ103" s="268"/>
      <c r="AK103" s="268"/>
      <c r="AL103" s="267"/>
      <c r="AM103" s="268"/>
      <c r="AN103" s="269"/>
      <c r="AO103" s="269"/>
      <c r="AP103" s="268"/>
      <c r="AQ103" s="391"/>
    </row>
    <row r="104" spans="1:43" ht="16.5" customHeight="1">
      <c r="A104" s="358"/>
      <c r="B104" s="361"/>
      <c r="C104" s="347" t="s">
        <v>135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267"/>
      <c r="AI104" s="268"/>
      <c r="AJ104" s="268"/>
      <c r="AK104" s="268"/>
      <c r="AL104" s="267"/>
      <c r="AM104" s="268"/>
      <c r="AN104" s="269"/>
      <c r="AO104" s="269"/>
      <c r="AP104" s="268"/>
      <c r="AQ104" s="391"/>
    </row>
    <row r="105" spans="1:43" ht="16.5" customHeight="1">
      <c r="A105" s="358"/>
      <c r="B105" s="382"/>
      <c r="C105" s="357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267"/>
      <c r="AI105" s="268"/>
      <c r="AJ105" s="268"/>
      <c r="AK105" s="268"/>
      <c r="AL105" s="267"/>
      <c r="AM105" s="268"/>
      <c r="AN105" s="269"/>
      <c r="AO105" s="269"/>
      <c r="AP105" s="268"/>
      <c r="AQ105" s="391"/>
    </row>
    <row r="106" spans="1:43" s="377" customFormat="1" ht="16.5" customHeight="1">
      <c r="A106" s="344" t="s">
        <v>370</v>
      </c>
      <c r="B106" s="389" t="s">
        <v>75</v>
      </c>
      <c r="C106" s="390"/>
      <c r="D106" s="400"/>
      <c r="E106" s="400"/>
      <c r="F106" s="400"/>
      <c r="G106" s="400"/>
      <c r="H106" s="400"/>
      <c r="I106" s="400"/>
      <c r="J106" s="400"/>
      <c r="K106" s="400"/>
      <c r="L106" s="400"/>
      <c r="M106" s="400"/>
      <c r="N106" s="400"/>
      <c r="O106" s="400"/>
      <c r="P106" s="400"/>
      <c r="Q106" s="400"/>
      <c r="R106" s="400"/>
      <c r="S106" s="400"/>
      <c r="T106" s="400"/>
      <c r="U106" s="400"/>
      <c r="V106" s="400"/>
      <c r="W106" s="400"/>
      <c r="X106" s="400"/>
      <c r="Y106" s="400"/>
      <c r="Z106" s="400"/>
      <c r="AA106" s="400"/>
      <c r="AB106" s="400"/>
      <c r="AC106" s="400"/>
      <c r="AD106" s="400"/>
      <c r="AE106" s="400"/>
      <c r="AF106" s="400"/>
      <c r="AG106" s="400"/>
      <c r="AH106" s="401"/>
      <c r="AI106" s="402"/>
      <c r="AJ106" s="402"/>
      <c r="AK106" s="402"/>
      <c r="AL106" s="401"/>
      <c r="AM106" s="402"/>
      <c r="AN106" s="403"/>
      <c r="AO106" s="403"/>
      <c r="AP106" s="402"/>
      <c r="AQ106" s="404"/>
    </row>
    <row r="107" spans="1:43" ht="16.5" customHeight="1">
      <c r="A107" s="345">
        <v>1</v>
      </c>
      <c r="B107" s="379" t="s">
        <v>76</v>
      </c>
      <c r="C107" s="357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267"/>
      <c r="AI107" s="268"/>
      <c r="AJ107" s="268"/>
      <c r="AK107" s="268"/>
      <c r="AL107" s="267"/>
      <c r="AM107" s="268"/>
      <c r="AN107" s="269"/>
      <c r="AO107" s="269"/>
      <c r="AP107" s="268"/>
      <c r="AQ107" s="391"/>
    </row>
    <row r="108" spans="1:43" ht="16.5" customHeight="1">
      <c r="A108" s="358"/>
      <c r="B108" s="379"/>
      <c r="C108" s="347" t="s">
        <v>135</v>
      </c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267"/>
      <c r="AI108" s="268"/>
      <c r="AJ108" s="268"/>
      <c r="AK108" s="268"/>
      <c r="AL108" s="267"/>
      <c r="AM108" s="268"/>
      <c r="AN108" s="269"/>
      <c r="AO108" s="269"/>
      <c r="AP108" s="268"/>
      <c r="AQ108" s="391"/>
    </row>
    <row r="109" spans="1:43" ht="16.5" customHeight="1">
      <c r="A109" s="358"/>
      <c r="B109" s="379"/>
      <c r="C109" s="380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267"/>
      <c r="AI109" s="268"/>
      <c r="AJ109" s="268"/>
      <c r="AK109" s="268"/>
      <c r="AL109" s="267"/>
      <c r="AM109" s="268"/>
      <c r="AN109" s="269"/>
      <c r="AO109" s="269"/>
      <c r="AP109" s="268"/>
      <c r="AQ109" s="391"/>
    </row>
    <row r="110" spans="1:43" ht="16.5" customHeight="1">
      <c r="A110" s="345">
        <v>2</v>
      </c>
      <c r="B110" s="379" t="s">
        <v>77</v>
      </c>
      <c r="C110" s="357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267"/>
      <c r="AI110" s="268"/>
      <c r="AJ110" s="268"/>
      <c r="AK110" s="268"/>
      <c r="AL110" s="267"/>
      <c r="AM110" s="268"/>
      <c r="AN110" s="269"/>
      <c r="AO110" s="269"/>
      <c r="AP110" s="268"/>
      <c r="AQ110" s="391"/>
    </row>
    <row r="111" spans="1:43" ht="16.5" customHeight="1">
      <c r="A111" s="358"/>
      <c r="B111" s="379"/>
      <c r="C111" s="347" t="s">
        <v>135</v>
      </c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267"/>
      <c r="AI111" s="268"/>
      <c r="AJ111" s="268"/>
      <c r="AK111" s="268"/>
      <c r="AL111" s="267"/>
      <c r="AM111" s="268"/>
      <c r="AN111" s="269"/>
      <c r="AO111" s="269"/>
      <c r="AP111" s="268"/>
      <c r="AQ111" s="391"/>
    </row>
    <row r="112" spans="1:43" ht="16.5" customHeight="1">
      <c r="A112" s="358"/>
      <c r="B112" s="379"/>
      <c r="C112" s="380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267"/>
      <c r="AI112" s="268"/>
      <c r="AJ112" s="268"/>
      <c r="AK112" s="268"/>
      <c r="AL112" s="267"/>
      <c r="AM112" s="268"/>
      <c r="AN112" s="269"/>
      <c r="AO112" s="269"/>
      <c r="AP112" s="268"/>
      <c r="AQ112" s="391"/>
    </row>
    <row r="113" spans="1:43" ht="16.5" customHeight="1">
      <c r="A113" s="345">
        <v>3</v>
      </c>
      <c r="B113" s="379" t="s">
        <v>78</v>
      </c>
      <c r="C113" s="360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267"/>
      <c r="AI113" s="268"/>
      <c r="AJ113" s="268"/>
      <c r="AK113" s="268"/>
      <c r="AL113" s="267"/>
      <c r="AM113" s="268"/>
      <c r="AN113" s="269"/>
      <c r="AO113" s="269"/>
      <c r="AP113" s="268"/>
      <c r="AQ113" s="391"/>
    </row>
    <row r="114" spans="1:43" ht="16.5" customHeight="1">
      <c r="A114" s="358"/>
      <c r="B114" s="361"/>
      <c r="C114" s="347" t="s">
        <v>135</v>
      </c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267"/>
      <c r="AI114" s="268"/>
      <c r="AJ114" s="268"/>
      <c r="AK114" s="268"/>
      <c r="AL114" s="267"/>
      <c r="AM114" s="268"/>
      <c r="AN114" s="269"/>
      <c r="AO114" s="269"/>
      <c r="AP114" s="268"/>
      <c r="AQ114" s="391"/>
    </row>
    <row r="115" spans="1:43" ht="16.5" customHeight="1">
      <c r="A115" s="362"/>
      <c r="B115" s="361"/>
      <c r="C115" s="347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267"/>
      <c r="AI115" s="268"/>
      <c r="AJ115" s="268"/>
      <c r="AK115" s="268"/>
      <c r="AL115" s="267"/>
      <c r="AM115" s="268"/>
      <c r="AN115" s="269"/>
      <c r="AO115" s="269"/>
      <c r="AP115" s="268"/>
      <c r="AQ115" s="391"/>
    </row>
    <row r="116" spans="1:43" s="377" customFormat="1" ht="16.5" customHeight="1">
      <c r="A116" s="344" t="s">
        <v>46</v>
      </c>
      <c r="B116" s="389" t="s">
        <v>39</v>
      </c>
      <c r="C116" s="390"/>
      <c r="D116" s="400"/>
      <c r="E116" s="400"/>
      <c r="F116" s="400"/>
      <c r="G116" s="400"/>
      <c r="H116" s="400"/>
      <c r="I116" s="400"/>
      <c r="J116" s="400"/>
      <c r="K116" s="400"/>
      <c r="L116" s="400"/>
      <c r="M116" s="400"/>
      <c r="N116" s="400"/>
      <c r="O116" s="400"/>
      <c r="P116" s="400"/>
      <c r="Q116" s="400"/>
      <c r="R116" s="400"/>
      <c r="S116" s="400"/>
      <c r="T116" s="400"/>
      <c r="U116" s="400"/>
      <c r="V116" s="400"/>
      <c r="W116" s="400"/>
      <c r="X116" s="400"/>
      <c r="Y116" s="400"/>
      <c r="Z116" s="400"/>
      <c r="AA116" s="400"/>
      <c r="AB116" s="400"/>
      <c r="AC116" s="400"/>
      <c r="AD116" s="400"/>
      <c r="AE116" s="400"/>
      <c r="AF116" s="400"/>
      <c r="AG116" s="400"/>
      <c r="AH116" s="401"/>
      <c r="AI116" s="402"/>
      <c r="AJ116" s="402"/>
      <c r="AK116" s="402"/>
      <c r="AL116" s="401"/>
      <c r="AM116" s="402"/>
      <c r="AN116" s="403"/>
      <c r="AO116" s="403"/>
      <c r="AP116" s="402"/>
      <c r="AQ116" s="404"/>
    </row>
    <row r="117" spans="1:43" ht="16.5" customHeight="1">
      <c r="A117" s="345">
        <v>1</v>
      </c>
      <c r="B117" s="379" t="s">
        <v>89</v>
      </c>
      <c r="C117" s="380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267"/>
      <c r="AI117" s="268"/>
      <c r="AJ117" s="268"/>
      <c r="AK117" s="268"/>
      <c r="AL117" s="267"/>
      <c r="AM117" s="268"/>
      <c r="AN117" s="269"/>
      <c r="AO117" s="269"/>
      <c r="AP117" s="268"/>
      <c r="AQ117" s="391"/>
    </row>
    <row r="118" spans="1:43" ht="16.5" customHeight="1">
      <c r="A118" s="355"/>
      <c r="B118" s="379"/>
      <c r="C118" s="347" t="s">
        <v>135</v>
      </c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267"/>
      <c r="AI118" s="268"/>
      <c r="AJ118" s="268"/>
      <c r="AK118" s="268"/>
      <c r="AL118" s="267"/>
      <c r="AM118" s="268"/>
      <c r="AN118" s="269"/>
      <c r="AO118" s="269"/>
      <c r="AP118" s="268"/>
      <c r="AQ118" s="391"/>
    </row>
    <row r="119" spans="1:43" ht="16.5" customHeight="1">
      <c r="A119" s="345">
        <v>2</v>
      </c>
      <c r="B119" s="379" t="s">
        <v>88</v>
      </c>
      <c r="C119" s="347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267"/>
      <c r="AI119" s="268"/>
      <c r="AJ119" s="268"/>
      <c r="AK119" s="268"/>
      <c r="AL119" s="267"/>
      <c r="AM119" s="268"/>
      <c r="AN119" s="269"/>
      <c r="AO119" s="269"/>
      <c r="AP119" s="268"/>
      <c r="AQ119" s="391"/>
    </row>
    <row r="120" spans="1:43" ht="16.5" customHeight="1">
      <c r="A120" s="358"/>
      <c r="B120" s="361"/>
      <c r="C120" s="347" t="s">
        <v>135</v>
      </c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267"/>
      <c r="AI120" s="268"/>
      <c r="AJ120" s="268"/>
      <c r="AK120" s="268"/>
      <c r="AL120" s="267"/>
      <c r="AM120" s="268"/>
      <c r="AN120" s="269"/>
      <c r="AO120" s="269"/>
      <c r="AP120" s="268"/>
      <c r="AQ120" s="391"/>
    </row>
    <row r="121" spans="1:43" s="377" customFormat="1" ht="16.5" customHeight="1">
      <c r="A121" s="344" t="s">
        <v>79</v>
      </c>
      <c r="B121" s="389" t="s">
        <v>80</v>
      </c>
      <c r="C121" s="390"/>
      <c r="D121" s="400"/>
      <c r="E121" s="400"/>
      <c r="F121" s="400"/>
      <c r="G121" s="400"/>
      <c r="H121" s="400"/>
      <c r="I121" s="400"/>
      <c r="J121" s="400"/>
      <c r="K121" s="400"/>
      <c r="L121" s="400"/>
      <c r="M121" s="400"/>
      <c r="N121" s="400"/>
      <c r="O121" s="400"/>
      <c r="P121" s="400"/>
      <c r="Q121" s="400"/>
      <c r="R121" s="400"/>
      <c r="S121" s="400"/>
      <c r="T121" s="400"/>
      <c r="U121" s="400"/>
      <c r="V121" s="400"/>
      <c r="W121" s="400"/>
      <c r="X121" s="400"/>
      <c r="Y121" s="400"/>
      <c r="Z121" s="400"/>
      <c r="AA121" s="400"/>
      <c r="AB121" s="400"/>
      <c r="AC121" s="400"/>
      <c r="AD121" s="400"/>
      <c r="AE121" s="400"/>
      <c r="AF121" s="400"/>
      <c r="AG121" s="400"/>
      <c r="AH121" s="401"/>
      <c r="AI121" s="402"/>
      <c r="AJ121" s="402"/>
      <c r="AK121" s="402"/>
      <c r="AL121" s="401"/>
      <c r="AM121" s="402"/>
      <c r="AN121" s="403"/>
      <c r="AO121" s="403"/>
      <c r="AP121" s="402"/>
      <c r="AQ121" s="404"/>
    </row>
    <row r="122" spans="1:43" ht="16.5" customHeight="1">
      <c r="A122" s="354" t="s">
        <v>81</v>
      </c>
      <c r="B122" s="379" t="s">
        <v>82</v>
      </c>
      <c r="C122" s="383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267"/>
      <c r="AI122" s="268"/>
      <c r="AJ122" s="268"/>
      <c r="AK122" s="268"/>
      <c r="AL122" s="267"/>
      <c r="AM122" s="268"/>
      <c r="AN122" s="269"/>
      <c r="AO122" s="269"/>
      <c r="AP122" s="268"/>
      <c r="AQ122" s="391"/>
    </row>
    <row r="123" spans="1:43" ht="16.5" customHeight="1">
      <c r="A123" s="344"/>
      <c r="B123" s="382"/>
      <c r="C123" s="347" t="s">
        <v>135</v>
      </c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267"/>
      <c r="AI123" s="268"/>
      <c r="AJ123" s="268"/>
      <c r="AK123" s="268"/>
      <c r="AL123" s="267"/>
      <c r="AM123" s="268"/>
      <c r="AN123" s="269"/>
      <c r="AO123" s="269"/>
      <c r="AP123" s="268"/>
      <c r="AQ123" s="391"/>
    </row>
    <row r="124" spans="1:43" ht="16.5" customHeight="1">
      <c r="A124" s="354" t="s">
        <v>83</v>
      </c>
      <c r="B124" s="379" t="s">
        <v>84</v>
      </c>
      <c r="C124" s="347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267"/>
      <c r="AI124" s="268"/>
      <c r="AJ124" s="268"/>
      <c r="AK124" s="268"/>
      <c r="AL124" s="267"/>
      <c r="AM124" s="268"/>
      <c r="AN124" s="269"/>
      <c r="AO124" s="269"/>
      <c r="AP124" s="268"/>
      <c r="AQ124" s="391"/>
    </row>
    <row r="125" spans="1:43" ht="16.5" customHeight="1">
      <c r="A125" s="344"/>
      <c r="B125" s="382"/>
      <c r="C125" s="347" t="s">
        <v>135</v>
      </c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267"/>
      <c r="AI125" s="268"/>
      <c r="AJ125" s="268"/>
      <c r="AK125" s="268"/>
      <c r="AL125" s="267"/>
      <c r="AM125" s="268"/>
      <c r="AN125" s="269"/>
      <c r="AO125" s="269"/>
      <c r="AP125" s="268"/>
      <c r="AQ125" s="391"/>
    </row>
    <row r="126" spans="1:43" ht="16.5" customHeight="1">
      <c r="A126" s="354" t="s">
        <v>85</v>
      </c>
      <c r="B126" s="379" t="s">
        <v>86</v>
      </c>
      <c r="C126" s="347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267"/>
      <c r="AI126" s="268"/>
      <c r="AJ126" s="268"/>
      <c r="AK126" s="268"/>
      <c r="AL126" s="267"/>
      <c r="AM126" s="268"/>
      <c r="AN126" s="269"/>
      <c r="AO126" s="269"/>
      <c r="AP126" s="268"/>
      <c r="AQ126" s="391"/>
    </row>
    <row r="127" spans="1:43" ht="16.5" customHeight="1">
      <c r="A127" s="344"/>
      <c r="B127" s="382"/>
      <c r="C127" s="347" t="s">
        <v>135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267"/>
      <c r="AI127" s="268"/>
      <c r="AJ127" s="268"/>
      <c r="AK127" s="268"/>
      <c r="AL127" s="267"/>
      <c r="AM127" s="268"/>
      <c r="AN127" s="269"/>
      <c r="AO127" s="269"/>
      <c r="AP127" s="268"/>
      <c r="AQ127" s="391"/>
    </row>
    <row r="128" spans="1:43" s="377" customFormat="1" ht="16.5" customHeight="1">
      <c r="A128" s="344" t="s">
        <v>87</v>
      </c>
      <c r="B128" s="389" t="s">
        <v>40</v>
      </c>
      <c r="C128" s="390"/>
      <c r="D128" s="400"/>
      <c r="E128" s="400"/>
      <c r="F128" s="400"/>
      <c r="G128" s="400"/>
      <c r="H128" s="400"/>
      <c r="I128" s="400"/>
      <c r="J128" s="400"/>
      <c r="K128" s="400"/>
      <c r="L128" s="400"/>
      <c r="M128" s="400"/>
      <c r="N128" s="400"/>
      <c r="O128" s="400"/>
      <c r="P128" s="400"/>
      <c r="Q128" s="400"/>
      <c r="R128" s="400"/>
      <c r="S128" s="400"/>
      <c r="T128" s="400"/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0"/>
      <c r="AF128" s="400"/>
      <c r="AG128" s="400"/>
      <c r="AH128" s="401"/>
      <c r="AI128" s="402"/>
      <c r="AJ128" s="402"/>
      <c r="AK128" s="402"/>
      <c r="AL128" s="401"/>
      <c r="AM128" s="402"/>
      <c r="AN128" s="403"/>
      <c r="AO128" s="403"/>
      <c r="AP128" s="402"/>
      <c r="AQ128" s="404"/>
    </row>
    <row r="129" spans="1:43" ht="16.5" customHeight="1">
      <c r="A129" s="345">
        <v>1</v>
      </c>
      <c r="B129" s="379" t="s">
        <v>41</v>
      </c>
      <c r="C129" s="380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267"/>
      <c r="AI129" s="268"/>
      <c r="AJ129" s="268"/>
      <c r="AK129" s="268"/>
      <c r="AL129" s="267"/>
      <c r="AM129" s="268"/>
      <c r="AN129" s="269"/>
      <c r="AO129" s="269"/>
      <c r="AP129" s="268"/>
      <c r="AQ129" s="391"/>
    </row>
    <row r="130" spans="1:43" ht="16.5" customHeight="1">
      <c r="A130" s="358"/>
      <c r="B130" s="361"/>
      <c r="C130" s="347" t="s">
        <v>135</v>
      </c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267"/>
      <c r="AI130" s="268"/>
      <c r="AJ130" s="268"/>
      <c r="AK130" s="268"/>
      <c r="AL130" s="267"/>
      <c r="AM130" s="268"/>
      <c r="AN130" s="269"/>
      <c r="AO130" s="269"/>
      <c r="AP130" s="268"/>
      <c r="AQ130" s="391"/>
    </row>
    <row r="131" spans="1:43" ht="16.5" customHeight="1">
      <c r="A131" s="345">
        <v>2</v>
      </c>
      <c r="B131" s="384" t="s">
        <v>42</v>
      </c>
      <c r="C131" s="38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267"/>
      <c r="AI131" s="268"/>
      <c r="AJ131" s="268"/>
      <c r="AK131" s="268"/>
      <c r="AL131" s="267"/>
      <c r="AM131" s="268"/>
      <c r="AN131" s="269"/>
      <c r="AO131" s="269"/>
      <c r="AP131" s="268"/>
      <c r="AQ131" s="391"/>
    </row>
    <row r="132" spans="1:43" ht="16.5" customHeight="1">
      <c r="A132" s="355"/>
      <c r="B132" s="361"/>
      <c r="C132" s="347" t="s">
        <v>135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267"/>
      <c r="AI132" s="268"/>
      <c r="AJ132" s="268"/>
      <c r="AK132" s="268"/>
      <c r="AL132" s="267"/>
      <c r="AM132" s="268"/>
      <c r="AN132" s="269"/>
      <c r="AO132" s="269"/>
      <c r="AP132" s="268"/>
      <c r="AQ132" s="391"/>
    </row>
    <row r="133" spans="1:43" ht="16.5" customHeight="1">
      <c r="A133" s="345">
        <v>3</v>
      </c>
      <c r="B133" s="384" t="s">
        <v>43</v>
      </c>
      <c r="C133" s="347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267"/>
      <c r="AI133" s="268"/>
      <c r="AJ133" s="268"/>
      <c r="AK133" s="268"/>
      <c r="AL133" s="267"/>
      <c r="AM133" s="268"/>
      <c r="AN133" s="269"/>
      <c r="AO133" s="269"/>
      <c r="AP133" s="268"/>
      <c r="AQ133" s="391"/>
    </row>
    <row r="134" spans="1:43" ht="16.5" customHeight="1">
      <c r="A134" s="355"/>
      <c r="B134" s="361"/>
      <c r="C134" s="347" t="s">
        <v>135</v>
      </c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267"/>
      <c r="AI134" s="268"/>
      <c r="AJ134" s="268"/>
      <c r="AK134" s="268"/>
      <c r="AL134" s="267"/>
      <c r="AM134" s="268"/>
      <c r="AN134" s="269"/>
      <c r="AO134" s="269"/>
      <c r="AP134" s="268"/>
      <c r="AQ134" s="391"/>
    </row>
    <row r="135" spans="1:43" ht="16.5" customHeight="1">
      <c r="A135" s="345">
        <v>4</v>
      </c>
      <c r="B135" s="384" t="s">
        <v>44</v>
      </c>
      <c r="C135" s="380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267"/>
      <c r="AI135" s="268"/>
      <c r="AJ135" s="268"/>
      <c r="AK135" s="268"/>
      <c r="AL135" s="267"/>
      <c r="AM135" s="268"/>
      <c r="AN135" s="269"/>
      <c r="AO135" s="269"/>
      <c r="AP135" s="268"/>
      <c r="AQ135" s="391"/>
    </row>
    <row r="136" spans="1:43" ht="16.5" customHeight="1">
      <c r="A136" s="355"/>
      <c r="B136" s="384"/>
      <c r="C136" s="347" t="s">
        <v>135</v>
      </c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267"/>
      <c r="AI136" s="268"/>
      <c r="AJ136" s="268"/>
      <c r="AK136" s="268"/>
      <c r="AL136" s="267"/>
      <c r="AM136" s="268"/>
      <c r="AN136" s="269"/>
      <c r="AO136" s="269"/>
      <c r="AP136" s="268"/>
      <c r="AQ136" s="391"/>
    </row>
    <row r="137" spans="1:43" ht="16.5" customHeight="1">
      <c r="A137" s="345">
        <v>5</v>
      </c>
      <c r="B137" s="379" t="s">
        <v>45</v>
      </c>
      <c r="C137" s="380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267"/>
      <c r="AI137" s="268"/>
      <c r="AJ137" s="268"/>
      <c r="AK137" s="268"/>
      <c r="AL137" s="267"/>
      <c r="AM137" s="268"/>
      <c r="AN137" s="269"/>
      <c r="AO137" s="269"/>
      <c r="AP137" s="268"/>
      <c r="AQ137" s="391"/>
    </row>
    <row r="138" spans="1:43" ht="15.75" customHeight="1">
      <c r="A138" s="2887" t="s">
        <v>211</v>
      </c>
      <c r="B138" s="2867"/>
      <c r="C138" s="265"/>
      <c r="D138" s="265"/>
      <c r="E138" s="4"/>
      <c r="F138" s="4"/>
      <c r="G138" s="4"/>
      <c r="H138" s="4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80"/>
    </row>
    <row r="139" spans="1:43" ht="31.5">
      <c r="A139" s="26"/>
      <c r="B139" s="24" t="s">
        <v>234</v>
      </c>
      <c r="C139" s="24"/>
      <c r="D139" s="24"/>
      <c r="E139" s="4"/>
      <c r="F139" s="4"/>
      <c r="G139" s="4"/>
      <c r="H139" s="4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80"/>
    </row>
    <row r="140" spans="1:43">
      <c r="A140" s="16">
        <v>1</v>
      </c>
      <c r="B140" s="4" t="s">
        <v>154</v>
      </c>
      <c r="C140" s="4"/>
      <c r="D140" s="4"/>
      <c r="E140" s="4"/>
      <c r="F140" s="4"/>
      <c r="G140" s="4"/>
      <c r="H140" s="4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80"/>
    </row>
    <row r="141" spans="1:43">
      <c r="A141" s="16">
        <v>2</v>
      </c>
      <c r="B141" s="4" t="s">
        <v>156</v>
      </c>
      <c r="C141" s="4"/>
      <c r="D141" s="4"/>
      <c r="E141" s="4"/>
      <c r="F141" s="4"/>
      <c r="G141" s="4"/>
      <c r="H141" s="4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80"/>
    </row>
    <row r="142" spans="1:43">
      <c r="A142" s="392"/>
      <c r="B142" s="10"/>
      <c r="C142" s="10"/>
      <c r="D142" s="10"/>
      <c r="E142" s="10"/>
      <c r="F142" s="10"/>
      <c r="G142" s="10"/>
      <c r="H142" s="10"/>
      <c r="I142" s="416"/>
      <c r="J142" s="416"/>
      <c r="K142" s="416"/>
      <c r="L142" s="416"/>
      <c r="M142" s="416"/>
      <c r="N142" s="416"/>
      <c r="O142" s="416"/>
      <c r="P142" s="416"/>
      <c r="Q142" s="416"/>
      <c r="R142" s="416"/>
      <c r="S142" s="416"/>
      <c r="T142" s="416"/>
      <c r="U142" s="416"/>
      <c r="V142" s="416"/>
      <c r="W142" s="416"/>
      <c r="X142" s="416"/>
      <c r="Y142" s="416"/>
      <c r="Z142" s="416"/>
      <c r="AA142" s="416"/>
      <c r="AB142" s="416"/>
      <c r="AC142" s="416"/>
      <c r="AD142" s="416"/>
      <c r="AE142" s="416"/>
      <c r="AF142" s="416"/>
      <c r="AG142" s="416"/>
      <c r="AH142" s="416"/>
      <c r="AI142" s="416"/>
      <c r="AJ142" s="416"/>
      <c r="AK142" s="416"/>
      <c r="AL142" s="416"/>
      <c r="AM142" s="416"/>
      <c r="AN142" s="416"/>
      <c r="AO142" s="416"/>
      <c r="AP142" s="416"/>
      <c r="AQ142" s="417"/>
    </row>
    <row r="143" spans="1:43">
      <c r="A143" s="392"/>
      <c r="B143" s="24" t="s">
        <v>91</v>
      </c>
      <c r="C143" s="415"/>
      <c r="D143" s="10"/>
      <c r="E143" s="10"/>
      <c r="F143" s="10"/>
      <c r="G143" s="10"/>
      <c r="H143" s="10"/>
      <c r="I143" s="416"/>
      <c r="J143" s="416"/>
      <c r="K143" s="416"/>
      <c r="L143" s="416"/>
      <c r="M143" s="416"/>
      <c r="N143" s="416"/>
      <c r="O143" s="416"/>
      <c r="P143" s="416"/>
      <c r="Q143" s="416"/>
      <c r="R143" s="416"/>
      <c r="S143" s="416"/>
      <c r="T143" s="416"/>
      <c r="U143" s="416"/>
      <c r="V143" s="416"/>
      <c r="W143" s="416"/>
      <c r="X143" s="416"/>
      <c r="Y143" s="416"/>
      <c r="Z143" s="416"/>
      <c r="AA143" s="416"/>
      <c r="AB143" s="416"/>
      <c r="AC143" s="416"/>
      <c r="AD143" s="416"/>
      <c r="AE143" s="416"/>
      <c r="AF143" s="416"/>
      <c r="AG143" s="416"/>
      <c r="AH143" s="416"/>
      <c r="AI143" s="416"/>
      <c r="AJ143" s="416"/>
      <c r="AK143" s="416"/>
      <c r="AL143" s="416"/>
      <c r="AM143" s="416"/>
      <c r="AN143" s="416"/>
      <c r="AO143" s="416"/>
      <c r="AP143" s="416"/>
      <c r="AQ143" s="417"/>
    </row>
    <row r="144" spans="1:43" ht="31.5">
      <c r="A144" s="392">
        <v>1</v>
      </c>
      <c r="B144" s="418" t="s">
        <v>382</v>
      </c>
      <c r="C144" s="419"/>
      <c r="D144" s="10"/>
      <c r="E144" s="10"/>
      <c r="F144" s="10"/>
      <c r="G144" s="10"/>
      <c r="H144" s="10"/>
      <c r="I144" s="416"/>
      <c r="J144" s="416"/>
      <c r="K144" s="416"/>
      <c r="L144" s="416"/>
      <c r="M144" s="416"/>
      <c r="N144" s="416"/>
      <c r="O144" s="416"/>
      <c r="P144" s="416"/>
      <c r="Q144" s="416"/>
      <c r="R144" s="416"/>
      <c r="S144" s="416"/>
      <c r="T144" s="416"/>
      <c r="U144" s="416"/>
      <c r="V144" s="416"/>
      <c r="W144" s="416"/>
      <c r="X144" s="416"/>
      <c r="Y144" s="416"/>
      <c r="Z144" s="416"/>
      <c r="AA144" s="416"/>
      <c r="AB144" s="416"/>
      <c r="AC144" s="416"/>
      <c r="AD144" s="416"/>
      <c r="AE144" s="416"/>
      <c r="AF144" s="416"/>
      <c r="AG144" s="416"/>
      <c r="AH144" s="416"/>
      <c r="AI144" s="416"/>
      <c r="AJ144" s="416"/>
      <c r="AK144" s="416"/>
      <c r="AL144" s="416"/>
      <c r="AM144" s="416"/>
      <c r="AN144" s="416"/>
      <c r="AO144" s="416"/>
      <c r="AP144" s="416"/>
      <c r="AQ144" s="417"/>
    </row>
    <row r="145" spans="1:43" ht="31.5">
      <c r="A145" s="392">
        <v>2</v>
      </c>
      <c r="B145" s="418" t="s">
        <v>383</v>
      </c>
      <c r="C145" s="419"/>
      <c r="D145" s="10"/>
      <c r="E145" s="10"/>
      <c r="F145" s="10"/>
      <c r="G145" s="10"/>
      <c r="H145" s="10"/>
      <c r="I145" s="416"/>
      <c r="J145" s="416"/>
      <c r="K145" s="416"/>
      <c r="L145" s="416"/>
      <c r="M145" s="416"/>
      <c r="N145" s="416"/>
      <c r="O145" s="416"/>
      <c r="P145" s="416"/>
      <c r="Q145" s="416"/>
      <c r="R145" s="416"/>
      <c r="S145" s="416"/>
      <c r="T145" s="416"/>
      <c r="U145" s="416"/>
      <c r="V145" s="416"/>
      <c r="W145" s="416"/>
      <c r="X145" s="416"/>
      <c r="Y145" s="416"/>
      <c r="Z145" s="416"/>
      <c r="AA145" s="416"/>
      <c r="AB145" s="416"/>
      <c r="AC145" s="416"/>
      <c r="AD145" s="416"/>
      <c r="AE145" s="416"/>
      <c r="AF145" s="416"/>
      <c r="AG145" s="416"/>
      <c r="AH145" s="416"/>
      <c r="AI145" s="416"/>
      <c r="AJ145" s="416"/>
      <c r="AK145" s="416"/>
      <c r="AL145" s="416"/>
      <c r="AM145" s="416"/>
      <c r="AN145" s="416"/>
      <c r="AO145" s="416"/>
      <c r="AP145" s="416"/>
      <c r="AQ145" s="417"/>
    </row>
    <row r="146" spans="1:43">
      <c r="A146" s="392">
        <v>3</v>
      </c>
      <c r="B146" s="418" t="s">
        <v>235</v>
      </c>
      <c r="C146" s="419"/>
      <c r="D146" s="10"/>
      <c r="E146" s="10"/>
      <c r="F146" s="10"/>
      <c r="G146" s="10"/>
      <c r="H146" s="10"/>
      <c r="I146" s="416"/>
      <c r="J146" s="416"/>
      <c r="K146" s="416"/>
      <c r="L146" s="416"/>
      <c r="M146" s="416"/>
      <c r="N146" s="416"/>
      <c r="O146" s="416"/>
      <c r="P146" s="416"/>
      <c r="Q146" s="416"/>
      <c r="R146" s="416"/>
      <c r="S146" s="416"/>
      <c r="T146" s="416"/>
      <c r="U146" s="416"/>
      <c r="V146" s="416"/>
      <c r="W146" s="416"/>
      <c r="X146" s="416"/>
      <c r="Y146" s="416"/>
      <c r="Z146" s="416"/>
      <c r="AA146" s="416"/>
      <c r="AB146" s="416"/>
      <c r="AC146" s="416"/>
      <c r="AD146" s="416"/>
      <c r="AE146" s="416"/>
      <c r="AF146" s="416"/>
      <c r="AG146" s="416"/>
      <c r="AH146" s="416"/>
      <c r="AI146" s="416"/>
      <c r="AJ146" s="416"/>
      <c r="AK146" s="416"/>
      <c r="AL146" s="416"/>
      <c r="AM146" s="416"/>
      <c r="AN146" s="416"/>
      <c r="AO146" s="416"/>
      <c r="AP146" s="416"/>
      <c r="AQ146" s="417"/>
    </row>
    <row r="147" spans="1:43" ht="47.25">
      <c r="A147" s="392">
        <v>4</v>
      </c>
      <c r="B147" s="418" t="s">
        <v>384</v>
      </c>
      <c r="C147" s="419"/>
      <c r="D147" s="10"/>
      <c r="E147" s="10"/>
      <c r="F147" s="10"/>
      <c r="G147" s="10"/>
      <c r="H147" s="10"/>
      <c r="I147" s="416"/>
      <c r="J147" s="416"/>
      <c r="K147" s="416"/>
      <c r="L147" s="416"/>
      <c r="M147" s="416"/>
      <c r="N147" s="416"/>
      <c r="O147" s="416"/>
      <c r="P147" s="416"/>
      <c r="Q147" s="416"/>
      <c r="R147" s="416"/>
      <c r="S147" s="416"/>
      <c r="T147" s="416"/>
      <c r="U147" s="416"/>
      <c r="V147" s="416"/>
      <c r="W147" s="416"/>
      <c r="X147" s="416"/>
      <c r="Y147" s="416"/>
      <c r="Z147" s="416"/>
      <c r="AA147" s="416"/>
      <c r="AB147" s="416"/>
      <c r="AC147" s="416"/>
      <c r="AD147" s="416"/>
      <c r="AE147" s="416"/>
      <c r="AF147" s="416"/>
      <c r="AG147" s="416"/>
      <c r="AH147" s="416"/>
      <c r="AI147" s="416"/>
      <c r="AJ147" s="416"/>
      <c r="AK147" s="416"/>
      <c r="AL147" s="416"/>
      <c r="AM147" s="416"/>
      <c r="AN147" s="416"/>
      <c r="AO147" s="416"/>
      <c r="AP147" s="416"/>
      <c r="AQ147" s="417"/>
    </row>
    <row r="148" spans="1:43" ht="31.5">
      <c r="A148" s="392">
        <v>5</v>
      </c>
      <c r="B148" s="418" t="s">
        <v>385</v>
      </c>
      <c r="C148" s="419"/>
      <c r="D148" s="10"/>
      <c r="E148" s="10"/>
      <c r="F148" s="10"/>
      <c r="G148" s="10"/>
      <c r="H148" s="10"/>
      <c r="I148" s="416"/>
      <c r="J148" s="416"/>
      <c r="K148" s="416"/>
      <c r="L148" s="416"/>
      <c r="M148" s="416"/>
      <c r="N148" s="416"/>
      <c r="O148" s="416"/>
      <c r="P148" s="416"/>
      <c r="Q148" s="416"/>
      <c r="R148" s="416"/>
      <c r="S148" s="416"/>
      <c r="T148" s="416"/>
      <c r="U148" s="416"/>
      <c r="V148" s="416"/>
      <c r="W148" s="416"/>
      <c r="X148" s="416"/>
      <c r="Y148" s="416"/>
      <c r="Z148" s="416"/>
      <c r="AA148" s="416"/>
      <c r="AB148" s="416"/>
      <c r="AC148" s="416"/>
      <c r="AD148" s="416"/>
      <c r="AE148" s="416"/>
      <c r="AF148" s="416"/>
      <c r="AG148" s="416"/>
      <c r="AH148" s="416"/>
      <c r="AI148" s="416"/>
      <c r="AJ148" s="416"/>
      <c r="AK148" s="416"/>
      <c r="AL148" s="416"/>
      <c r="AM148" s="416"/>
      <c r="AN148" s="416"/>
      <c r="AO148" s="416"/>
      <c r="AP148" s="416"/>
      <c r="AQ148" s="417"/>
    </row>
    <row r="149" spans="1:43" ht="31.5">
      <c r="A149" s="392">
        <v>6</v>
      </c>
      <c r="B149" s="418" t="s">
        <v>386</v>
      </c>
      <c r="C149" s="419"/>
      <c r="D149" s="10"/>
      <c r="E149" s="10"/>
      <c r="F149" s="10"/>
      <c r="G149" s="10"/>
      <c r="H149" s="10"/>
      <c r="I149" s="416"/>
      <c r="J149" s="416"/>
      <c r="K149" s="416"/>
      <c r="L149" s="416"/>
      <c r="M149" s="416"/>
      <c r="N149" s="416"/>
      <c r="O149" s="416"/>
      <c r="P149" s="416"/>
      <c r="Q149" s="416"/>
      <c r="R149" s="416"/>
      <c r="S149" s="416"/>
      <c r="T149" s="416"/>
      <c r="U149" s="416"/>
      <c r="V149" s="416"/>
      <c r="W149" s="416"/>
      <c r="X149" s="416"/>
      <c r="Y149" s="416"/>
      <c r="Z149" s="416"/>
      <c r="AA149" s="416"/>
      <c r="AB149" s="416"/>
      <c r="AC149" s="416"/>
      <c r="AD149" s="416"/>
      <c r="AE149" s="416"/>
      <c r="AF149" s="416"/>
      <c r="AG149" s="416"/>
      <c r="AH149" s="416"/>
      <c r="AI149" s="416"/>
      <c r="AJ149" s="416"/>
      <c r="AK149" s="416"/>
      <c r="AL149" s="416"/>
      <c r="AM149" s="416"/>
      <c r="AN149" s="416"/>
      <c r="AO149" s="416"/>
      <c r="AP149" s="416"/>
      <c r="AQ149" s="417"/>
    </row>
    <row r="150" spans="1:43" ht="31.5">
      <c r="A150" s="392">
        <v>7</v>
      </c>
      <c r="B150" s="418" t="s">
        <v>387</v>
      </c>
      <c r="C150" s="419"/>
      <c r="D150" s="10"/>
      <c r="E150" s="10"/>
      <c r="F150" s="10"/>
      <c r="G150" s="10"/>
      <c r="H150" s="10"/>
      <c r="I150" s="416"/>
      <c r="J150" s="416"/>
      <c r="K150" s="416"/>
      <c r="L150" s="416"/>
      <c r="M150" s="416"/>
      <c r="N150" s="416"/>
      <c r="O150" s="416"/>
      <c r="P150" s="416"/>
      <c r="Q150" s="416"/>
      <c r="R150" s="416"/>
      <c r="S150" s="416"/>
      <c r="T150" s="416"/>
      <c r="U150" s="416"/>
      <c r="V150" s="416"/>
      <c r="W150" s="416"/>
      <c r="X150" s="416"/>
      <c r="Y150" s="416"/>
      <c r="Z150" s="416"/>
      <c r="AA150" s="416"/>
      <c r="AB150" s="416"/>
      <c r="AC150" s="416"/>
      <c r="AD150" s="416"/>
      <c r="AE150" s="416"/>
      <c r="AF150" s="416"/>
      <c r="AG150" s="416"/>
      <c r="AH150" s="416"/>
      <c r="AI150" s="416"/>
      <c r="AJ150" s="416"/>
      <c r="AK150" s="416"/>
      <c r="AL150" s="416"/>
      <c r="AM150" s="416"/>
      <c r="AN150" s="416"/>
      <c r="AO150" s="416"/>
      <c r="AP150" s="416"/>
      <c r="AQ150" s="417"/>
    </row>
    <row r="151" spans="1:43">
      <c r="A151" s="392">
        <v>8</v>
      </c>
      <c r="B151" s="418" t="s">
        <v>388</v>
      </c>
      <c r="C151" s="419"/>
      <c r="D151" s="10"/>
      <c r="E151" s="10"/>
      <c r="F151" s="10"/>
      <c r="G151" s="10"/>
      <c r="H151" s="10"/>
      <c r="I151" s="416"/>
      <c r="J151" s="416"/>
      <c r="K151" s="416"/>
      <c r="L151" s="416"/>
      <c r="M151" s="416"/>
      <c r="N151" s="416"/>
      <c r="O151" s="416"/>
      <c r="P151" s="416"/>
      <c r="Q151" s="416"/>
      <c r="R151" s="416"/>
      <c r="S151" s="416"/>
      <c r="T151" s="416"/>
      <c r="U151" s="416"/>
      <c r="V151" s="416"/>
      <c r="W151" s="416"/>
      <c r="X151" s="416"/>
      <c r="Y151" s="416"/>
      <c r="Z151" s="416"/>
      <c r="AA151" s="416"/>
      <c r="AB151" s="416"/>
      <c r="AC151" s="416"/>
      <c r="AD151" s="416"/>
      <c r="AE151" s="416"/>
      <c r="AF151" s="416"/>
      <c r="AG151" s="416"/>
      <c r="AH151" s="416"/>
      <c r="AI151" s="416"/>
      <c r="AJ151" s="416"/>
      <c r="AK151" s="416"/>
      <c r="AL151" s="416"/>
      <c r="AM151" s="416"/>
      <c r="AN151" s="416"/>
      <c r="AO151" s="416"/>
      <c r="AP151" s="416"/>
      <c r="AQ151" s="417"/>
    </row>
    <row r="152" spans="1:43">
      <c r="A152" s="392"/>
      <c r="B152" s="10"/>
      <c r="C152" s="10"/>
      <c r="D152" s="10"/>
      <c r="E152" s="10"/>
      <c r="F152" s="10"/>
      <c r="G152" s="10"/>
      <c r="H152" s="10"/>
      <c r="I152" s="416"/>
      <c r="J152" s="416"/>
      <c r="K152" s="416"/>
      <c r="L152" s="416"/>
      <c r="M152" s="416"/>
      <c r="N152" s="416"/>
      <c r="O152" s="416"/>
      <c r="P152" s="416"/>
      <c r="Q152" s="416"/>
      <c r="R152" s="416"/>
      <c r="S152" s="416"/>
      <c r="T152" s="416"/>
      <c r="U152" s="416"/>
      <c r="V152" s="416"/>
      <c r="W152" s="416"/>
      <c r="X152" s="416"/>
      <c r="Y152" s="416"/>
      <c r="Z152" s="416"/>
      <c r="AA152" s="416"/>
      <c r="AB152" s="416"/>
      <c r="AC152" s="416"/>
      <c r="AD152" s="416"/>
      <c r="AE152" s="416"/>
      <c r="AF152" s="416"/>
      <c r="AG152" s="416"/>
      <c r="AH152" s="416"/>
      <c r="AI152" s="416"/>
      <c r="AJ152" s="416"/>
      <c r="AK152" s="416"/>
      <c r="AL152" s="416"/>
      <c r="AM152" s="416"/>
      <c r="AN152" s="416"/>
      <c r="AO152" s="416"/>
      <c r="AP152" s="416"/>
      <c r="AQ152" s="417"/>
    </row>
    <row r="153" spans="1:43" ht="16.5" thickBot="1">
      <c r="A153" s="83" t="s">
        <v>155</v>
      </c>
      <c r="B153" s="84"/>
      <c r="C153" s="84"/>
      <c r="D153" s="84"/>
      <c r="E153" s="84"/>
      <c r="F153" s="84"/>
      <c r="G153" s="84"/>
      <c r="H153" s="84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2"/>
    </row>
    <row r="154" spans="1:43">
      <c r="A154" s="27"/>
      <c r="B154" s="11"/>
      <c r="C154" s="11"/>
      <c r="D154" s="11"/>
      <c r="E154" s="33"/>
      <c r="F154" s="33"/>
      <c r="G154" s="33"/>
    </row>
    <row r="155" spans="1:43">
      <c r="A155" s="18"/>
      <c r="B155" s="2812" t="s">
        <v>535</v>
      </c>
      <c r="C155" s="2812"/>
      <c r="D155" s="2812"/>
      <c r="E155" s="2812"/>
      <c r="F155" s="2812"/>
      <c r="G155" s="2812"/>
      <c r="H155" s="2812"/>
      <c r="I155" s="2812"/>
      <c r="J155" s="2812"/>
      <c r="K155" s="2812"/>
      <c r="L155" s="2812"/>
      <c r="M155" s="2812"/>
      <c r="N155" s="2812"/>
      <c r="O155" s="2812"/>
      <c r="P155" s="2812"/>
      <c r="Q155" s="2812"/>
      <c r="R155" s="2812"/>
      <c r="S155" s="2812"/>
      <c r="T155" s="2812"/>
      <c r="U155" s="2812"/>
    </row>
    <row r="156" spans="1:43">
      <c r="A156" s="18"/>
      <c r="B156" s="1" t="s">
        <v>536</v>
      </c>
      <c r="E156" s="1"/>
      <c r="F156" s="1"/>
      <c r="G156" s="1"/>
      <c r="S156" s="15"/>
      <c r="T156" s="15"/>
      <c r="U156" s="15"/>
    </row>
    <row r="157" spans="1:43">
      <c r="B157" s="170"/>
      <c r="C157" s="170"/>
      <c r="D157" s="170"/>
      <c r="E157" s="170"/>
      <c r="F157" s="170"/>
      <c r="G157" s="170"/>
    </row>
    <row r="158" spans="1:43" ht="15.75" customHeight="1">
      <c r="A158" s="18"/>
      <c r="B158" s="2879"/>
      <c r="C158" s="2879"/>
      <c r="D158" s="2879"/>
      <c r="E158" s="2879"/>
      <c r="F158" s="2879"/>
      <c r="G158" s="2879"/>
      <c r="H158" s="2879"/>
      <c r="I158" s="2879"/>
      <c r="J158" s="2879"/>
      <c r="K158" s="2879"/>
    </row>
    <row r="159" spans="1:43" ht="15.75" customHeight="1">
      <c r="A159" s="18"/>
      <c r="B159" s="2812"/>
      <c r="C159" s="2812"/>
      <c r="D159" s="2812"/>
      <c r="E159" s="2812"/>
      <c r="F159" s="2812"/>
      <c r="G159" s="2812"/>
    </row>
    <row r="160" spans="1:43">
      <c r="A160" s="18"/>
    </row>
    <row r="161" spans="1:7">
      <c r="A161" s="18"/>
    </row>
    <row r="162" spans="1:7" ht="33.75" customHeight="1">
      <c r="E162" s="1"/>
      <c r="F162" s="1"/>
      <c r="G162" s="1"/>
    </row>
    <row r="163" spans="1:7">
      <c r="A163" s="15"/>
    </row>
  </sheetData>
  <customSheetViews>
    <customSheetView guid="{EB98465D-0289-4BA5-A6BA-5AC3EB1A071C}" fitToPage="1" state="hidden">
      <pageMargins left="0.15748031496062992" right="0.19685039370078741" top="0.35433070866141736" bottom="0.39370078740157483" header="0.31496062992125984" footer="0.31496062992125984"/>
      <printOptions horizontalCentered="1"/>
      <pageSetup paperSize="8" scale="47" fitToHeight="2" orientation="landscape" r:id="rId1"/>
    </customSheetView>
    <customSheetView guid="{B8CA3292-2251-4C49-8579-3CF352E9DD94}" showPageBreaks="1" fitToPage="1" printArea="1" state="hidden">
      <pageMargins left="0.15748031496062992" right="0.19685039370078741" top="0.35433070866141736" bottom="0.39370078740157483" header="0.31496062992125984" footer="0.31496062992125984"/>
      <printOptions horizontalCentered="1"/>
      <pageSetup paperSize="8" scale="47" fitToHeight="2" orientation="landscape" r:id="rId2"/>
    </customSheetView>
    <customSheetView guid="{5D763BBE-552C-48CC-8411-7FA3A9432025}" fitToPage="1" state="hidden">
      <pageMargins left="0.15748031496062992" right="0.19685039370078741" top="0.35433070866141736" bottom="0.39370078740157483" header="0.31496062992125984" footer="0.31496062992125984"/>
      <printOptions horizontalCentered="1"/>
      <pageSetup paperSize="8" scale="47" fitToHeight="2" orientation="landscape" r:id="rId3"/>
    </customSheetView>
  </customSheetViews>
  <mergeCells count="17">
    <mergeCell ref="A6:AP6"/>
    <mergeCell ref="AL16:AP16"/>
    <mergeCell ref="A138:B138"/>
    <mergeCell ref="B155:U155"/>
    <mergeCell ref="A15:A16"/>
    <mergeCell ref="AH15:AQ15"/>
    <mergeCell ref="N15:R16"/>
    <mergeCell ref="B159:G159"/>
    <mergeCell ref="AH16:AK16"/>
    <mergeCell ref="B158:K158"/>
    <mergeCell ref="I15:M16"/>
    <mergeCell ref="X15:AB16"/>
    <mergeCell ref="S15:W16"/>
    <mergeCell ref="AC15:AG16"/>
    <mergeCell ref="B15:C16"/>
    <mergeCell ref="B17:C17"/>
    <mergeCell ref="D15:H16"/>
  </mergeCells>
  <phoneticPr fontId="0" type="noConversion"/>
  <printOptions horizontalCentered="1"/>
  <pageMargins left="0.15748031496062992" right="0.19685039370078741" top="0.35433070866141736" bottom="0.39370078740157483" header="0.31496062992125984" footer="0.31496062992125984"/>
  <pageSetup paperSize="8" scale="47" fitToHeight="2" orientation="landscape" r:id="rId4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2:O70"/>
  <sheetViews>
    <sheetView workbookViewId="0"/>
  </sheetViews>
  <sheetFormatPr defaultRowHeight="15.75"/>
  <cols>
    <col min="1" max="1" width="9" style="1"/>
    <col min="2" max="2" width="34.875" style="1" customWidth="1"/>
    <col min="3" max="12" width="10.75" style="1" customWidth="1"/>
    <col min="13" max="13" width="39.625" style="1" customWidth="1"/>
    <col min="14" max="16384" width="9" style="1"/>
  </cols>
  <sheetData>
    <row r="2" spans="1:15">
      <c r="M2" s="3" t="s">
        <v>359</v>
      </c>
    </row>
    <row r="3" spans="1:15">
      <c r="M3" s="3" t="s">
        <v>343</v>
      </c>
    </row>
    <row r="4" spans="1:15">
      <c r="M4" s="3" t="s">
        <v>358</v>
      </c>
    </row>
    <row r="5" spans="1:15">
      <c r="M5" s="3"/>
    </row>
    <row r="6" spans="1:15" ht="31.5" customHeight="1">
      <c r="A6" s="2798" t="s">
        <v>580</v>
      </c>
      <c r="B6" s="2831"/>
      <c r="C6" s="2831"/>
      <c r="D6" s="2831"/>
      <c r="E6" s="2831"/>
      <c r="F6" s="2831"/>
      <c r="G6" s="2831"/>
      <c r="H6" s="2831"/>
      <c r="I6" s="2831"/>
      <c r="J6" s="2831"/>
      <c r="K6" s="2831"/>
      <c r="L6" s="2831"/>
      <c r="M6" s="2831"/>
      <c r="N6" s="2817"/>
      <c r="O6" s="2817"/>
    </row>
    <row r="7" spans="1:15">
      <c r="A7" s="263"/>
      <c r="B7" s="263"/>
      <c r="C7" s="263"/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17"/>
      <c r="O7" s="17"/>
    </row>
    <row r="8" spans="1:15">
      <c r="M8" s="3" t="s">
        <v>344</v>
      </c>
    </row>
    <row r="9" spans="1:15">
      <c r="M9" s="3" t="s">
        <v>345</v>
      </c>
    </row>
    <row r="10" spans="1:15">
      <c r="M10" s="3"/>
    </row>
    <row r="11" spans="1:15">
      <c r="M11" s="171" t="s">
        <v>346</v>
      </c>
    </row>
    <row r="12" spans="1:15">
      <c r="M12" s="3" t="s">
        <v>347</v>
      </c>
    </row>
    <row r="13" spans="1:15">
      <c r="M13" s="3" t="s">
        <v>348</v>
      </c>
    </row>
    <row r="14" spans="1:15" ht="16.5" thickBot="1">
      <c r="A14" s="13"/>
      <c r="M14" s="3"/>
      <c r="N14" s="17"/>
      <c r="O14" s="17"/>
    </row>
    <row r="15" spans="1:15" ht="32.25" customHeight="1">
      <c r="A15" s="2818" t="s">
        <v>123</v>
      </c>
      <c r="B15" s="2821" t="s">
        <v>124</v>
      </c>
      <c r="C15" s="2821" t="s">
        <v>715</v>
      </c>
      <c r="D15" s="2821"/>
      <c r="E15" s="2821"/>
      <c r="F15" s="2821"/>
      <c r="G15" s="2821"/>
      <c r="H15" s="2821"/>
      <c r="I15" s="2821"/>
      <c r="J15" s="2821"/>
      <c r="K15" s="2821"/>
      <c r="L15" s="2821"/>
      <c r="M15" s="2824" t="s">
        <v>125</v>
      </c>
    </row>
    <row r="16" spans="1:15">
      <c r="A16" s="2819"/>
      <c r="B16" s="2822"/>
      <c r="C16" s="2822" t="s">
        <v>126</v>
      </c>
      <c r="D16" s="2822"/>
      <c r="E16" s="2822" t="s">
        <v>127</v>
      </c>
      <c r="F16" s="2822"/>
      <c r="G16" s="2822" t="s">
        <v>128</v>
      </c>
      <c r="H16" s="2822"/>
      <c r="I16" s="2822" t="s">
        <v>129</v>
      </c>
      <c r="J16" s="2822"/>
      <c r="K16" s="2822" t="s">
        <v>130</v>
      </c>
      <c r="L16" s="2822"/>
      <c r="M16" s="2825"/>
    </row>
    <row r="17" spans="1:15" ht="16.5" thickBot="1">
      <c r="A17" s="2820"/>
      <c r="B17" s="2823"/>
      <c r="C17" s="88" t="s">
        <v>224</v>
      </c>
      <c r="D17" s="88" t="s">
        <v>237</v>
      </c>
      <c r="E17" s="88" t="s">
        <v>131</v>
      </c>
      <c r="F17" s="88" t="s">
        <v>132</v>
      </c>
      <c r="G17" s="88" t="s">
        <v>131</v>
      </c>
      <c r="H17" s="88" t="s">
        <v>132</v>
      </c>
      <c r="I17" s="88" t="s">
        <v>131</v>
      </c>
      <c r="J17" s="88" t="s">
        <v>132</v>
      </c>
      <c r="K17" s="88" t="s">
        <v>131</v>
      </c>
      <c r="L17" s="88" t="s">
        <v>132</v>
      </c>
      <c r="M17" s="2826"/>
    </row>
    <row r="18" spans="1:15">
      <c r="A18" s="206">
        <v>1</v>
      </c>
      <c r="B18" s="204" t="s">
        <v>134</v>
      </c>
      <c r="C18" s="79"/>
      <c r="D18" s="79"/>
      <c r="E18" s="79"/>
      <c r="F18" s="79"/>
      <c r="G18" s="79"/>
      <c r="H18" s="79"/>
      <c r="I18" s="79"/>
      <c r="J18" s="79"/>
      <c r="K18" s="85"/>
      <c r="L18" s="85"/>
      <c r="M18" s="86"/>
      <c r="N18" s="7"/>
      <c r="O18" s="7"/>
    </row>
    <row r="19" spans="1:15" ht="31.5">
      <c r="A19" s="186" t="s">
        <v>111</v>
      </c>
      <c r="B19" s="4" t="s">
        <v>141</v>
      </c>
      <c r="C19" s="4"/>
      <c r="D19" s="4"/>
      <c r="E19" s="4"/>
      <c r="F19" s="4"/>
      <c r="G19" s="4"/>
      <c r="H19" s="4"/>
      <c r="I19" s="4"/>
      <c r="J19" s="4"/>
      <c r="K19" s="5"/>
      <c r="L19" s="5"/>
      <c r="M19" s="9"/>
    </row>
    <row r="20" spans="1:15" ht="31.5">
      <c r="A20" s="186" t="s">
        <v>142</v>
      </c>
      <c r="B20" s="4" t="s">
        <v>165</v>
      </c>
      <c r="C20" s="4"/>
      <c r="D20" s="4"/>
      <c r="E20" s="4"/>
      <c r="F20" s="4"/>
      <c r="G20" s="4"/>
      <c r="H20" s="4"/>
      <c r="I20" s="4"/>
      <c r="J20" s="4"/>
      <c r="K20" s="5"/>
      <c r="L20" s="5"/>
      <c r="M20" s="9"/>
    </row>
    <row r="21" spans="1:15">
      <c r="A21" s="186" t="s">
        <v>158</v>
      </c>
      <c r="B21" s="4" t="s">
        <v>166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9"/>
    </row>
    <row r="22" spans="1:15" ht="47.25">
      <c r="A22" s="186" t="s">
        <v>162</v>
      </c>
      <c r="B22" s="4" t="s">
        <v>216</v>
      </c>
      <c r="C22" s="24"/>
      <c r="D22" s="24"/>
      <c r="E22" s="24"/>
      <c r="F22" s="24"/>
      <c r="G22" s="24"/>
      <c r="H22" s="24"/>
      <c r="I22" s="24"/>
      <c r="J22" s="24"/>
      <c r="K22" s="5"/>
      <c r="L22" s="5"/>
      <c r="M22" s="9"/>
    </row>
    <row r="23" spans="1:15" ht="31.5">
      <c r="A23" s="186" t="s">
        <v>163</v>
      </c>
      <c r="B23" s="4" t="s">
        <v>217</v>
      </c>
      <c r="C23" s="24"/>
      <c r="D23" s="24"/>
      <c r="E23" s="24"/>
      <c r="F23" s="24"/>
      <c r="G23" s="24"/>
      <c r="H23" s="24"/>
      <c r="I23" s="24"/>
      <c r="J23" s="24"/>
      <c r="K23" s="5"/>
      <c r="L23" s="5"/>
      <c r="M23" s="9"/>
    </row>
    <row r="24" spans="1:15" ht="31.5">
      <c r="A24" s="186" t="s">
        <v>164</v>
      </c>
      <c r="B24" s="4" t="s">
        <v>218</v>
      </c>
      <c r="C24" s="4"/>
      <c r="D24" s="4"/>
      <c r="E24" s="4"/>
      <c r="F24" s="4"/>
      <c r="G24" s="4"/>
      <c r="H24" s="4"/>
      <c r="I24" s="4"/>
      <c r="J24" s="4"/>
      <c r="K24" s="5"/>
      <c r="L24" s="5"/>
      <c r="M24" s="9"/>
    </row>
    <row r="25" spans="1:15">
      <c r="A25" s="186" t="s">
        <v>376</v>
      </c>
      <c r="B25" s="4" t="s">
        <v>363</v>
      </c>
      <c r="C25" s="4"/>
      <c r="D25" s="4"/>
      <c r="E25" s="4"/>
      <c r="F25" s="4"/>
      <c r="G25" s="4"/>
      <c r="H25" s="4"/>
      <c r="I25" s="4"/>
      <c r="J25" s="4"/>
      <c r="K25" s="5"/>
      <c r="L25" s="5"/>
      <c r="M25" s="9"/>
    </row>
    <row r="26" spans="1:15">
      <c r="A26" s="186" t="s">
        <v>112</v>
      </c>
      <c r="B26" s="4" t="s">
        <v>143</v>
      </c>
      <c r="C26" s="4"/>
      <c r="D26" s="4"/>
      <c r="E26" s="4"/>
      <c r="F26" s="4"/>
      <c r="G26" s="4"/>
      <c r="H26" s="4"/>
      <c r="I26" s="4"/>
      <c r="J26" s="4"/>
      <c r="K26" s="5"/>
      <c r="L26" s="5"/>
      <c r="M26" s="9"/>
    </row>
    <row r="27" spans="1:15">
      <c r="A27" s="186" t="s">
        <v>364</v>
      </c>
      <c r="B27" s="4" t="s">
        <v>367</v>
      </c>
      <c r="C27" s="4"/>
      <c r="D27" s="4"/>
      <c r="E27" s="4"/>
      <c r="F27" s="4"/>
      <c r="G27" s="4"/>
      <c r="H27" s="4"/>
      <c r="I27" s="4"/>
      <c r="J27" s="4"/>
      <c r="K27" s="5"/>
      <c r="L27" s="5"/>
      <c r="M27" s="9"/>
    </row>
    <row r="28" spans="1:15">
      <c r="A28" s="186" t="s">
        <v>365</v>
      </c>
      <c r="B28" s="4" t="s">
        <v>368</v>
      </c>
      <c r="C28" s="4"/>
      <c r="D28" s="4"/>
      <c r="E28" s="4"/>
      <c r="F28" s="4"/>
      <c r="G28" s="4"/>
      <c r="H28" s="4"/>
      <c r="I28" s="4"/>
      <c r="J28" s="4"/>
      <c r="K28" s="5"/>
      <c r="L28" s="5"/>
      <c r="M28" s="9"/>
    </row>
    <row r="29" spans="1:15" ht="31.5">
      <c r="A29" s="186" t="s">
        <v>366</v>
      </c>
      <c r="B29" s="4" t="s">
        <v>369</v>
      </c>
      <c r="C29" s="4"/>
      <c r="D29" s="4"/>
      <c r="E29" s="4"/>
      <c r="F29" s="4"/>
      <c r="G29" s="4"/>
      <c r="H29" s="4"/>
      <c r="I29" s="4"/>
      <c r="J29" s="4"/>
      <c r="K29" s="5"/>
      <c r="L29" s="5"/>
      <c r="M29" s="9"/>
    </row>
    <row r="30" spans="1:15">
      <c r="A30" s="186" t="s">
        <v>122</v>
      </c>
      <c r="B30" s="4" t="s">
        <v>144</v>
      </c>
      <c r="C30" s="4"/>
      <c r="D30" s="4"/>
      <c r="E30" s="4"/>
      <c r="F30" s="4"/>
      <c r="G30" s="4"/>
      <c r="H30" s="4"/>
      <c r="I30" s="4"/>
      <c r="J30" s="4"/>
      <c r="K30" s="5"/>
      <c r="L30" s="5"/>
      <c r="M30" s="9"/>
    </row>
    <row r="31" spans="1:15">
      <c r="A31" s="186" t="s">
        <v>145</v>
      </c>
      <c r="B31" s="4" t="s">
        <v>146</v>
      </c>
      <c r="C31" s="4"/>
      <c r="D31" s="4"/>
      <c r="E31" s="4"/>
      <c r="F31" s="4"/>
      <c r="G31" s="4"/>
      <c r="H31" s="4"/>
      <c r="I31" s="4"/>
      <c r="J31" s="4"/>
      <c r="K31" s="5"/>
      <c r="L31" s="5"/>
      <c r="M31" s="9"/>
    </row>
    <row r="32" spans="1:15">
      <c r="A32" s="186" t="s">
        <v>147</v>
      </c>
      <c r="B32" s="4" t="s">
        <v>219</v>
      </c>
      <c r="C32" s="4"/>
      <c r="D32" s="4"/>
      <c r="E32" s="4"/>
      <c r="F32" s="4"/>
      <c r="G32" s="4"/>
      <c r="H32" s="4"/>
      <c r="I32" s="4"/>
      <c r="J32" s="4"/>
      <c r="K32" s="5"/>
      <c r="L32" s="5"/>
      <c r="M32" s="9"/>
    </row>
    <row r="33" spans="1:15" ht="32.25" thickBot="1">
      <c r="A33" s="190" t="s">
        <v>267</v>
      </c>
      <c r="B33" s="191" t="s">
        <v>375</v>
      </c>
      <c r="C33" s="191"/>
      <c r="D33" s="191"/>
      <c r="E33" s="191"/>
      <c r="F33" s="191"/>
      <c r="G33" s="191"/>
      <c r="H33" s="191"/>
      <c r="I33" s="191"/>
      <c r="J33" s="191"/>
      <c r="K33" s="84"/>
      <c r="L33" s="84"/>
      <c r="M33" s="32"/>
    </row>
    <row r="34" spans="1:15">
      <c r="A34" s="203" t="s">
        <v>113</v>
      </c>
      <c r="B34" s="204" t="s">
        <v>220</v>
      </c>
      <c r="C34" s="204"/>
      <c r="D34" s="204"/>
      <c r="E34" s="204"/>
      <c r="F34" s="204"/>
      <c r="G34" s="204"/>
      <c r="H34" s="204"/>
      <c r="I34" s="204"/>
      <c r="J34" s="204"/>
      <c r="K34" s="85"/>
      <c r="L34" s="85"/>
      <c r="M34" s="205"/>
    </row>
    <row r="35" spans="1:15">
      <c r="A35" s="186" t="s">
        <v>114</v>
      </c>
      <c r="B35" s="4" t="s">
        <v>225</v>
      </c>
      <c r="C35" s="4"/>
      <c r="D35" s="4"/>
      <c r="E35" s="4"/>
      <c r="F35" s="4"/>
      <c r="G35" s="4"/>
      <c r="H35" s="4"/>
      <c r="I35" s="4"/>
      <c r="J35" s="4"/>
      <c r="K35" s="5"/>
      <c r="L35" s="5"/>
      <c r="M35" s="9"/>
    </row>
    <row r="36" spans="1:15">
      <c r="A36" s="186" t="s">
        <v>115</v>
      </c>
      <c r="B36" s="4" t="s">
        <v>221</v>
      </c>
      <c r="C36" s="4"/>
      <c r="D36" s="4"/>
      <c r="E36" s="4"/>
      <c r="F36" s="4"/>
      <c r="G36" s="4"/>
      <c r="H36" s="4"/>
      <c r="I36" s="4"/>
      <c r="J36" s="4"/>
      <c r="K36" s="5"/>
      <c r="L36" s="5"/>
      <c r="M36" s="9"/>
    </row>
    <row r="37" spans="1:15" ht="21.75" customHeight="1">
      <c r="A37" s="189" t="s">
        <v>116</v>
      </c>
      <c r="B37" s="4" t="s">
        <v>222</v>
      </c>
      <c r="C37" s="8"/>
      <c r="D37" s="8"/>
      <c r="E37" s="8"/>
      <c r="F37" s="8"/>
      <c r="G37" s="179"/>
      <c r="H37" s="179"/>
      <c r="I37" s="179"/>
      <c r="J37" s="179"/>
      <c r="K37" s="179"/>
      <c r="L37" s="179"/>
      <c r="M37" s="180"/>
    </row>
    <row r="38" spans="1:15">
      <c r="A38" s="189" t="s">
        <v>117</v>
      </c>
      <c r="B38" s="4" t="s">
        <v>148</v>
      </c>
      <c r="C38" s="8"/>
      <c r="D38" s="8"/>
      <c r="E38" s="8"/>
      <c r="F38" s="8"/>
      <c r="G38" s="179"/>
      <c r="H38" s="179"/>
      <c r="I38" s="179"/>
      <c r="J38" s="179"/>
      <c r="K38" s="179"/>
      <c r="L38" s="179"/>
      <c r="M38" s="180"/>
    </row>
    <row r="39" spans="1:15">
      <c r="A39" s="186" t="s">
        <v>167</v>
      </c>
      <c r="B39" s="4" t="s">
        <v>161</v>
      </c>
      <c r="C39" s="8"/>
      <c r="D39" s="8"/>
      <c r="E39" s="8"/>
      <c r="F39" s="8"/>
      <c r="G39" s="179"/>
      <c r="H39" s="179"/>
      <c r="I39" s="179"/>
      <c r="J39" s="179"/>
      <c r="K39" s="179"/>
      <c r="L39" s="179"/>
      <c r="M39" s="180"/>
    </row>
    <row r="40" spans="1:15">
      <c r="A40" s="186" t="s">
        <v>214</v>
      </c>
      <c r="B40" s="4" t="s">
        <v>371</v>
      </c>
      <c r="C40" s="8"/>
      <c r="D40" s="8"/>
      <c r="E40" s="8"/>
      <c r="F40" s="8"/>
      <c r="G40" s="179"/>
      <c r="H40" s="179"/>
      <c r="I40" s="179"/>
      <c r="J40" s="179"/>
      <c r="K40" s="179"/>
      <c r="L40" s="179"/>
      <c r="M40" s="180"/>
    </row>
    <row r="41" spans="1:15" ht="16.5" thickBot="1">
      <c r="A41" s="190" t="s">
        <v>370</v>
      </c>
      <c r="B41" s="191" t="s">
        <v>149</v>
      </c>
      <c r="C41" s="31"/>
      <c r="D41" s="31"/>
      <c r="E41" s="31"/>
      <c r="F41" s="31"/>
      <c r="G41" s="181"/>
      <c r="H41" s="181"/>
      <c r="I41" s="181"/>
      <c r="J41" s="181"/>
      <c r="K41" s="181"/>
      <c r="L41" s="181"/>
      <c r="M41" s="182"/>
    </row>
    <row r="42" spans="1:15" ht="31.5">
      <c r="A42" s="198"/>
      <c r="B42" s="199" t="s">
        <v>133</v>
      </c>
      <c r="C42" s="200"/>
      <c r="D42" s="200"/>
      <c r="E42" s="200"/>
      <c r="F42" s="200"/>
      <c r="G42" s="201"/>
      <c r="H42" s="201"/>
      <c r="I42" s="201"/>
      <c r="J42" s="201"/>
      <c r="K42" s="201"/>
      <c r="L42" s="201"/>
      <c r="M42" s="202"/>
    </row>
    <row r="43" spans="1:15">
      <c r="A43" s="12"/>
      <c r="B43" s="188"/>
      <c r="C43" s="33"/>
      <c r="D43" s="33"/>
      <c r="E43" s="33"/>
      <c r="F43" s="33"/>
      <c r="G43" s="11"/>
      <c r="H43" s="11"/>
      <c r="I43" s="11"/>
      <c r="J43" s="11"/>
      <c r="K43" s="11"/>
      <c r="L43" s="11"/>
      <c r="M43" s="11"/>
    </row>
    <row r="44" spans="1:15">
      <c r="A44" s="12" t="s">
        <v>223</v>
      </c>
      <c r="C44" s="27"/>
      <c r="D44" s="27"/>
      <c r="E44" s="27"/>
      <c r="F44" s="27"/>
      <c r="G44" s="27"/>
      <c r="H44" s="27"/>
      <c r="I44" s="27"/>
      <c r="J44" s="27"/>
      <c r="K44" s="27"/>
      <c r="L44" s="27"/>
    </row>
    <row r="45" spans="1:15">
      <c r="A45" s="12" t="s">
        <v>238</v>
      </c>
      <c r="C45" s="27"/>
      <c r="D45" s="27"/>
      <c r="E45" s="27"/>
      <c r="F45" s="27"/>
      <c r="G45" s="27"/>
      <c r="H45" s="27"/>
      <c r="I45" s="27"/>
      <c r="J45" s="27"/>
      <c r="K45" s="27"/>
      <c r="L45" s="27"/>
    </row>
    <row r="46" spans="1:15">
      <c r="A46" s="12"/>
      <c r="C46" s="27"/>
      <c r="D46" s="27"/>
      <c r="E46" s="27"/>
      <c r="F46" s="27"/>
      <c r="G46" s="27"/>
      <c r="H46" s="27"/>
      <c r="I46" s="27"/>
      <c r="J46" s="27"/>
      <c r="K46" s="27"/>
      <c r="L46" s="27"/>
    </row>
    <row r="47" spans="1:15">
      <c r="A47" s="33"/>
      <c r="B47" s="89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33"/>
      <c r="N47" s="11"/>
      <c r="O47" s="11"/>
    </row>
    <row r="48" spans="1:15">
      <c r="C48" s="27"/>
      <c r="D48" s="27"/>
      <c r="E48" s="27"/>
      <c r="F48" s="27"/>
      <c r="G48" s="27"/>
      <c r="H48" s="27"/>
      <c r="I48" s="27"/>
      <c r="J48" s="27"/>
      <c r="K48" s="27"/>
      <c r="L48" s="27"/>
    </row>
    <row r="49" spans="3:12">
      <c r="C49" s="27"/>
      <c r="D49" s="27"/>
      <c r="E49" s="27"/>
      <c r="F49" s="27"/>
      <c r="G49" s="27"/>
      <c r="H49" s="27"/>
      <c r="I49" s="27"/>
      <c r="J49" s="27"/>
      <c r="K49" s="27"/>
      <c r="L49" s="27"/>
    </row>
    <row r="50" spans="3:12">
      <c r="C50" s="27"/>
      <c r="D50" s="27"/>
      <c r="E50" s="27"/>
      <c r="F50" s="27"/>
      <c r="G50" s="27"/>
      <c r="H50" s="27"/>
      <c r="I50" s="27"/>
      <c r="J50" s="27"/>
      <c r="K50" s="27"/>
      <c r="L50" s="27"/>
    </row>
    <row r="51" spans="3:12">
      <c r="C51" s="27"/>
      <c r="D51" s="27"/>
      <c r="E51" s="27"/>
      <c r="F51" s="27"/>
      <c r="G51" s="27"/>
      <c r="H51" s="27"/>
      <c r="I51" s="27"/>
      <c r="J51" s="27"/>
      <c r="K51" s="27"/>
      <c r="L51" s="27"/>
    </row>
    <row r="52" spans="3:12">
      <c r="C52" s="27"/>
      <c r="D52" s="27"/>
      <c r="E52" s="27"/>
      <c r="F52" s="27"/>
      <c r="G52" s="27"/>
      <c r="H52" s="27"/>
      <c r="I52" s="27"/>
      <c r="J52" s="27"/>
      <c r="K52" s="27"/>
      <c r="L52" s="27"/>
    </row>
    <row r="53" spans="3:12">
      <c r="C53" s="27"/>
      <c r="D53" s="27"/>
      <c r="E53" s="27"/>
      <c r="F53" s="27"/>
      <c r="G53" s="27"/>
      <c r="H53" s="27"/>
      <c r="I53" s="27"/>
      <c r="J53" s="27"/>
      <c r="K53" s="27"/>
      <c r="L53" s="27"/>
    </row>
    <row r="54" spans="3:12">
      <c r="C54" s="27"/>
      <c r="D54" s="27"/>
      <c r="E54" s="27"/>
      <c r="F54" s="27"/>
      <c r="G54" s="27"/>
      <c r="H54" s="27"/>
      <c r="I54" s="27"/>
      <c r="J54" s="27"/>
      <c r="K54" s="27"/>
      <c r="L54" s="27"/>
    </row>
    <row r="55" spans="3:12">
      <c r="C55" s="27"/>
      <c r="D55" s="27"/>
      <c r="E55" s="27"/>
      <c r="F55" s="27"/>
      <c r="G55" s="27"/>
      <c r="H55" s="27"/>
      <c r="I55" s="27"/>
      <c r="J55" s="27"/>
      <c r="K55" s="27"/>
      <c r="L55" s="27"/>
    </row>
    <row r="56" spans="3:12">
      <c r="C56" s="27"/>
      <c r="D56" s="27"/>
      <c r="E56" s="27"/>
      <c r="F56" s="27"/>
      <c r="G56" s="27"/>
      <c r="H56" s="27"/>
      <c r="I56" s="27"/>
      <c r="J56" s="27"/>
      <c r="K56" s="27"/>
      <c r="L56" s="27"/>
    </row>
    <row r="57" spans="3:12">
      <c r="C57" s="27"/>
      <c r="D57" s="27"/>
      <c r="E57" s="27"/>
      <c r="F57" s="27"/>
      <c r="G57" s="27"/>
      <c r="H57" s="27"/>
      <c r="I57" s="27"/>
      <c r="J57" s="27"/>
      <c r="K57" s="27"/>
      <c r="L57" s="27"/>
    </row>
    <row r="58" spans="3:12">
      <c r="C58" s="27"/>
      <c r="D58" s="27"/>
      <c r="E58" s="27"/>
      <c r="F58" s="27"/>
      <c r="G58" s="27"/>
      <c r="H58" s="27"/>
      <c r="I58" s="27"/>
      <c r="J58" s="27"/>
      <c r="K58" s="27"/>
      <c r="L58" s="27"/>
    </row>
    <row r="59" spans="3:12">
      <c r="C59" s="27"/>
      <c r="D59" s="27"/>
      <c r="E59" s="27"/>
      <c r="F59" s="27"/>
      <c r="G59" s="27"/>
      <c r="H59" s="27"/>
      <c r="I59" s="27"/>
      <c r="J59" s="27"/>
      <c r="K59" s="27"/>
      <c r="L59" s="27"/>
    </row>
    <row r="60" spans="3:12">
      <c r="C60" s="27"/>
      <c r="D60" s="27"/>
      <c r="E60" s="27"/>
      <c r="F60" s="27"/>
      <c r="G60" s="27"/>
      <c r="H60" s="27"/>
      <c r="I60" s="27"/>
      <c r="J60" s="27"/>
      <c r="K60" s="27"/>
      <c r="L60" s="27"/>
    </row>
    <row r="61" spans="3:12">
      <c r="C61" s="81"/>
      <c r="D61" s="81"/>
      <c r="E61" s="81"/>
      <c r="F61" s="81"/>
      <c r="G61" s="81"/>
      <c r="H61" s="81"/>
      <c r="I61" s="81"/>
      <c r="J61" s="81"/>
      <c r="K61" s="81"/>
      <c r="L61" s="81"/>
    </row>
    <row r="63" spans="3:12">
      <c r="F63" s="81"/>
      <c r="G63" s="81"/>
      <c r="H63" s="81"/>
      <c r="I63" s="81"/>
      <c r="J63" s="81"/>
      <c r="K63" s="81"/>
      <c r="L63" s="81"/>
    </row>
    <row r="64" spans="3:12">
      <c r="H64" s="27"/>
      <c r="I64" s="27"/>
      <c r="J64" s="27"/>
      <c r="K64" s="27"/>
      <c r="L64" s="27"/>
    </row>
    <row r="65" spans="3:12">
      <c r="C65" s="27"/>
      <c r="D65" s="27"/>
      <c r="E65" s="27"/>
      <c r="F65" s="27"/>
      <c r="G65" s="27"/>
      <c r="H65" s="27"/>
      <c r="I65" s="27"/>
      <c r="J65" s="27"/>
      <c r="K65" s="27"/>
      <c r="L65" s="27"/>
    </row>
    <row r="66" spans="3:12">
      <c r="C66" s="27"/>
      <c r="D66" s="27"/>
      <c r="E66" s="27"/>
      <c r="F66" s="27"/>
      <c r="G66" s="27"/>
      <c r="H66" s="27"/>
      <c r="I66" s="27"/>
      <c r="J66" s="27"/>
      <c r="K66" s="27"/>
      <c r="L66" s="27"/>
    </row>
    <row r="68" spans="3:12">
      <c r="F68" s="20"/>
      <c r="G68" s="20"/>
      <c r="H68" s="20"/>
    </row>
    <row r="69" spans="3:12">
      <c r="C69" s="22"/>
      <c r="F69" s="23"/>
      <c r="H69" s="21"/>
      <c r="I69" s="21"/>
      <c r="J69" s="21"/>
      <c r="L69" s="29"/>
    </row>
    <row r="70" spans="3:12">
      <c r="C70" s="13"/>
      <c r="H70" s="13"/>
    </row>
  </sheetData>
  <customSheetViews>
    <customSheetView guid="{EB98465D-0289-4BA5-A6BA-5AC3EB1A071C}" fitToPage="1" state="hidden">
      <pageMargins left="0.17" right="0.18" top="0.39370078740157483" bottom="0.49" header="0.31496062992125984" footer="0.31496062992125984"/>
      <printOptions horizontalCentered="1"/>
      <pageSetup paperSize="9" scale="62" orientation="landscape" r:id="rId1"/>
    </customSheetView>
    <customSheetView guid="{B8CA3292-2251-4C49-8579-3CF352E9DD94}" showPageBreaks="1" fitToPage="1" printArea="1" state="hidden">
      <pageMargins left="0.17" right="0.18" top="0.39370078740157483" bottom="0.49" header="0.31496062992125984" footer="0.31496062992125984"/>
      <printOptions horizontalCentered="1"/>
      <pageSetup paperSize="9" scale="62" orientation="landscape" r:id="rId2"/>
    </customSheetView>
    <customSheetView guid="{5D763BBE-552C-48CC-8411-7FA3A9432025}" fitToPage="1" state="hidden">
      <pageMargins left="0.17" right="0.18" top="0.39370078740157483" bottom="0.49" header="0.31496062992125984" footer="0.31496062992125984"/>
      <printOptions horizontalCentered="1"/>
      <pageSetup paperSize="9" scale="62" orientation="landscape" r:id="rId3"/>
    </customSheetView>
  </customSheetViews>
  <mergeCells count="11">
    <mergeCell ref="N6:O6"/>
    <mergeCell ref="A15:A17"/>
    <mergeCell ref="B15:B17"/>
    <mergeCell ref="C15:L15"/>
    <mergeCell ref="M15:M17"/>
    <mergeCell ref="C16:D16"/>
    <mergeCell ref="E16:F16"/>
    <mergeCell ref="G16:H16"/>
    <mergeCell ref="I16:J16"/>
    <mergeCell ref="K16:L16"/>
    <mergeCell ref="A6:M6"/>
  </mergeCells>
  <phoneticPr fontId="0" type="noConversion"/>
  <printOptions horizontalCentered="1"/>
  <pageMargins left="0.17" right="0.18" top="0.39370078740157483" bottom="0.49" header="0.31496062992125984" footer="0.31496062992125984"/>
  <pageSetup paperSize="9" scale="62" orientation="landscape" r:id="rId4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P28"/>
  <sheetViews>
    <sheetView workbookViewId="0"/>
  </sheetViews>
  <sheetFormatPr defaultRowHeight="15.75"/>
  <cols>
    <col min="1" max="1" width="7.25" style="246" customWidth="1"/>
    <col min="2" max="2" width="25.25" style="246" customWidth="1"/>
    <col min="3" max="42" width="6.75" style="246" customWidth="1"/>
    <col min="43" max="16384" width="9" style="246"/>
  </cols>
  <sheetData>
    <row r="1" spans="1:42" s="285" customFormat="1">
      <c r="W1" s="434"/>
      <c r="X1" s="434"/>
    </row>
    <row r="2" spans="1:42" s="285" customFormat="1">
      <c r="W2" s="434"/>
      <c r="X2" s="434"/>
      <c r="AP2" s="434" t="s">
        <v>510</v>
      </c>
    </row>
    <row r="3" spans="1:42" s="285" customFormat="1">
      <c r="W3" s="434"/>
      <c r="X3" s="434"/>
      <c r="AP3" s="434" t="s">
        <v>343</v>
      </c>
    </row>
    <row r="4" spans="1:42" s="285" customFormat="1">
      <c r="W4" s="434"/>
      <c r="X4" s="434"/>
      <c r="AP4" s="434" t="s">
        <v>358</v>
      </c>
    </row>
    <row r="5" spans="1:42" s="285" customFormat="1">
      <c r="W5" s="434"/>
      <c r="X5" s="434"/>
    </row>
    <row r="6" spans="1:42" s="285" customFormat="1" ht="31.5" customHeight="1">
      <c r="A6" s="2835" t="s">
        <v>581</v>
      </c>
      <c r="B6" s="2836"/>
      <c r="C6" s="2836"/>
      <c r="D6" s="2836"/>
      <c r="E6" s="2836"/>
      <c r="F6" s="2836"/>
      <c r="G6" s="2836"/>
      <c r="H6" s="2836"/>
      <c r="I6" s="2836"/>
      <c r="J6" s="2836"/>
      <c r="K6" s="2836"/>
      <c r="L6" s="2836"/>
      <c r="M6" s="2836"/>
      <c r="N6" s="2836"/>
      <c r="O6" s="2836"/>
      <c r="P6" s="2836"/>
      <c r="Q6" s="2836"/>
      <c r="R6" s="2836"/>
      <c r="S6" s="2836"/>
      <c r="T6" s="2836"/>
      <c r="U6" s="2836"/>
      <c r="V6" s="2836"/>
      <c r="W6" s="2836"/>
      <c r="X6" s="2836"/>
      <c r="Y6" s="2836"/>
      <c r="Z6" s="2836"/>
      <c r="AA6" s="2836"/>
      <c r="AB6" s="2836"/>
      <c r="AC6" s="2836"/>
      <c r="AD6" s="2836"/>
      <c r="AE6" s="2836"/>
      <c r="AF6" s="2836"/>
      <c r="AG6" s="2836"/>
      <c r="AH6" s="2836"/>
      <c r="AI6" s="2836"/>
      <c r="AJ6" s="2836"/>
      <c r="AK6" s="2836"/>
      <c r="AL6" s="2836"/>
      <c r="AM6" s="2836"/>
      <c r="AN6" s="2836"/>
      <c r="AO6" s="2836"/>
      <c r="AP6" s="2836"/>
    </row>
    <row r="7" spans="1:42" s="285" customFormat="1">
      <c r="W7" s="434"/>
      <c r="X7" s="434"/>
      <c r="AP7" s="434" t="s">
        <v>344</v>
      </c>
    </row>
    <row r="8" spans="1:42" s="285" customFormat="1">
      <c r="W8" s="434"/>
      <c r="X8" s="434"/>
      <c r="AP8" s="434" t="s">
        <v>345</v>
      </c>
    </row>
    <row r="9" spans="1:42" s="285" customFormat="1">
      <c r="W9" s="434"/>
      <c r="X9" s="434"/>
      <c r="AP9" s="434"/>
    </row>
    <row r="10" spans="1:42" s="285" customFormat="1" ht="31.5">
      <c r="W10" s="434"/>
      <c r="X10" s="434"/>
      <c r="AP10" s="436" t="s">
        <v>346</v>
      </c>
    </row>
    <row r="11" spans="1:42" s="285" customFormat="1">
      <c r="W11" s="434"/>
      <c r="X11" s="434"/>
      <c r="AP11" s="434" t="s">
        <v>347</v>
      </c>
    </row>
    <row r="12" spans="1:42" s="285" customFormat="1">
      <c r="W12" s="434"/>
      <c r="X12" s="434"/>
      <c r="AP12" s="434" t="s">
        <v>348</v>
      </c>
    </row>
    <row r="13" spans="1:42" s="285" customFormat="1" ht="16.5" thickBot="1"/>
    <row r="14" spans="1:42" s="285" customFormat="1" ht="15.75" customHeight="1">
      <c r="A14" s="2899" t="s">
        <v>109</v>
      </c>
      <c r="B14" s="2902" t="s">
        <v>168</v>
      </c>
      <c r="C14" s="2842" t="s">
        <v>159</v>
      </c>
      <c r="D14" s="2843"/>
      <c r="E14" s="2843"/>
      <c r="F14" s="2843"/>
      <c r="G14" s="2843"/>
      <c r="H14" s="2843"/>
      <c r="I14" s="2843"/>
      <c r="J14" s="2843"/>
      <c r="K14" s="2843"/>
      <c r="L14" s="2843"/>
      <c r="M14" s="2843"/>
      <c r="N14" s="2843"/>
      <c r="O14" s="2843"/>
      <c r="P14" s="2843"/>
      <c r="Q14" s="2843"/>
      <c r="R14" s="2843"/>
      <c r="S14" s="2843"/>
      <c r="T14" s="2843"/>
      <c r="U14" s="2843"/>
      <c r="V14" s="2843"/>
      <c r="W14" s="2905" t="s">
        <v>227</v>
      </c>
      <c r="X14" s="2843"/>
      <c r="Y14" s="2843"/>
      <c r="Z14" s="2843"/>
      <c r="AA14" s="2843"/>
      <c r="AB14" s="2843"/>
      <c r="AC14" s="2843"/>
      <c r="AD14" s="2843"/>
      <c r="AE14" s="2843"/>
      <c r="AF14" s="2843"/>
      <c r="AG14" s="2843"/>
      <c r="AH14" s="2843"/>
      <c r="AI14" s="2843"/>
      <c r="AJ14" s="2843"/>
      <c r="AK14" s="2843"/>
      <c r="AL14" s="2843"/>
      <c r="AM14" s="2843"/>
      <c r="AN14" s="2843"/>
      <c r="AO14" s="2843"/>
      <c r="AP14" s="2845"/>
    </row>
    <row r="15" spans="1:42" s="285" customFormat="1" ht="15.75" customHeight="1">
      <c r="A15" s="2900"/>
      <c r="B15" s="2903"/>
      <c r="C15" s="2906" t="s">
        <v>224</v>
      </c>
      <c r="D15" s="2907"/>
      <c r="E15" s="2907"/>
      <c r="F15" s="2907"/>
      <c r="G15" s="2907"/>
      <c r="H15" s="2907"/>
      <c r="I15" s="2907"/>
      <c r="J15" s="2907"/>
      <c r="K15" s="2907"/>
      <c r="L15" s="2908"/>
      <c r="M15" s="2906" t="s">
        <v>132</v>
      </c>
      <c r="N15" s="2907"/>
      <c r="O15" s="2907"/>
      <c r="P15" s="2907"/>
      <c r="Q15" s="2907"/>
      <c r="R15" s="2907"/>
      <c r="S15" s="2907"/>
      <c r="T15" s="2907"/>
      <c r="U15" s="2907"/>
      <c r="V15" s="2907"/>
      <c r="W15" s="2910" t="s">
        <v>224</v>
      </c>
      <c r="X15" s="2907"/>
      <c r="Y15" s="2907"/>
      <c r="Z15" s="2907"/>
      <c r="AA15" s="2907"/>
      <c r="AB15" s="2907"/>
      <c r="AC15" s="2907"/>
      <c r="AD15" s="2907"/>
      <c r="AE15" s="2907"/>
      <c r="AF15" s="2908"/>
      <c r="AG15" s="2906" t="s">
        <v>132</v>
      </c>
      <c r="AH15" s="2907"/>
      <c r="AI15" s="2907"/>
      <c r="AJ15" s="2907"/>
      <c r="AK15" s="2907"/>
      <c r="AL15" s="2907"/>
      <c r="AM15" s="2907"/>
      <c r="AN15" s="2907"/>
      <c r="AO15" s="2907"/>
      <c r="AP15" s="2909"/>
    </row>
    <row r="16" spans="1:42" s="285" customFormat="1" ht="15.75" customHeight="1">
      <c r="A16" s="2900"/>
      <c r="B16" s="2903"/>
      <c r="C16" s="2846" t="s">
        <v>169</v>
      </c>
      <c r="D16" s="2847"/>
      <c r="E16" s="2846" t="s">
        <v>170</v>
      </c>
      <c r="F16" s="2847"/>
      <c r="G16" s="2846" t="s">
        <v>171</v>
      </c>
      <c r="H16" s="2847"/>
      <c r="I16" s="2846" t="s">
        <v>172</v>
      </c>
      <c r="J16" s="2847"/>
      <c r="K16" s="2846" t="s">
        <v>245</v>
      </c>
      <c r="L16" s="2847"/>
      <c r="M16" s="2846" t="s">
        <v>169</v>
      </c>
      <c r="N16" s="2847"/>
      <c r="O16" s="2846" t="s">
        <v>170</v>
      </c>
      <c r="P16" s="2847"/>
      <c r="Q16" s="2846" t="s">
        <v>171</v>
      </c>
      <c r="R16" s="2847"/>
      <c r="S16" s="2846" t="s">
        <v>172</v>
      </c>
      <c r="T16" s="2847"/>
      <c r="U16" s="2846" t="s">
        <v>245</v>
      </c>
      <c r="V16" s="2897"/>
      <c r="W16" s="2898" t="s">
        <v>169</v>
      </c>
      <c r="X16" s="2847"/>
      <c r="Y16" s="2846" t="s">
        <v>170</v>
      </c>
      <c r="Z16" s="2847"/>
      <c r="AA16" s="2846" t="s">
        <v>171</v>
      </c>
      <c r="AB16" s="2847"/>
      <c r="AC16" s="2846" t="s">
        <v>172</v>
      </c>
      <c r="AD16" s="2847"/>
      <c r="AE16" s="2846" t="s">
        <v>245</v>
      </c>
      <c r="AF16" s="2847"/>
      <c r="AG16" s="2846" t="s">
        <v>169</v>
      </c>
      <c r="AH16" s="2847"/>
      <c r="AI16" s="2846" t="s">
        <v>170</v>
      </c>
      <c r="AJ16" s="2847"/>
      <c r="AK16" s="2846" t="s">
        <v>171</v>
      </c>
      <c r="AL16" s="2847"/>
      <c r="AM16" s="2846" t="s">
        <v>172</v>
      </c>
      <c r="AN16" s="2847"/>
      <c r="AO16" s="2846" t="s">
        <v>245</v>
      </c>
      <c r="AP16" s="2848"/>
    </row>
    <row r="17" spans="1:42" s="285" customFormat="1" ht="15.6" customHeight="1" thickBot="1">
      <c r="A17" s="2901"/>
      <c r="B17" s="2904"/>
      <c r="C17" s="437" t="s">
        <v>19</v>
      </c>
      <c r="D17" s="437" t="s">
        <v>108</v>
      </c>
      <c r="E17" s="437" t="s">
        <v>19</v>
      </c>
      <c r="F17" s="437" t="s">
        <v>108</v>
      </c>
      <c r="G17" s="437" t="s">
        <v>19</v>
      </c>
      <c r="H17" s="437" t="s">
        <v>108</v>
      </c>
      <c r="I17" s="437" t="s">
        <v>19</v>
      </c>
      <c r="J17" s="437" t="s">
        <v>108</v>
      </c>
      <c r="K17" s="437" t="s">
        <v>19</v>
      </c>
      <c r="L17" s="437" t="s">
        <v>108</v>
      </c>
      <c r="M17" s="437" t="s">
        <v>19</v>
      </c>
      <c r="N17" s="437" t="s">
        <v>108</v>
      </c>
      <c r="O17" s="437" t="s">
        <v>19</v>
      </c>
      <c r="P17" s="437" t="s">
        <v>108</v>
      </c>
      <c r="Q17" s="437" t="s">
        <v>19</v>
      </c>
      <c r="R17" s="437" t="s">
        <v>108</v>
      </c>
      <c r="S17" s="437" t="s">
        <v>19</v>
      </c>
      <c r="T17" s="437" t="s">
        <v>108</v>
      </c>
      <c r="U17" s="437" t="s">
        <v>19</v>
      </c>
      <c r="V17" s="438" t="s">
        <v>108</v>
      </c>
      <c r="W17" s="439" t="s">
        <v>19</v>
      </c>
      <c r="X17" s="437" t="s">
        <v>108</v>
      </c>
      <c r="Y17" s="437" t="s">
        <v>19</v>
      </c>
      <c r="Z17" s="437" t="s">
        <v>108</v>
      </c>
      <c r="AA17" s="437" t="s">
        <v>19</v>
      </c>
      <c r="AB17" s="437" t="s">
        <v>108</v>
      </c>
      <c r="AC17" s="437" t="s">
        <v>19</v>
      </c>
      <c r="AD17" s="437" t="s">
        <v>108</v>
      </c>
      <c r="AE17" s="437" t="s">
        <v>19</v>
      </c>
      <c r="AF17" s="437" t="s">
        <v>108</v>
      </c>
      <c r="AG17" s="437" t="s">
        <v>19</v>
      </c>
      <c r="AH17" s="437" t="s">
        <v>108</v>
      </c>
      <c r="AI17" s="437" t="s">
        <v>19</v>
      </c>
      <c r="AJ17" s="437" t="s">
        <v>108</v>
      </c>
      <c r="AK17" s="437" t="s">
        <v>19</v>
      </c>
      <c r="AL17" s="437" t="s">
        <v>108</v>
      </c>
      <c r="AM17" s="437" t="s">
        <v>19</v>
      </c>
      <c r="AN17" s="437" t="s">
        <v>108</v>
      </c>
      <c r="AO17" s="437" t="s">
        <v>19</v>
      </c>
      <c r="AP17" s="440" t="s">
        <v>108</v>
      </c>
    </row>
    <row r="18" spans="1:42">
      <c r="A18" s="301">
        <v>1</v>
      </c>
      <c r="B18" s="302">
        <v>2</v>
      </c>
      <c r="C18" s="2893">
        <v>3</v>
      </c>
      <c r="D18" s="2894"/>
      <c r="E18" s="2893">
        <v>4</v>
      </c>
      <c r="F18" s="2894"/>
      <c r="G18" s="2893">
        <v>5</v>
      </c>
      <c r="H18" s="2894"/>
      <c r="I18" s="2893">
        <v>6</v>
      </c>
      <c r="J18" s="2894"/>
      <c r="K18" s="2893">
        <v>7</v>
      </c>
      <c r="L18" s="2894">
        <v>7</v>
      </c>
      <c r="M18" s="2893">
        <v>8</v>
      </c>
      <c r="N18" s="2894"/>
      <c r="O18" s="2893">
        <v>9</v>
      </c>
      <c r="P18" s="2894"/>
      <c r="Q18" s="2893">
        <v>10</v>
      </c>
      <c r="R18" s="2894"/>
      <c r="S18" s="2893">
        <v>11</v>
      </c>
      <c r="T18" s="2894"/>
      <c r="U18" s="2893">
        <v>12</v>
      </c>
      <c r="V18" s="2894">
        <v>12</v>
      </c>
      <c r="W18" s="2895">
        <v>13</v>
      </c>
      <c r="X18" s="2894"/>
      <c r="Y18" s="2893">
        <v>14</v>
      </c>
      <c r="Z18" s="2894"/>
      <c r="AA18" s="2893">
        <v>15</v>
      </c>
      <c r="AB18" s="2894"/>
      <c r="AC18" s="2893">
        <v>16</v>
      </c>
      <c r="AD18" s="2894"/>
      <c r="AE18" s="2893">
        <v>17</v>
      </c>
      <c r="AF18" s="2894"/>
      <c r="AG18" s="2893">
        <v>18</v>
      </c>
      <c r="AH18" s="2894"/>
      <c r="AI18" s="2893">
        <v>19</v>
      </c>
      <c r="AJ18" s="2894"/>
      <c r="AK18" s="2893">
        <v>20</v>
      </c>
      <c r="AL18" s="2894"/>
      <c r="AM18" s="2893">
        <v>21</v>
      </c>
      <c r="AN18" s="2894"/>
      <c r="AO18" s="2893">
        <v>22</v>
      </c>
      <c r="AP18" s="2896"/>
    </row>
    <row r="19" spans="1:42" ht="16.5" thickBot="1">
      <c r="A19" s="303"/>
      <c r="B19" s="304"/>
      <c r="C19" s="305"/>
      <c r="D19" s="306"/>
      <c r="E19" s="305"/>
      <c r="F19" s="305"/>
      <c r="G19" s="305"/>
      <c r="H19" s="305"/>
      <c r="I19" s="305"/>
      <c r="J19" s="305"/>
      <c r="K19" s="305"/>
      <c r="L19" s="305"/>
      <c r="M19" s="305"/>
      <c r="N19" s="305"/>
      <c r="O19" s="305"/>
      <c r="P19" s="305"/>
      <c r="Q19" s="305"/>
      <c r="R19" s="305"/>
      <c r="S19" s="305"/>
      <c r="T19" s="304"/>
      <c r="U19" s="304"/>
      <c r="V19" s="304"/>
      <c r="W19" s="307"/>
      <c r="X19" s="306"/>
      <c r="Y19" s="305"/>
      <c r="Z19" s="305"/>
      <c r="AA19" s="305"/>
      <c r="AB19" s="305"/>
      <c r="AC19" s="305"/>
      <c r="AD19" s="295"/>
      <c r="AE19" s="295"/>
      <c r="AF19" s="295"/>
      <c r="AG19" s="295"/>
      <c r="AH19" s="295"/>
      <c r="AI19" s="295"/>
      <c r="AJ19" s="295"/>
      <c r="AK19" s="295"/>
      <c r="AL19" s="295"/>
      <c r="AM19" s="295"/>
      <c r="AN19" s="295"/>
      <c r="AO19" s="295"/>
      <c r="AP19" s="308"/>
    </row>
    <row r="20" spans="1:42">
      <c r="A20" s="299"/>
      <c r="B20" s="300"/>
      <c r="C20" s="300"/>
      <c r="D20" s="300"/>
      <c r="E20" s="300"/>
      <c r="F20" s="300"/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300"/>
      <c r="X20" s="300"/>
      <c r="Y20" s="300"/>
      <c r="Z20" s="300"/>
      <c r="AA20" s="300"/>
      <c r="AB20" s="300"/>
      <c r="AC20" s="300"/>
      <c r="AD20" s="300"/>
      <c r="AE20" s="300"/>
      <c r="AF20" s="300"/>
      <c r="AG20" s="300"/>
      <c r="AH20" s="300"/>
      <c r="AI20" s="300"/>
      <c r="AJ20" s="300"/>
      <c r="AK20" s="300"/>
      <c r="AL20" s="300"/>
      <c r="AM20" s="300"/>
      <c r="AN20" s="300"/>
      <c r="AO20" s="300"/>
      <c r="AP20" s="300"/>
    </row>
    <row r="21" spans="1:42">
      <c r="B21" s="246" t="s">
        <v>223</v>
      </c>
    </row>
    <row r="23" spans="1:42">
      <c r="W23" s="288"/>
      <c r="X23" s="288"/>
      <c r="Y23" s="288"/>
      <c r="Z23" s="288"/>
      <c r="AA23" s="288"/>
      <c r="AB23" s="288"/>
      <c r="AC23" s="288"/>
      <c r="AD23" s="288"/>
      <c r="AE23" s="288"/>
    </row>
    <row r="24" spans="1:42">
      <c r="W24" s="288"/>
      <c r="X24" s="288"/>
      <c r="Y24" s="2892"/>
      <c r="Z24" s="2892"/>
      <c r="AA24" s="2892"/>
      <c r="AB24" s="299"/>
      <c r="AC24" s="288"/>
      <c r="AD24" s="288"/>
      <c r="AE24" s="288"/>
    </row>
    <row r="25" spans="1:42">
      <c r="W25" s="288"/>
      <c r="X25" s="288"/>
      <c r="Y25" s="288"/>
      <c r="Z25" s="288"/>
      <c r="AA25" s="288"/>
      <c r="AB25" s="288"/>
      <c r="AC25" s="288"/>
      <c r="AD25" s="288"/>
      <c r="AE25" s="288"/>
    </row>
    <row r="26" spans="1:42">
      <c r="A26" s="289"/>
    </row>
    <row r="28" spans="1:42">
      <c r="A28" s="285"/>
    </row>
  </sheetData>
  <customSheetViews>
    <customSheetView guid="{EB98465D-0289-4BA5-A6BA-5AC3EB1A071C}" fitToPage="1" state="hidden">
      <pageMargins left="0.17" right="0.18" top="0.39370078740157483" bottom="0.43307086614173229" header="0.31496062992125984" footer="0.31496062992125984"/>
      <printOptions horizontalCentered="1"/>
      <pageSetup paperSize="8" scale="64" orientation="landscape" r:id="rId1"/>
      <headerFooter alignWithMargins="0"/>
    </customSheetView>
    <customSheetView guid="{B8CA3292-2251-4C49-8579-3CF352E9DD94}" fitToPage="1" state="hidden">
      <pageMargins left="0.17" right="0.18" top="0.39370078740157483" bottom="0.43307086614173229" header="0.31496062992125984" footer="0.31496062992125984"/>
      <printOptions horizontalCentered="1"/>
      <pageSetup paperSize="8" scale="64" orientation="landscape" r:id="rId2"/>
      <headerFooter alignWithMargins="0"/>
    </customSheetView>
    <customSheetView guid="{5D763BBE-552C-48CC-8411-7FA3A9432025}" fitToPage="1" state="hidden">
      <pageMargins left="0.17" right="0.18" top="0.39370078740157483" bottom="0.43307086614173229" header="0.31496062992125984" footer="0.31496062992125984"/>
      <printOptions horizontalCentered="1"/>
      <pageSetup paperSize="8" scale="64" orientation="landscape" r:id="rId3"/>
      <headerFooter alignWithMargins="0"/>
    </customSheetView>
  </customSheetViews>
  <mergeCells count="50">
    <mergeCell ref="A6:AP6"/>
    <mergeCell ref="A14:A17"/>
    <mergeCell ref="B14:B17"/>
    <mergeCell ref="C14:V14"/>
    <mergeCell ref="W14:AP14"/>
    <mergeCell ref="C15:L15"/>
    <mergeCell ref="AG15:AP15"/>
    <mergeCell ref="C16:D16"/>
    <mergeCell ref="M16:N16"/>
    <mergeCell ref="O16:P16"/>
    <mergeCell ref="M15:V15"/>
    <mergeCell ref="W15:AF15"/>
    <mergeCell ref="E16:F16"/>
    <mergeCell ref="G16:H16"/>
    <mergeCell ref="I16:J16"/>
    <mergeCell ref="K16:L16"/>
    <mergeCell ref="C18:D18"/>
    <mergeCell ref="E18:F18"/>
    <mergeCell ref="G18:H18"/>
    <mergeCell ref="I18:J18"/>
    <mergeCell ref="K18:L18"/>
    <mergeCell ref="M18:N18"/>
    <mergeCell ref="O18:P18"/>
    <mergeCell ref="AC16:AD16"/>
    <mergeCell ref="AE16:AF16"/>
    <mergeCell ref="Y16:Z16"/>
    <mergeCell ref="AA16:AB16"/>
    <mergeCell ref="Q18:R18"/>
    <mergeCell ref="S18:T18"/>
    <mergeCell ref="AC18:AD18"/>
    <mergeCell ref="AE18:AF18"/>
    <mergeCell ref="Q16:R16"/>
    <mergeCell ref="S16:T16"/>
    <mergeCell ref="U16:V16"/>
    <mergeCell ref="W16:X16"/>
    <mergeCell ref="AG18:AH18"/>
    <mergeCell ref="AI18:AJ18"/>
    <mergeCell ref="AG16:AH16"/>
    <mergeCell ref="AI16:AJ16"/>
    <mergeCell ref="AO18:AP18"/>
    <mergeCell ref="AK18:AL18"/>
    <mergeCell ref="AM18:AN18"/>
    <mergeCell ref="AO16:AP16"/>
    <mergeCell ref="AK16:AL16"/>
    <mergeCell ref="AM16:AN16"/>
    <mergeCell ref="Y24:AA24"/>
    <mergeCell ref="U18:V18"/>
    <mergeCell ref="W18:X18"/>
    <mergeCell ref="Y18:Z18"/>
    <mergeCell ref="AA18:AB18"/>
  </mergeCells>
  <phoneticPr fontId="49" type="noConversion"/>
  <printOptions horizontalCentered="1"/>
  <pageMargins left="0.17" right="0.18" top="0.39370078740157483" bottom="0.43307086614173229" header="0.31496062992125984" footer="0.31496062992125984"/>
  <pageSetup paperSize="8" scale="64" orientation="landscape" r:id="rId4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34">
    <pageSetUpPr fitToPage="1"/>
  </sheetPr>
  <dimension ref="A1:B93"/>
  <sheetViews>
    <sheetView workbookViewId="0"/>
  </sheetViews>
  <sheetFormatPr defaultRowHeight="15.75"/>
  <cols>
    <col min="1" max="2" width="57.875" style="207" customWidth="1"/>
    <col min="3" max="16384" width="9" style="209"/>
  </cols>
  <sheetData>
    <row r="1" spans="1:2">
      <c r="B1" s="208" t="s">
        <v>361</v>
      </c>
    </row>
    <row r="2" spans="1:2">
      <c r="B2" s="208" t="s">
        <v>343</v>
      </c>
    </row>
    <row r="3" spans="1:2">
      <c r="B3" s="208" t="s">
        <v>358</v>
      </c>
    </row>
    <row r="4" spans="1:2">
      <c r="B4" s="208"/>
    </row>
    <row r="5" spans="1:2" ht="30.75" customHeight="1">
      <c r="A5" s="2911" t="s">
        <v>712</v>
      </c>
      <c r="B5" s="2912"/>
    </row>
    <row r="6" spans="1:2">
      <c r="A6" s="2917" t="s">
        <v>716</v>
      </c>
      <c r="B6" s="2917"/>
    </row>
    <row r="7" spans="1:2">
      <c r="B7" s="208" t="s">
        <v>344</v>
      </c>
    </row>
    <row r="8" spans="1:2">
      <c r="B8" s="208" t="s">
        <v>345</v>
      </c>
    </row>
    <row r="9" spans="1:2">
      <c r="B9" s="208"/>
    </row>
    <row r="10" spans="1:2">
      <c r="B10" s="210" t="s">
        <v>346</v>
      </c>
    </row>
    <row r="11" spans="1:2">
      <c r="B11" s="208" t="s">
        <v>347</v>
      </c>
    </row>
    <row r="12" spans="1:2">
      <c r="B12" s="208" t="s">
        <v>348</v>
      </c>
    </row>
    <row r="13" spans="1:2" ht="16.5" thickBot="1">
      <c r="B13" s="211"/>
    </row>
    <row r="14" spans="1:2" ht="16.5" thickBot="1">
      <c r="A14" s="212" t="s">
        <v>152</v>
      </c>
      <c r="B14" s="291"/>
    </row>
    <row r="15" spans="1:2" ht="16.5" thickBot="1">
      <c r="A15" s="212" t="s">
        <v>389</v>
      </c>
      <c r="B15" s="291"/>
    </row>
    <row r="16" spans="1:2" ht="16.5" thickBot="1">
      <c r="A16" s="212" t="s">
        <v>390</v>
      </c>
      <c r="B16" s="213" t="s">
        <v>391</v>
      </c>
    </row>
    <row r="17" spans="1:2" ht="16.5" thickBot="1">
      <c r="A17" s="212" t="s">
        <v>392</v>
      </c>
      <c r="B17" s="213"/>
    </row>
    <row r="18" spans="1:2" ht="16.5" thickBot="1">
      <c r="A18" s="214" t="s">
        <v>393</v>
      </c>
      <c r="B18" s="291" t="s">
        <v>394</v>
      </c>
    </row>
    <row r="19" spans="1:2" ht="30.75" thickBot="1">
      <c r="A19" s="215" t="s">
        <v>395</v>
      </c>
      <c r="B19" s="216" t="s">
        <v>396</v>
      </c>
    </row>
    <row r="20" spans="1:2" ht="16.5" thickBot="1">
      <c r="A20" s="217" t="s">
        <v>397</v>
      </c>
      <c r="B20" s="218"/>
    </row>
    <row r="21" spans="1:2" ht="30.75" thickBot="1">
      <c r="A21" s="218" t="s">
        <v>398</v>
      </c>
      <c r="B21" s="218"/>
    </row>
    <row r="22" spans="1:2" ht="60.75" thickBot="1">
      <c r="A22" s="219" t="s">
        <v>399</v>
      </c>
      <c r="B22" s="218"/>
    </row>
    <row r="23" spans="1:2" ht="60.75" thickBot="1">
      <c r="A23" s="220" t="s">
        <v>713</v>
      </c>
      <c r="B23" s="218"/>
    </row>
    <row r="24" spans="1:2" ht="16.5" thickBot="1">
      <c r="A24" s="214" t="s">
        <v>400</v>
      </c>
      <c r="B24" s="218"/>
    </row>
    <row r="25" spans="1:2" ht="30.75" thickBot="1">
      <c r="A25" s="220" t="s">
        <v>401</v>
      </c>
      <c r="B25" s="218"/>
    </row>
    <row r="26" spans="1:2" ht="16.5" thickBot="1">
      <c r="A26" s="214" t="s">
        <v>402</v>
      </c>
      <c r="B26" s="218"/>
    </row>
    <row r="27" spans="1:2" ht="30.75" thickBot="1">
      <c r="A27" s="221" t="s">
        <v>403</v>
      </c>
      <c r="B27" s="218"/>
    </row>
    <row r="28" spans="1:2" ht="16.5" thickBot="1">
      <c r="A28" s="214" t="s">
        <v>404</v>
      </c>
      <c r="B28" s="216" t="s">
        <v>405</v>
      </c>
    </row>
    <row r="29" spans="1:2" ht="16.5" thickBot="1">
      <c r="A29" s="217" t="s">
        <v>406</v>
      </c>
      <c r="B29" s="216"/>
    </row>
    <row r="30" spans="1:2" ht="84" customHeight="1" thickBot="1">
      <c r="A30" s="214" t="s">
        <v>407</v>
      </c>
      <c r="B30" s="222" t="s">
        <v>408</v>
      </c>
    </row>
    <row r="31" spans="1:2" ht="28.5">
      <c r="A31" s="217" t="s">
        <v>409</v>
      </c>
      <c r="B31" s="219"/>
    </row>
    <row r="32" spans="1:2" ht="45">
      <c r="A32" s="223" t="s">
        <v>410</v>
      </c>
      <c r="B32" s="223"/>
    </row>
    <row r="33" spans="1:2">
      <c r="A33" s="223" t="s">
        <v>411</v>
      </c>
      <c r="B33" s="223"/>
    </row>
    <row r="34" spans="1:2">
      <c r="A34" s="223" t="s">
        <v>412</v>
      </c>
      <c r="B34" s="223"/>
    </row>
    <row r="35" spans="1:2" ht="16.5" thickBot="1">
      <c r="A35" s="224" t="s">
        <v>413</v>
      </c>
      <c r="B35" s="225"/>
    </row>
    <row r="36" spans="1:2" ht="29.25" thickBot="1">
      <c r="A36" s="226" t="s">
        <v>414</v>
      </c>
      <c r="B36" s="218"/>
    </row>
    <row r="37" spans="1:2" ht="16.5" thickBot="1">
      <c r="A37" s="218" t="s">
        <v>415</v>
      </c>
      <c r="B37" s="218"/>
    </row>
    <row r="38" spans="1:2" ht="29.25" thickBot="1">
      <c r="A38" s="227" t="s">
        <v>416</v>
      </c>
      <c r="B38" s="218"/>
    </row>
    <row r="39" spans="1:2" ht="29.25" thickBot="1">
      <c r="A39" s="227" t="s">
        <v>417</v>
      </c>
      <c r="B39" s="218"/>
    </row>
    <row r="40" spans="1:2" ht="16.5" thickBot="1">
      <c r="A40" s="218" t="s">
        <v>183</v>
      </c>
      <c r="B40" s="218"/>
    </row>
    <row r="41" spans="1:2" ht="29.25" thickBot="1">
      <c r="A41" s="227" t="s">
        <v>418</v>
      </c>
      <c r="B41" s="218"/>
    </row>
    <row r="42" spans="1:2" ht="16.5" thickBot="1">
      <c r="A42" s="218" t="s">
        <v>419</v>
      </c>
      <c r="B42" s="218"/>
    </row>
    <row r="43" spans="1:2" ht="16.5" thickBot="1">
      <c r="A43" s="218" t="s">
        <v>420</v>
      </c>
      <c r="B43" s="218"/>
    </row>
    <row r="44" spans="1:2" ht="16.5" thickBot="1">
      <c r="A44" s="218" t="s">
        <v>421</v>
      </c>
      <c r="B44" s="218"/>
    </row>
    <row r="45" spans="1:2" ht="16.5" thickBot="1">
      <c r="A45" s="218" t="s">
        <v>422</v>
      </c>
      <c r="B45" s="218"/>
    </row>
    <row r="46" spans="1:2" ht="29.25" thickBot="1">
      <c r="A46" s="227" t="s">
        <v>423</v>
      </c>
      <c r="B46" s="218"/>
    </row>
    <row r="47" spans="1:2" ht="16.5" thickBot="1">
      <c r="A47" s="218" t="s">
        <v>419</v>
      </c>
      <c r="B47" s="218"/>
    </row>
    <row r="48" spans="1:2" ht="16.5" thickBot="1">
      <c r="A48" s="218" t="s">
        <v>420</v>
      </c>
      <c r="B48" s="218"/>
    </row>
    <row r="49" spans="1:2" ht="16.5" thickBot="1">
      <c r="A49" s="218" t="s">
        <v>421</v>
      </c>
      <c r="B49" s="218"/>
    </row>
    <row r="50" spans="1:2" ht="16.5" thickBot="1">
      <c r="A50" s="218" t="s">
        <v>422</v>
      </c>
      <c r="B50" s="218"/>
    </row>
    <row r="51" spans="1:2" ht="29.25" thickBot="1">
      <c r="A51" s="227" t="s">
        <v>424</v>
      </c>
      <c r="B51" s="218"/>
    </row>
    <row r="52" spans="1:2" ht="16.5" thickBot="1">
      <c r="A52" s="218" t="s">
        <v>419</v>
      </c>
      <c r="B52" s="218"/>
    </row>
    <row r="53" spans="1:2" ht="16.5" thickBot="1">
      <c r="A53" s="218" t="s">
        <v>420</v>
      </c>
      <c r="B53" s="218"/>
    </row>
    <row r="54" spans="1:2" ht="16.5" thickBot="1">
      <c r="A54" s="218" t="s">
        <v>421</v>
      </c>
      <c r="B54" s="218"/>
    </row>
    <row r="55" spans="1:2" ht="16.5" thickBot="1">
      <c r="A55" s="218" t="s">
        <v>422</v>
      </c>
      <c r="B55" s="218"/>
    </row>
    <row r="56" spans="1:2" ht="29.25" thickBot="1">
      <c r="A56" s="217" t="s">
        <v>425</v>
      </c>
      <c r="B56" s="228"/>
    </row>
    <row r="57" spans="1:2" ht="16.5" thickBot="1">
      <c r="A57" s="219" t="s">
        <v>183</v>
      </c>
      <c r="B57" s="228"/>
    </row>
    <row r="58" spans="1:2" ht="16.5" thickBot="1">
      <c r="A58" s="219" t="s">
        <v>426</v>
      </c>
      <c r="B58" s="228"/>
    </row>
    <row r="59" spans="1:2" ht="16.5" thickBot="1">
      <c r="A59" s="219" t="s">
        <v>427</v>
      </c>
      <c r="B59" s="228"/>
    </row>
    <row r="60" spans="1:2" ht="16.5" thickBot="1">
      <c r="A60" s="219" t="s">
        <v>428</v>
      </c>
      <c r="B60" s="228"/>
    </row>
    <row r="61" spans="1:2" ht="16.5" thickBot="1">
      <c r="A61" s="214" t="s">
        <v>429</v>
      </c>
      <c r="B61" s="229"/>
    </row>
    <row r="62" spans="1:2" ht="16.5" thickBot="1">
      <c r="A62" s="214" t="s">
        <v>430</v>
      </c>
      <c r="B62" s="229"/>
    </row>
    <row r="63" spans="1:2" ht="16.5" thickBot="1">
      <c r="A63" s="214" t="s">
        <v>431</v>
      </c>
      <c r="B63" s="229"/>
    </row>
    <row r="64" spans="1:2" ht="16.5" thickBot="1">
      <c r="A64" s="215" t="s">
        <v>432</v>
      </c>
      <c r="B64" s="216"/>
    </row>
    <row r="65" spans="1:2">
      <c r="A65" s="217" t="s">
        <v>433</v>
      </c>
      <c r="B65" s="2913" t="s">
        <v>434</v>
      </c>
    </row>
    <row r="66" spans="1:2">
      <c r="A66" s="223" t="s">
        <v>435</v>
      </c>
      <c r="B66" s="2914"/>
    </row>
    <row r="67" spans="1:2">
      <c r="A67" s="223" t="s">
        <v>436</v>
      </c>
      <c r="B67" s="2914"/>
    </row>
    <row r="68" spans="1:2">
      <c r="A68" s="223" t="s">
        <v>437</v>
      </c>
      <c r="B68" s="2914"/>
    </row>
    <row r="69" spans="1:2">
      <c r="A69" s="223" t="s">
        <v>438</v>
      </c>
      <c r="B69" s="2914"/>
    </row>
    <row r="70" spans="1:2" ht="16.5" thickBot="1">
      <c r="A70" s="225" t="s">
        <v>439</v>
      </c>
      <c r="B70" s="2915"/>
    </row>
    <row r="71" spans="1:2" ht="30.75" thickBot="1">
      <c r="A71" s="219" t="s">
        <v>440</v>
      </c>
      <c r="B71" s="220"/>
    </row>
    <row r="72" spans="1:2" ht="29.25" thickBot="1">
      <c r="A72" s="214" t="s">
        <v>441</v>
      </c>
      <c r="B72" s="220"/>
    </row>
    <row r="73" spans="1:2" ht="16.5" thickBot="1">
      <c r="A73" s="219" t="s">
        <v>183</v>
      </c>
      <c r="B73" s="231"/>
    </row>
    <row r="74" spans="1:2" ht="16.5" thickBot="1">
      <c r="A74" s="219" t="s">
        <v>442</v>
      </c>
      <c r="B74" s="220"/>
    </row>
    <row r="75" spans="1:2" ht="16.5" thickBot="1">
      <c r="A75" s="219" t="s">
        <v>443</v>
      </c>
      <c r="B75" s="231"/>
    </row>
    <row r="76" spans="1:2" ht="30.75" thickBot="1">
      <c r="A76" s="232" t="s">
        <v>444</v>
      </c>
      <c r="B76" s="230" t="s">
        <v>445</v>
      </c>
    </row>
    <row r="77" spans="1:2" ht="16.5" thickBot="1">
      <c r="A77" s="214" t="s">
        <v>446</v>
      </c>
      <c r="B77" s="229"/>
    </row>
    <row r="78" spans="1:2" ht="16.5" thickBot="1">
      <c r="A78" s="223" t="s">
        <v>447</v>
      </c>
      <c r="B78" s="233"/>
    </row>
    <row r="79" spans="1:2" ht="16.5" thickBot="1">
      <c r="A79" s="223" t="s">
        <v>448</v>
      </c>
      <c r="B79" s="233"/>
    </row>
    <row r="80" spans="1:2" ht="16.5" thickBot="1">
      <c r="A80" s="223" t="s">
        <v>449</v>
      </c>
      <c r="B80" s="233"/>
    </row>
    <row r="81" spans="1:2" ht="45.75" thickBot="1">
      <c r="A81" s="232" t="s">
        <v>450</v>
      </c>
      <c r="B81" s="231" t="s">
        <v>451</v>
      </c>
    </row>
    <row r="82" spans="1:2" ht="28.5">
      <c r="A82" s="217" t="s">
        <v>452</v>
      </c>
      <c r="B82" s="2913" t="s">
        <v>453</v>
      </c>
    </row>
    <row r="83" spans="1:2">
      <c r="A83" s="223" t="s">
        <v>454</v>
      </c>
      <c r="B83" s="2914"/>
    </row>
    <row r="84" spans="1:2">
      <c r="A84" s="223" t="s">
        <v>455</v>
      </c>
      <c r="B84" s="2914"/>
    </row>
    <row r="85" spans="1:2">
      <c r="A85" s="223" t="s">
        <v>456</v>
      </c>
      <c r="B85" s="2914"/>
    </row>
    <row r="86" spans="1:2">
      <c r="A86" s="223" t="s">
        <v>457</v>
      </c>
      <c r="B86" s="2914"/>
    </row>
    <row r="87" spans="1:2" ht="16.5" thickBot="1">
      <c r="A87" s="234" t="s">
        <v>458</v>
      </c>
      <c r="B87" s="2915"/>
    </row>
    <row r="89" spans="1:2">
      <c r="A89" s="2916" t="s">
        <v>711</v>
      </c>
      <c r="B89" s="2916"/>
    </row>
    <row r="91" spans="1:2">
      <c r="A91" s="235" t="s">
        <v>459</v>
      </c>
      <c r="B91" s="236"/>
    </row>
    <row r="92" spans="1:2">
      <c r="B92" s="237" t="s">
        <v>460</v>
      </c>
    </row>
    <row r="93" spans="1:2">
      <c r="B93" s="238" t="s">
        <v>461</v>
      </c>
    </row>
  </sheetData>
  <customSheetViews>
    <customSheetView guid="{EB98465D-0289-4BA5-A6BA-5AC3EB1A071C}" fitToPage="1" state="hidden">
      <pageMargins left="0.19685039370078741" right="0.19685039370078741" top="0.39370078740157483" bottom="0.74803149606299213" header="0.31496062992125984" footer="0.31496062992125984"/>
      <printOptions horizontalCentered="1"/>
      <pageSetup paperSize="9" scale="80" fitToHeight="2" orientation="portrait" r:id="rId1"/>
    </customSheetView>
    <customSheetView guid="{B8CA3292-2251-4C49-8579-3CF352E9DD94}" showPageBreaks="1" fitToPage="1" printArea="1" state="hidden">
      <pageMargins left="0.19685039370078741" right="0.19685039370078741" top="0.39370078740157483" bottom="0.74803149606299213" header="0.31496062992125984" footer="0.31496062992125984"/>
      <printOptions horizontalCentered="1"/>
      <pageSetup paperSize="9" scale="75" fitToHeight="2" orientation="portrait" r:id="rId2"/>
    </customSheetView>
    <customSheetView guid="{5D763BBE-552C-48CC-8411-7FA3A9432025}" fitToPage="1" state="hidden">
      <pageMargins left="0.19685039370078741" right="0.19685039370078741" top="0.39370078740157483" bottom="0.74803149606299213" header="0.31496062992125984" footer="0.31496062992125984"/>
      <printOptions horizontalCentered="1"/>
      <pageSetup paperSize="9" scale="80" fitToHeight="2" orientation="portrait" r:id="rId3"/>
    </customSheetView>
  </customSheetViews>
  <mergeCells count="5">
    <mergeCell ref="A5:B5"/>
    <mergeCell ref="B65:B70"/>
    <mergeCell ref="B82:B87"/>
    <mergeCell ref="A89:B89"/>
    <mergeCell ref="A6:B6"/>
  </mergeCells>
  <phoneticPr fontId="0" type="noConversion"/>
  <printOptions horizontalCentered="1"/>
  <pageMargins left="0.19685039370078741" right="0.19685039370078741" top="0.39370078740157483" bottom="0.74803149606299213" header="0.31496062992125984" footer="0.31496062992125984"/>
  <pageSetup paperSize="9" scale="80" fitToHeight="2" orientation="portrait" r:id="rId4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35">
    <pageSetUpPr fitToPage="1"/>
  </sheetPr>
  <dimension ref="A1:O28"/>
  <sheetViews>
    <sheetView workbookViewId="0"/>
  </sheetViews>
  <sheetFormatPr defaultRowHeight="15.75"/>
  <cols>
    <col min="1" max="1" width="13.875" style="1" customWidth="1"/>
    <col min="2" max="2" width="31.75" style="15" customWidth="1"/>
    <col min="3" max="6" width="11.75" style="15" customWidth="1"/>
    <col min="7" max="8" width="20" style="15" customWidth="1"/>
    <col min="9" max="9" width="15.625" style="15" customWidth="1"/>
    <col min="10" max="13" width="7.875" style="15" customWidth="1"/>
    <col min="14" max="14" width="11.5" style="15" customWidth="1"/>
    <col min="15" max="15" width="9" style="15"/>
    <col min="16" max="16384" width="9" style="1"/>
  </cols>
  <sheetData>
    <row r="1" spans="1:14">
      <c r="A1" s="15"/>
      <c r="B1" s="239"/>
      <c r="C1" s="239"/>
      <c r="D1" s="239"/>
      <c r="E1" s="239"/>
      <c r="F1" s="239"/>
      <c r="G1" s="239"/>
      <c r="H1" s="239"/>
      <c r="I1" s="239"/>
      <c r="N1" s="208" t="s">
        <v>571</v>
      </c>
    </row>
    <row r="2" spans="1:14">
      <c r="A2" s="15"/>
      <c r="B2" s="239"/>
      <c r="C2" s="239"/>
      <c r="D2" s="239"/>
      <c r="E2" s="239"/>
      <c r="F2" s="239"/>
      <c r="G2" s="239"/>
      <c r="H2" s="239"/>
      <c r="I2" s="239"/>
      <c r="N2" s="208" t="s">
        <v>343</v>
      </c>
    </row>
    <row r="3" spans="1:14">
      <c r="A3" s="15"/>
      <c r="B3" s="239"/>
      <c r="C3" s="239"/>
      <c r="D3" s="239"/>
      <c r="E3" s="239"/>
      <c r="F3" s="239"/>
      <c r="G3" s="239"/>
      <c r="H3" s="239"/>
      <c r="I3" s="239"/>
      <c r="N3" s="208" t="s">
        <v>358</v>
      </c>
    </row>
    <row r="4" spans="1:14">
      <c r="A4" s="15"/>
      <c r="B4" s="239"/>
      <c r="C4" s="239"/>
      <c r="D4" s="239"/>
      <c r="E4" s="239"/>
      <c r="F4" s="239"/>
      <c r="G4" s="239"/>
      <c r="H4" s="239"/>
      <c r="I4" s="239"/>
      <c r="N4" s="208"/>
    </row>
    <row r="5" spans="1:14" ht="33" customHeight="1">
      <c r="A5" s="2930" t="s">
        <v>583</v>
      </c>
      <c r="B5" s="2931"/>
      <c r="C5" s="2931"/>
      <c r="D5" s="2931"/>
      <c r="E5" s="2931"/>
      <c r="F5" s="2931"/>
      <c r="G5" s="2931"/>
      <c r="H5" s="2931"/>
      <c r="I5" s="2931"/>
      <c r="J5" s="2931"/>
      <c r="K5" s="2931"/>
      <c r="L5" s="2931"/>
      <c r="M5" s="2931"/>
      <c r="N5" s="2931"/>
    </row>
    <row r="6" spans="1:14">
      <c r="A6" s="15"/>
      <c r="B6" s="239"/>
      <c r="C6" s="239"/>
      <c r="D6" s="239"/>
      <c r="E6" s="239"/>
      <c r="F6" s="444" t="s">
        <v>716</v>
      </c>
      <c r="G6" s="443"/>
      <c r="H6" s="239"/>
      <c r="I6" s="239"/>
    </row>
    <row r="7" spans="1:14" s="209" customFormat="1">
      <c r="M7" s="207"/>
      <c r="N7" s="208" t="s">
        <v>344</v>
      </c>
    </row>
    <row r="8" spans="1:14" s="209" customFormat="1">
      <c r="M8" s="207"/>
      <c r="N8" s="208" t="s">
        <v>345</v>
      </c>
    </row>
    <row r="9" spans="1:14" s="209" customFormat="1">
      <c r="M9" s="207"/>
      <c r="N9" s="208"/>
    </row>
    <row r="10" spans="1:14" s="209" customFormat="1">
      <c r="M10" s="207"/>
      <c r="N10" s="210" t="s">
        <v>346</v>
      </c>
    </row>
    <row r="11" spans="1:14" s="209" customFormat="1">
      <c r="M11" s="207"/>
      <c r="N11" s="208" t="s">
        <v>347</v>
      </c>
    </row>
    <row r="12" spans="1:14" s="209" customFormat="1">
      <c r="M12" s="207"/>
      <c r="N12" s="208" t="s">
        <v>348</v>
      </c>
    </row>
    <row r="13" spans="1:14">
      <c r="A13" s="2932" t="s">
        <v>462</v>
      </c>
      <c r="B13" s="2932"/>
      <c r="C13" s="2932"/>
      <c r="D13" s="2932"/>
      <c r="E13" s="2932"/>
      <c r="F13" s="2932"/>
      <c r="G13" s="2932"/>
      <c r="H13" s="2932"/>
      <c r="I13" s="2932"/>
    </row>
    <row r="14" spans="1:14">
      <c r="A14" s="239"/>
      <c r="B14" s="239"/>
      <c r="C14" s="239"/>
      <c r="D14" s="239"/>
      <c r="E14" s="239"/>
      <c r="F14" s="239"/>
      <c r="G14" s="239"/>
      <c r="H14" s="239"/>
      <c r="I14" s="239"/>
    </row>
    <row r="15" spans="1:14" ht="16.5" thickBot="1">
      <c r="A15" s="2933" t="s">
        <v>250</v>
      </c>
      <c r="B15" s="2933"/>
      <c r="C15" s="2934"/>
      <c r="D15" s="2934"/>
      <c r="E15" s="2934"/>
      <c r="F15" s="2934"/>
      <c r="G15" s="2934"/>
      <c r="H15" s="2934"/>
      <c r="I15" s="2934"/>
    </row>
    <row r="16" spans="1:14">
      <c r="A16" s="2818" t="s">
        <v>463</v>
      </c>
      <c r="B16" s="2880" t="s">
        <v>464</v>
      </c>
      <c r="C16" s="2880" t="s">
        <v>465</v>
      </c>
      <c r="D16" s="2880"/>
      <c r="E16" s="2880"/>
      <c r="F16" s="2880"/>
      <c r="G16" s="2880" t="s">
        <v>466</v>
      </c>
      <c r="H16" s="2880" t="s">
        <v>467</v>
      </c>
      <c r="I16" s="2939" t="s">
        <v>468</v>
      </c>
      <c r="J16" s="2881" t="s">
        <v>469</v>
      </c>
      <c r="K16" s="2885"/>
      <c r="L16" s="2885"/>
      <c r="M16" s="2885"/>
      <c r="N16" s="2941"/>
    </row>
    <row r="17" spans="1:14">
      <c r="A17" s="2819"/>
      <c r="B17" s="2807"/>
      <c r="C17" s="2807" t="s">
        <v>470</v>
      </c>
      <c r="D17" s="2807"/>
      <c r="E17" s="2807" t="s">
        <v>471</v>
      </c>
      <c r="F17" s="2807"/>
      <c r="G17" s="2807"/>
      <c r="H17" s="2807"/>
      <c r="I17" s="2940"/>
      <c r="J17" s="2942"/>
      <c r="K17" s="2943"/>
      <c r="L17" s="2943"/>
      <c r="M17" s="2943"/>
      <c r="N17" s="2944"/>
    </row>
    <row r="18" spans="1:14">
      <c r="A18" s="2819"/>
      <c r="B18" s="2807"/>
      <c r="C18" s="2936" t="s">
        <v>472</v>
      </c>
      <c r="D18" s="2936" t="s">
        <v>473</v>
      </c>
      <c r="E18" s="2936" t="s">
        <v>472</v>
      </c>
      <c r="F18" s="2936" t="s">
        <v>473</v>
      </c>
      <c r="G18" s="2807"/>
      <c r="H18" s="2807"/>
      <c r="I18" s="2940"/>
      <c r="J18" s="2945"/>
      <c r="K18" s="2946"/>
      <c r="L18" s="2946"/>
      <c r="M18" s="2946"/>
      <c r="N18" s="2947"/>
    </row>
    <row r="19" spans="1:14">
      <c r="A19" s="2819"/>
      <c r="B19" s="2935"/>
      <c r="C19" s="2937"/>
      <c r="D19" s="2937"/>
      <c r="E19" s="2937"/>
      <c r="F19" s="2937"/>
      <c r="G19" s="2807"/>
      <c r="H19" s="2807"/>
      <c r="I19" s="2940"/>
      <c r="J19" s="2945"/>
      <c r="K19" s="2946"/>
      <c r="L19" s="2946"/>
      <c r="M19" s="2946"/>
      <c r="N19" s="2947"/>
    </row>
    <row r="20" spans="1:14">
      <c r="A20" s="2819"/>
      <c r="B20" s="2807"/>
      <c r="C20" s="2938"/>
      <c r="D20" s="2938"/>
      <c r="E20" s="2938"/>
      <c r="F20" s="2938"/>
      <c r="G20" s="2807"/>
      <c r="H20" s="2807"/>
      <c r="I20" s="2940"/>
      <c r="J20" s="2948"/>
      <c r="K20" s="2949"/>
      <c r="L20" s="2949"/>
      <c r="M20" s="2949"/>
      <c r="N20" s="2950"/>
    </row>
    <row r="21" spans="1:14" ht="16.5" thickBot="1">
      <c r="A21" s="113">
        <v>1</v>
      </c>
      <c r="B21" s="240">
        <v>2</v>
      </c>
      <c r="C21" s="240">
        <v>3</v>
      </c>
      <c r="D21" s="240">
        <v>4</v>
      </c>
      <c r="E21" s="240">
        <v>5</v>
      </c>
      <c r="F21" s="240">
        <v>6</v>
      </c>
      <c r="G21" s="240">
        <v>8</v>
      </c>
      <c r="H21" s="240">
        <v>9</v>
      </c>
      <c r="I21" s="240">
        <v>10</v>
      </c>
      <c r="J21" s="2924">
        <v>11</v>
      </c>
      <c r="K21" s="2925"/>
      <c r="L21" s="2925"/>
      <c r="M21" s="2925"/>
      <c r="N21" s="2926"/>
    </row>
    <row r="22" spans="1:14">
      <c r="A22" s="241" t="s">
        <v>157</v>
      </c>
      <c r="B22" s="242"/>
      <c r="C22" s="242"/>
      <c r="D22" s="242"/>
      <c r="E22" s="242"/>
      <c r="F22" s="242"/>
      <c r="G22" s="242"/>
      <c r="H22" s="242"/>
      <c r="I22" s="242"/>
      <c r="J22" s="2927"/>
      <c r="K22" s="2928"/>
      <c r="L22" s="2928"/>
      <c r="M22" s="2928"/>
      <c r="N22" s="2929"/>
    </row>
    <row r="23" spans="1:14">
      <c r="A23" s="243" t="s">
        <v>150</v>
      </c>
      <c r="B23" s="108"/>
      <c r="C23" s="108"/>
      <c r="D23" s="108"/>
      <c r="E23" s="108"/>
      <c r="F23" s="108"/>
      <c r="G23" s="108"/>
      <c r="H23" s="108"/>
      <c r="I23" s="108"/>
      <c r="J23" s="2918"/>
      <c r="K23" s="2919"/>
      <c r="L23" s="2919"/>
      <c r="M23" s="2919"/>
      <c r="N23" s="2920"/>
    </row>
    <row r="24" spans="1:14">
      <c r="A24" s="243"/>
      <c r="B24" s="108"/>
      <c r="C24" s="108"/>
      <c r="D24" s="108"/>
      <c r="E24" s="108"/>
      <c r="F24" s="108"/>
      <c r="G24" s="108"/>
      <c r="H24" s="108"/>
      <c r="I24" s="108"/>
      <c r="J24" s="2918"/>
      <c r="K24" s="2919"/>
      <c r="L24" s="2919"/>
      <c r="M24" s="2919"/>
      <c r="N24" s="2920"/>
    </row>
    <row r="25" spans="1:14">
      <c r="A25" s="243"/>
      <c r="B25" s="108"/>
      <c r="C25" s="108"/>
      <c r="D25" s="108"/>
      <c r="E25" s="108"/>
      <c r="F25" s="108"/>
      <c r="G25" s="108"/>
      <c r="H25" s="108"/>
      <c r="I25" s="108"/>
      <c r="J25" s="2918"/>
      <c r="K25" s="2919"/>
      <c r="L25" s="2919"/>
      <c r="M25" s="2919"/>
      <c r="N25" s="2920"/>
    </row>
    <row r="26" spans="1:14" ht="16.5" thickBot="1">
      <c r="A26" s="244"/>
      <c r="B26" s="109"/>
      <c r="C26" s="109"/>
      <c r="D26" s="109"/>
      <c r="E26" s="109"/>
      <c r="F26" s="109"/>
      <c r="G26" s="109"/>
      <c r="H26" s="109"/>
      <c r="I26" s="109"/>
      <c r="J26" s="2921"/>
      <c r="K26" s="2922"/>
      <c r="L26" s="2922"/>
      <c r="M26" s="2922"/>
      <c r="N26" s="2923"/>
    </row>
    <row r="27" spans="1:14">
      <c r="B27" s="245"/>
    </row>
    <row r="28" spans="1:14">
      <c r="A28" s="1" t="s">
        <v>681</v>
      </c>
      <c r="B28" s="245"/>
    </row>
  </sheetData>
  <customSheetViews>
    <customSheetView guid="{EB98465D-0289-4BA5-A6BA-5AC3EB1A071C}" fitToPage="1" state="hidden">
      <pageMargins left="0.39370078740157483" right="0.19685039370078741" top="0.43307086614173229" bottom="0.47244094488188981" header="0.31496062992125984" footer="0.31496062992125984"/>
      <printOptions horizontalCentered="1"/>
      <pageSetup paperSize="9" scale="69" orientation="landscape" r:id="rId1"/>
    </customSheetView>
    <customSheetView guid="{B8CA3292-2251-4C49-8579-3CF352E9DD94}" fitToPage="1" state="hidden">
      <pageMargins left="0.39370078740157483" right="0.19685039370078741" top="0.43307086614173229" bottom="0.47244094488188981" header="0.31496062992125984" footer="0.31496062992125984"/>
      <printOptions horizontalCentered="1"/>
      <pageSetup paperSize="9" scale="69" orientation="landscape" r:id="rId2"/>
    </customSheetView>
    <customSheetView guid="{5D763BBE-552C-48CC-8411-7FA3A9432025}" fitToPage="1" state="hidden">
      <pageMargins left="0.39370078740157483" right="0.19685039370078741" top="0.43307086614173229" bottom="0.47244094488188981" header="0.31496062992125984" footer="0.31496062992125984"/>
      <printOptions horizontalCentered="1"/>
      <pageSetup paperSize="9" scale="69" orientation="landscape" r:id="rId3"/>
    </customSheetView>
  </customSheetViews>
  <mergeCells count="22">
    <mergeCell ref="A5:N5"/>
    <mergeCell ref="A13:I13"/>
    <mergeCell ref="A15:I15"/>
    <mergeCell ref="A16:A20"/>
    <mergeCell ref="B16:B20"/>
    <mergeCell ref="C16:F16"/>
    <mergeCell ref="C17:D17"/>
    <mergeCell ref="E17:F17"/>
    <mergeCell ref="E18:E20"/>
    <mergeCell ref="F18:F20"/>
    <mergeCell ref="C18:C20"/>
    <mergeCell ref="D18:D20"/>
    <mergeCell ref="I16:I20"/>
    <mergeCell ref="J16:N20"/>
    <mergeCell ref="G16:G20"/>
    <mergeCell ref="H16:H20"/>
    <mergeCell ref="J25:N25"/>
    <mergeCell ref="J26:N26"/>
    <mergeCell ref="J21:N21"/>
    <mergeCell ref="J22:N22"/>
    <mergeCell ref="J23:N23"/>
    <mergeCell ref="J24:N24"/>
  </mergeCells>
  <phoneticPr fontId="0" type="noConversion"/>
  <printOptions horizontalCentered="1"/>
  <pageMargins left="0.39370078740157483" right="0.19685039370078741" top="0.43307086614173229" bottom="0.47244094488188981" header="0.31496062992125984" footer="0.31496062992125984"/>
  <pageSetup paperSize="9" scale="69" orientation="landscape" r:id="rId4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36">
    <pageSetUpPr fitToPage="1"/>
  </sheetPr>
  <dimension ref="A2:C39"/>
  <sheetViews>
    <sheetView workbookViewId="0"/>
  </sheetViews>
  <sheetFormatPr defaultRowHeight="15.75"/>
  <cols>
    <col min="1" max="1" width="17.75" style="1" customWidth="1"/>
    <col min="2" max="2" width="57.375" style="1" customWidth="1"/>
    <col min="3" max="3" width="18" style="1" customWidth="1"/>
    <col min="4" max="16384" width="9" style="1"/>
  </cols>
  <sheetData>
    <row r="2" spans="1:3">
      <c r="C2" s="3" t="s">
        <v>558</v>
      </c>
    </row>
    <row r="3" spans="1:3">
      <c r="C3" s="3" t="s">
        <v>343</v>
      </c>
    </row>
    <row r="4" spans="1:3">
      <c r="C4" s="3" t="s">
        <v>358</v>
      </c>
    </row>
    <row r="5" spans="1:3">
      <c r="C5" s="3"/>
    </row>
    <row r="6" spans="1:3">
      <c r="C6" s="3"/>
    </row>
    <row r="7" spans="1:3">
      <c r="C7" s="3" t="s">
        <v>344</v>
      </c>
    </row>
    <row r="8" spans="1:3">
      <c r="C8" s="3" t="s">
        <v>345</v>
      </c>
    </row>
    <row r="9" spans="1:3">
      <c r="C9" s="3"/>
    </row>
    <row r="10" spans="1:3">
      <c r="C10" s="171" t="s">
        <v>346</v>
      </c>
    </row>
    <row r="11" spans="1:3">
      <c r="C11" s="3" t="s">
        <v>347</v>
      </c>
    </row>
    <row r="12" spans="1:3">
      <c r="C12" s="3" t="s">
        <v>348</v>
      </c>
    </row>
    <row r="14" spans="1:3">
      <c r="A14" s="2570" t="s">
        <v>28</v>
      </c>
      <c r="B14" s="2570"/>
      <c r="C14" s="2570"/>
    </row>
    <row r="15" spans="1:3">
      <c r="A15" s="442"/>
      <c r="B15" s="444" t="s">
        <v>716</v>
      </c>
      <c r="C15" s="442"/>
    </row>
    <row r="16" spans="1:3" ht="16.5" thickBot="1"/>
    <row r="17" spans="1:3" ht="16.5" thickBot="1">
      <c r="A17" s="115" t="s">
        <v>109</v>
      </c>
      <c r="B17" s="116" t="s">
        <v>252</v>
      </c>
      <c r="C17" s="117" t="s">
        <v>253</v>
      </c>
    </row>
    <row r="18" spans="1:3">
      <c r="A18" s="110">
        <v>1</v>
      </c>
      <c r="B18" s="118" t="s">
        <v>262</v>
      </c>
      <c r="C18" s="119"/>
    </row>
    <row r="19" spans="1:3">
      <c r="A19" s="111" t="s">
        <v>111</v>
      </c>
      <c r="B19" s="120" t="s">
        <v>263</v>
      </c>
      <c r="C19" s="28" t="s">
        <v>255</v>
      </c>
    </row>
    <row r="20" spans="1:3">
      <c r="A20" s="111" t="s">
        <v>112</v>
      </c>
      <c r="B20" s="120" t="s">
        <v>264</v>
      </c>
      <c r="C20" s="28" t="s">
        <v>255</v>
      </c>
    </row>
    <row r="21" spans="1:3">
      <c r="A21" s="111" t="s">
        <v>122</v>
      </c>
      <c r="B21" s="112" t="s">
        <v>265</v>
      </c>
      <c r="C21" s="28" t="s">
        <v>255</v>
      </c>
    </row>
    <row r="22" spans="1:3" ht="31.5">
      <c r="A22" s="111" t="s">
        <v>145</v>
      </c>
      <c r="B22" s="112" t="s">
        <v>266</v>
      </c>
      <c r="C22" s="28" t="s">
        <v>255</v>
      </c>
    </row>
    <row r="23" spans="1:3">
      <c r="A23" s="111" t="s">
        <v>267</v>
      </c>
      <c r="B23" s="112" t="s">
        <v>268</v>
      </c>
      <c r="C23" s="28" t="s">
        <v>255</v>
      </c>
    </row>
    <row r="24" spans="1:3">
      <c r="A24" s="111" t="s">
        <v>269</v>
      </c>
      <c r="B24" s="112" t="s">
        <v>270</v>
      </c>
      <c r="C24" s="28" t="s">
        <v>254</v>
      </c>
    </row>
    <row r="25" spans="1:3">
      <c r="A25" s="111">
        <v>2</v>
      </c>
      <c r="B25" s="121" t="s">
        <v>256</v>
      </c>
      <c r="C25" s="122"/>
    </row>
    <row r="26" spans="1:3">
      <c r="A26" s="111" t="s">
        <v>114</v>
      </c>
      <c r="B26" s="112" t="s">
        <v>271</v>
      </c>
      <c r="C26" s="28" t="s">
        <v>255</v>
      </c>
    </row>
    <row r="27" spans="1:3" ht="31.5">
      <c r="A27" s="111" t="s">
        <v>115</v>
      </c>
      <c r="B27" s="112" t="s">
        <v>272</v>
      </c>
      <c r="C27" s="28" t="s">
        <v>255</v>
      </c>
    </row>
    <row r="28" spans="1:3">
      <c r="A28" s="111" t="s">
        <v>116</v>
      </c>
      <c r="B28" s="112" t="s">
        <v>273</v>
      </c>
      <c r="C28" s="28" t="s">
        <v>255</v>
      </c>
    </row>
    <row r="29" spans="1:3" ht="31.5">
      <c r="A29" s="111">
        <v>3</v>
      </c>
      <c r="B29" s="121" t="s">
        <v>274</v>
      </c>
      <c r="C29" s="122"/>
    </row>
    <row r="30" spans="1:3" ht="30.75" customHeight="1">
      <c r="A30" s="111" t="s">
        <v>257</v>
      </c>
      <c r="B30" s="112" t="s">
        <v>275</v>
      </c>
      <c r="C30" s="28" t="s">
        <v>254</v>
      </c>
    </row>
    <row r="31" spans="1:3">
      <c r="A31" s="111" t="s">
        <v>258</v>
      </c>
      <c r="B31" s="112" t="s">
        <v>276</v>
      </c>
      <c r="C31" s="28" t="s">
        <v>255</v>
      </c>
    </row>
    <row r="32" spans="1:3">
      <c r="A32" s="111" t="s">
        <v>259</v>
      </c>
      <c r="B32" s="112" t="s">
        <v>277</v>
      </c>
      <c r="C32" s="28" t="s">
        <v>254</v>
      </c>
    </row>
    <row r="33" spans="1:3">
      <c r="A33" s="111" t="s">
        <v>278</v>
      </c>
      <c r="B33" s="112" t="s">
        <v>279</v>
      </c>
      <c r="C33" s="28" t="s">
        <v>254</v>
      </c>
    </row>
    <row r="34" spans="1:3">
      <c r="A34" s="111" t="s">
        <v>280</v>
      </c>
      <c r="B34" s="112" t="s">
        <v>281</v>
      </c>
      <c r="C34" s="28" t="s">
        <v>255</v>
      </c>
    </row>
    <row r="35" spans="1:3">
      <c r="A35" s="111">
        <v>4</v>
      </c>
      <c r="B35" s="121" t="s">
        <v>261</v>
      </c>
      <c r="C35" s="122"/>
    </row>
    <row r="36" spans="1:3">
      <c r="A36" s="111" t="s">
        <v>118</v>
      </c>
      <c r="B36" s="112" t="s">
        <v>282</v>
      </c>
      <c r="C36" s="28" t="s">
        <v>254</v>
      </c>
    </row>
    <row r="37" spans="1:3" ht="31.5">
      <c r="A37" s="111" t="s">
        <v>119</v>
      </c>
      <c r="B37" s="112" t="s">
        <v>283</v>
      </c>
      <c r="C37" s="28" t="s">
        <v>255</v>
      </c>
    </row>
    <row r="38" spans="1:3" ht="16.5" thickBot="1">
      <c r="A38" s="113" t="s">
        <v>120</v>
      </c>
      <c r="B38" s="114" t="s">
        <v>284</v>
      </c>
      <c r="C38" s="30" t="s">
        <v>255</v>
      </c>
    </row>
    <row r="39" spans="1:3" ht="16.5" thickBot="1">
      <c r="A39" s="113" t="s">
        <v>186</v>
      </c>
      <c r="B39" s="114" t="s">
        <v>285</v>
      </c>
      <c r="C39" s="30" t="s">
        <v>255</v>
      </c>
    </row>
  </sheetData>
  <customSheetViews>
    <customSheetView guid="{EB98465D-0289-4BA5-A6BA-5AC3EB1A071C}" fitToPage="1" state="hidden">
      <pageMargins left="0.19685039370078741" right="0.19685039370078741" top="0.43307086614173229" bottom="0.74803149606299213" header="0.31496062992125984" footer="0.31496062992125984"/>
      <printOptions horizontalCentered="1"/>
      <pageSetup paperSize="9" fitToHeight="2" orientation="portrait" r:id="rId1"/>
    </customSheetView>
    <customSheetView guid="{B8CA3292-2251-4C49-8579-3CF352E9DD94}" fitToPage="1" state="hidden">
      <pageMargins left="0.19685039370078741" right="0.19685039370078741" top="0.43307086614173229" bottom="0.74803149606299213" header="0.31496062992125984" footer="0.31496062992125984"/>
      <printOptions horizontalCentered="1"/>
      <pageSetup paperSize="9" fitToHeight="2" orientation="portrait" r:id="rId2"/>
    </customSheetView>
    <customSheetView guid="{5D763BBE-552C-48CC-8411-7FA3A9432025}" fitToPage="1" state="hidden">
      <pageMargins left="0.19685039370078741" right="0.19685039370078741" top="0.43307086614173229" bottom="0.74803149606299213" header="0.31496062992125984" footer="0.31496062992125984"/>
      <printOptions horizontalCentered="1"/>
      <pageSetup paperSize="9" fitToHeight="2" orientation="portrait" r:id="rId3"/>
    </customSheetView>
  </customSheetViews>
  <mergeCells count="1">
    <mergeCell ref="A14:C14"/>
  </mergeCells>
  <phoneticPr fontId="0" type="noConversion"/>
  <printOptions horizontalCentered="1"/>
  <pageMargins left="0.19685039370078741" right="0.19685039370078741" top="0.43307086614173229" bottom="0.74803149606299213" header="0.31496062992125984" footer="0.31496062992125984"/>
  <pageSetup paperSize="9" fitToHeight="2" orientation="portrait" r:id="rId4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37">
    <pageSetUpPr fitToPage="1"/>
  </sheetPr>
  <dimension ref="A1:IV52"/>
  <sheetViews>
    <sheetView workbookViewId="0"/>
  </sheetViews>
  <sheetFormatPr defaultRowHeight="15.75"/>
  <cols>
    <col min="1" max="1" width="54.125" style="246" bestFit="1" customWidth="1"/>
    <col min="2" max="3" width="20.75" style="246" customWidth="1"/>
    <col min="4" max="16384" width="9" style="246"/>
  </cols>
  <sheetData>
    <row r="1" spans="1:256">
      <c r="C1" s="247" t="s">
        <v>362</v>
      </c>
    </row>
    <row r="2" spans="1:256">
      <c r="C2" s="247" t="s">
        <v>343</v>
      </c>
    </row>
    <row r="3" spans="1:256">
      <c r="C3" s="247" t="s">
        <v>358</v>
      </c>
    </row>
    <row r="4" spans="1:256">
      <c r="C4" s="247"/>
    </row>
    <row r="5" spans="1:256" ht="34.5" customHeight="1">
      <c r="A5" s="2798" t="s">
        <v>585</v>
      </c>
      <c r="B5" s="2831"/>
      <c r="C5" s="2831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  <c r="ER5" s="249"/>
      <c r="ES5" s="249"/>
      <c r="ET5" s="249"/>
      <c r="EU5" s="249"/>
      <c r="EV5" s="249"/>
      <c r="EW5" s="249"/>
      <c r="EX5" s="249"/>
      <c r="EY5" s="249"/>
      <c r="EZ5" s="249"/>
      <c r="FA5" s="249"/>
      <c r="FB5" s="249"/>
      <c r="FC5" s="249"/>
      <c r="FD5" s="249"/>
      <c r="FE5" s="249"/>
      <c r="FF5" s="249"/>
      <c r="FG5" s="249"/>
      <c r="FH5" s="249"/>
      <c r="FI5" s="249"/>
      <c r="FJ5" s="249"/>
      <c r="FK5" s="249"/>
      <c r="FL5" s="249"/>
      <c r="FM5" s="249"/>
      <c r="FN5" s="249"/>
      <c r="FO5" s="249"/>
      <c r="FP5" s="249"/>
      <c r="FQ5" s="249"/>
      <c r="FR5" s="249"/>
      <c r="FS5" s="249"/>
      <c r="FT5" s="249"/>
      <c r="FU5" s="249"/>
      <c r="FV5" s="249"/>
      <c r="FW5" s="249"/>
      <c r="FX5" s="249"/>
      <c r="FY5" s="249"/>
      <c r="FZ5" s="249"/>
      <c r="GA5" s="249"/>
      <c r="GB5" s="249"/>
      <c r="GC5" s="249"/>
      <c r="GD5" s="249"/>
      <c r="GE5" s="249"/>
      <c r="GF5" s="249"/>
      <c r="GG5" s="249"/>
      <c r="GH5" s="249"/>
      <c r="GI5" s="249"/>
      <c r="GJ5" s="249"/>
      <c r="GK5" s="249"/>
      <c r="GL5" s="249"/>
      <c r="GM5" s="249"/>
      <c r="GN5" s="249"/>
      <c r="GO5" s="249"/>
      <c r="GP5" s="249"/>
      <c r="GQ5" s="249"/>
      <c r="GR5" s="249"/>
      <c r="GS5" s="249"/>
      <c r="GT5" s="249"/>
      <c r="GU5" s="249"/>
      <c r="GV5" s="249"/>
      <c r="GW5" s="249"/>
      <c r="GX5" s="249"/>
      <c r="GY5" s="249"/>
      <c r="GZ5" s="249"/>
      <c r="HA5" s="249"/>
      <c r="HB5" s="249"/>
      <c r="HC5" s="249"/>
      <c r="HD5" s="249"/>
      <c r="HE5" s="249"/>
      <c r="HF5" s="249"/>
      <c r="HG5" s="249"/>
      <c r="HH5" s="249"/>
      <c r="HI5" s="249"/>
      <c r="HJ5" s="249"/>
      <c r="HK5" s="249"/>
      <c r="HL5" s="249"/>
      <c r="HM5" s="249"/>
      <c r="HN5" s="249"/>
      <c r="HO5" s="249"/>
      <c r="HP5" s="249"/>
      <c r="HQ5" s="249"/>
      <c r="HR5" s="249"/>
      <c r="HS5" s="249"/>
      <c r="HT5" s="249"/>
      <c r="HU5" s="249"/>
      <c r="HV5" s="249"/>
      <c r="HW5" s="249"/>
      <c r="HX5" s="249"/>
      <c r="HY5" s="249"/>
      <c r="HZ5" s="249"/>
      <c r="IA5" s="249"/>
      <c r="IB5" s="249"/>
      <c r="IC5" s="249"/>
      <c r="ID5" s="249"/>
      <c r="IE5" s="249"/>
      <c r="IF5" s="249"/>
      <c r="IG5" s="249"/>
      <c r="IH5" s="249"/>
      <c r="II5" s="249"/>
      <c r="IJ5" s="249"/>
      <c r="IK5" s="249"/>
      <c r="IL5" s="249"/>
      <c r="IM5" s="249"/>
      <c r="IN5" s="249"/>
      <c r="IO5" s="249"/>
      <c r="IP5" s="249"/>
      <c r="IQ5" s="249"/>
      <c r="IR5" s="249"/>
      <c r="IS5" s="249"/>
      <c r="IT5" s="249"/>
      <c r="IU5" s="249"/>
      <c r="IV5" s="249"/>
    </row>
    <row r="6" spans="1:256" ht="17.25">
      <c r="A6" s="1"/>
      <c r="B6" s="1"/>
      <c r="C6" s="1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249"/>
      <c r="BG6" s="249"/>
      <c r="BH6" s="249"/>
      <c r="BI6" s="249"/>
      <c r="BJ6" s="249"/>
      <c r="BK6" s="249"/>
      <c r="BL6" s="249"/>
      <c r="BM6" s="249"/>
      <c r="BN6" s="249"/>
      <c r="BO6" s="249"/>
      <c r="BP6" s="249"/>
      <c r="BQ6" s="249"/>
      <c r="BR6" s="249"/>
      <c r="BS6" s="249"/>
      <c r="BT6" s="249"/>
      <c r="BU6" s="249"/>
      <c r="BV6" s="249"/>
      <c r="BW6" s="249"/>
      <c r="BX6" s="249"/>
      <c r="BY6" s="249"/>
      <c r="BZ6" s="249"/>
      <c r="CA6" s="249"/>
      <c r="CB6" s="249"/>
      <c r="CC6" s="249"/>
      <c r="CD6" s="249"/>
      <c r="CE6" s="249"/>
      <c r="CF6" s="249"/>
      <c r="CG6" s="249"/>
      <c r="CH6" s="249"/>
      <c r="CI6" s="249"/>
      <c r="CJ6" s="249"/>
      <c r="CK6" s="249"/>
      <c r="CL6" s="249"/>
      <c r="CM6" s="249"/>
      <c r="CN6" s="249"/>
      <c r="CO6" s="249"/>
      <c r="CP6" s="249"/>
      <c r="CQ6" s="249"/>
      <c r="CR6" s="249"/>
      <c r="CS6" s="249"/>
      <c r="CT6" s="249"/>
      <c r="CU6" s="249"/>
      <c r="CV6" s="249"/>
      <c r="CW6" s="249"/>
      <c r="CX6" s="249"/>
      <c r="CY6" s="249"/>
      <c r="CZ6" s="249"/>
      <c r="DA6" s="249"/>
      <c r="DB6" s="249"/>
      <c r="DC6" s="249"/>
      <c r="DD6" s="249"/>
      <c r="DE6" s="249"/>
      <c r="DF6" s="249"/>
      <c r="DG6" s="249"/>
      <c r="DH6" s="249"/>
      <c r="DI6" s="249"/>
      <c r="DJ6" s="249"/>
      <c r="DK6" s="249"/>
      <c r="DL6" s="249"/>
      <c r="DM6" s="249"/>
      <c r="DN6" s="249"/>
      <c r="DO6" s="249"/>
      <c r="DP6" s="249"/>
      <c r="DQ6" s="249"/>
      <c r="DR6" s="249"/>
      <c r="DS6" s="249"/>
      <c r="DT6" s="249"/>
      <c r="DU6" s="249"/>
      <c r="DV6" s="249"/>
      <c r="DW6" s="249"/>
      <c r="DX6" s="249"/>
      <c r="DY6" s="249"/>
      <c r="DZ6" s="249"/>
      <c r="EA6" s="249"/>
      <c r="EB6" s="249"/>
      <c r="EC6" s="249"/>
      <c r="ED6" s="249"/>
      <c r="EE6" s="249"/>
      <c r="EF6" s="249"/>
      <c r="EG6" s="249"/>
      <c r="EH6" s="249"/>
      <c r="EI6" s="249"/>
      <c r="EJ6" s="249"/>
      <c r="EK6" s="249"/>
      <c r="EL6" s="249"/>
      <c r="EM6" s="249"/>
      <c r="EN6" s="249"/>
      <c r="EO6" s="249"/>
      <c r="EP6" s="249"/>
      <c r="EQ6" s="249"/>
      <c r="ER6" s="249"/>
      <c r="ES6" s="249"/>
      <c r="ET6" s="249"/>
      <c r="EU6" s="249"/>
      <c r="EV6" s="249"/>
      <c r="EW6" s="249"/>
      <c r="EX6" s="249"/>
      <c r="EY6" s="249"/>
      <c r="EZ6" s="249"/>
      <c r="FA6" s="249"/>
      <c r="FB6" s="249"/>
      <c r="FC6" s="249"/>
      <c r="FD6" s="249"/>
      <c r="FE6" s="249"/>
      <c r="FF6" s="249"/>
      <c r="FG6" s="249"/>
      <c r="FH6" s="249"/>
      <c r="FI6" s="249"/>
      <c r="FJ6" s="249"/>
      <c r="FK6" s="249"/>
      <c r="FL6" s="249"/>
      <c r="FM6" s="249"/>
      <c r="FN6" s="249"/>
      <c r="FO6" s="249"/>
      <c r="FP6" s="249"/>
      <c r="FQ6" s="249"/>
      <c r="FR6" s="249"/>
      <c r="FS6" s="249"/>
      <c r="FT6" s="249"/>
      <c r="FU6" s="249"/>
      <c r="FV6" s="249"/>
      <c r="FW6" s="249"/>
      <c r="FX6" s="249"/>
      <c r="FY6" s="249"/>
      <c r="FZ6" s="249"/>
      <c r="GA6" s="249"/>
      <c r="GB6" s="249"/>
      <c r="GC6" s="249"/>
      <c r="GD6" s="249"/>
      <c r="GE6" s="249"/>
      <c r="GF6" s="249"/>
      <c r="GG6" s="249"/>
      <c r="GH6" s="249"/>
      <c r="GI6" s="249"/>
      <c r="GJ6" s="249"/>
      <c r="GK6" s="249"/>
      <c r="GL6" s="249"/>
      <c r="GM6" s="249"/>
      <c r="GN6" s="249"/>
      <c r="GO6" s="249"/>
      <c r="GP6" s="249"/>
      <c r="GQ6" s="249"/>
      <c r="GR6" s="249"/>
      <c r="GS6" s="249"/>
      <c r="GT6" s="249"/>
      <c r="GU6" s="249"/>
      <c r="GV6" s="249"/>
      <c r="GW6" s="249"/>
      <c r="GX6" s="249"/>
      <c r="GY6" s="249"/>
      <c r="GZ6" s="249"/>
      <c r="HA6" s="249"/>
      <c r="HB6" s="249"/>
      <c r="HC6" s="249"/>
      <c r="HD6" s="249"/>
      <c r="HE6" s="249"/>
      <c r="HF6" s="249"/>
      <c r="HG6" s="249"/>
      <c r="HH6" s="249"/>
      <c r="HI6" s="249"/>
      <c r="HJ6" s="249"/>
      <c r="HK6" s="249"/>
      <c r="HL6" s="249"/>
      <c r="HM6" s="249"/>
      <c r="HN6" s="249"/>
      <c r="HO6" s="249"/>
      <c r="HP6" s="249"/>
      <c r="HQ6" s="249"/>
      <c r="HR6" s="249"/>
      <c r="HS6" s="249"/>
      <c r="HT6" s="249"/>
      <c r="HU6" s="249"/>
      <c r="HV6" s="249"/>
      <c r="HW6" s="249"/>
      <c r="HX6" s="249"/>
      <c r="HY6" s="249"/>
      <c r="HZ6" s="249"/>
      <c r="IA6" s="249"/>
      <c r="IB6" s="249"/>
      <c r="IC6" s="249"/>
      <c r="ID6" s="249"/>
      <c r="IE6" s="249"/>
      <c r="IF6" s="249"/>
      <c r="IG6" s="249"/>
      <c r="IH6" s="249"/>
      <c r="II6" s="249"/>
      <c r="IJ6" s="249"/>
      <c r="IK6" s="249"/>
      <c r="IL6" s="249"/>
      <c r="IM6" s="249"/>
      <c r="IN6" s="249"/>
      <c r="IO6" s="249"/>
      <c r="IP6" s="249"/>
      <c r="IQ6" s="249"/>
      <c r="IR6" s="249"/>
      <c r="IS6" s="249"/>
      <c r="IT6" s="249"/>
      <c r="IU6" s="249"/>
      <c r="IV6" s="249"/>
    </row>
    <row r="7" spans="1:256">
      <c r="A7" s="2956" t="s">
        <v>474</v>
      </c>
      <c r="B7" s="2956"/>
      <c r="C7" s="2956"/>
    </row>
    <row r="8" spans="1:256">
      <c r="A8" s="266"/>
      <c r="B8" s="266"/>
      <c r="C8" s="266"/>
    </row>
    <row r="9" spans="1:256">
      <c r="C9" s="247" t="s">
        <v>344</v>
      </c>
    </row>
    <row r="10" spans="1:256">
      <c r="C10" s="247" t="s">
        <v>345</v>
      </c>
    </row>
    <row r="11" spans="1:256">
      <c r="C11" s="247"/>
    </row>
    <row r="12" spans="1:256">
      <c r="C12" s="248" t="s">
        <v>346</v>
      </c>
    </row>
    <row r="13" spans="1:256">
      <c r="C13" s="247" t="s">
        <v>347</v>
      </c>
    </row>
    <row r="14" spans="1:256">
      <c r="C14" s="247" t="s">
        <v>348</v>
      </c>
    </row>
    <row r="15" spans="1:256">
      <c r="B15" s="250"/>
    </row>
    <row r="16" spans="1:256">
      <c r="A16" s="251" t="s">
        <v>475</v>
      </c>
      <c r="B16" s="252"/>
      <c r="C16" s="253"/>
    </row>
    <row r="17" spans="1:3" ht="47.25">
      <c r="A17" s="254" t="s">
        <v>476</v>
      </c>
      <c r="B17" s="255" t="s">
        <v>477</v>
      </c>
      <c r="C17" s="256" t="s">
        <v>745</v>
      </c>
    </row>
    <row r="18" spans="1:3">
      <c r="A18" s="254">
        <v>1</v>
      </c>
      <c r="B18" s="255">
        <v>2</v>
      </c>
      <c r="C18" s="256">
        <v>3</v>
      </c>
    </row>
    <row r="19" spans="1:3">
      <c r="A19" s="257" t="s">
        <v>478</v>
      </c>
      <c r="B19" s="257"/>
      <c r="C19" s="257"/>
    </row>
    <row r="20" spans="1:3">
      <c r="A20" s="257" t="s">
        <v>479</v>
      </c>
      <c r="B20" s="257"/>
      <c r="C20" s="257"/>
    </row>
    <row r="21" spans="1:3">
      <c r="A21" s="257" t="s">
        <v>480</v>
      </c>
      <c r="B21" s="257"/>
      <c r="C21" s="257"/>
    </row>
    <row r="22" spans="1:3">
      <c r="A22" s="258" t="s">
        <v>481</v>
      </c>
      <c r="B22" s="257"/>
      <c r="C22" s="257"/>
    </row>
    <row r="23" spans="1:3">
      <c r="A23" s="258" t="s">
        <v>482</v>
      </c>
      <c r="B23" s="257"/>
      <c r="C23" s="257"/>
    </row>
    <row r="24" spans="1:3">
      <c r="A24" s="257" t="s">
        <v>212</v>
      </c>
      <c r="B24" s="257"/>
      <c r="C24" s="257"/>
    </row>
    <row r="25" spans="1:3">
      <c r="A25" s="257" t="s">
        <v>483</v>
      </c>
      <c r="B25" s="257"/>
      <c r="C25" s="257"/>
    </row>
    <row r="26" spans="1:3">
      <c r="A26" s="257" t="s">
        <v>484</v>
      </c>
      <c r="B26" s="257"/>
      <c r="C26" s="257"/>
    </row>
    <row r="27" spans="1:3">
      <c r="A27" s="257" t="s">
        <v>485</v>
      </c>
      <c r="B27" s="257"/>
      <c r="C27" s="257"/>
    </row>
    <row r="28" spans="1:3">
      <c r="A28" s="257" t="s">
        <v>486</v>
      </c>
      <c r="B28" s="257"/>
      <c r="C28" s="257"/>
    </row>
    <row r="29" spans="1:3">
      <c r="A29" s="257" t="s">
        <v>487</v>
      </c>
      <c r="B29" s="257"/>
      <c r="C29" s="257"/>
    </row>
    <row r="30" spans="1:3">
      <c r="A30" s="258" t="s">
        <v>488</v>
      </c>
      <c r="B30" s="257"/>
      <c r="C30" s="257"/>
    </row>
    <row r="31" spans="1:3">
      <c r="A31" s="258" t="s">
        <v>489</v>
      </c>
      <c r="B31" s="257"/>
      <c r="C31" s="257"/>
    </row>
    <row r="32" spans="1:3">
      <c r="A32" s="258" t="s">
        <v>490</v>
      </c>
      <c r="B32" s="257"/>
      <c r="C32" s="257"/>
    </row>
    <row r="33" spans="1:3">
      <c r="A33" s="258" t="s">
        <v>491</v>
      </c>
      <c r="B33" s="257"/>
      <c r="C33" s="257"/>
    </row>
    <row r="34" spans="1:3">
      <c r="A34" s="257" t="s">
        <v>492</v>
      </c>
      <c r="B34" s="257"/>
      <c r="C34" s="257"/>
    </row>
    <row r="35" spans="1:3">
      <c r="A35" s="258" t="s">
        <v>493</v>
      </c>
      <c r="B35" s="257"/>
      <c r="C35" s="257"/>
    </row>
    <row r="36" spans="1:3">
      <c r="A36" s="258" t="s">
        <v>494</v>
      </c>
      <c r="B36" s="257"/>
      <c r="C36" s="257"/>
    </row>
    <row r="37" spans="1:3">
      <c r="A37" s="259" t="s">
        <v>495</v>
      </c>
      <c r="B37" s="257"/>
      <c r="C37" s="257"/>
    </row>
    <row r="38" spans="1:3">
      <c r="A38" s="259" t="s">
        <v>496</v>
      </c>
      <c r="B38" s="257"/>
      <c r="C38" s="257"/>
    </row>
    <row r="39" spans="1:3">
      <c r="A39" s="259" t="s">
        <v>497</v>
      </c>
      <c r="B39" s="257"/>
      <c r="C39" s="257"/>
    </row>
    <row r="40" spans="1:3">
      <c r="A40" s="257" t="s">
        <v>498</v>
      </c>
      <c r="B40" s="257"/>
      <c r="C40" s="257"/>
    </row>
    <row r="41" spans="1:3">
      <c r="A41" s="2954" t="s">
        <v>499</v>
      </c>
      <c r="B41" s="2954"/>
      <c r="C41" s="2954"/>
    </row>
    <row r="42" spans="1:3" ht="31.5">
      <c r="A42" s="257" t="s">
        <v>500</v>
      </c>
      <c r="B42" s="2952"/>
      <c r="C42" s="2953"/>
    </row>
    <row r="43" spans="1:3">
      <c r="A43" s="257" t="s">
        <v>501</v>
      </c>
      <c r="B43" s="2952"/>
      <c r="C43" s="2953"/>
    </row>
    <row r="44" spans="1:3">
      <c r="A44" s="257" t="s">
        <v>502</v>
      </c>
      <c r="B44" s="2952"/>
      <c r="C44" s="2953"/>
    </row>
    <row r="45" spans="1:3">
      <c r="A45" s="257" t="s">
        <v>503</v>
      </c>
      <c r="B45" s="2952"/>
      <c r="C45" s="2953"/>
    </row>
    <row r="46" spans="1:3">
      <c r="A46" s="2954" t="s">
        <v>504</v>
      </c>
      <c r="B46" s="2954"/>
      <c r="C46" s="2954"/>
    </row>
    <row r="47" spans="1:3">
      <c r="A47" s="260" t="s">
        <v>505</v>
      </c>
      <c r="B47" s="2955"/>
      <c r="C47" s="2955"/>
    </row>
    <row r="48" spans="1:3">
      <c r="A48" s="260" t="s">
        <v>506</v>
      </c>
      <c r="B48" s="2955"/>
      <c r="C48" s="2955"/>
    </row>
    <row r="49" spans="1:3">
      <c r="A49" s="260" t="s">
        <v>507</v>
      </c>
      <c r="B49" s="2955"/>
      <c r="C49" s="2955"/>
    </row>
    <row r="50" spans="1:3">
      <c r="A50" s="261" t="s">
        <v>508</v>
      </c>
      <c r="B50" s="2955"/>
      <c r="C50" s="2955"/>
    </row>
    <row r="51" spans="1:3">
      <c r="A51" s="262"/>
      <c r="B51" s="262"/>
    </row>
    <row r="52" spans="1:3" ht="33" customHeight="1">
      <c r="A52" s="2951" t="s">
        <v>509</v>
      </c>
      <c r="B52" s="2951"/>
      <c r="C52" s="2951"/>
    </row>
  </sheetData>
  <customSheetViews>
    <customSheetView guid="{EB98465D-0289-4BA5-A6BA-5AC3EB1A071C}" fitToPage="1" state="hidden">
      <pageMargins left="0.27559055118110237" right="0.19685039370078741" top="0.43307086614173229" bottom="0.74803149606299213" header="0.31496062992125984" footer="0.31496062992125984"/>
      <printOptions horizontalCentered="1"/>
      <pageSetup paperSize="9" scale="86" orientation="portrait" r:id="rId1"/>
    </customSheetView>
    <customSheetView guid="{B8CA3292-2251-4C49-8579-3CF352E9DD94}" fitToPage="1" state="hidden">
      <pageMargins left="0.27559055118110237" right="0.19685039370078741" top="0.43307086614173229" bottom="0.74803149606299213" header="0.31496062992125984" footer="0.31496062992125984"/>
      <printOptions horizontalCentered="1"/>
      <pageSetup paperSize="9" scale="86" orientation="portrait" r:id="rId2"/>
    </customSheetView>
    <customSheetView guid="{5D763BBE-552C-48CC-8411-7FA3A9432025}" fitToPage="1" state="hidden">
      <pageMargins left="0.27559055118110237" right="0.19685039370078741" top="0.43307086614173229" bottom="0.74803149606299213" header="0.31496062992125984" footer="0.31496062992125984"/>
      <printOptions horizontalCentered="1"/>
      <pageSetup paperSize="9" scale="86" orientation="portrait" r:id="rId3"/>
    </customSheetView>
  </customSheetViews>
  <mergeCells count="13">
    <mergeCell ref="B43:C43"/>
    <mergeCell ref="B44:C44"/>
    <mergeCell ref="A5:C5"/>
    <mergeCell ref="A7:C7"/>
    <mergeCell ref="A41:C41"/>
    <mergeCell ref="B42:C42"/>
    <mergeCell ref="A52:C52"/>
    <mergeCell ref="B45:C45"/>
    <mergeCell ref="A46:C46"/>
    <mergeCell ref="B47:C47"/>
    <mergeCell ref="B48:C48"/>
    <mergeCell ref="B49:C49"/>
    <mergeCell ref="B50:C50"/>
  </mergeCells>
  <phoneticPr fontId="0" type="noConversion"/>
  <printOptions horizontalCentered="1"/>
  <pageMargins left="0.27559055118110237" right="0.19685039370078741" top="0.43307086614173229" bottom="0.74803149606299213" header="0.31496062992125984" footer="0.31496062992125984"/>
  <pageSetup paperSize="9" scale="86" orientation="portrait" r:id="rId4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2:K21"/>
  <sheetViews>
    <sheetView workbookViewId="0"/>
  </sheetViews>
  <sheetFormatPr defaultRowHeight="15"/>
  <cols>
    <col min="1" max="1" width="3.875" style="163" bestFit="1" customWidth="1"/>
    <col min="2" max="2" width="16" style="164" bestFit="1" customWidth="1"/>
    <col min="3" max="4" width="10.875" style="164" bestFit="1" customWidth="1"/>
    <col min="5" max="5" width="6.25" style="164" bestFit="1" customWidth="1"/>
    <col min="6" max="6" width="13.875" style="164" bestFit="1" customWidth="1"/>
    <col min="7" max="7" width="13.25" style="164" bestFit="1" customWidth="1"/>
    <col min="8" max="8" width="16" style="164" bestFit="1" customWidth="1"/>
    <col min="9" max="9" width="11.625" style="164" bestFit="1" customWidth="1"/>
    <col min="10" max="10" width="16.875" style="164" customWidth="1"/>
    <col min="11" max="11" width="13.25" style="164" customWidth="1"/>
    <col min="12" max="16384" width="9" style="163"/>
  </cols>
  <sheetData>
    <row r="2" spans="1:11" ht="15.75">
      <c r="K2" s="3" t="s">
        <v>550</v>
      </c>
    </row>
    <row r="3" spans="1:11" ht="15.75">
      <c r="K3" s="247" t="s">
        <v>343</v>
      </c>
    </row>
    <row r="4" spans="1:11" ht="15.75">
      <c r="K4" s="247" t="s">
        <v>358</v>
      </c>
    </row>
    <row r="5" spans="1:11" ht="15.75">
      <c r="K5" s="3"/>
    </row>
    <row r="6" spans="1:11" ht="33.75" customHeight="1">
      <c r="A6" s="2957" t="s">
        <v>586</v>
      </c>
      <c r="B6" s="2958"/>
      <c r="C6" s="2958"/>
      <c r="D6" s="2958"/>
      <c r="E6" s="2958"/>
      <c r="F6" s="2958"/>
      <c r="G6" s="2958"/>
      <c r="H6" s="2958"/>
      <c r="I6" s="2958"/>
      <c r="J6" s="2958"/>
      <c r="K6" s="2958"/>
    </row>
    <row r="7" spans="1:11" ht="15.75">
      <c r="K7" s="3" t="s">
        <v>344</v>
      </c>
    </row>
    <row r="8" spans="1:11" ht="15.75">
      <c r="K8" s="3" t="s">
        <v>345</v>
      </c>
    </row>
    <row r="9" spans="1:11" ht="15.75">
      <c r="K9" s="3"/>
    </row>
    <row r="10" spans="1:11" ht="15.75">
      <c r="K10" s="171" t="s">
        <v>346</v>
      </c>
    </row>
    <row r="11" spans="1:11" ht="15.75">
      <c r="K11" s="3" t="s">
        <v>347</v>
      </c>
    </row>
    <row r="12" spans="1:11" ht="15.75">
      <c r="K12" s="3" t="s">
        <v>348</v>
      </c>
    </row>
    <row r="13" spans="1:11" ht="15.75" thickBot="1"/>
    <row r="14" spans="1:11" s="164" customFormat="1" ht="84.75" customHeight="1">
      <c r="A14" s="2959" t="s">
        <v>324</v>
      </c>
      <c r="B14" s="2961" t="s">
        <v>334</v>
      </c>
      <c r="C14" s="2963" t="s">
        <v>320</v>
      </c>
      <c r="D14" s="2964"/>
      <c r="E14" s="2965"/>
      <c r="F14" s="2961" t="s">
        <v>321</v>
      </c>
      <c r="G14" s="2961"/>
      <c r="H14" s="2961" t="s">
        <v>337</v>
      </c>
      <c r="I14" s="2961"/>
      <c r="J14" s="2961"/>
      <c r="K14" s="2961"/>
    </row>
    <row r="15" spans="1:11" s="164" customFormat="1" ht="39.75" customHeight="1">
      <c r="A15" s="2960"/>
      <c r="B15" s="2962"/>
      <c r="C15" s="2966" t="s">
        <v>95</v>
      </c>
      <c r="D15" s="2962" t="s">
        <v>331</v>
      </c>
      <c r="E15" s="2962" t="s">
        <v>332</v>
      </c>
      <c r="F15" s="2962" t="s">
        <v>335</v>
      </c>
      <c r="G15" s="2962" t="s">
        <v>336</v>
      </c>
      <c r="H15" s="2962" t="s">
        <v>339</v>
      </c>
      <c r="I15" s="2962" t="s">
        <v>325</v>
      </c>
      <c r="J15" s="2962" t="s">
        <v>340</v>
      </c>
      <c r="K15" s="2962" t="s">
        <v>329</v>
      </c>
    </row>
    <row r="16" spans="1:11" ht="63.75" customHeight="1">
      <c r="A16" s="2960"/>
      <c r="B16" s="2962"/>
      <c r="C16" s="2962"/>
      <c r="D16" s="2962"/>
      <c r="E16" s="2962"/>
      <c r="F16" s="2962"/>
      <c r="G16" s="2962"/>
      <c r="H16" s="2962"/>
      <c r="I16" s="2962"/>
      <c r="J16" s="2962"/>
      <c r="K16" s="2962"/>
    </row>
    <row r="17" spans="1:11" ht="22.5" customHeight="1">
      <c r="A17" s="165"/>
      <c r="B17" s="166"/>
      <c r="C17" s="166"/>
      <c r="D17" s="166"/>
      <c r="E17" s="166"/>
      <c r="F17" s="166"/>
      <c r="G17" s="166"/>
      <c r="H17" s="166"/>
      <c r="I17" s="166"/>
      <c r="J17" s="166"/>
      <c r="K17" s="166"/>
    </row>
    <row r="18" spans="1:11">
      <c r="A18" s="165"/>
      <c r="B18" s="166"/>
      <c r="C18" s="166"/>
      <c r="D18" s="166"/>
      <c r="E18" s="166"/>
      <c r="F18" s="166"/>
      <c r="G18" s="166"/>
      <c r="H18" s="166"/>
      <c r="I18" s="166"/>
      <c r="J18" s="166"/>
      <c r="K18" s="166"/>
    </row>
    <row r="19" spans="1:11">
      <c r="A19" s="165"/>
      <c r="B19" s="166"/>
      <c r="C19" s="166"/>
      <c r="D19" s="166"/>
      <c r="E19" s="166"/>
      <c r="F19" s="166"/>
      <c r="G19" s="166"/>
      <c r="H19" s="166"/>
      <c r="I19" s="166"/>
      <c r="J19" s="166"/>
      <c r="K19" s="166"/>
    </row>
    <row r="20" spans="1:11">
      <c r="A20" s="165"/>
      <c r="B20" s="166"/>
      <c r="C20" s="166"/>
      <c r="D20" s="166"/>
      <c r="E20" s="166"/>
      <c r="F20" s="166"/>
      <c r="G20" s="166"/>
      <c r="H20" s="166"/>
      <c r="I20" s="166"/>
      <c r="J20" s="166"/>
      <c r="K20" s="166"/>
    </row>
    <row r="21" spans="1:11" ht="15.75" thickBot="1">
      <c r="A21" s="169"/>
      <c r="B21" s="168"/>
      <c r="C21" s="168"/>
      <c r="D21" s="168"/>
      <c r="E21" s="168"/>
      <c r="F21" s="168"/>
      <c r="G21" s="168"/>
      <c r="H21" s="167"/>
      <c r="I21" s="167"/>
      <c r="J21" s="167"/>
      <c r="K21" s="167"/>
    </row>
  </sheetData>
  <customSheetViews>
    <customSheetView guid="{EB98465D-0289-4BA5-A6BA-5AC3EB1A071C}" fitToPage="1" state="hidden">
      <pageMargins left="0.27559055118110237" right="0.19685039370078741" top="0.35433070866141736" bottom="0.74803149606299213" header="0.31496062992125984" footer="0.31496062992125984"/>
      <printOptions horizontalCentered="1"/>
      <pageSetup paperSize="9" scale="70" orientation="portrait" r:id="rId1"/>
    </customSheetView>
    <customSheetView guid="{B8CA3292-2251-4C49-8579-3CF352E9DD94}" fitToPage="1" state="hidden">
      <pageMargins left="0.27559055118110237" right="0.19685039370078741" top="0.35433070866141736" bottom="0.74803149606299213" header="0.31496062992125984" footer="0.31496062992125984"/>
      <printOptions horizontalCentered="1"/>
      <pageSetup paperSize="9" scale="70" orientation="portrait" r:id="rId2"/>
    </customSheetView>
    <customSheetView guid="{5D763BBE-552C-48CC-8411-7FA3A9432025}" fitToPage="1" state="hidden">
      <pageMargins left="0.27559055118110237" right="0.19685039370078741" top="0.35433070866141736" bottom="0.74803149606299213" header="0.31496062992125984" footer="0.31496062992125984"/>
      <printOptions horizontalCentered="1"/>
      <pageSetup paperSize="9" scale="70" orientation="portrait" r:id="rId3"/>
    </customSheetView>
  </customSheetViews>
  <mergeCells count="15">
    <mergeCell ref="A6:K6"/>
    <mergeCell ref="A14:A16"/>
    <mergeCell ref="B14:B16"/>
    <mergeCell ref="C14:E14"/>
    <mergeCell ref="F14:G14"/>
    <mergeCell ref="H14:K14"/>
    <mergeCell ref="C15:C16"/>
    <mergeCell ref="J15:J16"/>
    <mergeCell ref="G15:G16"/>
    <mergeCell ref="I15:I16"/>
    <mergeCell ref="K15:K16"/>
    <mergeCell ref="D15:D16"/>
    <mergeCell ref="F15:F16"/>
    <mergeCell ref="E15:E16"/>
    <mergeCell ref="H15:H16"/>
  </mergeCells>
  <phoneticPr fontId="0" type="noConversion"/>
  <printOptions horizontalCentered="1"/>
  <pageMargins left="0.27559055118110237" right="0.19685039370078741" top="0.35433070866141736" bottom="0.74803149606299213" header="0.31496062992125984" footer="0.31496062992125984"/>
  <pageSetup paperSize="9" scale="70"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3">
    <pageSetUpPr autoPageBreaks="0" fitToPage="1"/>
  </sheetPr>
  <dimension ref="A1:BB46"/>
  <sheetViews>
    <sheetView zoomScale="55" zoomScaleNormal="55" workbookViewId="0">
      <selection activeCell="Q39" sqref="Q39"/>
    </sheetView>
  </sheetViews>
  <sheetFormatPr defaultRowHeight="18.75" outlineLevelRow="1" outlineLevelCol="2"/>
  <cols>
    <col min="1" max="1" width="7.25" style="1912" customWidth="1"/>
    <col min="2" max="2" width="48.5" style="1912" customWidth="1"/>
    <col min="3" max="3" width="14" style="1911" customWidth="1"/>
    <col min="4" max="5" width="7.125" style="1912" customWidth="1"/>
    <col min="6" max="6" width="9.75" style="2121" customWidth="1"/>
    <col min="7" max="7" width="10.75" style="2121" customWidth="1"/>
    <col min="8" max="9" width="12.375" style="2122" customWidth="1"/>
    <col min="10" max="10" width="15" style="2123" customWidth="1" outlineLevel="1"/>
    <col min="11" max="11" width="17.125" style="2121" customWidth="1"/>
    <col min="12" max="12" width="20.5" style="2123" customWidth="1"/>
    <col min="13" max="13" width="17.375" style="2123" customWidth="1" outlineLevel="2"/>
    <col min="14" max="16" width="14.625" style="2123" customWidth="1" outlineLevel="2"/>
    <col min="17" max="17" width="15.5" style="2121" customWidth="1"/>
    <col min="18" max="18" width="20" style="2150" customWidth="1"/>
    <col min="19" max="20" width="10" style="2121" customWidth="1" outlineLevel="1"/>
    <col min="21" max="21" width="10" style="2152" customWidth="1" outlineLevel="1"/>
    <col min="22" max="26" width="10" style="1912" customWidth="1" outlineLevel="1"/>
    <col min="27" max="27" width="11.125" style="1912" customWidth="1" outlineLevel="1"/>
    <col min="28" max="30" width="10" style="1912" customWidth="1" outlineLevel="1"/>
    <col min="31" max="31" width="8.875" style="1912" hidden="1" customWidth="1" outlineLevel="1" collapsed="1"/>
    <col min="32" max="32" width="7.5" style="1912" hidden="1" customWidth="1" outlineLevel="1"/>
    <col min="33" max="36" width="10" style="1912" hidden="1" customWidth="1" outlineLevel="1"/>
    <col min="37" max="37" width="11.625" style="2150" customWidth="1" outlineLevel="1"/>
    <col min="38" max="38" width="9.75" style="2150" customWidth="1" outlineLevel="1"/>
    <col min="39" max="39" width="10.625" style="2150" customWidth="1" outlineLevel="1"/>
    <col min="40" max="40" width="12.5" style="2150" customWidth="1" outlineLevel="1"/>
    <col min="41" max="41" width="14.25" style="2149" customWidth="1" outlineLevel="1"/>
    <col min="42" max="42" width="15.625" style="2150" customWidth="1" outlineLevel="1"/>
    <col min="43" max="43" width="15.625" style="2121" customWidth="1"/>
    <col min="44" max="44" width="15.625" style="1912" customWidth="1"/>
    <col min="45" max="45" width="15.625" style="2151" hidden="1" customWidth="1"/>
    <col min="46" max="46" width="15.625" style="2125" hidden="1" customWidth="1"/>
    <col min="47" max="47" width="15.625" style="2123" hidden="1" customWidth="1"/>
    <col min="48" max="48" width="15.625" style="1911" hidden="1" customWidth="1"/>
    <col min="49" max="49" width="15.625" style="2126" hidden="1" customWidth="1"/>
    <col min="50" max="52" width="15.625" style="1911" hidden="1" customWidth="1"/>
    <col min="53" max="53" width="15.625" style="1912" hidden="1" customWidth="1"/>
    <col min="54" max="56" width="15.625" style="1912" customWidth="1"/>
    <col min="57" max="16384" width="9" style="1912"/>
  </cols>
  <sheetData>
    <row r="1" spans="1:54">
      <c r="AK1" s="2123"/>
      <c r="AL1" s="2123"/>
      <c r="AM1" s="2123"/>
      <c r="AP1" s="2123"/>
    </row>
    <row r="2" spans="1:54">
      <c r="AK2" s="2123"/>
      <c r="AL2" s="2123"/>
      <c r="AN2" s="2127"/>
      <c r="AO2" s="2124" t="s">
        <v>538</v>
      </c>
    </row>
    <row r="3" spans="1:54">
      <c r="F3" s="1912"/>
      <c r="G3" s="1912"/>
      <c r="R3" s="2123"/>
      <c r="S3" s="1912"/>
      <c r="T3" s="1912"/>
      <c r="AK3" s="2123"/>
      <c r="AL3" s="2123"/>
      <c r="AN3" s="2127"/>
      <c r="AO3" s="2124" t="s">
        <v>343</v>
      </c>
      <c r="AS3" s="2121"/>
    </row>
    <row r="4" spans="1:54">
      <c r="F4" s="1912"/>
      <c r="G4" s="1912"/>
      <c r="R4" s="2123"/>
      <c r="S4" s="1912"/>
      <c r="T4" s="1912"/>
      <c r="AK4" s="2123"/>
      <c r="AL4" s="2123"/>
      <c r="AN4" s="2127"/>
      <c r="AO4" s="2127" t="s">
        <v>885</v>
      </c>
      <c r="AS4" s="2121"/>
    </row>
    <row r="5" spans="1:54">
      <c r="A5" s="2130"/>
      <c r="AK5" s="2123"/>
      <c r="AL5" s="2123"/>
      <c r="AN5" s="2127"/>
      <c r="AO5" s="2127"/>
    </row>
    <row r="6" spans="1:54">
      <c r="A6" s="2153"/>
      <c r="B6" s="2130"/>
      <c r="C6" s="1913"/>
      <c r="D6" s="2130"/>
      <c r="E6" s="2130"/>
      <c r="F6" s="2154"/>
      <c r="G6" s="2154"/>
      <c r="H6" s="2155"/>
      <c r="I6" s="2155"/>
      <c r="J6" s="2156"/>
      <c r="L6" s="2156"/>
      <c r="M6" s="2156"/>
      <c r="N6" s="2156"/>
      <c r="O6" s="2156"/>
      <c r="P6" s="2156"/>
      <c r="Q6" s="2154"/>
      <c r="R6" s="2157"/>
      <c r="S6" s="1912"/>
      <c r="AK6" s="2123"/>
      <c r="AL6" s="2123"/>
      <c r="AN6" s="2127"/>
      <c r="AO6" s="2127" t="s">
        <v>762</v>
      </c>
    </row>
    <row r="7" spans="1:54">
      <c r="A7" s="2158"/>
      <c r="B7" s="2130"/>
      <c r="C7" s="1913"/>
      <c r="D7" s="2130"/>
      <c r="E7" s="2130"/>
      <c r="F7" s="2154"/>
      <c r="G7" s="2154"/>
      <c r="H7" s="2155"/>
      <c r="I7" s="2155"/>
      <c r="J7" s="2156"/>
      <c r="K7" s="2154"/>
      <c r="L7" s="2156"/>
      <c r="M7" s="2156"/>
      <c r="N7" s="2156"/>
      <c r="O7" s="2156"/>
      <c r="P7" s="2156"/>
      <c r="Q7" s="2154"/>
      <c r="R7" s="2157"/>
      <c r="AK7" s="2123"/>
      <c r="AL7" s="2123"/>
      <c r="AN7" s="2127"/>
      <c r="AO7" s="2159" t="s">
        <v>1443</v>
      </c>
    </row>
    <row r="8" spans="1:54">
      <c r="A8" s="2153"/>
      <c r="AK8" s="2123"/>
      <c r="AL8" s="2123"/>
      <c r="AN8" s="2127"/>
      <c r="AO8" s="2159" t="s">
        <v>1444</v>
      </c>
    </row>
    <row r="9" spans="1:54">
      <c r="I9" s="2155"/>
      <c r="L9" s="1912"/>
      <c r="O9" s="2160"/>
      <c r="Q9" s="2130" t="s">
        <v>1455</v>
      </c>
      <c r="S9" s="2155"/>
      <c r="AK9" s="2123"/>
      <c r="AL9" s="2123"/>
      <c r="AN9" s="2127"/>
      <c r="AO9" s="2127"/>
    </row>
    <row r="10" spans="1:54">
      <c r="I10" s="2131"/>
      <c r="O10" s="2160"/>
      <c r="AK10" s="2123"/>
      <c r="AL10" s="2123"/>
      <c r="AM10" s="2123"/>
      <c r="AN10" s="2127"/>
      <c r="AO10" s="2127" t="s">
        <v>1456</v>
      </c>
    </row>
    <row r="11" spans="1:54">
      <c r="A11" s="2161"/>
      <c r="I11" s="2131"/>
      <c r="O11" s="2160"/>
      <c r="AK11" s="2123"/>
      <c r="AL11" s="2123"/>
    </row>
    <row r="12" spans="1:54" s="1911" customFormat="1">
      <c r="F12" s="2132"/>
      <c r="G12" s="2132"/>
      <c r="H12" s="2133"/>
      <c r="I12" s="2162"/>
      <c r="J12" s="2125"/>
      <c r="K12" s="2132"/>
      <c r="L12" s="2134"/>
      <c r="M12" s="2125"/>
      <c r="N12" s="2125"/>
      <c r="O12" s="2125"/>
      <c r="P12" s="2125"/>
      <c r="Q12" s="2132"/>
      <c r="R12" s="2125"/>
      <c r="S12" s="2132"/>
      <c r="T12" s="2132"/>
      <c r="U12" s="2163"/>
      <c r="AI12" s="2164">
        <v>0</v>
      </c>
      <c r="AK12" s="2125"/>
      <c r="AL12" s="2125"/>
      <c r="AM12" s="2125"/>
      <c r="AN12" s="2125"/>
      <c r="AO12" s="2148"/>
      <c r="AP12" s="2125"/>
      <c r="AQ12" s="2132"/>
      <c r="AS12" s="2165"/>
      <c r="AT12" s="2125"/>
      <c r="AU12" s="2125"/>
      <c r="AW12" s="2126"/>
    </row>
    <row r="13" spans="1:54" s="2135" customFormat="1" ht="39" customHeight="1">
      <c r="A13" s="2285" t="s">
        <v>123</v>
      </c>
      <c r="B13" s="2285" t="s">
        <v>93</v>
      </c>
      <c r="C13" s="2285"/>
      <c r="D13" s="2286" t="s">
        <v>946</v>
      </c>
      <c r="E13" s="2295"/>
      <c r="F13" s="2279" t="s">
        <v>174</v>
      </c>
      <c r="G13" s="2279"/>
      <c r="H13" s="2293" t="s">
        <v>1042</v>
      </c>
      <c r="I13" s="2293" t="s">
        <v>202</v>
      </c>
      <c r="J13" s="2276" t="s">
        <v>930</v>
      </c>
      <c r="K13" s="2279" t="s">
        <v>830</v>
      </c>
      <c r="L13" s="2276" t="s">
        <v>1033</v>
      </c>
      <c r="M13" s="2287" t="s">
        <v>183</v>
      </c>
      <c r="N13" s="2288"/>
      <c r="O13" s="2288"/>
      <c r="P13" s="2289"/>
      <c r="Q13" s="2279" t="s">
        <v>1032</v>
      </c>
      <c r="R13" s="2276" t="s">
        <v>856</v>
      </c>
      <c r="S13" s="2279" t="s">
        <v>1438</v>
      </c>
      <c r="T13" s="2280"/>
      <c r="U13" s="2281"/>
      <c r="V13" s="2280"/>
      <c r="W13" s="2280"/>
      <c r="X13" s="2280"/>
      <c r="Y13" s="2280"/>
      <c r="Z13" s="2280"/>
      <c r="AA13" s="2280"/>
      <c r="AB13" s="2280"/>
      <c r="AC13" s="2280"/>
      <c r="AD13" s="2280"/>
      <c r="AE13" s="2280"/>
      <c r="AF13" s="2280"/>
      <c r="AG13" s="2280"/>
      <c r="AH13" s="2280"/>
      <c r="AI13" s="2280"/>
      <c r="AJ13" s="2280"/>
      <c r="AK13" s="2280"/>
      <c r="AL13" s="2280"/>
      <c r="AM13" s="2280"/>
      <c r="AN13" s="2280"/>
      <c r="AO13" s="2280"/>
      <c r="AP13" s="2280"/>
      <c r="AQ13" s="2277" t="s">
        <v>1439</v>
      </c>
      <c r="AR13" s="2277"/>
      <c r="AS13" s="2277"/>
      <c r="AT13" s="2276" t="s">
        <v>783</v>
      </c>
      <c r="AU13" s="2276" t="s">
        <v>784</v>
      </c>
      <c r="AW13" s="2193"/>
      <c r="BB13" s="2980"/>
    </row>
    <row r="14" spans="1:54" s="2135" customFormat="1" ht="13.5" customHeight="1">
      <c r="A14" s="2285"/>
      <c r="B14" s="2285"/>
      <c r="C14" s="2285"/>
      <c r="D14" s="2286"/>
      <c r="E14" s="2295"/>
      <c r="F14" s="2279"/>
      <c r="G14" s="2279"/>
      <c r="H14" s="2293"/>
      <c r="I14" s="2293"/>
      <c r="J14" s="2276"/>
      <c r="K14" s="2279"/>
      <c r="L14" s="2276"/>
      <c r="M14" s="2290"/>
      <c r="N14" s="2291"/>
      <c r="O14" s="2291"/>
      <c r="P14" s="2292"/>
      <c r="Q14" s="2279"/>
      <c r="R14" s="2276"/>
      <c r="S14" s="2277" t="s">
        <v>751</v>
      </c>
      <c r="T14" s="2277"/>
      <c r="U14" s="2282"/>
      <c r="V14" s="2278"/>
      <c r="W14" s="2283"/>
      <c r="X14" s="2278"/>
      <c r="Y14" s="2284" t="s">
        <v>877</v>
      </c>
      <c r="Z14" s="2284"/>
      <c r="AA14" s="2278"/>
      <c r="AB14" s="2278"/>
      <c r="AC14" s="2284"/>
      <c r="AD14" s="2278"/>
      <c r="AE14" s="2278" t="s">
        <v>932</v>
      </c>
      <c r="AF14" s="2278"/>
      <c r="AG14" s="2278"/>
      <c r="AH14" s="2278"/>
      <c r="AI14" s="2278"/>
      <c r="AJ14" s="2278"/>
      <c r="AK14" s="2285" t="s">
        <v>1454</v>
      </c>
      <c r="AL14" s="2285"/>
      <c r="AM14" s="2285"/>
      <c r="AN14" s="2285"/>
      <c r="AO14" s="2285"/>
      <c r="AP14" s="2285"/>
      <c r="AQ14" s="2279" t="s">
        <v>752</v>
      </c>
      <c r="AR14" s="2278" t="s">
        <v>876</v>
      </c>
      <c r="AS14" s="2278" t="s">
        <v>931</v>
      </c>
      <c r="AT14" s="2276"/>
      <c r="AU14" s="2276"/>
      <c r="AW14" s="2193"/>
    </row>
    <row r="15" spans="1:54" s="2135" customFormat="1" ht="163.5" customHeight="1">
      <c r="A15" s="2285"/>
      <c r="B15" s="2285"/>
      <c r="C15" s="2285"/>
      <c r="D15" s="2286"/>
      <c r="E15" s="2295"/>
      <c r="F15" s="2279"/>
      <c r="G15" s="2279"/>
      <c r="H15" s="2293"/>
      <c r="I15" s="2293"/>
      <c r="J15" s="2276"/>
      <c r="K15" s="2279"/>
      <c r="L15" s="2276"/>
      <c r="M15" s="2136" t="s">
        <v>1162</v>
      </c>
      <c r="N15" s="2136" t="s">
        <v>970</v>
      </c>
      <c r="O15" s="2136" t="s">
        <v>971</v>
      </c>
      <c r="P15" s="2136" t="s">
        <v>972</v>
      </c>
      <c r="Q15" s="2279"/>
      <c r="R15" s="2276"/>
      <c r="S15" s="2279"/>
      <c r="T15" s="2279"/>
      <c r="U15" s="2282"/>
      <c r="V15" s="2278"/>
      <c r="W15" s="2278"/>
      <c r="X15" s="2278"/>
      <c r="Y15" s="2278"/>
      <c r="Z15" s="2278"/>
      <c r="AA15" s="2278"/>
      <c r="AB15" s="2278"/>
      <c r="AC15" s="2278"/>
      <c r="AD15" s="2278"/>
      <c r="AE15" s="2278"/>
      <c r="AF15" s="2278"/>
      <c r="AG15" s="2278"/>
      <c r="AH15" s="2278"/>
      <c r="AI15" s="2278"/>
      <c r="AJ15" s="2278"/>
      <c r="AK15" s="2285"/>
      <c r="AL15" s="2285"/>
      <c r="AM15" s="2285"/>
      <c r="AN15" s="2285"/>
      <c r="AO15" s="2285"/>
      <c r="AP15" s="2285"/>
      <c r="AQ15" s="2279"/>
      <c r="AR15" s="2278"/>
      <c r="AS15" s="2278"/>
      <c r="AT15" s="2276"/>
      <c r="AU15" s="2276"/>
      <c r="AW15" s="2193"/>
    </row>
    <row r="16" spans="1:54" s="2141" customFormat="1" ht="132.75" customHeight="1">
      <c r="A16" s="2286"/>
      <c r="B16" s="2286"/>
      <c r="C16" s="2285"/>
      <c r="D16" s="2296"/>
      <c r="E16" s="2297"/>
      <c r="F16" s="2137" t="s">
        <v>108</v>
      </c>
      <c r="G16" s="2137" t="s">
        <v>19</v>
      </c>
      <c r="H16" s="2294"/>
      <c r="I16" s="2294"/>
      <c r="J16" s="2137" t="s">
        <v>883</v>
      </c>
      <c r="K16" s="2137" t="s">
        <v>883</v>
      </c>
      <c r="L16" s="2137" t="s">
        <v>883</v>
      </c>
      <c r="M16" s="2137" t="s">
        <v>883</v>
      </c>
      <c r="N16" s="2137" t="s">
        <v>883</v>
      </c>
      <c r="O16" s="2137" t="s">
        <v>883</v>
      </c>
      <c r="P16" s="2137" t="s">
        <v>883</v>
      </c>
      <c r="Q16" s="2137" t="s">
        <v>883</v>
      </c>
      <c r="R16" s="2138" t="s">
        <v>883</v>
      </c>
      <c r="S16" s="2138" t="s">
        <v>108</v>
      </c>
      <c r="T16" s="2138" t="s">
        <v>19</v>
      </c>
      <c r="U16" s="2139" t="s">
        <v>801</v>
      </c>
      <c r="V16" s="2137" t="s">
        <v>873</v>
      </c>
      <c r="W16" s="2137" t="s">
        <v>736</v>
      </c>
      <c r="X16" s="2137" t="s">
        <v>1420</v>
      </c>
      <c r="Y16" s="2137" t="s">
        <v>108</v>
      </c>
      <c r="Z16" s="2137" t="s">
        <v>19</v>
      </c>
      <c r="AA16" s="2137" t="s">
        <v>801</v>
      </c>
      <c r="AB16" s="2137" t="s">
        <v>873</v>
      </c>
      <c r="AC16" s="2137" t="s">
        <v>736</v>
      </c>
      <c r="AD16" s="2137" t="s">
        <v>1420</v>
      </c>
      <c r="AE16" s="2137" t="s">
        <v>108</v>
      </c>
      <c r="AF16" s="2137" t="s">
        <v>19</v>
      </c>
      <c r="AG16" s="2137" t="s">
        <v>801</v>
      </c>
      <c r="AH16" s="2137" t="s">
        <v>873</v>
      </c>
      <c r="AI16" s="2137" t="s">
        <v>736</v>
      </c>
      <c r="AJ16" s="2137" t="s">
        <v>1420</v>
      </c>
      <c r="AK16" s="2138" t="s">
        <v>108</v>
      </c>
      <c r="AL16" s="2138" t="s">
        <v>19</v>
      </c>
      <c r="AM16" s="2138" t="s">
        <v>801</v>
      </c>
      <c r="AN16" s="2138" t="s">
        <v>873</v>
      </c>
      <c r="AO16" s="2138" t="s">
        <v>736</v>
      </c>
      <c r="AP16" s="2137" t="s">
        <v>1420</v>
      </c>
      <c r="AQ16" s="2140" t="s">
        <v>875</v>
      </c>
      <c r="AR16" s="2140" t="s">
        <v>875</v>
      </c>
      <c r="AS16" s="2140" t="s">
        <v>875</v>
      </c>
      <c r="AT16" s="2276"/>
      <c r="AU16" s="2276"/>
      <c r="AV16" s="2194"/>
      <c r="AW16" s="2195"/>
    </row>
    <row r="17" spans="1:54" s="1914" customFormat="1" ht="54.75" customHeight="1">
      <c r="A17" s="2167"/>
      <c r="B17" s="2168" t="s">
        <v>775</v>
      </c>
      <c r="C17" s="2167"/>
      <c r="D17" s="2169"/>
      <c r="E17" s="2169"/>
      <c r="F17" s="2170">
        <f>F20+F31</f>
        <v>0</v>
      </c>
      <c r="G17" s="2170">
        <f t="shared" ref="G17:AS17" si="0">G20+G31</f>
        <v>5.38</v>
      </c>
      <c r="H17" s="2170">
        <f t="shared" si="0"/>
        <v>0</v>
      </c>
      <c r="I17" s="2170">
        <f t="shared" si="0"/>
        <v>0</v>
      </c>
      <c r="J17" s="2169">
        <f t="shared" si="0"/>
        <v>13.541679999999999</v>
      </c>
      <c r="K17" s="2170">
        <f t="shared" si="0"/>
        <v>13.541679999999999</v>
      </c>
      <c r="L17" s="2170">
        <f t="shared" si="0"/>
        <v>9.4791759999999989</v>
      </c>
      <c r="M17" s="2170">
        <f>M20+M31</f>
        <v>0</v>
      </c>
      <c r="N17" s="2170">
        <f>N20+N31</f>
        <v>9.4791759999999989</v>
      </c>
      <c r="O17" s="2170">
        <f>O20+O31</f>
        <v>0</v>
      </c>
      <c r="P17" s="2170">
        <f t="shared" si="0"/>
        <v>0</v>
      </c>
      <c r="Q17" s="2170">
        <f>Q20+Q31</f>
        <v>13.541679999999999</v>
      </c>
      <c r="R17" s="2170">
        <f t="shared" si="0"/>
        <v>0</v>
      </c>
      <c r="S17" s="2170">
        <f t="shared" si="0"/>
        <v>0</v>
      </c>
      <c r="T17" s="2170">
        <f t="shared" si="0"/>
        <v>5.38</v>
      </c>
      <c r="U17" s="2170">
        <f t="shared" si="0"/>
        <v>0</v>
      </c>
      <c r="V17" s="2170">
        <f t="shared" si="0"/>
        <v>0</v>
      </c>
      <c r="W17" s="2170">
        <f t="shared" si="0"/>
        <v>5.7380000000000004</v>
      </c>
      <c r="X17" s="2170">
        <f t="shared" si="0"/>
        <v>5.7380000000000004</v>
      </c>
      <c r="Y17" s="2170">
        <f t="shared" si="0"/>
        <v>0</v>
      </c>
      <c r="Z17" s="2170">
        <f t="shared" si="0"/>
        <v>0</v>
      </c>
      <c r="AA17" s="2170">
        <f t="shared" si="0"/>
        <v>0</v>
      </c>
      <c r="AB17" s="2170">
        <f t="shared" si="0"/>
        <v>0</v>
      </c>
      <c r="AC17" s="2170">
        <f t="shared" si="0"/>
        <v>5.7380000000000004</v>
      </c>
      <c r="AD17" s="2170">
        <f t="shared" si="0"/>
        <v>5.7380000000000004</v>
      </c>
      <c r="AE17" s="2170">
        <f t="shared" si="0"/>
        <v>0</v>
      </c>
      <c r="AF17" s="2170">
        <f t="shared" si="0"/>
        <v>0</v>
      </c>
      <c r="AG17" s="2170">
        <f t="shared" si="0"/>
        <v>0</v>
      </c>
      <c r="AH17" s="2170">
        <f t="shared" si="0"/>
        <v>0</v>
      </c>
      <c r="AI17" s="2170">
        <f t="shared" si="0"/>
        <v>0</v>
      </c>
      <c r="AJ17" s="2170">
        <f t="shared" si="0"/>
        <v>0</v>
      </c>
      <c r="AK17" s="2170">
        <f t="shared" si="0"/>
        <v>0</v>
      </c>
      <c r="AL17" s="2170">
        <f t="shared" si="0"/>
        <v>5.38</v>
      </c>
      <c r="AM17" s="2170">
        <f t="shared" si="0"/>
        <v>0</v>
      </c>
      <c r="AN17" s="2170">
        <f t="shared" si="0"/>
        <v>0</v>
      </c>
      <c r="AO17" s="2170">
        <f t="shared" si="0"/>
        <v>11.476000000000001</v>
      </c>
      <c r="AP17" s="2170">
        <f t="shared" si="0"/>
        <v>11.476000000000001</v>
      </c>
      <c r="AQ17" s="2170">
        <f>AQ20+AQ31</f>
        <v>5.7380000000000004</v>
      </c>
      <c r="AR17" s="2170">
        <f t="shared" si="0"/>
        <v>5.7380000000000004</v>
      </c>
      <c r="AS17" s="2170">
        <f t="shared" si="0"/>
        <v>0</v>
      </c>
      <c r="AT17" s="2169"/>
      <c r="AU17" s="2169"/>
      <c r="AV17" s="2142" t="e">
        <f>#REF!-R17</f>
        <v>#REF!</v>
      </c>
      <c r="AW17" s="2143"/>
      <c r="AX17" s="1911"/>
      <c r="AY17" s="1911"/>
      <c r="AZ17" s="2126"/>
      <c r="BB17" s="2144"/>
    </row>
    <row r="18" spans="1:54" s="1914" customFormat="1" hidden="1">
      <c r="A18" s="2167">
        <v>1</v>
      </c>
      <c r="B18" s="2168" t="s">
        <v>76</v>
      </c>
      <c r="C18" s="2167"/>
      <c r="D18" s="2169" t="s">
        <v>33</v>
      </c>
      <c r="E18" s="2169" t="s">
        <v>33</v>
      </c>
      <c r="F18" s="2169"/>
      <c r="G18" s="2169"/>
      <c r="H18" s="2171"/>
      <c r="I18" s="2171"/>
      <c r="J18" s="2169"/>
      <c r="K18" s="2169"/>
      <c r="L18" s="2169"/>
      <c r="M18" s="2169"/>
      <c r="N18" s="2169"/>
      <c r="O18" s="2169"/>
      <c r="P18" s="2169"/>
      <c r="Q18" s="2169"/>
      <c r="R18" s="2169"/>
      <c r="S18" s="2169"/>
      <c r="T18" s="2169"/>
      <c r="U18" s="2172"/>
      <c r="V18" s="2169"/>
      <c r="W18" s="2169"/>
      <c r="X18" s="2169"/>
      <c r="Y18" s="2169"/>
      <c r="Z18" s="2169"/>
      <c r="AA18" s="2169"/>
      <c r="AB18" s="2169"/>
      <c r="AC18" s="2169"/>
      <c r="AD18" s="2169"/>
      <c r="AE18" s="2169"/>
      <c r="AF18" s="2169"/>
      <c r="AG18" s="2169"/>
      <c r="AH18" s="2169"/>
      <c r="AI18" s="2169"/>
      <c r="AJ18" s="2169"/>
      <c r="AK18" s="2169"/>
      <c r="AL18" s="2169"/>
      <c r="AM18" s="2169"/>
      <c r="AN18" s="2169"/>
      <c r="AO18" s="2169"/>
      <c r="AP18" s="2169"/>
      <c r="AQ18" s="2169"/>
      <c r="AR18" s="2169"/>
      <c r="AS18" s="2169"/>
      <c r="AT18" s="2169"/>
      <c r="AU18" s="2169"/>
      <c r="AV18" s="2142" t="e">
        <f>#REF!-R18</f>
        <v>#REF!</v>
      </c>
      <c r="AW18" s="2143" t="e">
        <v>#N/A</v>
      </c>
      <c r="AX18" s="2145" t="e">
        <f>#REF!+#REF!+#REF!+#REF!+#REF!+#REF!-#REF!</f>
        <v>#REF!</v>
      </c>
      <c r="AY18" s="1911"/>
      <c r="AZ18" s="1911"/>
      <c r="BB18" s="2144"/>
    </row>
    <row r="19" spans="1:54" s="1914" customFormat="1" hidden="1">
      <c r="A19" s="2167">
        <v>2</v>
      </c>
      <c r="B19" s="2168" t="s">
        <v>77</v>
      </c>
      <c r="C19" s="2167"/>
      <c r="D19" s="2169" t="s">
        <v>33</v>
      </c>
      <c r="E19" s="2169" t="s">
        <v>33</v>
      </c>
      <c r="F19" s="2169"/>
      <c r="G19" s="2169"/>
      <c r="H19" s="2171"/>
      <c r="I19" s="2171"/>
      <c r="J19" s="2169"/>
      <c r="K19" s="2169"/>
      <c r="L19" s="2169"/>
      <c r="M19" s="2169"/>
      <c r="N19" s="2169"/>
      <c r="O19" s="2169"/>
      <c r="P19" s="2169"/>
      <c r="Q19" s="2169"/>
      <c r="R19" s="2169"/>
      <c r="S19" s="2169"/>
      <c r="T19" s="2169"/>
      <c r="U19" s="2172"/>
      <c r="V19" s="2169"/>
      <c r="W19" s="2169"/>
      <c r="X19" s="2169"/>
      <c r="Y19" s="2169"/>
      <c r="Z19" s="2169"/>
      <c r="AA19" s="2169"/>
      <c r="AB19" s="2169"/>
      <c r="AC19" s="2169"/>
      <c r="AD19" s="2169"/>
      <c r="AE19" s="2169"/>
      <c r="AF19" s="2169"/>
      <c r="AG19" s="2169"/>
      <c r="AH19" s="2169"/>
      <c r="AI19" s="2169"/>
      <c r="AJ19" s="2169"/>
      <c r="AK19" s="2169"/>
      <c r="AL19" s="2169"/>
      <c r="AM19" s="2169"/>
      <c r="AN19" s="2169"/>
      <c r="AO19" s="2169"/>
      <c r="AP19" s="2169"/>
      <c r="AQ19" s="2169"/>
      <c r="AR19" s="2169"/>
      <c r="AS19" s="2169"/>
      <c r="AT19" s="2169"/>
      <c r="AU19" s="2169"/>
      <c r="AV19" s="2142" t="e">
        <f>#REF!-R19</f>
        <v>#REF!</v>
      </c>
      <c r="AW19" s="2143" t="e">
        <v>#N/A</v>
      </c>
      <c r="AX19" s="2145" t="e">
        <f>#REF!+#REF!+#REF!+#REF!+#REF!+#REF!-#REF!</f>
        <v>#REF!</v>
      </c>
      <c r="AY19" s="1911"/>
      <c r="AZ19" s="1911"/>
      <c r="BB19" s="2144"/>
    </row>
    <row r="20" spans="1:54" s="1914" customFormat="1" hidden="1">
      <c r="A20" s="2167">
        <v>3</v>
      </c>
      <c r="B20" s="2168" t="s">
        <v>78</v>
      </c>
      <c r="C20" s="2167"/>
      <c r="D20" s="2169" t="s">
        <v>33</v>
      </c>
      <c r="E20" s="2169" t="s">
        <v>33</v>
      </c>
      <c r="F20" s="2169">
        <f>F21</f>
        <v>0</v>
      </c>
      <c r="G20" s="2169">
        <f>G21</f>
        <v>0</v>
      </c>
      <c r="H20" s="2171"/>
      <c r="I20" s="2171"/>
      <c r="J20" s="2169">
        <f t="shared" ref="J20" si="1">J21</f>
        <v>0</v>
      </c>
      <c r="K20" s="2169">
        <f t="shared" ref="K20" si="2">K21</f>
        <v>0</v>
      </c>
      <c r="L20" s="2169">
        <f t="shared" ref="L20:R20" si="3">L21</f>
        <v>0</v>
      </c>
      <c r="M20" s="2169">
        <f t="shared" si="3"/>
        <v>0</v>
      </c>
      <c r="N20" s="2169">
        <f t="shared" si="3"/>
        <v>0</v>
      </c>
      <c r="O20" s="2169">
        <f t="shared" si="3"/>
        <v>0</v>
      </c>
      <c r="P20" s="2169">
        <f t="shared" si="3"/>
        <v>0</v>
      </c>
      <c r="Q20" s="2169">
        <f t="shared" si="3"/>
        <v>0</v>
      </c>
      <c r="R20" s="2169">
        <f t="shared" si="3"/>
        <v>0</v>
      </c>
      <c r="S20" s="2169">
        <f t="shared" ref="S20" si="4">S21</f>
        <v>0</v>
      </c>
      <c r="T20" s="2169">
        <f t="shared" ref="T20" si="5">T21</f>
        <v>0</v>
      </c>
      <c r="U20" s="2172">
        <f t="shared" ref="U20" si="6">U21</f>
        <v>0</v>
      </c>
      <c r="V20" s="2169">
        <f t="shared" ref="V20" si="7">V21</f>
        <v>0</v>
      </c>
      <c r="W20" s="2169">
        <f t="shared" ref="W20" si="8">W21</f>
        <v>0</v>
      </c>
      <c r="X20" s="2169">
        <f>X21</f>
        <v>0</v>
      </c>
      <c r="Y20" s="2169">
        <f t="shared" ref="Y20" si="9">Y21</f>
        <v>0</v>
      </c>
      <c r="Z20" s="2169">
        <f t="shared" ref="Z20" si="10">Z21</f>
        <v>0</v>
      </c>
      <c r="AA20" s="2170">
        <f t="shared" ref="AA20" si="11">AA21</f>
        <v>0</v>
      </c>
      <c r="AB20" s="2169">
        <f t="shared" ref="AB20" si="12">AB21</f>
        <v>0</v>
      </c>
      <c r="AC20" s="2169">
        <f t="shared" ref="AC20" si="13">AC21</f>
        <v>0</v>
      </c>
      <c r="AD20" s="2169">
        <f t="shared" ref="AD20" si="14">AD21</f>
        <v>0</v>
      </c>
      <c r="AE20" s="2169">
        <f t="shared" ref="AE20" si="15">AE21</f>
        <v>0</v>
      </c>
      <c r="AF20" s="2169">
        <f t="shared" ref="AF20" si="16">AF21</f>
        <v>0</v>
      </c>
      <c r="AG20" s="2170">
        <f t="shared" ref="AG20" si="17">AG21</f>
        <v>0</v>
      </c>
      <c r="AH20" s="2169">
        <f t="shared" ref="AH20" si="18">AH21</f>
        <v>0</v>
      </c>
      <c r="AI20" s="2169">
        <f t="shared" ref="AI20" si="19">AI21</f>
        <v>0</v>
      </c>
      <c r="AJ20" s="2169">
        <f t="shared" ref="AJ20" si="20">AJ21</f>
        <v>0</v>
      </c>
      <c r="AK20" s="2170">
        <f t="shared" ref="AK20:AL20" si="21">AK21</f>
        <v>0</v>
      </c>
      <c r="AL20" s="2170">
        <f t="shared" si="21"/>
        <v>0</v>
      </c>
      <c r="AM20" s="2170">
        <f t="shared" ref="AM20" si="22">AM21</f>
        <v>0</v>
      </c>
      <c r="AN20" s="2169">
        <f t="shared" ref="AN20" si="23">AN21</f>
        <v>0</v>
      </c>
      <c r="AO20" s="2169">
        <f t="shared" ref="AO20" si="24">AO21</f>
        <v>0</v>
      </c>
      <c r="AP20" s="2169">
        <f t="shared" ref="AP20" si="25">AP21</f>
        <v>0</v>
      </c>
      <c r="AQ20" s="2169">
        <f t="shared" ref="AQ20" si="26">AQ21</f>
        <v>0</v>
      </c>
      <c r="AR20" s="2169">
        <f t="shared" ref="AR20" si="27">AR21</f>
        <v>0</v>
      </c>
      <c r="AS20" s="2169">
        <f t="shared" ref="AS20" si="28">AS21</f>
        <v>0</v>
      </c>
      <c r="AT20" s="2169"/>
      <c r="AU20" s="2169"/>
      <c r="AV20" s="2142" t="e">
        <f>#REF!-R20</f>
        <v>#REF!</v>
      </c>
      <c r="AW20" s="2143" t="e">
        <v>#N/A</v>
      </c>
      <c r="AX20" s="2145" t="e">
        <f>#REF!+#REF!+#REF!+#REF!+#REF!+#REF!-#REF!</f>
        <v>#REF!</v>
      </c>
      <c r="AY20" s="1911"/>
      <c r="AZ20" s="1911"/>
      <c r="BA20" s="2144"/>
      <c r="BB20" s="2144"/>
    </row>
    <row r="21" spans="1:54" s="1911" customFormat="1" ht="75" hidden="1" outlineLevel="1">
      <c r="A21" s="2173">
        <v>1</v>
      </c>
      <c r="B21" s="2174" t="s">
        <v>1209</v>
      </c>
      <c r="C21" s="2175" t="s">
        <v>1426</v>
      </c>
      <c r="D21" s="2166" t="str">
        <f t="shared" ref="D21" si="29">E21</f>
        <v>П/С</v>
      </c>
      <c r="E21" s="2166" t="s">
        <v>1267</v>
      </c>
      <c r="F21" s="2166"/>
      <c r="G21" s="2166"/>
      <c r="H21" s="2176"/>
      <c r="I21" s="2176"/>
      <c r="J21" s="2177"/>
      <c r="K21" s="2177"/>
      <c r="L21" s="2166"/>
      <c r="M21" s="2166"/>
      <c r="N21" s="2166"/>
      <c r="O21" s="2166"/>
      <c r="P21" s="2166"/>
      <c r="Q21" s="2166"/>
      <c r="R21" s="2166"/>
      <c r="S21" s="2166"/>
      <c r="T21" s="2166"/>
      <c r="U21" s="2178"/>
      <c r="V21" s="2166"/>
      <c r="W21" s="2166"/>
      <c r="X21" s="2146"/>
      <c r="Y21" s="2166"/>
      <c r="Z21" s="2166"/>
      <c r="AA21" s="2178"/>
      <c r="AB21" s="2166"/>
      <c r="AC21" s="2166"/>
      <c r="AD21" s="2146"/>
      <c r="AE21" s="2166"/>
      <c r="AF21" s="2166"/>
      <c r="AG21" s="2178"/>
      <c r="AH21" s="2166"/>
      <c r="AI21" s="2166"/>
      <c r="AJ21" s="2146"/>
      <c r="AK21" s="2166"/>
      <c r="AL21" s="2166"/>
      <c r="AM21" s="2179"/>
      <c r="AN21" s="2179"/>
      <c r="AO21" s="2179"/>
      <c r="AP21" s="2179"/>
      <c r="AQ21" s="2166"/>
      <c r="AR21" s="2166"/>
      <c r="AS21" s="2166"/>
      <c r="AT21" s="2166" t="s">
        <v>911</v>
      </c>
      <c r="AU21" s="2166" t="s">
        <v>912</v>
      </c>
      <c r="AV21" s="2142" t="e">
        <f>#REF!-R21</f>
        <v>#REF!</v>
      </c>
      <c r="AW21" s="2143">
        <v>0</v>
      </c>
      <c r="AX21" s="2147" t="e">
        <f>#REF!+#REF!+#REF!+#REF!+#REF!+#REF!-#REF!</f>
        <v>#REF!</v>
      </c>
      <c r="AY21" s="1911" t="s">
        <v>787</v>
      </c>
      <c r="BA21" s="2126"/>
      <c r="BB21" s="2126"/>
    </row>
    <row r="22" spans="1:54" s="1911" customFormat="1" hidden="1" outlineLevel="1">
      <c r="A22" s="2173"/>
      <c r="B22" s="2180" t="s">
        <v>1354</v>
      </c>
      <c r="C22" s="2181"/>
      <c r="D22" s="2166"/>
      <c r="E22" s="2166"/>
      <c r="F22" s="2166"/>
      <c r="G22" s="2166"/>
      <c r="H22" s="2176"/>
      <c r="I22" s="2176"/>
      <c r="J22" s="2166"/>
      <c r="K22" s="2177"/>
      <c r="L22" s="2166"/>
      <c r="M22" s="2166"/>
      <c r="N22" s="2166"/>
      <c r="O22" s="2166"/>
      <c r="P22" s="2166"/>
      <c r="Q22" s="2166"/>
      <c r="R22" s="2166"/>
      <c r="S22" s="2166"/>
      <c r="T22" s="2166"/>
      <c r="U22" s="2178"/>
      <c r="V22" s="2166"/>
      <c r="W22" s="2166"/>
      <c r="X22" s="2166"/>
      <c r="Y22" s="2166"/>
      <c r="Z22" s="2166"/>
      <c r="AA22" s="2178"/>
      <c r="AB22" s="2166"/>
      <c r="AC22" s="2166"/>
      <c r="AD22" s="2166"/>
      <c r="AE22" s="2166"/>
      <c r="AF22" s="2166"/>
      <c r="AG22" s="2178"/>
      <c r="AH22" s="2166"/>
      <c r="AI22" s="2166"/>
      <c r="AJ22" s="2166"/>
      <c r="AK22" s="2166"/>
      <c r="AL22" s="2166"/>
      <c r="AM22" s="2179"/>
      <c r="AN22" s="2179"/>
      <c r="AO22" s="2166"/>
      <c r="AP22" s="2166"/>
      <c r="AQ22" s="2182"/>
      <c r="AR22" s="2182"/>
      <c r="AS22" s="2182"/>
      <c r="AT22" s="2166"/>
      <c r="AU22" s="2166"/>
      <c r="AV22" s="2142" t="e">
        <f>#REF!-R22</f>
        <v>#REF!</v>
      </c>
      <c r="AW22" s="2143">
        <v>0</v>
      </c>
      <c r="AX22" s="2145" t="e">
        <f>#REF!+#REF!+#REF!+#REF!+#REF!+#REF!-#REF!</f>
        <v>#REF!</v>
      </c>
      <c r="BB22" s="2126"/>
    </row>
    <row r="23" spans="1:54" s="1911" customFormat="1" hidden="1" outlineLevel="1">
      <c r="A23" s="2173"/>
      <c r="B23" s="2180" t="s">
        <v>1355</v>
      </c>
      <c r="C23" s="2181"/>
      <c r="D23" s="2166"/>
      <c r="E23" s="2166"/>
      <c r="F23" s="2166"/>
      <c r="G23" s="2166"/>
      <c r="H23" s="2176"/>
      <c r="I23" s="2176"/>
      <c r="J23" s="2166"/>
      <c r="K23" s="2177"/>
      <c r="L23" s="2166"/>
      <c r="M23" s="2166"/>
      <c r="N23" s="2166"/>
      <c r="O23" s="2166"/>
      <c r="P23" s="2166"/>
      <c r="Q23" s="2166"/>
      <c r="R23" s="2166"/>
      <c r="S23" s="2166"/>
      <c r="T23" s="2166"/>
      <c r="U23" s="2178"/>
      <c r="V23" s="2166"/>
      <c r="W23" s="2166"/>
      <c r="X23" s="2166"/>
      <c r="Y23" s="2166"/>
      <c r="Z23" s="2166"/>
      <c r="AA23" s="2178"/>
      <c r="AB23" s="2166"/>
      <c r="AC23" s="2166"/>
      <c r="AD23" s="2166"/>
      <c r="AE23" s="2166"/>
      <c r="AF23" s="2166"/>
      <c r="AG23" s="2178"/>
      <c r="AH23" s="2166"/>
      <c r="AI23" s="2166"/>
      <c r="AJ23" s="2166"/>
      <c r="AK23" s="2166"/>
      <c r="AL23" s="2166"/>
      <c r="AM23" s="2179"/>
      <c r="AN23" s="2179"/>
      <c r="AO23" s="2179"/>
      <c r="AP23" s="2179"/>
      <c r="AQ23" s="2182"/>
      <c r="AR23" s="2182"/>
      <c r="AS23" s="2182"/>
      <c r="AT23" s="2166"/>
      <c r="AU23" s="2166"/>
      <c r="AV23" s="2142" t="e">
        <f>#REF!-R23</f>
        <v>#REF!</v>
      </c>
      <c r="AW23" s="2143">
        <v>0</v>
      </c>
      <c r="AX23" s="2145" t="e">
        <f>#REF!+#REF!+#REF!+#REF!+#REF!+#REF!-#REF!</f>
        <v>#REF!</v>
      </c>
      <c r="BB23" s="2126"/>
    </row>
    <row r="24" spans="1:54" s="1911" customFormat="1" hidden="1" outlineLevel="1">
      <c r="A24" s="2173"/>
      <c r="B24" s="2180" t="s">
        <v>1356</v>
      </c>
      <c r="C24" s="2181"/>
      <c r="D24" s="2166"/>
      <c r="E24" s="2166"/>
      <c r="F24" s="2166"/>
      <c r="G24" s="2166"/>
      <c r="H24" s="2176"/>
      <c r="I24" s="2176"/>
      <c r="J24" s="2166"/>
      <c r="K24" s="2177"/>
      <c r="L24" s="2166"/>
      <c r="M24" s="2166"/>
      <c r="N24" s="2166"/>
      <c r="O24" s="2166"/>
      <c r="P24" s="2166"/>
      <c r="Q24" s="2166"/>
      <c r="R24" s="2166"/>
      <c r="S24" s="2166"/>
      <c r="T24" s="2166"/>
      <c r="U24" s="2178"/>
      <c r="V24" s="2166"/>
      <c r="W24" s="2166"/>
      <c r="X24" s="2166"/>
      <c r="Y24" s="2166"/>
      <c r="Z24" s="2166"/>
      <c r="AA24" s="2178"/>
      <c r="AB24" s="2166"/>
      <c r="AC24" s="2166"/>
      <c r="AD24" s="2166"/>
      <c r="AE24" s="2166"/>
      <c r="AF24" s="2166"/>
      <c r="AG24" s="2178"/>
      <c r="AH24" s="2166"/>
      <c r="AI24" s="2166"/>
      <c r="AJ24" s="2166"/>
      <c r="AK24" s="2166"/>
      <c r="AL24" s="2166"/>
      <c r="AM24" s="2179"/>
      <c r="AN24" s="2179"/>
      <c r="AO24" s="2179"/>
      <c r="AP24" s="2179"/>
      <c r="AQ24" s="2182"/>
      <c r="AR24" s="2182"/>
      <c r="AS24" s="2182"/>
      <c r="AT24" s="2166"/>
      <c r="AU24" s="2166"/>
      <c r="AV24" s="2142" t="e">
        <f>#REF!-R24</f>
        <v>#REF!</v>
      </c>
      <c r="AW24" s="2143">
        <v>0</v>
      </c>
      <c r="AX24" s="2145" t="e">
        <f>#REF!+#REF!+#REF!+#REF!+#REF!+#REF!-#REF!</f>
        <v>#REF!</v>
      </c>
      <c r="BB24" s="2126"/>
    </row>
    <row r="25" spans="1:54" s="1911" customFormat="1" hidden="1" outlineLevel="1">
      <c r="A25" s="2173"/>
      <c r="B25" s="2180" t="s">
        <v>1357</v>
      </c>
      <c r="C25" s="2181"/>
      <c r="D25" s="2166"/>
      <c r="E25" s="2166"/>
      <c r="F25" s="2166"/>
      <c r="G25" s="2166"/>
      <c r="H25" s="2176"/>
      <c r="I25" s="2176"/>
      <c r="J25" s="2166"/>
      <c r="K25" s="2177"/>
      <c r="L25" s="2166"/>
      <c r="M25" s="2166"/>
      <c r="N25" s="2166"/>
      <c r="O25" s="2166"/>
      <c r="P25" s="2166"/>
      <c r="Q25" s="2166"/>
      <c r="R25" s="2166"/>
      <c r="S25" s="2166"/>
      <c r="T25" s="2166"/>
      <c r="U25" s="2183"/>
      <c r="V25" s="2166"/>
      <c r="W25" s="2166"/>
      <c r="X25" s="2166"/>
      <c r="Y25" s="2166"/>
      <c r="Z25" s="2166"/>
      <c r="AA25" s="2183"/>
      <c r="AB25" s="2166"/>
      <c r="AC25" s="2166"/>
      <c r="AD25" s="2166"/>
      <c r="AE25" s="2166"/>
      <c r="AF25" s="2166"/>
      <c r="AG25" s="2183"/>
      <c r="AH25" s="2166"/>
      <c r="AI25" s="2166"/>
      <c r="AJ25" s="2166"/>
      <c r="AK25" s="2166"/>
      <c r="AL25" s="2166"/>
      <c r="AM25" s="2179"/>
      <c r="AN25" s="2179"/>
      <c r="AO25" s="2184"/>
      <c r="AP25" s="2184"/>
      <c r="AQ25" s="2182"/>
      <c r="AR25" s="2182"/>
      <c r="AS25" s="2182"/>
      <c r="AT25" s="2166"/>
      <c r="AU25" s="2166"/>
      <c r="AV25" s="2142" t="e">
        <f>#REF!-R25</f>
        <v>#REF!</v>
      </c>
      <c r="AW25" s="2143">
        <v>0</v>
      </c>
      <c r="AX25" s="2145" t="e">
        <f>#REF!+#REF!+#REF!+#REF!+#REF!+#REF!-#REF!</f>
        <v>#REF!</v>
      </c>
      <c r="BA25" s="2126"/>
      <c r="BB25" s="2126"/>
    </row>
    <row r="26" spans="1:54" s="1911" customFormat="1" hidden="1" outlineLevel="1">
      <c r="A26" s="2173"/>
      <c r="B26" s="2180" t="s">
        <v>1355</v>
      </c>
      <c r="C26" s="2181"/>
      <c r="D26" s="2166"/>
      <c r="E26" s="2166"/>
      <c r="F26" s="2166"/>
      <c r="G26" s="2166"/>
      <c r="H26" s="2176"/>
      <c r="I26" s="2176"/>
      <c r="J26" s="2166"/>
      <c r="K26" s="2177"/>
      <c r="L26" s="2166"/>
      <c r="M26" s="2166"/>
      <c r="N26" s="2166"/>
      <c r="O26" s="2166"/>
      <c r="P26" s="2166"/>
      <c r="Q26" s="2166"/>
      <c r="R26" s="2166"/>
      <c r="S26" s="2166"/>
      <c r="T26" s="2166"/>
      <c r="U26" s="2274"/>
      <c r="V26" s="2166"/>
      <c r="W26" s="2272"/>
      <c r="X26" s="2272"/>
      <c r="Y26" s="2166"/>
      <c r="Z26" s="2166"/>
      <c r="AA26" s="2274"/>
      <c r="AB26" s="2166"/>
      <c r="AC26" s="2272"/>
      <c r="AD26" s="2272"/>
      <c r="AE26" s="2166"/>
      <c r="AF26" s="2166"/>
      <c r="AG26" s="2274"/>
      <c r="AH26" s="2166"/>
      <c r="AI26" s="2272"/>
      <c r="AJ26" s="2272"/>
      <c r="AK26" s="2166"/>
      <c r="AL26" s="2166"/>
      <c r="AM26" s="2179"/>
      <c r="AN26" s="2179"/>
      <c r="AO26" s="2184"/>
      <c r="AP26" s="2184"/>
      <c r="AQ26" s="2182"/>
      <c r="AR26" s="2182"/>
      <c r="AS26" s="2182"/>
      <c r="AT26" s="2166"/>
      <c r="AU26" s="2166"/>
      <c r="AV26" s="2142" t="e">
        <f>#REF!-R26</f>
        <v>#REF!</v>
      </c>
      <c r="AW26" s="2143">
        <v>0</v>
      </c>
      <c r="AX26" s="2145" t="e">
        <f>#REF!+#REF!+#REF!+#REF!+#REF!+#REF!-#REF!</f>
        <v>#REF!</v>
      </c>
      <c r="BA26" s="2126"/>
      <c r="BB26" s="2126"/>
    </row>
    <row r="27" spans="1:54" s="1911" customFormat="1" hidden="1" outlineLevel="1">
      <c r="A27" s="2173"/>
      <c r="B27" s="2180" t="s">
        <v>1356</v>
      </c>
      <c r="C27" s="2181"/>
      <c r="D27" s="2166"/>
      <c r="E27" s="2166"/>
      <c r="F27" s="2166"/>
      <c r="G27" s="2166"/>
      <c r="H27" s="2176"/>
      <c r="I27" s="2176"/>
      <c r="J27" s="2166"/>
      <c r="K27" s="2177"/>
      <c r="L27" s="2166"/>
      <c r="M27" s="2166"/>
      <c r="N27" s="2166"/>
      <c r="O27" s="2166"/>
      <c r="P27" s="2166"/>
      <c r="Q27" s="2166"/>
      <c r="R27" s="2166"/>
      <c r="S27" s="2166"/>
      <c r="T27" s="2166"/>
      <c r="U27" s="2275"/>
      <c r="V27" s="2166"/>
      <c r="W27" s="2273"/>
      <c r="X27" s="2273"/>
      <c r="Y27" s="2166"/>
      <c r="Z27" s="2166"/>
      <c r="AA27" s="2275"/>
      <c r="AB27" s="2166"/>
      <c r="AC27" s="2273"/>
      <c r="AD27" s="2273"/>
      <c r="AE27" s="2166"/>
      <c r="AF27" s="2166"/>
      <c r="AG27" s="2275"/>
      <c r="AH27" s="2166"/>
      <c r="AI27" s="2273"/>
      <c r="AJ27" s="2273"/>
      <c r="AK27" s="2166"/>
      <c r="AL27" s="2166"/>
      <c r="AM27" s="2179"/>
      <c r="AN27" s="2179"/>
      <c r="AO27" s="2179"/>
      <c r="AP27" s="2179"/>
      <c r="AQ27" s="2182"/>
      <c r="AR27" s="2182"/>
      <c r="AS27" s="2182"/>
      <c r="AT27" s="2166"/>
      <c r="AU27" s="2166"/>
      <c r="AV27" s="2142" t="e">
        <f>#REF!-R27</f>
        <v>#REF!</v>
      </c>
      <c r="AW27" s="2143">
        <v>0</v>
      </c>
      <c r="AX27" s="2145" t="e">
        <f>#REF!+#REF!+#REF!+#REF!+#REF!+#REF!-#REF!</f>
        <v>#REF!</v>
      </c>
      <c r="BB27" s="2126"/>
    </row>
    <row r="28" spans="1:54" s="1911" customFormat="1" hidden="1" outlineLevel="1">
      <c r="A28" s="2173"/>
      <c r="B28" s="2180" t="s">
        <v>1358</v>
      </c>
      <c r="C28" s="2181"/>
      <c r="D28" s="2166"/>
      <c r="E28" s="2166"/>
      <c r="F28" s="2166"/>
      <c r="G28" s="2166"/>
      <c r="H28" s="2176"/>
      <c r="I28" s="2176"/>
      <c r="J28" s="2166"/>
      <c r="K28" s="2177"/>
      <c r="L28" s="2166"/>
      <c r="M28" s="2166"/>
      <c r="N28" s="2166"/>
      <c r="O28" s="2166"/>
      <c r="P28" s="2166"/>
      <c r="Q28" s="2166"/>
      <c r="R28" s="2166"/>
      <c r="S28" s="2166"/>
      <c r="T28" s="2166"/>
      <c r="U28" s="2183"/>
      <c r="V28" s="2166"/>
      <c r="W28" s="2166"/>
      <c r="X28" s="2166"/>
      <c r="Y28" s="2166"/>
      <c r="Z28" s="2166"/>
      <c r="AA28" s="2183"/>
      <c r="AB28" s="2166"/>
      <c r="AC28" s="2166"/>
      <c r="AD28" s="2166"/>
      <c r="AE28" s="2166"/>
      <c r="AF28" s="2166"/>
      <c r="AG28" s="2183"/>
      <c r="AH28" s="2166"/>
      <c r="AI28" s="2166"/>
      <c r="AJ28" s="2166"/>
      <c r="AK28" s="2166"/>
      <c r="AL28" s="2166"/>
      <c r="AM28" s="2179"/>
      <c r="AN28" s="2166"/>
      <c r="AO28" s="2166"/>
      <c r="AP28" s="2166"/>
      <c r="AQ28" s="2182"/>
      <c r="AR28" s="2182"/>
      <c r="AS28" s="2182"/>
      <c r="AT28" s="2166"/>
      <c r="AU28" s="2166"/>
      <c r="AV28" s="2142" t="e">
        <f>#REF!-R28</f>
        <v>#REF!</v>
      </c>
      <c r="AW28" s="2143">
        <v>0</v>
      </c>
      <c r="AX28" s="2145" t="e">
        <f>#REF!+#REF!+#REF!+#REF!+#REF!+#REF!-#REF!</f>
        <v>#REF!</v>
      </c>
      <c r="BB28" s="2126"/>
    </row>
    <row r="29" spans="1:54" s="1911" customFormat="1" hidden="1" outlineLevel="1">
      <c r="A29" s="2173"/>
      <c r="B29" s="2180" t="s">
        <v>1355</v>
      </c>
      <c r="C29" s="2181"/>
      <c r="D29" s="2166"/>
      <c r="E29" s="2166"/>
      <c r="F29" s="2166"/>
      <c r="G29" s="2166"/>
      <c r="H29" s="2176"/>
      <c r="I29" s="2176"/>
      <c r="J29" s="2166"/>
      <c r="K29" s="2177"/>
      <c r="L29" s="2166"/>
      <c r="M29" s="2166"/>
      <c r="N29" s="2166"/>
      <c r="O29" s="2166"/>
      <c r="P29" s="2166"/>
      <c r="Q29" s="2166"/>
      <c r="R29" s="2166"/>
      <c r="S29" s="2166"/>
      <c r="T29" s="2166"/>
      <c r="U29" s="2274"/>
      <c r="V29" s="2166"/>
      <c r="W29" s="2166"/>
      <c r="X29" s="2166"/>
      <c r="Y29" s="2166"/>
      <c r="Z29" s="2166"/>
      <c r="AA29" s="2274"/>
      <c r="AB29" s="2166"/>
      <c r="AC29" s="2166"/>
      <c r="AD29" s="2166"/>
      <c r="AE29" s="2166"/>
      <c r="AF29" s="2166"/>
      <c r="AG29" s="2274"/>
      <c r="AH29" s="2166"/>
      <c r="AI29" s="2166"/>
      <c r="AJ29" s="2166"/>
      <c r="AK29" s="2166"/>
      <c r="AL29" s="2166"/>
      <c r="AM29" s="2179"/>
      <c r="AN29" s="2166"/>
      <c r="AO29" s="2166"/>
      <c r="AP29" s="2166"/>
      <c r="AQ29" s="2182"/>
      <c r="AR29" s="2182"/>
      <c r="AS29" s="2182"/>
      <c r="AT29" s="2166"/>
      <c r="AU29" s="2166"/>
      <c r="AV29" s="2142" t="e">
        <f>#REF!-R29</f>
        <v>#REF!</v>
      </c>
      <c r="AW29" s="2143">
        <v>0</v>
      </c>
      <c r="AX29" s="2145" t="e">
        <f>#REF!+#REF!+#REF!+#REF!+#REF!+#REF!-#REF!</f>
        <v>#REF!</v>
      </c>
      <c r="BB29" s="2126"/>
    </row>
    <row r="30" spans="1:54" s="1911" customFormat="1" hidden="1" outlineLevel="1">
      <c r="A30" s="2173"/>
      <c r="B30" s="2180" t="s">
        <v>1356</v>
      </c>
      <c r="C30" s="2181"/>
      <c r="D30" s="2166"/>
      <c r="E30" s="2185"/>
      <c r="F30" s="2166"/>
      <c r="G30" s="2166"/>
      <c r="H30" s="2176"/>
      <c r="I30" s="2176"/>
      <c r="J30" s="2166"/>
      <c r="K30" s="2166"/>
      <c r="L30" s="2166"/>
      <c r="M30" s="2166"/>
      <c r="N30" s="2166"/>
      <c r="O30" s="2166"/>
      <c r="P30" s="2166"/>
      <c r="Q30" s="2166"/>
      <c r="R30" s="2166"/>
      <c r="S30" s="2166"/>
      <c r="T30" s="2166"/>
      <c r="U30" s="2275"/>
      <c r="V30" s="2166"/>
      <c r="W30" s="2166"/>
      <c r="X30" s="2166"/>
      <c r="Y30" s="2166"/>
      <c r="Z30" s="2166"/>
      <c r="AA30" s="2275"/>
      <c r="AB30" s="2166"/>
      <c r="AC30" s="2166"/>
      <c r="AD30" s="2166"/>
      <c r="AE30" s="2166"/>
      <c r="AF30" s="2166"/>
      <c r="AG30" s="2275"/>
      <c r="AH30" s="2166"/>
      <c r="AI30" s="2166"/>
      <c r="AJ30" s="2166"/>
      <c r="AK30" s="2166"/>
      <c r="AL30" s="2166"/>
      <c r="AM30" s="2179"/>
      <c r="AN30" s="2166"/>
      <c r="AO30" s="2166"/>
      <c r="AP30" s="2166"/>
      <c r="AQ30" s="2182"/>
      <c r="AR30" s="2182"/>
      <c r="AS30" s="2182"/>
      <c r="AT30" s="2166"/>
      <c r="AU30" s="2166"/>
      <c r="AV30" s="2142" t="e">
        <f>#REF!-R30</f>
        <v>#REF!</v>
      </c>
      <c r="AW30" s="2143">
        <v>0</v>
      </c>
      <c r="AX30" s="2145" t="e">
        <f>#REF!+#REF!+#REF!+#REF!+#REF!+#REF!-#REF!</f>
        <v>#REF!</v>
      </c>
      <c r="BB30" s="2126"/>
    </row>
    <row r="31" spans="1:54" s="1914" customFormat="1" ht="37.5" collapsed="1">
      <c r="A31" s="2167">
        <v>1</v>
      </c>
      <c r="B31" s="2168" t="s">
        <v>80</v>
      </c>
      <c r="C31" s="2167"/>
      <c r="D31" s="2169" t="s">
        <v>33</v>
      </c>
      <c r="E31" s="2169" t="s">
        <v>33</v>
      </c>
      <c r="F31" s="2170">
        <f>F32</f>
        <v>0</v>
      </c>
      <c r="G31" s="2170">
        <f>G32</f>
        <v>5.38</v>
      </c>
      <c r="H31" s="2171"/>
      <c r="I31" s="2171"/>
      <c r="J31" s="2169">
        <f>J32</f>
        <v>13.541679999999999</v>
      </c>
      <c r="K31" s="2169">
        <f>K32</f>
        <v>13.541679999999999</v>
      </c>
      <c r="L31" s="2169">
        <f>L32</f>
        <v>9.4791759999999989</v>
      </c>
      <c r="M31" s="2169">
        <f>M32</f>
        <v>0</v>
      </c>
      <c r="N31" s="2169">
        <f>N32</f>
        <v>9.4791759999999989</v>
      </c>
      <c r="O31" s="2169"/>
      <c r="P31" s="2169"/>
      <c r="Q31" s="2169">
        <f>Q32</f>
        <v>13.541679999999999</v>
      </c>
      <c r="R31" s="2169">
        <f t="shared" ref="R31" si="30">R32</f>
        <v>0</v>
      </c>
      <c r="S31" s="2169">
        <f>S32</f>
        <v>0</v>
      </c>
      <c r="T31" s="2169">
        <f>T32</f>
        <v>5.38</v>
      </c>
      <c r="U31" s="2169">
        <f t="shared" ref="U31:AB31" si="31">U32</f>
        <v>0</v>
      </c>
      <c r="V31" s="2169">
        <f t="shared" si="31"/>
        <v>0</v>
      </c>
      <c r="W31" s="2169">
        <f t="shared" si="31"/>
        <v>5.7380000000000004</v>
      </c>
      <c r="X31" s="2169">
        <f t="shared" si="31"/>
        <v>5.7380000000000004</v>
      </c>
      <c r="Y31" s="2169">
        <f t="shared" si="31"/>
        <v>0</v>
      </c>
      <c r="Z31" s="2169">
        <f t="shared" si="31"/>
        <v>0</v>
      </c>
      <c r="AA31" s="2169">
        <f t="shared" si="31"/>
        <v>0</v>
      </c>
      <c r="AB31" s="2169">
        <f t="shared" si="31"/>
        <v>0</v>
      </c>
      <c r="AC31" s="2169">
        <f t="shared" ref="AC31:AS31" si="32">AC32</f>
        <v>5.7380000000000004</v>
      </c>
      <c r="AD31" s="2169">
        <f t="shared" si="32"/>
        <v>5.7380000000000004</v>
      </c>
      <c r="AE31" s="2169">
        <f t="shared" si="32"/>
        <v>0</v>
      </c>
      <c r="AF31" s="2169">
        <f t="shared" si="32"/>
        <v>0</v>
      </c>
      <c r="AG31" s="2169">
        <f t="shared" si="32"/>
        <v>0</v>
      </c>
      <c r="AH31" s="2169">
        <f t="shared" si="32"/>
        <v>0</v>
      </c>
      <c r="AI31" s="2169">
        <f t="shared" si="32"/>
        <v>0</v>
      </c>
      <c r="AJ31" s="2169">
        <f t="shared" si="32"/>
        <v>0</v>
      </c>
      <c r="AK31" s="2169">
        <f t="shared" si="32"/>
        <v>0</v>
      </c>
      <c r="AL31" s="2169">
        <f t="shared" si="32"/>
        <v>5.38</v>
      </c>
      <c r="AM31" s="2169">
        <f t="shared" si="32"/>
        <v>0</v>
      </c>
      <c r="AN31" s="2169">
        <f t="shared" si="32"/>
        <v>0</v>
      </c>
      <c r="AO31" s="2169">
        <f t="shared" si="32"/>
        <v>11.476000000000001</v>
      </c>
      <c r="AP31" s="2169">
        <f t="shared" si="32"/>
        <v>11.476000000000001</v>
      </c>
      <c r="AQ31" s="2169">
        <f t="shared" si="32"/>
        <v>5.7380000000000004</v>
      </c>
      <c r="AR31" s="2169">
        <f t="shared" si="32"/>
        <v>5.7380000000000004</v>
      </c>
      <c r="AS31" s="2169">
        <f t="shared" si="32"/>
        <v>0</v>
      </c>
      <c r="AT31" s="2169"/>
      <c r="AU31" s="2169"/>
      <c r="AV31" s="2142" t="e">
        <f>#REF!-R31</f>
        <v>#REF!</v>
      </c>
      <c r="AW31" s="2143" t="e">
        <v>#N/A</v>
      </c>
      <c r="AX31" s="2145" t="e">
        <f>#REF!+#REF!+#REF!+#REF!+#REF!+#REF!-#REF!</f>
        <v>#REF!</v>
      </c>
      <c r="AY31" s="1911" t="e">
        <f>INDEX('прил 14'!AF:AF,MATCH('прил 1.1'!B31,'прил 14'!B:B,0))</f>
        <v>#REF!</v>
      </c>
      <c r="AZ31" s="1911"/>
      <c r="BB31" s="2144"/>
    </row>
    <row r="32" spans="1:54" s="1914" customFormat="1">
      <c r="A32" s="2167" t="s">
        <v>111</v>
      </c>
      <c r="B32" s="2168" t="s">
        <v>82</v>
      </c>
      <c r="C32" s="2167"/>
      <c r="D32" s="2169" t="s">
        <v>33</v>
      </c>
      <c r="E32" s="2169" t="s">
        <v>33</v>
      </c>
      <c r="F32" s="2170">
        <f>SUM(F33:F41)</f>
        <v>0</v>
      </c>
      <c r="G32" s="2170">
        <f>SUM(G33:G41)</f>
        <v>5.38</v>
      </c>
      <c r="H32" s="2171"/>
      <c r="I32" s="2171"/>
      <c r="J32" s="2169">
        <f>SUM(J33:J41)</f>
        <v>13.541679999999999</v>
      </c>
      <c r="K32" s="2169">
        <f>SUM(K33:K41)</f>
        <v>13.541679999999999</v>
      </c>
      <c r="L32" s="2169">
        <f>SUM(L33:L41)</f>
        <v>9.4791759999999989</v>
      </c>
      <c r="M32" s="2169">
        <f>SUM(M33:M41)</f>
        <v>0</v>
      </c>
      <c r="N32" s="2169">
        <f>SUM(N33:N41)</f>
        <v>9.4791759999999989</v>
      </c>
      <c r="O32" s="2169"/>
      <c r="P32" s="2169"/>
      <c r="Q32" s="2169">
        <f>SUM(Q33:Q41)</f>
        <v>13.541679999999999</v>
      </c>
      <c r="R32" s="2169">
        <f t="shared" ref="Q32:AN32" si="33">SUM(R33:R34)</f>
        <v>0</v>
      </c>
      <c r="S32" s="2169">
        <f>SUM(S33:S41)</f>
        <v>0</v>
      </c>
      <c r="T32" s="2169">
        <f>SUM(T33:T41)</f>
        <v>5.38</v>
      </c>
      <c r="U32" s="2169">
        <f t="shared" ref="U32:AB32" si="34">SUM(U33:U41)</f>
        <v>0</v>
      </c>
      <c r="V32" s="2169">
        <f t="shared" si="34"/>
        <v>0</v>
      </c>
      <c r="W32" s="2169">
        <f t="shared" si="34"/>
        <v>5.7380000000000004</v>
      </c>
      <c r="X32" s="2169">
        <f>SUM(X33:X41)</f>
        <v>5.7380000000000004</v>
      </c>
      <c r="Y32" s="2169">
        <f t="shared" si="34"/>
        <v>0</v>
      </c>
      <c r="Z32" s="2169">
        <f t="shared" si="34"/>
        <v>0</v>
      </c>
      <c r="AA32" s="2169">
        <f t="shared" si="34"/>
        <v>0</v>
      </c>
      <c r="AB32" s="2169">
        <f t="shared" si="34"/>
        <v>0</v>
      </c>
      <c r="AC32" s="2169">
        <f>SUM(AC33:AC41)</f>
        <v>5.7380000000000004</v>
      </c>
      <c r="AD32" s="2169">
        <f>SUM(AD33:AD41)</f>
        <v>5.7380000000000004</v>
      </c>
      <c r="AE32" s="2169">
        <f t="shared" si="33"/>
        <v>0</v>
      </c>
      <c r="AF32" s="2169">
        <f t="shared" si="33"/>
        <v>0</v>
      </c>
      <c r="AG32" s="2169">
        <f t="shared" si="33"/>
        <v>0</v>
      </c>
      <c r="AH32" s="2169">
        <f t="shared" si="33"/>
        <v>0</v>
      </c>
      <c r="AI32" s="2169">
        <f>SUM(AI33:AI41)</f>
        <v>0</v>
      </c>
      <c r="AJ32" s="2169">
        <f t="shared" si="33"/>
        <v>0</v>
      </c>
      <c r="AK32" s="2169">
        <f>SUM(AK33:AK41)</f>
        <v>0</v>
      </c>
      <c r="AL32" s="2169">
        <f>SUM(AL33:AL41)</f>
        <v>5.38</v>
      </c>
      <c r="AM32" s="2169">
        <f t="shared" si="33"/>
        <v>0</v>
      </c>
      <c r="AN32" s="2169">
        <f t="shared" si="33"/>
        <v>0</v>
      </c>
      <c r="AO32" s="2169">
        <f>SUM(AO33:AO41)</f>
        <v>11.476000000000001</v>
      </c>
      <c r="AP32" s="2169">
        <f>SUM(AP33:AP41)</f>
        <v>11.476000000000001</v>
      </c>
      <c r="AQ32" s="2169">
        <f>SUM(AQ33:AQ41)</f>
        <v>5.7380000000000004</v>
      </c>
      <c r="AR32" s="2169">
        <f>SUM(AR33:AR41)</f>
        <v>5.7380000000000004</v>
      </c>
      <c r="AS32" s="2169">
        <f>SUM(AS33:AS41)</f>
        <v>0</v>
      </c>
      <c r="AT32" s="2169"/>
      <c r="AU32" s="2169"/>
      <c r="AV32" s="2142" t="e">
        <f>#REF!-R32</f>
        <v>#REF!</v>
      </c>
      <c r="AW32" s="2143" t="e">
        <v>#N/A</v>
      </c>
      <c r="AX32" s="2145" t="e">
        <f>#REF!+#REF!+#REF!+#REF!+#REF!+#REF!-#REF!</f>
        <v>#REF!</v>
      </c>
      <c r="AY32" s="1911" t="e">
        <f>INDEX('прил 14'!AF:AF,MATCH('прил 1.1'!B32,'прил 14'!B:B,0))</f>
        <v>#REF!</v>
      </c>
      <c r="AZ32" s="1911"/>
      <c r="BB32" s="2144"/>
    </row>
    <row r="33" spans="1:54" s="1911" customFormat="1" ht="48" hidden="1" customHeight="1" outlineLevel="1">
      <c r="A33" s="2181">
        <v>1</v>
      </c>
      <c r="B33" s="2174" t="s">
        <v>1433</v>
      </c>
      <c r="C33" s="2175" t="s">
        <v>1426</v>
      </c>
      <c r="D33" s="2166" t="str">
        <f t="shared" ref="D33:D34" si="35">E33</f>
        <v>X</v>
      </c>
      <c r="E33" s="2166" t="s">
        <v>33</v>
      </c>
      <c r="F33" s="2166"/>
      <c r="G33" s="2166"/>
      <c r="H33" s="2176"/>
      <c r="I33" s="2176"/>
      <c r="J33" s="2120"/>
      <c r="K33" s="2120"/>
      <c r="L33" s="2120"/>
      <c r="M33" s="2166"/>
      <c r="N33" s="2166"/>
      <c r="O33" s="2166"/>
      <c r="P33" s="2166"/>
      <c r="Q33" s="2120"/>
      <c r="R33" s="2166"/>
      <c r="S33" s="2166"/>
      <c r="T33" s="2166"/>
      <c r="U33" s="2178"/>
      <c r="V33" s="2166"/>
      <c r="W33" s="2166"/>
      <c r="X33" s="2146"/>
      <c r="Y33" s="2166"/>
      <c r="Z33" s="2166"/>
      <c r="AA33" s="2166"/>
      <c r="AB33" s="2166"/>
      <c r="AC33" s="2166"/>
      <c r="AD33" s="2146"/>
      <c r="AE33" s="2166"/>
      <c r="AF33" s="2166"/>
      <c r="AG33" s="2166"/>
      <c r="AH33" s="2166"/>
      <c r="AI33" s="2166"/>
      <c r="AJ33" s="2146"/>
      <c r="AK33" s="2166"/>
      <c r="AL33" s="2166"/>
      <c r="AM33" s="2166"/>
      <c r="AN33" s="2166"/>
      <c r="AO33" s="2166"/>
      <c r="AP33" s="2166"/>
      <c r="AQ33" s="2166"/>
      <c r="AR33" s="2166"/>
      <c r="AS33" s="2166"/>
      <c r="AT33" s="2166" t="s">
        <v>1022</v>
      </c>
      <c r="AU33" s="2166" t="s">
        <v>910</v>
      </c>
      <c r="AV33" s="2142" t="e">
        <f>#REF!-R33</f>
        <v>#REF!</v>
      </c>
      <c r="AW33" s="2143">
        <v>0</v>
      </c>
      <c r="AX33" s="2147" t="e">
        <f>#REF!+#REF!+#REF!+#REF!+#REF!+#REF!-#REF!</f>
        <v>#REF!</v>
      </c>
      <c r="AY33" s="1911" t="s">
        <v>1176</v>
      </c>
      <c r="BB33" s="2126"/>
    </row>
    <row r="34" spans="1:54" s="1911" customFormat="1" ht="51.75" hidden="1" customHeight="1" outlineLevel="1">
      <c r="A34" s="2181">
        <v>2</v>
      </c>
      <c r="B34" s="2174" t="s">
        <v>1434</v>
      </c>
      <c r="C34" s="2175" t="s">
        <v>1426</v>
      </c>
      <c r="D34" s="2166" t="str">
        <f t="shared" si="35"/>
        <v>X</v>
      </c>
      <c r="E34" s="2166" t="s">
        <v>33</v>
      </c>
      <c r="F34" s="2166"/>
      <c r="G34" s="2166"/>
      <c r="H34" s="2176"/>
      <c r="I34" s="2176"/>
      <c r="J34" s="2120"/>
      <c r="K34" s="2120"/>
      <c r="L34" s="2120"/>
      <c r="M34" s="2166"/>
      <c r="N34" s="2166"/>
      <c r="O34" s="2166"/>
      <c r="P34" s="2166"/>
      <c r="Q34" s="2120"/>
      <c r="R34" s="2166"/>
      <c r="S34" s="2166"/>
      <c r="T34" s="2166"/>
      <c r="U34" s="2178"/>
      <c r="V34" s="2166"/>
      <c r="W34" s="2166"/>
      <c r="X34" s="2146"/>
      <c r="Y34" s="2166"/>
      <c r="Z34" s="2166"/>
      <c r="AA34" s="2166"/>
      <c r="AB34" s="2166"/>
      <c r="AC34" s="2166"/>
      <c r="AD34" s="2146"/>
      <c r="AE34" s="2166"/>
      <c r="AF34" s="2166"/>
      <c r="AG34" s="2166"/>
      <c r="AH34" s="2166"/>
      <c r="AI34" s="2166"/>
      <c r="AJ34" s="2146"/>
      <c r="AK34" s="2166"/>
      <c r="AL34" s="2166"/>
      <c r="AM34" s="2166"/>
      <c r="AN34" s="2166"/>
      <c r="AO34" s="2166"/>
      <c r="AP34" s="2166"/>
      <c r="AQ34" s="2166"/>
      <c r="AR34" s="2166"/>
      <c r="AS34" s="2166"/>
      <c r="AT34" s="2166" t="s">
        <v>1022</v>
      </c>
      <c r="AU34" s="2166" t="s">
        <v>910</v>
      </c>
      <c r="AV34" s="2142" t="e">
        <f>#REF!-R34</f>
        <v>#REF!</v>
      </c>
      <c r="AW34" s="2143">
        <v>0</v>
      </c>
      <c r="AX34" s="2147" t="e">
        <f>#REF!+#REF!+#REF!+#REF!+#REF!+#REF!-#REF!</f>
        <v>#REF!</v>
      </c>
      <c r="AY34" s="1911" t="s">
        <v>1176</v>
      </c>
      <c r="BB34" s="2126"/>
    </row>
    <row r="35" spans="1:54" s="1911" customFormat="1" ht="50.25" hidden="1" customHeight="1" outlineLevel="1">
      <c r="A35" s="2173">
        <v>3</v>
      </c>
      <c r="B35" s="2174" t="s">
        <v>1435</v>
      </c>
      <c r="C35" s="2175" t="s">
        <v>1426</v>
      </c>
      <c r="D35" s="2166" t="str">
        <f t="shared" ref="D35:D36" si="36">E35</f>
        <v>X</v>
      </c>
      <c r="E35" s="2166" t="s">
        <v>33</v>
      </c>
      <c r="F35" s="2166"/>
      <c r="G35" s="2166"/>
      <c r="H35" s="2176"/>
      <c r="I35" s="2176"/>
      <c r="J35" s="2120"/>
      <c r="K35" s="2120"/>
      <c r="L35" s="2120"/>
      <c r="M35" s="2166"/>
      <c r="N35" s="2166"/>
      <c r="O35" s="2166"/>
      <c r="P35" s="2166"/>
      <c r="Q35" s="2120"/>
      <c r="R35" s="2166"/>
      <c r="S35" s="2166"/>
      <c r="T35" s="2166"/>
      <c r="U35" s="2178"/>
      <c r="V35" s="2166"/>
      <c r="W35" s="2166"/>
      <c r="X35" s="2146"/>
      <c r="Y35" s="2166"/>
      <c r="Z35" s="2166"/>
      <c r="AA35" s="2166"/>
      <c r="AB35" s="2166"/>
      <c r="AC35" s="2166"/>
      <c r="AD35" s="2146"/>
      <c r="AE35" s="2166"/>
      <c r="AF35" s="2166"/>
      <c r="AG35" s="2166"/>
      <c r="AH35" s="2166"/>
      <c r="AI35" s="2166"/>
      <c r="AJ35" s="2146"/>
      <c r="AK35" s="2166"/>
      <c r="AL35" s="2166"/>
      <c r="AM35" s="2166"/>
      <c r="AN35" s="2166"/>
      <c r="AO35" s="2166"/>
      <c r="AP35" s="2166"/>
      <c r="AQ35" s="2166"/>
      <c r="AR35" s="2166"/>
      <c r="AS35" s="2166"/>
      <c r="AT35" s="2166"/>
      <c r="AU35" s="2166"/>
      <c r="AV35" s="2142"/>
      <c r="AW35" s="2143"/>
      <c r="AX35" s="2147"/>
      <c r="BB35" s="2126"/>
    </row>
    <row r="36" spans="1:54" s="1911" customFormat="1" ht="48.75" hidden="1" customHeight="1" outlineLevel="1">
      <c r="A36" s="2181">
        <v>4</v>
      </c>
      <c r="B36" s="2174" t="s">
        <v>1436</v>
      </c>
      <c r="C36" s="2175" t="s">
        <v>1426</v>
      </c>
      <c r="D36" s="2166" t="str">
        <f t="shared" si="36"/>
        <v>X</v>
      </c>
      <c r="E36" s="2166" t="s">
        <v>33</v>
      </c>
      <c r="F36" s="2166"/>
      <c r="G36" s="2166"/>
      <c r="H36" s="2176"/>
      <c r="I36" s="2176"/>
      <c r="J36" s="2120"/>
      <c r="K36" s="2120"/>
      <c r="L36" s="2120"/>
      <c r="M36" s="2166"/>
      <c r="N36" s="2166"/>
      <c r="O36" s="2166"/>
      <c r="P36" s="2166"/>
      <c r="Q36" s="2120"/>
      <c r="R36" s="2166"/>
      <c r="S36" s="2166"/>
      <c r="T36" s="2166"/>
      <c r="U36" s="2178"/>
      <c r="V36" s="2166"/>
      <c r="W36" s="2166"/>
      <c r="X36" s="2146"/>
      <c r="Y36" s="2166"/>
      <c r="Z36" s="2166"/>
      <c r="AA36" s="2166"/>
      <c r="AB36" s="2166"/>
      <c r="AC36" s="2166"/>
      <c r="AD36" s="2146"/>
      <c r="AE36" s="2166"/>
      <c r="AF36" s="2166"/>
      <c r="AG36" s="2166"/>
      <c r="AH36" s="2166"/>
      <c r="AI36" s="2166"/>
      <c r="AJ36" s="2146"/>
      <c r="AK36" s="2166"/>
      <c r="AL36" s="2166"/>
      <c r="AM36" s="2166"/>
      <c r="AN36" s="2166"/>
      <c r="AO36" s="2166"/>
      <c r="AP36" s="2166"/>
      <c r="AQ36" s="2166"/>
      <c r="AR36" s="2166"/>
      <c r="AS36" s="2166"/>
      <c r="AT36" s="2166"/>
      <c r="AU36" s="2166"/>
      <c r="AV36" s="2142"/>
      <c r="AW36" s="2143"/>
      <c r="AX36" s="2147"/>
      <c r="BB36" s="2126"/>
    </row>
    <row r="37" spans="1:54" s="1911" customFormat="1" ht="53.25" hidden="1" customHeight="1" outlineLevel="1">
      <c r="A37" s="2181">
        <v>5</v>
      </c>
      <c r="B37" s="2174" t="s">
        <v>1437</v>
      </c>
      <c r="C37" s="2175" t="s">
        <v>1426</v>
      </c>
      <c r="D37" s="2166" t="str">
        <f t="shared" ref="D37" si="37">E37</f>
        <v>X</v>
      </c>
      <c r="E37" s="2166" t="s">
        <v>33</v>
      </c>
      <c r="F37" s="2166"/>
      <c r="G37" s="2166"/>
      <c r="H37" s="2176"/>
      <c r="I37" s="2176"/>
      <c r="J37" s="2120"/>
      <c r="K37" s="2120"/>
      <c r="L37" s="2120"/>
      <c r="M37" s="2166"/>
      <c r="N37" s="2166"/>
      <c r="O37" s="2166"/>
      <c r="P37" s="2166"/>
      <c r="Q37" s="2120"/>
      <c r="R37" s="2166"/>
      <c r="S37" s="2166"/>
      <c r="T37" s="2166"/>
      <c r="U37" s="2178"/>
      <c r="V37" s="2166"/>
      <c r="W37" s="2166"/>
      <c r="X37" s="2146"/>
      <c r="Y37" s="2166"/>
      <c r="Z37" s="2166"/>
      <c r="AA37" s="2166"/>
      <c r="AB37" s="2166"/>
      <c r="AC37" s="2166"/>
      <c r="AD37" s="2146"/>
      <c r="AE37" s="2166"/>
      <c r="AF37" s="2166"/>
      <c r="AG37" s="2166"/>
      <c r="AH37" s="2166"/>
      <c r="AI37" s="2166"/>
      <c r="AJ37" s="2146"/>
      <c r="AK37" s="2166"/>
      <c r="AL37" s="2166"/>
      <c r="AM37" s="2166"/>
      <c r="AN37" s="2166"/>
      <c r="AO37" s="2166"/>
      <c r="AP37" s="2166"/>
      <c r="AQ37" s="2166"/>
      <c r="AR37" s="2166"/>
      <c r="AS37" s="2166"/>
      <c r="AT37" s="2166"/>
      <c r="AU37" s="2166"/>
      <c r="AV37" s="2142"/>
      <c r="AW37" s="2143"/>
      <c r="AX37" s="2147"/>
      <c r="BB37" s="2126"/>
    </row>
    <row r="38" spans="1:54" s="1911" customFormat="1" ht="75" hidden="1" outlineLevel="1">
      <c r="A38" s="2173">
        <v>6</v>
      </c>
      <c r="B38" s="2174" t="s">
        <v>1450</v>
      </c>
      <c r="C38" s="2175" t="s">
        <v>1426</v>
      </c>
      <c r="D38" s="2166" t="str">
        <f t="shared" ref="D38" si="38">E38</f>
        <v>X</v>
      </c>
      <c r="E38" s="2166" t="s">
        <v>33</v>
      </c>
      <c r="F38" s="2252"/>
      <c r="G38" s="2166"/>
      <c r="H38" s="2176"/>
      <c r="I38" s="2176"/>
      <c r="J38" s="2253"/>
      <c r="K38" s="2120"/>
      <c r="L38" s="2120"/>
      <c r="M38" s="2166"/>
      <c r="N38" s="2166"/>
      <c r="O38" s="2166"/>
      <c r="P38" s="2166"/>
      <c r="Q38" s="2120"/>
      <c r="R38" s="2166"/>
      <c r="S38" s="2166"/>
      <c r="T38" s="2166"/>
      <c r="U38" s="2178"/>
      <c r="V38" s="2166"/>
      <c r="W38" s="2166"/>
      <c r="X38" s="2146"/>
      <c r="Y38" s="2166"/>
      <c r="Z38" s="2166"/>
      <c r="AA38" s="2166"/>
      <c r="AB38" s="2166"/>
      <c r="AC38" s="2166"/>
      <c r="AD38" s="2146"/>
      <c r="AE38" s="2166"/>
      <c r="AF38" s="2166"/>
      <c r="AG38" s="2166"/>
      <c r="AH38" s="2166"/>
      <c r="AI38" s="2166"/>
      <c r="AJ38" s="2146"/>
      <c r="AK38" s="2166"/>
      <c r="AL38" s="2166"/>
      <c r="AM38" s="2166"/>
      <c r="AN38" s="2166"/>
      <c r="AO38" s="2166"/>
      <c r="AP38" s="2166"/>
      <c r="AQ38" s="2166"/>
      <c r="AR38" s="2166"/>
      <c r="AS38" s="2166"/>
      <c r="AT38" s="2166"/>
      <c r="AU38" s="2166"/>
      <c r="AV38" s="2142"/>
      <c r="AW38" s="2143"/>
      <c r="AX38" s="2147"/>
      <c r="BB38" s="2126"/>
    </row>
    <row r="39" spans="1:54" s="2187" customFormat="1" ht="75" outlineLevel="1">
      <c r="A39" s="2981" t="s">
        <v>142</v>
      </c>
      <c r="B39" s="2174" t="s">
        <v>1451</v>
      </c>
      <c r="C39" s="2175" t="s">
        <v>1426</v>
      </c>
      <c r="D39" s="2166" t="str">
        <f t="shared" ref="D39" si="39">E39</f>
        <v>X</v>
      </c>
      <c r="E39" s="2166" t="s">
        <v>33</v>
      </c>
      <c r="F39" s="2166"/>
      <c r="G39" s="2166">
        <v>5.38</v>
      </c>
      <c r="H39" s="2176">
        <v>2017</v>
      </c>
      <c r="I39" s="2176">
        <v>2018</v>
      </c>
      <c r="J39" s="2120">
        <f>11.476*1.18</f>
        <v>13.541679999999999</v>
      </c>
      <c r="K39" s="2120">
        <f>J39</f>
        <v>13.541679999999999</v>
      </c>
      <c r="L39" s="2120">
        <f>J39-(J39*30%)</f>
        <v>9.4791759999999989</v>
      </c>
      <c r="M39" s="2166"/>
      <c r="N39" s="2166">
        <f>L39</f>
        <v>9.4791759999999989</v>
      </c>
      <c r="O39" s="2166"/>
      <c r="P39" s="2166"/>
      <c r="Q39" s="2120">
        <f>J39</f>
        <v>13.541679999999999</v>
      </c>
      <c r="R39" s="2166"/>
      <c r="S39" s="2166">
        <f t="shared" ref="S34:S41" si="40">F39</f>
        <v>0</v>
      </c>
      <c r="T39" s="2166">
        <f t="shared" ref="T34:T41" si="41">G39</f>
        <v>5.38</v>
      </c>
      <c r="U39" s="2166"/>
      <c r="V39" s="2166"/>
      <c r="W39" s="2166">
        <v>5.7380000000000004</v>
      </c>
      <c r="X39" s="2146">
        <f t="shared" ref="X34:X41" si="42">W39</f>
        <v>5.7380000000000004</v>
      </c>
      <c r="Y39" s="2166"/>
      <c r="Z39" s="2166"/>
      <c r="AA39" s="2166"/>
      <c r="AB39" s="2166"/>
      <c r="AC39" s="2166">
        <v>5.7380000000000004</v>
      </c>
      <c r="AD39" s="2146">
        <f t="shared" ref="AD33:AD41" si="43">AC39</f>
        <v>5.7380000000000004</v>
      </c>
      <c r="AE39" s="2166"/>
      <c r="AF39" s="2166"/>
      <c r="AG39" s="2166"/>
      <c r="AH39" s="2166"/>
      <c r="AI39" s="2166"/>
      <c r="AJ39" s="2146"/>
      <c r="AK39" s="2166">
        <f t="shared" ref="AK35:AK41" si="44">S39+Y39+AE39</f>
        <v>0</v>
      </c>
      <c r="AL39" s="2166">
        <f t="shared" ref="AL34:AL41" si="45">T39+Z39+AF39</f>
        <v>5.38</v>
      </c>
      <c r="AM39" s="2166"/>
      <c r="AN39" s="2166"/>
      <c r="AO39" s="2166">
        <f>AC39+W39</f>
        <v>11.476000000000001</v>
      </c>
      <c r="AP39" s="2166">
        <f t="shared" ref="AP34:AP41" si="46">AO39</f>
        <v>11.476000000000001</v>
      </c>
      <c r="AQ39" s="2166">
        <f>X39</f>
        <v>5.7380000000000004</v>
      </c>
      <c r="AR39" s="2166">
        <f>X39</f>
        <v>5.7380000000000004</v>
      </c>
      <c r="AS39" s="2166"/>
      <c r="AT39" s="2186"/>
      <c r="AU39" s="2166"/>
      <c r="AV39" s="2142">
        <f>INDEX('прил 1.3'!O:O,MATCH('прил 1.1'!B39,'прил 1.3'!B:B,0))-AN39</f>
        <v>0</v>
      </c>
      <c r="AW39" s="2143" t="e">
        <v>#N/A</v>
      </c>
      <c r="AX39" s="2145" t="e">
        <f>#REF!+#REF!+#REF!+#REF!+#REF!+#REF!-#REF!</f>
        <v>#REF!</v>
      </c>
      <c r="AY39" s="1911"/>
      <c r="BB39" s="2126"/>
    </row>
    <row r="40" spans="1:54" ht="75" hidden="1">
      <c r="A40" s="2173">
        <v>8</v>
      </c>
      <c r="B40" s="2189" t="s">
        <v>1452</v>
      </c>
      <c r="C40" s="2175" t="s">
        <v>1426</v>
      </c>
      <c r="D40" s="2166" t="str">
        <f t="shared" ref="D40" si="47">E40</f>
        <v>X</v>
      </c>
      <c r="E40" s="2166" t="s">
        <v>33</v>
      </c>
      <c r="F40" s="2188"/>
      <c r="G40" s="2188"/>
      <c r="H40" s="2176"/>
      <c r="I40" s="2176"/>
      <c r="J40" s="2120"/>
      <c r="K40" s="2120"/>
      <c r="L40" s="2120"/>
      <c r="M40" s="2190"/>
      <c r="N40" s="2191"/>
      <c r="O40" s="2191"/>
      <c r="P40" s="2191"/>
      <c r="Q40" s="2120"/>
      <c r="R40" s="2191"/>
      <c r="S40" s="2166"/>
      <c r="T40" s="2166"/>
      <c r="U40" s="2192"/>
      <c r="V40" s="2188"/>
      <c r="W40" s="2166"/>
      <c r="X40" s="2146"/>
      <c r="Y40" s="2188"/>
      <c r="Z40" s="2166"/>
      <c r="AA40" s="2188"/>
      <c r="AB40" s="2188"/>
      <c r="AC40" s="2188"/>
      <c r="AD40" s="2146"/>
      <c r="AE40" s="2188"/>
      <c r="AF40" s="2188"/>
      <c r="AG40" s="2188"/>
      <c r="AH40" s="2188"/>
      <c r="AI40" s="2188"/>
      <c r="AJ40" s="2146"/>
      <c r="AK40" s="2166"/>
      <c r="AL40" s="2166"/>
      <c r="AM40" s="2191"/>
      <c r="AN40" s="2191"/>
      <c r="AO40" s="2166"/>
      <c r="AP40" s="2166"/>
      <c r="AQ40" s="2166"/>
      <c r="AR40" s="2166"/>
      <c r="AS40" s="2166"/>
      <c r="AT40" s="2123"/>
      <c r="AV40" s="2142"/>
      <c r="AW40" s="2143"/>
    </row>
    <row r="41" spans="1:54" ht="75" hidden="1">
      <c r="A41" s="2173">
        <v>9</v>
      </c>
      <c r="B41" s="2189" t="s">
        <v>1453</v>
      </c>
      <c r="C41" s="2175" t="s">
        <v>1426</v>
      </c>
      <c r="D41" s="2166" t="str">
        <f t="shared" ref="D41" si="48">E41</f>
        <v>X</v>
      </c>
      <c r="E41" s="2166" t="s">
        <v>33</v>
      </c>
      <c r="F41" s="2188"/>
      <c r="G41" s="2188"/>
      <c r="H41" s="2176"/>
      <c r="I41" s="2176"/>
      <c r="J41" s="2120"/>
      <c r="K41" s="2120"/>
      <c r="L41" s="2120"/>
      <c r="M41" s="2190"/>
      <c r="N41" s="2191"/>
      <c r="O41" s="2191"/>
      <c r="P41" s="2191"/>
      <c r="Q41" s="2120"/>
      <c r="R41" s="2191"/>
      <c r="S41" s="2166"/>
      <c r="T41" s="2166"/>
      <c r="U41" s="2192"/>
      <c r="V41" s="2188"/>
      <c r="W41" s="2166"/>
      <c r="X41" s="2146"/>
      <c r="Y41" s="2188"/>
      <c r="Z41" s="2166"/>
      <c r="AA41" s="2188"/>
      <c r="AB41" s="2188"/>
      <c r="AC41" s="2188"/>
      <c r="AD41" s="2146"/>
      <c r="AE41" s="2188"/>
      <c r="AF41" s="2188"/>
      <c r="AG41" s="2188"/>
      <c r="AH41" s="2188"/>
      <c r="AI41" s="2188"/>
      <c r="AJ41" s="2146"/>
      <c r="AK41" s="2166"/>
      <c r="AL41" s="2166"/>
      <c r="AM41" s="2191"/>
      <c r="AN41" s="2191"/>
      <c r="AO41" s="2166"/>
      <c r="AP41" s="2166"/>
      <c r="AQ41" s="2166"/>
      <c r="AR41" s="2166"/>
      <c r="AS41" s="2166"/>
      <c r="AT41" s="2123"/>
      <c r="AV41" s="2142"/>
      <c r="AW41" s="2143"/>
    </row>
    <row r="45" spans="1:54">
      <c r="AA45" s="1912" t="s">
        <v>1432</v>
      </c>
    </row>
    <row r="46" spans="1:54">
      <c r="J46" s="2123" t="s">
        <v>1445</v>
      </c>
    </row>
  </sheetData>
  <sheetProtection selectLockedCells="1" selectUnlockedCells="1"/>
  <customSheetViews>
    <customSheetView guid="{EB98465D-0289-4BA5-A6BA-5AC3EB1A071C}" scale="55" printArea="1" filter="1" showAutoFilter="1" hiddenRows="1" hiddenColumns="1" topLeftCell="A15">
      <pane xSplit="2" ySplit="6" topLeftCell="BO474" activePane="bottomRight" state="frozen"/>
      <selection pane="bottomRight" activeCell="BV482" sqref="BV482"/>
      <rowBreaks count="1" manualBreakCount="1">
        <brk id="670" max="120" man="1"/>
      </rowBreaks>
      <pageMargins left="0.15748031496062992" right="0.19685039370078741" top="0.35" bottom="0.5" header="0.25" footer="0.27559055118110237"/>
      <printOptions horizontalCentered="1"/>
      <pageSetup paperSize="8" scale="15" fitToHeight="14" orientation="landscape" r:id="rId1"/>
      <headerFooter alignWithMargins="0"/>
      <autoFilter ref="A20:DG743">
        <filterColumn colId="108">
          <filters>
            <filter val="0,1"/>
            <filter val="0,2"/>
            <filter val="0,3"/>
            <filter val="0,4"/>
            <filter val="0,5"/>
            <filter val="0,6"/>
            <filter val="0,7"/>
            <filter val="0,8"/>
            <filter val="0,9"/>
            <filter val="1 067,1"/>
            <filter val="1 081,3"/>
            <filter val="1 157,5"/>
            <filter val="1 302,0"/>
            <filter val="1 736,9"/>
            <filter val="1 760,8"/>
            <filter val="1 811,2"/>
            <filter val="1,0"/>
            <filter val="1,1"/>
            <filter val="1,2"/>
            <filter val="1,3"/>
            <filter val="1,4"/>
            <filter val="1,5"/>
            <filter val="1,6"/>
            <filter val="1,7"/>
            <filter val="1,8"/>
            <filter val="1,9"/>
            <filter val="10,3"/>
            <filter val="10,6"/>
            <filter val="10,7"/>
            <filter val="10,9"/>
            <filter val="11,0"/>
            <filter val="11,3"/>
            <filter val="11,9"/>
            <filter val="111,0"/>
            <filter val="115,6"/>
            <filter val="12,0"/>
            <filter val="12,2"/>
            <filter val="12,7"/>
            <filter val="12,8"/>
            <filter val="126,6"/>
            <filter val="129,3"/>
            <filter val="13,0"/>
            <filter val="13,3"/>
            <filter val="13,6"/>
            <filter val="13,7"/>
            <filter val="13,9"/>
            <filter val="14,6"/>
            <filter val="14,8"/>
            <filter val="142,3"/>
            <filter val="147,3"/>
            <filter val="148,4"/>
            <filter val="15,1"/>
            <filter val="15,2"/>
            <filter val="15,7"/>
            <filter val="15,9"/>
            <filter val="16,3"/>
            <filter val="16,5"/>
            <filter val="16,6"/>
            <filter val="163,6"/>
            <filter val="17,2"/>
            <filter val="17,4"/>
            <filter val="17,7"/>
            <filter val="18,0"/>
            <filter val="18,3"/>
            <filter val="18,4"/>
            <filter val="18,9"/>
            <filter val="19,5"/>
            <filter val="19,6"/>
            <filter val="19,7"/>
            <filter val="2,0"/>
            <filter val="2,1"/>
            <filter val="2,2"/>
            <filter val="2,3"/>
            <filter val="2,4"/>
            <filter val="2,5"/>
            <filter val="2,6"/>
            <filter val="2,7"/>
            <filter val="2,8"/>
            <filter val="20,0"/>
            <filter val="20,7"/>
            <filter val="21,2"/>
            <filter val="21,7"/>
            <filter val="21,9"/>
            <filter val="22,0"/>
            <filter val="22,2"/>
            <filter val="22,5"/>
            <filter val="22,8"/>
            <filter val="22,9"/>
            <filter val="23,3"/>
            <filter val="23,7"/>
            <filter val="23,9"/>
            <filter val="233,4"/>
            <filter val="24,7"/>
            <filter val="25,4"/>
            <filter val="25,5"/>
            <filter val="25,6"/>
            <filter val="254,0"/>
            <filter val="26,1"/>
            <filter val="26,6"/>
            <filter val="27,1"/>
            <filter val="27,2"/>
            <filter val="27,8"/>
            <filter val="279,7"/>
            <filter val="28,2"/>
            <filter val="28,9"/>
            <filter val="287,4"/>
            <filter val="3,0"/>
            <filter val="3,2"/>
            <filter val="3,3"/>
            <filter val="3,4"/>
            <filter val="3,5"/>
            <filter val="3,6"/>
            <filter val="3,7"/>
            <filter val="3,9"/>
            <filter val="30,2"/>
            <filter val="31,0"/>
            <filter val="313,4"/>
            <filter val="32,6"/>
            <filter val="33,2"/>
            <filter val="33,3"/>
            <filter val="349,3"/>
            <filter val="35,2"/>
            <filter val="35,6"/>
            <filter val="35,9"/>
            <filter val="36,9"/>
            <filter val="37,1"/>
            <filter val="37,5"/>
            <filter val="38,3"/>
            <filter val="38,7"/>
            <filter val="38,8"/>
            <filter val="39,0"/>
            <filter val="39,1"/>
            <filter val="39,9"/>
            <filter val="397,1"/>
            <filter val="4,1"/>
            <filter val="4,3"/>
            <filter val="4,4"/>
            <filter val="4,5"/>
            <filter val="4,6"/>
            <filter val="4,8"/>
            <filter val="4,9"/>
            <filter val="40,8"/>
            <filter val="41,5"/>
            <filter val="41,9"/>
            <filter val="43,5"/>
            <filter val="439,9"/>
            <filter val="44,5"/>
            <filter val="44,9"/>
            <filter val="45,1"/>
            <filter val="49,4"/>
            <filter val="49,5"/>
            <filter val="492,6"/>
            <filter val="5 179,2"/>
            <filter val="5,0"/>
            <filter val="5,2"/>
            <filter val="5,4"/>
            <filter val="5,5"/>
            <filter val="5,6"/>
            <filter val="5,8"/>
            <filter val="5,9"/>
            <filter val="50,2"/>
            <filter val="526,5"/>
            <filter val="590,0"/>
            <filter val="6 934,5"/>
            <filter val="6,0"/>
            <filter val="6,1"/>
            <filter val="6,2"/>
            <filter val="6,4"/>
            <filter val="6,5"/>
            <filter val="6,7"/>
            <filter val="6,8"/>
            <filter val="6,9"/>
            <filter val="61,8"/>
            <filter val="64,1"/>
            <filter val="640,9"/>
            <filter val="678,5"/>
            <filter val="69,7"/>
            <filter val="7,0"/>
            <filter val="7,3"/>
            <filter val="7,5"/>
            <filter val="7,6"/>
            <filter val="7,9"/>
            <filter val="704,0"/>
            <filter val="710,5"/>
            <filter val="74,7"/>
            <filter val="76,4"/>
            <filter val="78,6"/>
            <filter val="79,6"/>
            <filter val="8,0"/>
            <filter val="8,3"/>
            <filter val="8,5"/>
            <filter val="8,6"/>
            <filter val="8,7"/>
            <filter val="8,9"/>
            <filter val="84,4"/>
            <filter val="86,7"/>
            <filter val="867,2"/>
            <filter val="9,1"/>
            <filter val="9,2"/>
            <filter val="9,3"/>
            <filter val="9,4"/>
            <filter val="9,5"/>
            <filter val="9,8"/>
            <filter val="9,9"/>
            <filter val="96,1"/>
            <filter val="96,3"/>
          </filters>
        </filterColumn>
      </autoFilter>
    </customSheetView>
    <customSheetView guid="{B8CA3292-2251-4C49-8579-3CF352E9DD94}" scale="60" showPageBreaks="1" fitToPage="1" printArea="1" showAutoFilter="1" hiddenRows="1" hiddenColumns="1" topLeftCell="A16">
      <pane xSplit="2" ySplit="9" topLeftCell="P280" activePane="bottomLeft"/>
      <selection pane="bottomLeft" activeCell="B283" sqref="B283"/>
      <pageMargins left="0.15748031496062992" right="0.19685039370078741" top="0.19685039370078741" bottom="0.19685039370078741" header="0.15748031496062992" footer="0.19685039370078741"/>
      <printOptions horizontalCentered="1"/>
      <pageSetup paperSize="8" scale="10" fitToHeight="2" orientation="landscape" r:id="rId2"/>
      <headerFooter alignWithMargins="0"/>
      <autoFilter ref="B1:CO1"/>
    </customSheetView>
    <customSheetView guid="{5D763BBE-552C-48CC-8411-7FA3A9432025}" scale="55" showPageBreaks="1" printArea="1" filter="1" showAutoFilter="1" hiddenRows="1" hiddenColumns="1" view="pageBreakPreview">
      <selection activeCell="G9" sqref="G9"/>
      <rowBreaks count="1" manualBreakCount="1">
        <brk id="670" max="120" man="1"/>
      </rowBreaks>
      <pageMargins left="0.15748031496062992" right="0.19685039370078741" top="0.35" bottom="0.5" header="0.25" footer="0.27559055118110237"/>
      <printOptions horizontalCentered="1"/>
      <pageSetup paperSize="8" scale="15" fitToHeight="14" orientation="landscape" r:id="rId3"/>
      <headerFooter alignWithMargins="0"/>
      <autoFilter ref="A20:DG743">
        <filterColumn colId="108">
          <filters>
            <filter val="0,1"/>
            <filter val="0,2"/>
            <filter val="0,3"/>
            <filter val="0,4"/>
            <filter val="0,5"/>
            <filter val="0,6"/>
            <filter val="0,7"/>
            <filter val="0,8"/>
            <filter val="0,9"/>
            <filter val="1 067,1"/>
            <filter val="1 081,3"/>
            <filter val="1 166,4"/>
            <filter val="1 298,3"/>
            <filter val="1 736,9"/>
            <filter val="1 751,8"/>
            <filter val="1 807,5"/>
            <filter val="1,0"/>
            <filter val="1,1"/>
            <filter val="1,2"/>
            <filter val="1,3"/>
            <filter val="1,4"/>
            <filter val="1,5"/>
            <filter val="1,6"/>
            <filter val="1,7"/>
            <filter val="1,8"/>
            <filter val="1,9"/>
            <filter val="10,3"/>
            <filter val="10,6"/>
            <filter val="10,7"/>
            <filter val="10,9"/>
            <filter val="11,0"/>
            <filter val="11,3"/>
            <filter val="11,9"/>
            <filter val="111,0"/>
            <filter val="115,6"/>
            <filter val="12,0"/>
            <filter val="12,2"/>
            <filter val="12,7"/>
            <filter val="12,8"/>
            <filter val="126,6"/>
            <filter val="129,3"/>
            <filter val="13,0"/>
            <filter val="13,3"/>
            <filter val="13,6"/>
            <filter val="13,7"/>
            <filter val="14,6"/>
            <filter val="14,8"/>
            <filter val="142,3"/>
            <filter val="147,3"/>
            <filter val="148,4"/>
            <filter val="15,1"/>
            <filter val="15,2"/>
            <filter val="15,7"/>
            <filter val="15,9"/>
            <filter val="16,3"/>
            <filter val="16,5"/>
            <filter val="16,6"/>
            <filter val="163,6"/>
            <filter val="17,2"/>
            <filter val="17,4"/>
            <filter val="17,7"/>
            <filter val="18,0"/>
            <filter val="18,3"/>
            <filter val="18,9"/>
            <filter val="19,5"/>
            <filter val="19,6"/>
            <filter val="19,7"/>
            <filter val="2,0"/>
            <filter val="2,1"/>
            <filter val="2,2"/>
            <filter val="2,3"/>
            <filter val="2,4"/>
            <filter val="2,5"/>
            <filter val="2,6"/>
            <filter val="2,7"/>
            <filter val="2,8"/>
            <filter val="20,0"/>
            <filter val="20,7"/>
            <filter val="21,2"/>
            <filter val="21,7"/>
            <filter val="21,9"/>
            <filter val="22,0"/>
            <filter val="22,2"/>
            <filter val="22,5"/>
            <filter val="22,8"/>
            <filter val="22,9"/>
            <filter val="228,2"/>
            <filter val="23,3"/>
            <filter val="23,7"/>
            <filter val="23,9"/>
            <filter val="24,7"/>
            <filter val="25,4"/>
            <filter val="25,5"/>
            <filter val="25,6"/>
            <filter val="254,0"/>
            <filter val="259,5"/>
            <filter val="26,1"/>
            <filter val="26,6"/>
            <filter val="27,1"/>
            <filter val="27,2"/>
            <filter val="27,8"/>
            <filter val="28,2"/>
            <filter val="28,9"/>
            <filter val="287,4"/>
            <filter val="3,0"/>
            <filter val="3,2"/>
            <filter val="3,3"/>
            <filter val="3,4"/>
            <filter val="3,5"/>
            <filter val="3,6"/>
            <filter val="3,7"/>
            <filter val="3,9"/>
            <filter val="30,2"/>
            <filter val="31,0"/>
            <filter val="313,4"/>
            <filter val="32,6"/>
            <filter val="33,2"/>
            <filter val="33,3"/>
            <filter val="349,3"/>
            <filter val="35,2"/>
            <filter val="35,6"/>
            <filter val="35,9"/>
            <filter val="36,9"/>
            <filter val="37,1"/>
            <filter val="37,5"/>
            <filter val="38,3"/>
            <filter val="38,7"/>
            <filter val="38,8"/>
            <filter val="39,0"/>
            <filter val="39,1"/>
            <filter val="39,9"/>
            <filter val="397,1"/>
            <filter val="4,1"/>
            <filter val="4,3"/>
            <filter val="4,4"/>
            <filter val="4,5"/>
            <filter val="4,6"/>
            <filter val="4,8"/>
            <filter val="4,9"/>
            <filter val="40,8"/>
            <filter val="41,5"/>
            <filter val="41,9"/>
            <filter val="43,5"/>
            <filter val="439,9"/>
            <filter val="44,5"/>
            <filter val="44,9"/>
            <filter val="45,1"/>
            <filter val="49,4"/>
            <filter val="49,5"/>
            <filter val="492,6"/>
            <filter val="5 175,5"/>
            <filter val="5,0"/>
            <filter val="5,2"/>
            <filter val="5,4"/>
            <filter val="5,5"/>
            <filter val="5,8"/>
            <filter val="5,9"/>
            <filter val="50,2"/>
            <filter val="526,5"/>
            <filter val="590,0"/>
            <filter val="6 934,5"/>
            <filter val="6,1"/>
            <filter val="6,2"/>
            <filter val="6,4"/>
            <filter val="6,5"/>
            <filter val="6,7"/>
            <filter val="6,8"/>
            <filter val="6,9"/>
            <filter val="61,8"/>
            <filter val="64,1"/>
            <filter val="640,9"/>
            <filter val="67,8"/>
            <filter val="687,5"/>
            <filter val="7,0"/>
            <filter val="7,3"/>
            <filter val="7,5"/>
            <filter val="7,6"/>
            <filter val="7,9"/>
            <filter val="704,0"/>
            <filter val="710,5"/>
            <filter val="74,7"/>
            <filter val="76,4"/>
            <filter val="78,6"/>
            <filter val="79,6"/>
            <filter val="8,0"/>
            <filter val="8,3"/>
            <filter val="8,5"/>
            <filter val="8,6"/>
            <filter val="8,7"/>
            <filter val="8,9"/>
            <filter val="84,4"/>
            <filter val="86,7"/>
            <filter val="867,2"/>
            <filter val="9,1"/>
            <filter val="9,2"/>
            <filter val="9,3"/>
            <filter val="9,4"/>
            <filter val="9,5"/>
            <filter val="9,8"/>
            <filter val="9,9"/>
            <filter val="96,1"/>
            <filter val="96,3"/>
          </filters>
        </filterColumn>
      </autoFilter>
    </customSheetView>
  </customSheetViews>
  <mergeCells count="35">
    <mergeCell ref="A13:A16"/>
    <mergeCell ref="B13:C16"/>
    <mergeCell ref="M13:P14"/>
    <mergeCell ref="R13:R15"/>
    <mergeCell ref="Q13:Q15"/>
    <mergeCell ref="K13:K15"/>
    <mergeCell ref="L13:L15"/>
    <mergeCell ref="H13:H16"/>
    <mergeCell ref="I13:I16"/>
    <mergeCell ref="F13:G15"/>
    <mergeCell ref="J13:J15"/>
    <mergeCell ref="D13:E16"/>
    <mergeCell ref="S13:AP13"/>
    <mergeCell ref="AE14:AJ15"/>
    <mergeCell ref="S14:X15"/>
    <mergeCell ref="Y14:AD15"/>
    <mergeCell ref="AK14:AP15"/>
    <mergeCell ref="AT13:AT16"/>
    <mergeCell ref="AU13:AU16"/>
    <mergeCell ref="AQ13:AS13"/>
    <mergeCell ref="AS14:AS15"/>
    <mergeCell ref="AQ14:AQ15"/>
    <mergeCell ref="AR14:AR15"/>
    <mergeCell ref="AI26:AI27"/>
    <mergeCell ref="AJ26:AJ27"/>
    <mergeCell ref="U26:U27"/>
    <mergeCell ref="U29:U30"/>
    <mergeCell ref="AA26:AA27"/>
    <mergeCell ref="AA29:AA30"/>
    <mergeCell ref="AG26:AG27"/>
    <mergeCell ref="AG29:AG30"/>
    <mergeCell ref="W26:W27"/>
    <mergeCell ref="X26:X27"/>
    <mergeCell ref="AC26:AC27"/>
    <mergeCell ref="AD26:AD27"/>
  </mergeCells>
  <phoneticPr fontId="48" type="noConversion"/>
  <printOptions horizontalCentered="1"/>
  <pageMargins left="7.874015748031496E-2" right="7.874015748031496E-2" top="0.19685039370078741" bottom="0.19685039370078741" header="0.19685039370078741" footer="0.19685039370078741"/>
  <pageSetup paperSize="8" scale="31" orientation="landscape" r:id="rId4"/>
  <headerFooter alignWithMargins="0"/>
  <rowBreaks count="1" manualBreakCount="1">
    <brk id="41" max="9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48"/>
  <dimension ref="A1:T40"/>
  <sheetViews>
    <sheetView workbookViewId="0"/>
  </sheetViews>
  <sheetFormatPr defaultRowHeight="15.75"/>
  <cols>
    <col min="1" max="1" width="18.625" style="540" customWidth="1"/>
    <col min="2" max="2" width="7.375" style="540" customWidth="1"/>
    <col min="3" max="3" width="7.625" style="540" customWidth="1"/>
    <col min="4" max="4" width="6.125" style="540" customWidth="1"/>
    <col min="5" max="5" width="6.375" style="540" customWidth="1"/>
    <col min="6" max="6" width="5.25" style="540" customWidth="1"/>
    <col min="7" max="7" width="6" style="540" customWidth="1"/>
    <col min="8" max="8" width="6.375" style="540" customWidth="1"/>
    <col min="9" max="10" width="4.875" style="540" customWidth="1"/>
    <col min="11" max="11" width="4.5" style="540" customWidth="1"/>
    <col min="12" max="13" width="6" style="540" customWidth="1"/>
    <col min="14" max="16" width="9" style="540"/>
    <col min="17" max="17" width="15.75" style="540" customWidth="1"/>
    <col min="18" max="18" width="17.125" style="540" customWidth="1"/>
    <col min="19" max="19" width="21.625" style="540" customWidth="1"/>
    <col min="20" max="20" width="13.25" style="540" customWidth="1"/>
    <col min="21" max="16384" width="9" style="540"/>
  </cols>
  <sheetData>
    <row r="1" spans="1:20" ht="16.5" thickBot="1"/>
    <row r="2" spans="1:20" s="541" customFormat="1" ht="29.25" customHeight="1">
      <c r="A2" s="2967" t="s">
        <v>900</v>
      </c>
      <c r="B2" s="2969" t="s">
        <v>888</v>
      </c>
      <c r="C2" s="2969"/>
      <c r="D2" s="2969" t="s">
        <v>143</v>
      </c>
      <c r="E2" s="2969"/>
      <c r="F2" s="2969" t="s">
        <v>776</v>
      </c>
      <c r="G2" s="2969"/>
      <c r="H2" s="2969" t="s">
        <v>889</v>
      </c>
      <c r="I2" s="2969"/>
      <c r="J2" s="2969" t="s">
        <v>890</v>
      </c>
      <c r="K2" s="2969"/>
      <c r="L2" s="2969" t="s">
        <v>627</v>
      </c>
      <c r="M2" s="2974"/>
    </row>
    <row r="3" spans="1:20" s="541" customFormat="1" ht="16.5" thickBot="1">
      <c r="A3" s="2968"/>
      <c r="B3" s="542" t="s">
        <v>131</v>
      </c>
      <c r="C3" s="542" t="s">
        <v>891</v>
      </c>
      <c r="D3" s="543" t="s">
        <v>131</v>
      </c>
      <c r="E3" s="543" t="s">
        <v>891</v>
      </c>
      <c r="F3" s="543" t="s">
        <v>131</v>
      </c>
      <c r="G3" s="543" t="s">
        <v>891</v>
      </c>
      <c r="H3" s="543" t="s">
        <v>131</v>
      </c>
      <c r="I3" s="543" t="s">
        <v>891</v>
      </c>
      <c r="J3" s="543" t="s">
        <v>131</v>
      </c>
      <c r="K3" s="543" t="s">
        <v>891</v>
      </c>
      <c r="L3" s="543" t="s">
        <v>131</v>
      </c>
      <c r="M3" s="544" t="s">
        <v>891</v>
      </c>
    </row>
    <row r="4" spans="1:20" ht="32.25" customHeight="1">
      <c r="A4" s="545" t="s">
        <v>892</v>
      </c>
      <c r="B4" s="2975">
        <f>SUM(B6:B11)</f>
        <v>2815</v>
      </c>
      <c r="C4" s="2975" t="e">
        <f>SUM(C6:C11)</f>
        <v>#REF!</v>
      </c>
      <c r="D4" s="2975">
        <f t="shared" ref="D4:M4" si="0">SUM(D6:D11)</f>
        <v>2291.7249999999999</v>
      </c>
      <c r="E4" s="2975" t="e">
        <f t="shared" si="0"/>
        <v>#REF!</v>
      </c>
      <c r="F4" s="2970">
        <f t="shared" si="0"/>
        <v>103.26900000000001</v>
      </c>
      <c r="G4" s="2970" t="e">
        <f t="shared" si="0"/>
        <v>#REF!</v>
      </c>
      <c r="H4" s="2970">
        <f t="shared" si="0"/>
        <v>420.00599999999997</v>
      </c>
      <c r="I4" s="2970">
        <f t="shared" si="0"/>
        <v>0</v>
      </c>
      <c r="J4" s="2970">
        <f t="shared" si="0"/>
        <v>0</v>
      </c>
      <c r="K4" s="2970">
        <f t="shared" si="0"/>
        <v>0</v>
      </c>
      <c r="L4" s="2970">
        <f t="shared" si="0"/>
        <v>0</v>
      </c>
      <c r="M4" s="2972">
        <f t="shared" si="0"/>
        <v>0</v>
      </c>
      <c r="O4" s="540" t="e">
        <f>#REF!</f>
        <v>#REF!</v>
      </c>
    </row>
    <row r="5" spans="1:20">
      <c r="A5" s="640" t="s">
        <v>906</v>
      </c>
      <c r="B5" s="2976"/>
      <c r="C5" s="2976"/>
      <c r="D5" s="2976"/>
      <c r="E5" s="2976"/>
      <c r="F5" s="2971"/>
      <c r="G5" s="2971"/>
      <c r="H5" s="2971"/>
      <c r="I5" s="2971"/>
      <c r="J5" s="2971"/>
      <c r="K5" s="2971"/>
      <c r="L5" s="2971"/>
      <c r="M5" s="2973"/>
    </row>
    <row r="6" spans="1:20">
      <c r="A6" s="547" t="s">
        <v>899</v>
      </c>
      <c r="B6" s="554">
        <f>D6+F6+H6+J6</f>
        <v>410</v>
      </c>
      <c r="C6" s="554">
        <f>E6+G6+I6+K6</f>
        <v>395.55200000000002</v>
      </c>
      <c r="D6" s="555">
        <v>292.27100000000002</v>
      </c>
      <c r="E6" s="555">
        <v>293.99</v>
      </c>
      <c r="F6" s="555">
        <v>103.26900000000001</v>
      </c>
      <c r="G6" s="555">
        <v>101.562</v>
      </c>
      <c r="H6" s="555">
        <v>14.46</v>
      </c>
      <c r="I6" s="555"/>
      <c r="J6" s="555"/>
      <c r="K6" s="555"/>
      <c r="L6" s="555"/>
      <c r="M6" s="556"/>
    </row>
    <row r="7" spans="1:20">
      <c r="A7" s="546" t="s">
        <v>807</v>
      </c>
      <c r="B7" s="554">
        <f t="shared" ref="B7:C11" si="1">D7+F7+H7+J7</f>
        <v>415</v>
      </c>
      <c r="C7" s="554" t="e">
        <f t="shared" si="1"/>
        <v>#REF!</v>
      </c>
      <c r="D7" s="555">
        <v>321.053</v>
      </c>
      <c r="E7" s="555" t="e">
        <f>#REF!</f>
        <v>#REF!</v>
      </c>
      <c r="F7" s="555"/>
      <c r="G7" s="555" t="e">
        <f>#REF!</f>
        <v>#REF!</v>
      </c>
      <c r="H7" s="555">
        <v>93.947000000000003</v>
      </c>
      <c r="I7" s="555"/>
      <c r="J7" s="555"/>
      <c r="K7" s="555"/>
      <c r="L7" s="555"/>
      <c r="M7" s="556"/>
    </row>
    <row r="8" spans="1:20">
      <c r="A8" s="546" t="s">
        <v>893</v>
      </c>
      <c r="B8" s="554">
        <f t="shared" si="1"/>
        <v>420</v>
      </c>
      <c r="C8" s="554" t="e">
        <f t="shared" si="1"/>
        <v>#REF!</v>
      </c>
      <c r="D8" s="555">
        <v>356.36900000000003</v>
      </c>
      <c r="E8" s="555" t="e">
        <f>#REF!</f>
        <v>#REF!</v>
      </c>
      <c r="F8" s="555"/>
      <c r="G8" s="555" t="e">
        <f>#REF!</f>
        <v>#REF!</v>
      </c>
      <c r="H8" s="555">
        <v>63.631</v>
      </c>
      <c r="I8" s="555"/>
      <c r="J8" s="555"/>
      <c r="K8" s="555"/>
      <c r="L8" s="555"/>
      <c r="M8" s="556"/>
    </row>
    <row r="9" spans="1:20">
      <c r="A9" s="546" t="s">
        <v>894</v>
      </c>
      <c r="B9" s="554">
        <f t="shared" si="1"/>
        <v>470</v>
      </c>
      <c r="C9" s="554" t="e">
        <f t="shared" si="1"/>
        <v>#REF!</v>
      </c>
      <c r="D9" s="555">
        <v>395.56900000000002</v>
      </c>
      <c r="E9" s="555" t="e">
        <f>#REF!</f>
        <v>#REF!</v>
      </c>
      <c r="F9" s="555"/>
      <c r="G9" s="555" t="e">
        <f>#REF!</f>
        <v>#REF!</v>
      </c>
      <c r="H9" s="555">
        <v>74.430999999999997</v>
      </c>
      <c r="I9" s="555"/>
      <c r="J9" s="555"/>
      <c r="K9" s="555"/>
      <c r="L9" s="555"/>
      <c r="M9" s="556"/>
    </row>
    <row r="10" spans="1:20">
      <c r="A10" s="546" t="s">
        <v>895</v>
      </c>
      <c r="B10" s="554">
        <f t="shared" si="1"/>
        <v>525</v>
      </c>
      <c r="C10" s="554" t="e">
        <f t="shared" si="1"/>
        <v>#REF!</v>
      </c>
      <c r="D10" s="555">
        <v>439.08199999999999</v>
      </c>
      <c r="E10" s="555" t="e">
        <f>#REF!</f>
        <v>#REF!</v>
      </c>
      <c r="F10" s="555"/>
      <c r="G10" s="555" t="e">
        <f>#REF!</f>
        <v>#REF!</v>
      </c>
      <c r="H10" s="555">
        <v>85.918000000000006</v>
      </c>
      <c r="I10" s="555"/>
      <c r="J10" s="555"/>
      <c r="K10" s="555"/>
      <c r="L10" s="555"/>
      <c r="M10" s="556"/>
    </row>
    <row r="11" spans="1:20" ht="16.5" thickBot="1">
      <c r="A11" s="548" t="s">
        <v>896</v>
      </c>
      <c r="B11" s="557">
        <f t="shared" si="1"/>
        <v>575</v>
      </c>
      <c r="C11" s="557" t="e">
        <f t="shared" si="1"/>
        <v>#REF!</v>
      </c>
      <c r="D11" s="558">
        <v>487.38099999999997</v>
      </c>
      <c r="E11" s="558" t="e">
        <f>#REF!</f>
        <v>#REF!</v>
      </c>
      <c r="F11" s="558"/>
      <c r="G11" s="558" t="e">
        <f>#REF!</f>
        <v>#REF!</v>
      </c>
      <c r="H11" s="558">
        <v>87.619</v>
      </c>
      <c r="I11" s="558"/>
      <c r="J11" s="558"/>
      <c r="K11" s="558"/>
      <c r="L11" s="558"/>
      <c r="M11" s="559"/>
    </row>
    <row r="12" spans="1:20" ht="26.25">
      <c r="A12" s="549" t="s">
        <v>897</v>
      </c>
      <c r="B12" s="2978">
        <f>SUM(B14:B19)</f>
        <v>3367.9367667412998</v>
      </c>
      <c r="C12" s="2978" t="e">
        <f t="shared" ref="C12:M12" si="2">SUM(C14:C19)</f>
        <v>#REF!</v>
      </c>
      <c r="D12" s="2978">
        <f t="shared" si="2"/>
        <v>2346.1313498230511</v>
      </c>
      <c r="E12" s="2978" t="e">
        <f t="shared" si="2"/>
        <v>#REF!</v>
      </c>
      <c r="F12" s="2977">
        <f t="shared" si="2"/>
        <v>104.92727905932206</v>
      </c>
      <c r="G12" s="2977" t="e">
        <f t="shared" si="2"/>
        <v>#REF!</v>
      </c>
      <c r="H12" s="2977">
        <f t="shared" si="2"/>
        <v>420.00612000000001</v>
      </c>
      <c r="I12" s="2977">
        <f t="shared" si="2"/>
        <v>0</v>
      </c>
      <c r="J12" s="2977">
        <f t="shared" si="2"/>
        <v>0</v>
      </c>
      <c r="K12" s="2977" t="e">
        <f t="shared" si="2"/>
        <v>#REF!</v>
      </c>
      <c r="L12" s="2977">
        <f t="shared" si="2"/>
        <v>496.87201785892671</v>
      </c>
      <c r="M12" s="2979" t="e">
        <f t="shared" si="2"/>
        <v>#REF!</v>
      </c>
      <c r="O12" s="540" t="e">
        <f>#REF!</f>
        <v>#REF!</v>
      </c>
      <c r="Q12" s="550" t="s">
        <v>900</v>
      </c>
      <c r="R12" s="551" t="s">
        <v>903</v>
      </c>
      <c r="S12" s="551" t="s">
        <v>905</v>
      </c>
      <c r="T12" s="551" t="s">
        <v>904</v>
      </c>
    </row>
    <row r="13" spans="1:20">
      <c r="A13" s="640" t="s">
        <v>907</v>
      </c>
      <c r="B13" s="2976"/>
      <c r="C13" s="2976"/>
      <c r="D13" s="2976"/>
      <c r="E13" s="2976"/>
      <c r="F13" s="2971"/>
      <c r="G13" s="2971"/>
      <c r="H13" s="2971"/>
      <c r="I13" s="2971"/>
      <c r="J13" s="2971"/>
      <c r="K13" s="2971"/>
      <c r="L13" s="2971"/>
      <c r="M13" s="2973"/>
      <c r="Q13" s="552" t="s">
        <v>901</v>
      </c>
      <c r="R13" s="553">
        <v>165.1</v>
      </c>
      <c r="S13" s="553" t="e">
        <f>'прил 1.1'!#REF!</f>
        <v>#REF!</v>
      </c>
      <c r="T13" s="553" t="e">
        <f>S13-R13</f>
        <v>#REF!</v>
      </c>
    </row>
    <row r="14" spans="1:20">
      <c r="A14" s="547" t="s">
        <v>899</v>
      </c>
      <c r="B14" s="554">
        <f>D14+F14+H14+J14+L14</f>
        <v>571.99446385779675</v>
      </c>
      <c r="C14" s="554" t="e">
        <f>E14+G14+I14+K14+M14</f>
        <v>#REF!</v>
      </c>
      <c r="D14" s="560">
        <v>367.66858711118647</v>
      </c>
      <c r="E14" s="555" t="e">
        <f>#REF!</f>
        <v>#REF!</v>
      </c>
      <c r="F14" s="560">
        <v>104.92727905932206</v>
      </c>
      <c r="G14" s="560" t="e">
        <f>#REF!</f>
        <v>#REF!</v>
      </c>
      <c r="H14" s="560">
        <v>14.46012</v>
      </c>
      <c r="I14" s="555"/>
      <c r="J14" s="560"/>
      <c r="K14" s="560"/>
      <c r="L14" s="560">
        <v>84.938477687288128</v>
      </c>
      <c r="M14" s="556" t="e">
        <f>#REF!</f>
        <v>#REF!</v>
      </c>
      <c r="Q14" s="552" t="s">
        <v>902</v>
      </c>
      <c r="R14" s="553">
        <v>228.5</v>
      </c>
      <c r="S14" s="553" t="e">
        <f>'прил 1.1'!#REF!</f>
        <v>#REF!</v>
      </c>
      <c r="T14" s="553" t="e">
        <f>S14-R14</f>
        <v>#REF!</v>
      </c>
    </row>
    <row r="15" spans="1:20">
      <c r="A15" s="546" t="s">
        <v>807</v>
      </c>
      <c r="B15" s="554">
        <f t="shared" ref="B15:C19" si="3">D15+F15+H15+J15+L15</f>
        <v>506.21386371720268</v>
      </c>
      <c r="C15" s="554" t="e">
        <f t="shared" si="3"/>
        <v>#REF!</v>
      </c>
      <c r="D15" s="555">
        <v>337.7045593220339</v>
      </c>
      <c r="E15" s="555" t="e">
        <f>#REF!</f>
        <v>#REF!</v>
      </c>
      <c r="F15" s="555"/>
      <c r="G15" s="555" t="e">
        <f>#REF!</f>
        <v>#REF!</v>
      </c>
      <c r="H15" s="555">
        <v>93.947000000000003</v>
      </c>
      <c r="I15" s="555"/>
      <c r="J15" s="555"/>
      <c r="K15" s="561" t="e">
        <f>#REF!</f>
        <v>#REF!</v>
      </c>
      <c r="L15" s="560">
        <v>74.562304395168781</v>
      </c>
      <c r="M15" s="556" t="e">
        <f>#REF!</f>
        <v>#REF!</v>
      </c>
    </row>
    <row r="16" spans="1:20">
      <c r="A16" s="546" t="s">
        <v>893</v>
      </c>
      <c r="B16" s="554">
        <f t="shared" si="3"/>
        <v>495.60853791594775</v>
      </c>
      <c r="C16" s="554" t="e">
        <f t="shared" si="3"/>
        <v>#REF!</v>
      </c>
      <c r="D16" s="555">
        <v>359.12654237288143</v>
      </c>
      <c r="E16" s="555" t="e">
        <f>#REF!</f>
        <v>#REF!</v>
      </c>
      <c r="F16" s="555"/>
      <c r="G16" s="555" t="e">
        <f>#REF!</f>
        <v>#REF!</v>
      </c>
      <c r="H16" s="555">
        <v>63.631</v>
      </c>
      <c r="I16" s="555"/>
      <c r="J16" s="555"/>
      <c r="K16" s="561" t="e">
        <f>#REF!</f>
        <v>#REF!</v>
      </c>
      <c r="L16" s="560">
        <v>72.850995543066375</v>
      </c>
      <c r="M16" s="556" t="e">
        <f>#REF!</f>
        <v>#REF!</v>
      </c>
    </row>
    <row r="17" spans="1:20">
      <c r="A17" s="546" t="s">
        <v>894</v>
      </c>
      <c r="B17" s="554">
        <f t="shared" si="3"/>
        <v>538.46376954937728</v>
      </c>
      <c r="C17" s="554" t="e">
        <f t="shared" si="3"/>
        <v>#REF!</v>
      </c>
      <c r="D17" s="555">
        <v>384.80628813559315</v>
      </c>
      <c r="E17" s="555" t="e">
        <f>#REF!</f>
        <v>#REF!</v>
      </c>
      <c r="F17" s="555"/>
      <c r="G17" s="555" t="e">
        <f>#REF!</f>
        <v>#REF!</v>
      </c>
      <c r="H17" s="555">
        <v>74.430999999999997</v>
      </c>
      <c r="I17" s="555"/>
      <c r="J17" s="555"/>
      <c r="K17" s="555"/>
      <c r="L17" s="560">
        <v>79.226481413784128</v>
      </c>
      <c r="M17" s="556" t="e">
        <f>#REF!</f>
        <v>#REF!</v>
      </c>
    </row>
    <row r="18" spans="1:20">
      <c r="A18" s="546" t="s">
        <v>895</v>
      </c>
      <c r="B18" s="554">
        <f t="shared" si="3"/>
        <v>598.28243170097517</v>
      </c>
      <c r="C18" s="554" t="e">
        <f t="shared" si="3"/>
        <v>#REF!</v>
      </c>
      <c r="D18" s="555">
        <v>424.10200000000003</v>
      </c>
      <c r="E18" s="555" t="e">
        <f>#REF!</f>
        <v>#REF!</v>
      </c>
      <c r="F18" s="555"/>
      <c r="G18" s="555" t="e">
        <f>#REF!</f>
        <v>#REF!</v>
      </c>
      <c r="H18" s="555">
        <v>85.918000000000006</v>
      </c>
      <c r="I18" s="555"/>
      <c r="J18" s="555"/>
      <c r="K18" s="555"/>
      <c r="L18" s="560">
        <v>88.262431700975128</v>
      </c>
      <c r="M18" s="556" t="e">
        <f>#REF!</f>
        <v>#REF!</v>
      </c>
    </row>
    <row r="19" spans="1:20" ht="16.5" thickBot="1">
      <c r="A19" s="548" t="s">
        <v>898</v>
      </c>
      <c r="B19" s="557">
        <f t="shared" si="3"/>
        <v>657.3737000000001</v>
      </c>
      <c r="C19" s="557" t="e">
        <f t="shared" si="3"/>
        <v>#REF!</v>
      </c>
      <c r="D19" s="558">
        <v>472.72337288135589</v>
      </c>
      <c r="E19" s="558" t="e">
        <f>#REF!</f>
        <v>#REF!</v>
      </c>
      <c r="F19" s="558"/>
      <c r="G19" s="558" t="e">
        <f>#REF!</f>
        <v>#REF!</v>
      </c>
      <c r="H19" s="558">
        <v>87.619</v>
      </c>
      <c r="I19" s="558"/>
      <c r="J19" s="558"/>
      <c r="K19" s="558"/>
      <c r="L19" s="571">
        <v>97.031327118644214</v>
      </c>
      <c r="M19" s="559" t="e">
        <f>#REF!</f>
        <v>#REF!</v>
      </c>
    </row>
    <row r="20" spans="1:20" ht="36" customHeight="1"/>
    <row r="21" spans="1:20" ht="26.25" customHeight="1"/>
    <row r="22" spans="1:20" ht="30" customHeight="1" thickBot="1"/>
    <row r="23" spans="1:20" ht="28.5" customHeight="1">
      <c r="A23" s="2967" t="s">
        <v>900</v>
      </c>
      <c r="B23" s="2969" t="s">
        <v>921</v>
      </c>
      <c r="C23" s="2969"/>
      <c r="D23" s="2969" t="s">
        <v>143</v>
      </c>
      <c r="E23" s="2969"/>
      <c r="F23" s="2969" t="s">
        <v>776</v>
      </c>
      <c r="G23" s="2969"/>
      <c r="H23" s="2969" t="s">
        <v>889</v>
      </c>
      <c r="I23" s="2969"/>
      <c r="J23" s="2969" t="s">
        <v>890</v>
      </c>
      <c r="K23" s="2969"/>
      <c r="L23" s="2969" t="s">
        <v>627</v>
      </c>
      <c r="M23" s="2974"/>
      <c r="Q23" s="550" t="s">
        <v>900</v>
      </c>
      <c r="R23" s="551" t="s">
        <v>919</v>
      </c>
      <c r="S23" s="551" t="s">
        <v>920</v>
      </c>
      <c r="T23" s="551" t="s">
        <v>904</v>
      </c>
    </row>
    <row r="24" spans="1:20" ht="24" customHeight="1" thickBot="1">
      <c r="A24" s="2968"/>
      <c r="B24" s="542" t="s">
        <v>131</v>
      </c>
      <c r="C24" s="542" t="s">
        <v>891</v>
      </c>
      <c r="D24" s="543" t="s">
        <v>131</v>
      </c>
      <c r="E24" s="543" t="s">
        <v>891</v>
      </c>
      <c r="F24" s="543" t="s">
        <v>131</v>
      </c>
      <c r="G24" s="543" t="s">
        <v>891</v>
      </c>
      <c r="H24" s="543" t="s">
        <v>131</v>
      </c>
      <c r="I24" s="543" t="s">
        <v>891</v>
      </c>
      <c r="J24" s="543" t="s">
        <v>131</v>
      </c>
      <c r="K24" s="543" t="s">
        <v>891</v>
      </c>
      <c r="L24" s="543" t="s">
        <v>131</v>
      </c>
      <c r="M24" s="544" t="s">
        <v>891</v>
      </c>
      <c r="Q24" s="552" t="s">
        <v>901</v>
      </c>
      <c r="R24" s="553">
        <v>60</v>
      </c>
      <c r="S24" s="553">
        <f>'прил 1.3'!N12-'прил 1.1'!Z17</f>
        <v>5.38</v>
      </c>
      <c r="T24" s="553">
        <f>S24-R24</f>
        <v>-54.62</v>
      </c>
    </row>
    <row r="25" spans="1:20" ht="36" customHeight="1">
      <c r="A25" s="549" t="s">
        <v>892</v>
      </c>
      <c r="B25" s="2977">
        <f>SUM(B28:B31)</f>
        <v>1990</v>
      </c>
      <c r="C25" s="2977" t="e">
        <f t="shared" ref="C25:M25" si="4">SUM(C28:C31)</f>
        <v>#REF!</v>
      </c>
      <c r="D25" s="2977">
        <f t="shared" si="4"/>
        <v>1678.4009999999998</v>
      </c>
      <c r="E25" s="2977" t="e">
        <f t="shared" si="4"/>
        <v>#REF!</v>
      </c>
      <c r="F25" s="2977">
        <f t="shared" si="4"/>
        <v>0</v>
      </c>
      <c r="G25" s="2977" t="e">
        <f t="shared" si="4"/>
        <v>#REF!</v>
      </c>
      <c r="H25" s="2977">
        <f t="shared" si="4"/>
        <v>311.59900000000005</v>
      </c>
      <c r="I25" s="2977">
        <f t="shared" si="4"/>
        <v>0</v>
      </c>
      <c r="J25" s="2977">
        <f t="shared" si="4"/>
        <v>0</v>
      </c>
      <c r="K25" s="2977">
        <f t="shared" si="4"/>
        <v>0</v>
      </c>
      <c r="L25" s="2977">
        <f t="shared" si="4"/>
        <v>0</v>
      </c>
      <c r="M25" s="2979">
        <f t="shared" si="4"/>
        <v>0</v>
      </c>
      <c r="Q25" s="552" t="s">
        <v>902</v>
      </c>
      <c r="R25" s="553">
        <v>116</v>
      </c>
      <c r="S25" s="553">
        <f>'прил 1.1'!AK17-'прил 1.1'!Y17</f>
        <v>0</v>
      </c>
      <c r="T25" s="553">
        <f>S25-R25</f>
        <v>-116</v>
      </c>
    </row>
    <row r="26" spans="1:20">
      <c r="A26" s="640" t="s">
        <v>906</v>
      </c>
      <c r="B26" s="2971"/>
      <c r="C26" s="2971"/>
      <c r="D26" s="2971"/>
      <c r="E26" s="2971"/>
      <c r="F26" s="2971"/>
      <c r="G26" s="2971"/>
      <c r="H26" s="2971"/>
      <c r="I26" s="2971"/>
      <c r="J26" s="2971"/>
      <c r="K26" s="2971"/>
      <c r="L26" s="2971"/>
      <c r="M26" s="2973"/>
    </row>
    <row r="27" spans="1:20" hidden="1">
      <c r="A27" s="546" t="s">
        <v>807</v>
      </c>
      <c r="B27" s="554">
        <f t="shared" ref="B27:C32" si="5">D27+F27+H27+J27</f>
        <v>415</v>
      </c>
      <c r="C27" s="554" t="e">
        <f t="shared" si="5"/>
        <v>#REF!</v>
      </c>
      <c r="D27" s="567">
        <v>321.053</v>
      </c>
      <c r="E27" s="567" t="e">
        <f>E7</f>
        <v>#REF!</v>
      </c>
      <c r="F27" s="567"/>
      <c r="G27" s="567" t="e">
        <f t="shared" ref="G27:H31" si="6">G7</f>
        <v>#REF!</v>
      </c>
      <c r="H27" s="567">
        <f t="shared" si="6"/>
        <v>93.947000000000003</v>
      </c>
      <c r="I27" s="567"/>
      <c r="J27" s="567"/>
      <c r="K27" s="567"/>
      <c r="L27" s="567"/>
      <c r="M27" s="568"/>
    </row>
    <row r="28" spans="1:20">
      <c r="A28" s="546" t="s">
        <v>893</v>
      </c>
      <c r="B28" s="554">
        <f t="shared" si="5"/>
        <v>420</v>
      </c>
      <c r="C28" s="554" t="e">
        <f t="shared" si="5"/>
        <v>#REF!</v>
      </c>
      <c r="D28" s="567">
        <v>356.36900000000003</v>
      </c>
      <c r="E28" s="567" t="e">
        <f>E8</f>
        <v>#REF!</v>
      </c>
      <c r="F28" s="567"/>
      <c r="G28" s="567" t="e">
        <f t="shared" si="6"/>
        <v>#REF!</v>
      </c>
      <c r="H28" s="567">
        <f t="shared" si="6"/>
        <v>63.631</v>
      </c>
      <c r="I28" s="567"/>
      <c r="J28" s="567"/>
      <c r="K28" s="567"/>
      <c r="L28" s="567"/>
      <c r="M28" s="568"/>
    </row>
    <row r="29" spans="1:20">
      <c r="A29" s="546" t="s">
        <v>894</v>
      </c>
      <c r="B29" s="554">
        <f t="shared" si="5"/>
        <v>470</v>
      </c>
      <c r="C29" s="554" t="e">
        <f t="shared" si="5"/>
        <v>#REF!</v>
      </c>
      <c r="D29" s="567">
        <v>395.56900000000002</v>
      </c>
      <c r="E29" s="567" t="e">
        <f>E9</f>
        <v>#REF!</v>
      </c>
      <c r="F29" s="567"/>
      <c r="G29" s="567" t="e">
        <f t="shared" si="6"/>
        <v>#REF!</v>
      </c>
      <c r="H29" s="567">
        <f t="shared" si="6"/>
        <v>74.430999999999997</v>
      </c>
      <c r="I29" s="567"/>
      <c r="J29" s="567"/>
      <c r="K29" s="567"/>
      <c r="L29" s="567"/>
      <c r="M29" s="568"/>
    </row>
    <row r="30" spans="1:20">
      <c r="A30" s="546" t="s">
        <v>895</v>
      </c>
      <c r="B30" s="554">
        <f t="shared" si="5"/>
        <v>525</v>
      </c>
      <c r="C30" s="554" t="e">
        <f t="shared" si="5"/>
        <v>#REF!</v>
      </c>
      <c r="D30" s="567">
        <v>439.08199999999999</v>
      </c>
      <c r="E30" s="567" t="e">
        <f>E10</f>
        <v>#REF!</v>
      </c>
      <c r="F30" s="567"/>
      <c r="G30" s="567" t="e">
        <f t="shared" si="6"/>
        <v>#REF!</v>
      </c>
      <c r="H30" s="567">
        <f t="shared" si="6"/>
        <v>85.918000000000006</v>
      </c>
      <c r="I30" s="567"/>
      <c r="J30" s="567"/>
      <c r="K30" s="567"/>
      <c r="L30" s="567"/>
      <c r="M30" s="568"/>
    </row>
    <row r="31" spans="1:20" ht="16.5" thickBot="1">
      <c r="A31" s="546" t="s">
        <v>896</v>
      </c>
      <c r="B31" s="554">
        <f t="shared" si="5"/>
        <v>575</v>
      </c>
      <c r="C31" s="554" t="e">
        <f t="shared" si="5"/>
        <v>#REF!</v>
      </c>
      <c r="D31" s="567">
        <v>487.38099999999997</v>
      </c>
      <c r="E31" s="567" t="e">
        <f>E11</f>
        <v>#REF!</v>
      </c>
      <c r="F31" s="567"/>
      <c r="G31" s="567" t="e">
        <f t="shared" si="6"/>
        <v>#REF!</v>
      </c>
      <c r="H31" s="567">
        <f t="shared" si="6"/>
        <v>87.619</v>
      </c>
      <c r="I31" s="567"/>
      <c r="J31" s="567"/>
      <c r="K31" s="567"/>
      <c r="L31" s="567"/>
      <c r="M31" s="568"/>
    </row>
    <row r="32" spans="1:20" ht="16.5" hidden="1" thickBot="1">
      <c r="A32" s="563" t="s">
        <v>913</v>
      </c>
      <c r="B32" s="564">
        <f t="shared" si="5"/>
        <v>0</v>
      </c>
      <c r="C32" s="564" t="e">
        <f t="shared" si="5"/>
        <v>#REF!</v>
      </c>
      <c r="D32" s="569"/>
      <c r="E32" s="569" t="e">
        <f>#REF!</f>
        <v>#REF!</v>
      </c>
      <c r="F32" s="569"/>
      <c r="G32" s="569"/>
      <c r="H32" s="569"/>
      <c r="I32" s="569"/>
      <c r="J32" s="569"/>
      <c r="K32" s="569"/>
      <c r="L32" s="569"/>
      <c r="M32" s="570"/>
    </row>
    <row r="33" spans="1:13">
      <c r="A33" s="549" t="s">
        <v>897</v>
      </c>
      <c r="B33" s="2977">
        <f>SUM(B36:B39)</f>
        <v>2289.7284391663006</v>
      </c>
      <c r="C33" s="2977" t="e">
        <f t="shared" ref="C33:M33" si="7">SUM(C36:C39)</f>
        <v>#REF!</v>
      </c>
      <c r="D33" s="2977">
        <f t="shared" si="7"/>
        <v>1640.7582033898307</v>
      </c>
      <c r="E33" s="2977" t="e">
        <f t="shared" si="7"/>
        <v>#REF!</v>
      </c>
      <c r="F33" s="2977">
        <f t="shared" si="7"/>
        <v>0</v>
      </c>
      <c r="G33" s="2977" t="e">
        <f t="shared" si="7"/>
        <v>#REF!</v>
      </c>
      <c r="H33" s="2977">
        <f t="shared" si="7"/>
        <v>311.59900000000005</v>
      </c>
      <c r="I33" s="2977">
        <f t="shared" si="7"/>
        <v>0</v>
      </c>
      <c r="J33" s="2977">
        <f t="shared" si="7"/>
        <v>0</v>
      </c>
      <c r="K33" s="2977" t="e">
        <f t="shared" si="7"/>
        <v>#REF!</v>
      </c>
      <c r="L33" s="2977">
        <f t="shared" si="7"/>
        <v>337.3712357764698</v>
      </c>
      <c r="M33" s="2979" t="e">
        <f t="shared" si="7"/>
        <v>#REF!</v>
      </c>
    </row>
    <row r="34" spans="1:13">
      <c r="A34" s="640" t="s">
        <v>907</v>
      </c>
      <c r="B34" s="2971"/>
      <c r="C34" s="2971"/>
      <c r="D34" s="2971"/>
      <c r="E34" s="2971"/>
      <c r="F34" s="2971"/>
      <c r="G34" s="2971"/>
      <c r="H34" s="2971"/>
      <c r="I34" s="2971"/>
      <c r="J34" s="2971"/>
      <c r="K34" s="2971"/>
      <c r="L34" s="2971"/>
      <c r="M34" s="2973"/>
    </row>
    <row r="35" spans="1:13" hidden="1">
      <c r="A35" s="546" t="s">
        <v>807</v>
      </c>
      <c r="B35" s="626">
        <f t="shared" ref="B35:C40" si="8">D35+F35+H35+J35+L35</f>
        <v>506.21386371720268</v>
      </c>
      <c r="C35" s="626" t="e">
        <f t="shared" si="8"/>
        <v>#REF!</v>
      </c>
      <c r="D35" s="565">
        <v>337.7045593220339</v>
      </c>
      <c r="E35" s="565" t="e">
        <f>E15</f>
        <v>#REF!</v>
      </c>
      <c r="F35" s="567"/>
      <c r="G35" s="567" t="e">
        <f>G15</f>
        <v>#REF!</v>
      </c>
      <c r="H35" s="567">
        <v>93.947000000000003</v>
      </c>
      <c r="I35" s="567"/>
      <c r="J35" s="565"/>
      <c r="K35" s="566" t="e">
        <f t="shared" ref="K35:M36" si="9">K15</f>
        <v>#REF!</v>
      </c>
      <c r="L35" s="555">
        <f t="shared" si="9"/>
        <v>74.562304395168781</v>
      </c>
      <c r="M35" s="556" t="e">
        <f t="shared" si="9"/>
        <v>#REF!</v>
      </c>
    </row>
    <row r="36" spans="1:13">
      <c r="A36" s="546" t="s">
        <v>893</v>
      </c>
      <c r="B36" s="626">
        <f t="shared" si="8"/>
        <v>495.60853791594775</v>
      </c>
      <c r="C36" s="626" t="e">
        <f t="shared" si="8"/>
        <v>#REF!</v>
      </c>
      <c r="D36" s="565">
        <v>359.12654237288143</v>
      </c>
      <c r="E36" s="565" t="e">
        <f>E16</f>
        <v>#REF!</v>
      </c>
      <c r="F36" s="567"/>
      <c r="G36" s="567" t="e">
        <f>G16</f>
        <v>#REF!</v>
      </c>
      <c r="H36" s="567">
        <v>63.631</v>
      </c>
      <c r="I36" s="567"/>
      <c r="J36" s="565"/>
      <c r="K36" s="648" t="e">
        <f t="shared" si="9"/>
        <v>#REF!</v>
      </c>
      <c r="L36" s="555">
        <f t="shared" si="9"/>
        <v>72.850995543066375</v>
      </c>
      <c r="M36" s="556" t="e">
        <f t="shared" si="9"/>
        <v>#REF!</v>
      </c>
    </row>
    <row r="37" spans="1:13">
      <c r="A37" s="546" t="s">
        <v>894</v>
      </c>
      <c r="B37" s="626">
        <f t="shared" si="8"/>
        <v>538.46376954937728</v>
      </c>
      <c r="C37" s="626" t="e">
        <f t="shared" si="8"/>
        <v>#REF!</v>
      </c>
      <c r="D37" s="565">
        <v>384.80628813559315</v>
      </c>
      <c r="E37" s="565" t="e">
        <f>E17</f>
        <v>#REF!</v>
      </c>
      <c r="F37" s="567"/>
      <c r="G37" s="567" t="e">
        <f>G17</f>
        <v>#REF!</v>
      </c>
      <c r="H37" s="567">
        <v>74.430999999999997</v>
      </c>
      <c r="I37" s="567"/>
      <c r="J37" s="565"/>
      <c r="K37" s="565"/>
      <c r="L37" s="555">
        <f t="shared" ref="L37:M39" si="10">L17</f>
        <v>79.226481413784128</v>
      </c>
      <c r="M37" s="556" t="e">
        <f t="shared" si="10"/>
        <v>#REF!</v>
      </c>
    </row>
    <row r="38" spans="1:13">
      <c r="A38" s="546" t="s">
        <v>895</v>
      </c>
      <c r="B38" s="626">
        <f t="shared" si="8"/>
        <v>598.28243170097517</v>
      </c>
      <c r="C38" s="626" t="e">
        <f t="shared" si="8"/>
        <v>#REF!</v>
      </c>
      <c r="D38" s="565">
        <v>424.10200000000003</v>
      </c>
      <c r="E38" s="565" t="e">
        <f>E18</f>
        <v>#REF!</v>
      </c>
      <c r="F38" s="567"/>
      <c r="G38" s="567" t="e">
        <f>G18</f>
        <v>#REF!</v>
      </c>
      <c r="H38" s="567">
        <v>85.918000000000006</v>
      </c>
      <c r="I38" s="567"/>
      <c r="J38" s="565"/>
      <c r="K38" s="565"/>
      <c r="L38" s="555">
        <f t="shared" si="10"/>
        <v>88.262431700975128</v>
      </c>
      <c r="M38" s="556" t="e">
        <f t="shared" si="10"/>
        <v>#REF!</v>
      </c>
    </row>
    <row r="39" spans="1:13" ht="16.5" thickBot="1">
      <c r="A39" s="548" t="s">
        <v>898</v>
      </c>
      <c r="B39" s="645">
        <f t="shared" si="8"/>
        <v>657.3737000000001</v>
      </c>
      <c r="C39" s="645" t="e">
        <f t="shared" si="8"/>
        <v>#REF!</v>
      </c>
      <c r="D39" s="646">
        <v>472.72337288135589</v>
      </c>
      <c r="E39" s="646" t="e">
        <f>E19</f>
        <v>#REF!</v>
      </c>
      <c r="F39" s="647"/>
      <c r="G39" s="647" t="e">
        <f>G19</f>
        <v>#REF!</v>
      </c>
      <c r="H39" s="647">
        <v>87.619</v>
      </c>
      <c r="I39" s="647"/>
      <c r="J39" s="646"/>
      <c r="K39" s="646"/>
      <c r="L39" s="558">
        <f t="shared" si="10"/>
        <v>97.031327118644214</v>
      </c>
      <c r="M39" s="559" t="e">
        <f t="shared" si="10"/>
        <v>#REF!</v>
      </c>
    </row>
    <row r="40" spans="1:13" ht="16.5" hidden="1" thickBot="1">
      <c r="A40" s="641" t="s">
        <v>914</v>
      </c>
      <c r="B40" s="642">
        <f t="shared" si="8"/>
        <v>0</v>
      </c>
      <c r="C40" s="642" t="e">
        <f t="shared" si="8"/>
        <v>#REF!</v>
      </c>
      <c r="D40" s="643"/>
      <c r="E40" s="572" t="e">
        <f>#REF!</f>
        <v>#REF!</v>
      </c>
      <c r="F40" s="643"/>
      <c r="G40" s="643"/>
      <c r="H40" s="643"/>
      <c r="I40" s="643"/>
      <c r="J40" s="643"/>
      <c r="K40" s="643" t="e">
        <f>#REF!</f>
        <v>#REF!</v>
      </c>
      <c r="L40" s="643"/>
      <c r="M40" s="644" t="e">
        <f>#REF!</f>
        <v>#REF!</v>
      </c>
    </row>
  </sheetData>
  <customSheetViews>
    <customSheetView guid="{EB98465D-0289-4BA5-A6BA-5AC3EB1A071C}" hiddenRows="1" state="hidden">
      <pageMargins left="0.7" right="0.7" top="0.75" bottom="0.75" header="0.3" footer="0.3"/>
    </customSheetView>
    <customSheetView guid="{5D763BBE-552C-48CC-8411-7FA3A9432025}" hiddenRows="1" state="hidden">
      <pageMargins left="0.7" right="0.7" top="0.75" bottom="0.75" header="0.3" footer="0.3"/>
    </customSheetView>
  </customSheetViews>
  <mergeCells count="62">
    <mergeCell ref="L33:L34"/>
    <mergeCell ref="M33:M34"/>
    <mergeCell ref="G33:G34"/>
    <mergeCell ref="H33:H34"/>
    <mergeCell ref="I33:I34"/>
    <mergeCell ref="J33:J34"/>
    <mergeCell ref="K33:K34"/>
    <mergeCell ref="B33:B34"/>
    <mergeCell ref="C33:C34"/>
    <mergeCell ref="D33:D34"/>
    <mergeCell ref="E33:E34"/>
    <mergeCell ref="F33:F34"/>
    <mergeCell ref="J23:K23"/>
    <mergeCell ref="L23:M23"/>
    <mergeCell ref="B25:B26"/>
    <mergeCell ref="C25:C26"/>
    <mergeCell ref="D25:D26"/>
    <mergeCell ref="E25:E26"/>
    <mergeCell ref="F25:F26"/>
    <mergeCell ref="G25:G26"/>
    <mergeCell ref="H25:H26"/>
    <mergeCell ref="I25:I26"/>
    <mergeCell ref="J25:J26"/>
    <mergeCell ref="K25:K26"/>
    <mergeCell ref="L25:L26"/>
    <mergeCell ref="M25:M26"/>
    <mergeCell ref="A23:A24"/>
    <mergeCell ref="B23:C23"/>
    <mergeCell ref="D23:E23"/>
    <mergeCell ref="F23:G23"/>
    <mergeCell ref="H23:I23"/>
    <mergeCell ref="L12:L13"/>
    <mergeCell ref="M12:M13"/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  <mergeCell ref="H4:H5"/>
    <mergeCell ref="I4:I5"/>
    <mergeCell ref="J4:J5"/>
    <mergeCell ref="K4:K5"/>
    <mergeCell ref="L4:L5"/>
    <mergeCell ref="M4:M5"/>
    <mergeCell ref="J2:K2"/>
    <mergeCell ref="L2:M2"/>
    <mergeCell ref="B4:B5"/>
    <mergeCell ref="C4:C5"/>
    <mergeCell ref="D4:D5"/>
    <mergeCell ref="E4:E5"/>
    <mergeCell ref="F4:F5"/>
    <mergeCell ref="G4:G5"/>
    <mergeCell ref="A2:A3"/>
    <mergeCell ref="B2:C2"/>
    <mergeCell ref="D2:E2"/>
    <mergeCell ref="F2:G2"/>
    <mergeCell ref="H2:I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.75"/>
  <sheetData/>
  <customSheetViews>
    <customSheetView guid="{EB98465D-0289-4BA5-A6BA-5AC3EB1A071C}" state="hidden">
      <pageMargins left="0.7" right="0.7" top="0.75" bottom="0.75" header="0.3" footer="0.3"/>
    </customSheetView>
    <customSheetView guid="{5D763BBE-552C-48CC-8411-7FA3A9432025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26"/>
  <sheetViews>
    <sheetView workbookViewId="0">
      <selection activeCell="B12" sqref="B12"/>
    </sheetView>
  </sheetViews>
  <sheetFormatPr defaultRowHeight="15.75"/>
  <cols>
    <col min="1" max="1" width="13.875" style="540" customWidth="1"/>
    <col min="2" max="2" width="69.75" style="540" customWidth="1"/>
    <col min="3" max="3" width="15.5" style="540" customWidth="1"/>
    <col min="4" max="16384" width="9" style="540"/>
  </cols>
  <sheetData>
    <row r="1" spans="1:3">
      <c r="B1" s="13" t="s">
        <v>1174</v>
      </c>
    </row>
    <row r="3" spans="1:3">
      <c r="C3" s="540" t="s">
        <v>1173</v>
      </c>
    </row>
    <row r="4" spans="1:3" ht="47.25">
      <c r="A4" s="1241"/>
      <c r="B4" s="1236" t="s">
        <v>959</v>
      </c>
      <c r="C4" s="1237" t="s">
        <v>960</v>
      </c>
    </row>
    <row r="5" spans="1:3" ht="31.5">
      <c r="A5" s="709">
        <v>1</v>
      </c>
      <c r="B5" s="968" t="s">
        <v>810</v>
      </c>
      <c r="C5" s="1323" t="e">
        <f>INDEX('прил 1.1'!#REF!,MATCH('НЗС не вкл в ИПР 2016'!B5,'прил 1.1'!B:B,0))</f>
        <v>#REF!</v>
      </c>
    </row>
    <row r="6" spans="1:3" ht="63">
      <c r="A6" s="709">
        <f>A5+1</f>
        <v>2</v>
      </c>
      <c r="B6" s="968" t="s">
        <v>1172</v>
      </c>
      <c r="C6" s="1323" t="e">
        <f>INDEX('прил 1.1'!#REF!,MATCH('НЗС не вкл в ИПР 2016'!B6,'прил 1.1'!B:B,0))</f>
        <v>#REF!</v>
      </c>
    </row>
    <row r="7" spans="1:3">
      <c r="A7" s="709">
        <f>A6+1</f>
        <v>3</v>
      </c>
      <c r="B7" s="968" t="s">
        <v>818</v>
      </c>
      <c r="C7" s="1323" t="e">
        <f>INDEX('прил 1.1'!#REF!,MATCH('НЗС не вкл в ИПР 2016'!B7,'прил 1.1'!B:B,0))</f>
        <v>#REF!</v>
      </c>
    </row>
    <row r="8" spans="1:3" ht="63">
      <c r="A8" s="709">
        <f t="shared" ref="A8:A21" si="0">A7+1</f>
        <v>4</v>
      </c>
      <c r="B8" s="968" t="s">
        <v>1145</v>
      </c>
      <c r="C8" s="1323" t="e">
        <f>INDEX('прил 1.1'!#REF!,MATCH('НЗС не вкл в ИПР 2016'!B8,'прил 1.1'!B:B,0))</f>
        <v>#REF!</v>
      </c>
    </row>
    <row r="9" spans="1:3" ht="63">
      <c r="A9" s="709">
        <f t="shared" si="0"/>
        <v>5</v>
      </c>
      <c r="B9" s="968" t="s">
        <v>1170</v>
      </c>
      <c r="C9" s="1323" t="e">
        <f>INDEX('прил 1.1'!#REF!,MATCH('НЗС не вкл в ИПР 2016'!B9,'прил 1.1'!B:B,0))</f>
        <v>#REF!</v>
      </c>
    </row>
    <row r="10" spans="1:3" ht="31.5">
      <c r="A10" s="709">
        <f t="shared" si="0"/>
        <v>6</v>
      </c>
      <c r="B10" s="968" t="s">
        <v>915</v>
      </c>
      <c r="C10" s="1323" t="e">
        <f>INDEX('прил 1.1'!#REF!,MATCH('НЗС не вкл в ИПР 2016'!B10,'прил 1.1'!B:B,0))</f>
        <v>#REF!</v>
      </c>
    </row>
    <row r="11" spans="1:3">
      <c r="A11" s="709">
        <f t="shared" si="0"/>
        <v>7</v>
      </c>
      <c r="B11" s="968" t="s">
        <v>811</v>
      </c>
      <c r="C11" s="1323" t="e">
        <f>INDEX('прил 1.1'!#REF!,MATCH('НЗС не вкл в ИПР 2016'!B11,'прил 1.1'!B:B,0))</f>
        <v>#REF!</v>
      </c>
    </row>
    <row r="12" spans="1:3" ht="63">
      <c r="A12" s="709">
        <f t="shared" si="0"/>
        <v>8</v>
      </c>
      <c r="B12" s="1886" t="s">
        <v>1018</v>
      </c>
      <c r="C12" s="1323" t="e">
        <f>INDEX('прил 1.1'!#REF!,MATCH('НЗС не вкл в ИПР 2016'!B12,'прил 1.1'!B:B,0))</f>
        <v>#REF!</v>
      </c>
    </row>
    <row r="13" spans="1:3" ht="60">
      <c r="A13" s="709">
        <f t="shared" si="0"/>
        <v>9</v>
      </c>
      <c r="B13" s="1887" t="s">
        <v>1019</v>
      </c>
      <c r="C13" s="1323" t="e">
        <f>INDEX('прил 1.1'!#REF!,MATCH('НЗС не вкл в ИПР 2016'!B13,'прил 1.1'!B:B,0))</f>
        <v>#REF!</v>
      </c>
    </row>
    <row r="14" spans="1:3">
      <c r="A14" s="709">
        <f t="shared" si="0"/>
        <v>10</v>
      </c>
      <c r="B14" s="968" t="s">
        <v>812</v>
      </c>
      <c r="C14" s="1323" t="e">
        <f>INDEX('прил 1.1'!#REF!,MATCH('НЗС не вкл в ИПР 2016'!B14,'прил 1.1'!B:B,0))</f>
        <v>#REF!</v>
      </c>
    </row>
    <row r="15" spans="1:3">
      <c r="A15" s="709">
        <f t="shared" si="0"/>
        <v>11</v>
      </c>
      <c r="B15" s="968" t="s">
        <v>813</v>
      </c>
      <c r="C15" s="1323" t="e">
        <f>INDEX('прил 1.1'!#REF!,MATCH('НЗС не вкл в ИПР 2016'!B15,'прил 1.1'!B:B,0))</f>
        <v>#REF!</v>
      </c>
    </row>
    <row r="16" spans="1:3">
      <c r="A16" s="709">
        <f t="shared" si="0"/>
        <v>12</v>
      </c>
      <c r="B16" s="968" t="s">
        <v>917</v>
      </c>
      <c r="C16" s="1323" t="e">
        <f>INDEX('прил 1.1'!#REF!,MATCH('НЗС не вкл в ИПР 2016'!B16,'прил 1.1'!B:B,0))</f>
        <v>#REF!</v>
      </c>
    </row>
    <row r="17" spans="1:3">
      <c r="A17" s="709">
        <f t="shared" si="0"/>
        <v>13</v>
      </c>
      <c r="B17" s="968" t="s">
        <v>814</v>
      </c>
      <c r="C17" s="1323" t="e">
        <f>INDEX('прил 1.1'!#REF!,MATCH('НЗС не вкл в ИПР 2016'!B17,'прил 1.1'!B:B,0))</f>
        <v>#REF!</v>
      </c>
    </row>
    <row r="18" spans="1:3">
      <c r="A18" s="709">
        <f t="shared" si="0"/>
        <v>14</v>
      </c>
      <c r="B18" s="968" t="s">
        <v>821</v>
      </c>
      <c r="C18" s="1323" t="e">
        <f>INDEX('прил 1.1'!#REF!,MATCH('НЗС не вкл в ИПР 2016'!B18,'прил 1.1'!B:B,0))</f>
        <v>#REF!</v>
      </c>
    </row>
    <row r="19" spans="1:3">
      <c r="A19" s="709">
        <f t="shared" si="0"/>
        <v>15</v>
      </c>
      <c r="B19" s="968" t="s">
        <v>822</v>
      </c>
      <c r="C19" s="1323" t="e">
        <f>INDEX('прил 1.1'!#REF!,MATCH('НЗС не вкл в ИПР 2016'!B19,'прил 1.1'!B:B,0))</f>
        <v>#REF!</v>
      </c>
    </row>
    <row r="20" spans="1:3">
      <c r="A20" s="709">
        <f t="shared" si="0"/>
        <v>16</v>
      </c>
      <c r="B20" s="968" t="s">
        <v>804</v>
      </c>
      <c r="C20" s="1323" t="e">
        <f>INDEX('прил 1.1'!#REF!,MATCH('НЗС не вкл в ИПР 2016'!B20,'прил 1.1'!B:B,0))</f>
        <v>#REF!</v>
      </c>
    </row>
    <row r="21" spans="1:3" ht="37.5">
      <c r="A21" s="709">
        <f t="shared" si="0"/>
        <v>17</v>
      </c>
      <c r="B21" s="1888" t="s">
        <v>1275</v>
      </c>
      <c r="C21" s="1323" t="e">
        <f>INDEX('прил 1.1'!#REF!,MATCH('НЗС не вкл в ИПР 2016'!B21,'прил 1.1'!B:B,0))</f>
        <v>#REF!</v>
      </c>
    </row>
    <row r="22" spans="1:3">
      <c r="A22" s="709"/>
      <c r="B22" s="1894" t="s">
        <v>1422</v>
      </c>
      <c r="C22" s="1323">
        <v>0.41699999999999998</v>
      </c>
    </row>
    <row r="23" spans="1:3">
      <c r="A23" s="709"/>
      <c r="B23" s="1894" t="s">
        <v>1423</v>
      </c>
      <c r="C23" s="1323">
        <v>6.54386E-2</v>
      </c>
    </row>
    <row r="24" spans="1:3">
      <c r="A24" s="709"/>
      <c r="B24" s="1894" t="s">
        <v>1424</v>
      </c>
      <c r="C24" s="1323">
        <v>2.0991470000000002E-2</v>
      </c>
    </row>
    <row r="25" spans="1:3" ht="25.5">
      <c r="A25" s="709"/>
      <c r="B25" s="1894" t="s">
        <v>955</v>
      </c>
      <c r="C25" s="1323">
        <v>0.76500000000000001</v>
      </c>
    </row>
    <row r="26" spans="1:3" s="13" customFormat="1">
      <c r="A26" s="1239"/>
      <c r="B26" s="1240" t="s">
        <v>836</v>
      </c>
      <c r="C26" s="1242" t="e">
        <f>SUM(C5:C21)</f>
        <v>#REF!</v>
      </c>
    </row>
  </sheetData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G44"/>
  <sheetViews>
    <sheetView workbookViewId="0"/>
  </sheetViews>
  <sheetFormatPr defaultRowHeight="15.75"/>
  <cols>
    <col min="1" max="1" width="49.5" style="209" customWidth="1"/>
    <col min="2" max="4" width="16.625" style="209" hidden="1" customWidth="1"/>
    <col min="5" max="5" width="16.625" style="209" customWidth="1"/>
    <col min="6" max="16384" width="9" style="209"/>
  </cols>
  <sheetData>
    <row r="1" spans="1:7">
      <c r="B1" s="209" t="s">
        <v>1038</v>
      </c>
      <c r="E1" s="209" t="s">
        <v>1041</v>
      </c>
    </row>
    <row r="2" spans="1:7" ht="28.5">
      <c r="A2" s="737" t="s">
        <v>959</v>
      </c>
      <c r="B2" s="738" t="s">
        <v>960</v>
      </c>
      <c r="C2" s="738" t="s">
        <v>1039</v>
      </c>
      <c r="D2" s="738" t="s">
        <v>1040</v>
      </c>
      <c r="E2" s="738" t="s">
        <v>960</v>
      </c>
    </row>
    <row r="3" spans="1:7" ht="63.75">
      <c r="A3" s="519" t="s">
        <v>1170</v>
      </c>
    </row>
    <row r="4" spans="1:7" ht="31.5">
      <c r="A4" s="681" t="s">
        <v>813</v>
      </c>
    </row>
    <row r="5" spans="1:7" ht="25.5">
      <c r="A5" s="519" t="s">
        <v>950</v>
      </c>
      <c r="B5" s="787">
        <v>0.8</v>
      </c>
      <c r="C5" s="787" t="e">
        <v>#N/A</v>
      </c>
      <c r="D5" s="787" t="e">
        <v>#N/A</v>
      </c>
      <c r="E5" s="787">
        <v>0.8</v>
      </c>
      <c r="F5" s="209" t="e">
        <f>INDEX('прил 1.1'!#REF!,MATCH('НЗС не вкл в ИПР 2015'!A5,'прил 1.1'!B:B,0))</f>
        <v>#REF!</v>
      </c>
      <c r="G5" s="209" t="e">
        <f>INDEX('прил 14'!F:F,MATCH('НЗС не вкл в ИПР 2015'!A5,'прил 14'!B:B,0))</f>
        <v>#N/A</v>
      </c>
    </row>
    <row r="6" spans="1:7">
      <c r="A6" s="519" t="s">
        <v>817</v>
      </c>
      <c r="B6" s="787">
        <v>0.76849999999999996</v>
      </c>
      <c r="C6" s="787">
        <v>0</v>
      </c>
      <c r="D6" s="787">
        <v>0</v>
      </c>
      <c r="E6" s="787">
        <v>0.76849999999999996</v>
      </c>
      <c r="F6" s="209" t="e">
        <f>INDEX('прил 1.1'!#REF!,MATCH('НЗС не вкл в ИПР 2015'!A6,'прил 1.1'!B:B,0))</f>
        <v>#REF!</v>
      </c>
      <c r="G6" s="209" t="e">
        <f>INDEX('прил 14'!F:F,MATCH('НЗС не вкл в ИПР 2015'!A6,'прил 14'!B:B,0))</f>
        <v>#N/A</v>
      </c>
    </row>
    <row r="7" spans="1:7">
      <c r="A7" s="519" t="s">
        <v>825</v>
      </c>
      <c r="B7" s="787">
        <v>0.25800000000000001</v>
      </c>
      <c r="C7" s="787">
        <v>0</v>
      </c>
      <c r="D7" s="787">
        <v>0</v>
      </c>
      <c r="E7" s="787">
        <v>0.25800000000000001</v>
      </c>
      <c r="F7" s="209" t="e">
        <f>INDEX('прил 1.1'!#REF!,MATCH('НЗС не вкл в ИПР 2015'!A7,'прил 1.1'!B:B,0))</f>
        <v>#REF!</v>
      </c>
      <c r="G7" s="209" t="e">
        <f>INDEX('прил 14'!F:F,MATCH('НЗС не вкл в ИПР 2015'!A7,'прил 14'!B:B,0))</f>
        <v>#N/A</v>
      </c>
    </row>
    <row r="8" spans="1:7">
      <c r="A8" s="519" t="s">
        <v>826</v>
      </c>
      <c r="B8" s="787">
        <v>0.309</v>
      </c>
      <c r="C8" s="787">
        <v>0</v>
      </c>
      <c r="D8" s="787">
        <v>0</v>
      </c>
      <c r="E8" s="787">
        <v>0.309</v>
      </c>
      <c r="F8" s="209" t="e">
        <f>INDEX('прил 1.1'!#REF!,MATCH('НЗС не вкл в ИПР 2015'!A8,'прил 1.1'!B:B,0))</f>
        <v>#REF!</v>
      </c>
      <c r="G8" s="209" t="e">
        <f>INDEX('прил 14'!F:F,MATCH('НЗС не вкл в ИПР 2015'!A8,'прил 14'!B:B,0))</f>
        <v>#N/A</v>
      </c>
    </row>
    <row r="9" spans="1:7">
      <c r="A9" s="519" t="s">
        <v>827</v>
      </c>
      <c r="B9" s="787">
        <v>0.438</v>
      </c>
      <c r="C9" s="787">
        <v>0</v>
      </c>
      <c r="D9" s="787">
        <v>0</v>
      </c>
      <c r="E9" s="787">
        <v>0.438</v>
      </c>
      <c r="F9" s="209" t="e">
        <f>INDEX('прил 1.1'!#REF!,MATCH('НЗС не вкл в ИПР 2015'!A9,'прил 1.1'!B:B,0))</f>
        <v>#REF!</v>
      </c>
      <c r="G9" s="209" t="e">
        <f>INDEX('прил 14'!F:F,MATCH('НЗС не вкл в ИПР 2015'!A9,'прил 14'!B:B,0))</f>
        <v>#N/A</v>
      </c>
    </row>
    <row r="10" spans="1:7">
      <c r="A10" s="519" t="s">
        <v>823</v>
      </c>
      <c r="B10" s="787">
        <v>0.32600000000000001</v>
      </c>
      <c r="C10" s="787">
        <v>0</v>
      </c>
      <c r="D10" s="787">
        <v>0</v>
      </c>
      <c r="E10" s="787">
        <v>0.32600000000000001</v>
      </c>
      <c r="F10" s="209" t="e">
        <f>INDEX('прил 1.1'!#REF!,MATCH('НЗС не вкл в ИПР 2015'!A10,'прил 1.1'!B:B,0))</f>
        <v>#REF!</v>
      </c>
      <c r="G10" s="209" t="e">
        <f>INDEX('прил 14'!F:F,MATCH('НЗС не вкл в ИПР 2015'!A10,'прил 14'!B:B,0))</f>
        <v>#N/A</v>
      </c>
    </row>
    <row r="11" spans="1:7">
      <c r="A11" s="519" t="s">
        <v>824</v>
      </c>
      <c r="B11" s="787">
        <v>0.18099999999999999</v>
      </c>
      <c r="C11" s="787">
        <v>0</v>
      </c>
      <c r="D11" s="787">
        <v>0</v>
      </c>
      <c r="E11" s="787">
        <v>0.18099999999999999</v>
      </c>
      <c r="F11" s="209" t="e">
        <f>INDEX('прил 1.1'!#REF!,MATCH('НЗС не вкл в ИПР 2015'!A11,'прил 1.1'!B:B,0))</f>
        <v>#REF!</v>
      </c>
      <c r="G11" s="209" t="e">
        <f>INDEX('прил 14'!F:F,MATCH('НЗС не вкл в ИПР 2015'!A11,'прил 14'!B:B,0))</f>
        <v>#N/A</v>
      </c>
    </row>
    <row r="12" spans="1:7" ht="25.5">
      <c r="A12" s="519" t="s">
        <v>915</v>
      </c>
      <c r="B12" s="787">
        <v>0.51600000000000001</v>
      </c>
      <c r="C12" s="787">
        <v>0</v>
      </c>
      <c r="D12" s="787">
        <v>0</v>
      </c>
      <c r="E12" s="787">
        <v>0.51600000000000001</v>
      </c>
      <c r="F12" s="209" t="e">
        <f>INDEX('прил 1.1'!#REF!,MATCH('НЗС не вкл в ИПР 2015'!A12,'прил 1.1'!B:B,0))</f>
        <v>#REF!</v>
      </c>
      <c r="G12" s="209" t="e">
        <f>INDEX('прил 14'!F:F,MATCH('НЗС не вкл в ИПР 2015'!A12,'прил 14'!B:B,0))</f>
        <v>#N/A</v>
      </c>
    </row>
    <row r="13" spans="1:7" ht="38.25">
      <c r="A13" s="519" t="s">
        <v>819</v>
      </c>
      <c r="B13" s="787">
        <v>0.47</v>
      </c>
      <c r="C13" s="787" t="e">
        <v>#N/A</v>
      </c>
      <c r="D13" s="787" t="e">
        <v>#N/A</v>
      </c>
      <c r="E13" s="787">
        <v>0.47</v>
      </c>
      <c r="F13" s="209" t="e">
        <f>INDEX('прил 1.1'!#REF!,MATCH('НЗС не вкл в ИПР 2015'!A13,'прил 1.1'!B:B,0))</f>
        <v>#REF!</v>
      </c>
      <c r="G13" s="209" t="e">
        <f>INDEX('прил 14'!F:F,MATCH('НЗС не вкл в ИПР 2015'!A13,'прил 14'!B:B,0))</f>
        <v>#N/A</v>
      </c>
    </row>
    <row r="14" spans="1:7" ht="25.5">
      <c r="A14" s="519" t="s">
        <v>975</v>
      </c>
      <c r="B14" s="786">
        <v>0.54</v>
      </c>
      <c r="C14" s="787">
        <v>0</v>
      </c>
      <c r="D14" s="787">
        <v>0</v>
      </c>
      <c r="E14" s="786">
        <v>0.54</v>
      </c>
      <c r="F14" s="209" t="e">
        <f>INDEX('прил 1.1'!#REF!,MATCH('НЗС не вкл в ИПР 2015'!A14,'прил 1.1'!B:B,0))</f>
        <v>#REF!</v>
      </c>
      <c r="G14" s="209" t="e">
        <f>INDEX('прил 14'!F:F,MATCH('НЗС не вкл в ИПР 2015'!A14,'прил 14'!B:B,0))</f>
        <v>#N/A</v>
      </c>
    </row>
    <row r="15" spans="1:7" ht="25.5">
      <c r="A15" s="519" t="s">
        <v>976</v>
      </c>
      <c r="B15" s="787">
        <v>0.43219999999999997</v>
      </c>
      <c r="C15" s="787">
        <v>0</v>
      </c>
      <c r="D15" s="787">
        <v>0</v>
      </c>
      <c r="E15" s="787">
        <v>0.43219999999999997</v>
      </c>
      <c r="F15" s="209" t="e">
        <f>INDEX('прил 1.1'!#REF!,MATCH('НЗС не вкл в ИПР 2015'!A15,'прил 1.1'!B:B,0))</f>
        <v>#REF!</v>
      </c>
      <c r="G15" s="209" t="e">
        <f>INDEX('прил 14'!F:F,MATCH('НЗС не вкл в ИПР 2015'!A15,'прил 14'!B:B,0))</f>
        <v>#N/A</v>
      </c>
    </row>
    <row r="16" spans="1:7" ht="25.5">
      <c r="A16" s="519" t="s">
        <v>1020</v>
      </c>
      <c r="B16" s="787">
        <v>0.85499999999999998</v>
      </c>
      <c r="C16" s="787" t="e">
        <v>#N/A</v>
      </c>
      <c r="D16" s="787" t="e">
        <v>#N/A</v>
      </c>
      <c r="E16" s="787">
        <v>0.85499999999999998</v>
      </c>
      <c r="F16" s="209" t="e">
        <f>INDEX('прил 1.1'!#REF!,MATCH('НЗС не вкл в ИПР 2015'!A16,'прил 1.1'!B:B,0))</f>
        <v>#REF!</v>
      </c>
      <c r="G16" s="209" t="e">
        <f>INDEX('прил 14'!F:F,MATCH('НЗС не вкл в ИПР 2015'!A16,'прил 14'!B:B,0))</f>
        <v>#N/A</v>
      </c>
    </row>
    <row r="17" spans="1:7">
      <c r="A17" s="519" t="s">
        <v>822</v>
      </c>
      <c r="B17" s="736">
        <v>1.0625</v>
      </c>
      <c r="C17" s="787">
        <v>0</v>
      </c>
      <c r="D17" s="787">
        <v>0</v>
      </c>
      <c r="E17" s="787">
        <v>1.0625</v>
      </c>
      <c r="F17" s="209" t="e">
        <f>INDEX('прил 1.1'!#REF!,MATCH('НЗС не вкл в ИПР 2015'!A17,'прил 1.1'!B:B,0))</f>
        <v>#REF!</v>
      </c>
      <c r="G17" s="209" t="e">
        <f>INDEX('прил 14'!F:F,MATCH('НЗС не вкл в ИПР 2015'!A17,'прил 14'!B:B,0))</f>
        <v>#N/A</v>
      </c>
    </row>
    <row r="18" spans="1:7">
      <c r="A18" s="515" t="s">
        <v>951</v>
      </c>
      <c r="B18" s="786">
        <v>0.4</v>
      </c>
      <c r="C18" s="787" t="e">
        <v>#N/A</v>
      </c>
      <c r="D18" s="787" t="e">
        <v>#N/A</v>
      </c>
      <c r="E18" s="787">
        <v>0.4</v>
      </c>
      <c r="F18" s="209" t="e">
        <f>INDEX('прил 1.1'!#REF!,MATCH('НЗС не вкл в ИПР 2015'!A18,'прил 1.1'!B:B,0))</f>
        <v>#REF!</v>
      </c>
      <c r="G18" s="209" t="e">
        <f>INDEX('прил 14'!F:F,MATCH('НЗС не вкл в ИПР 2015'!A18,'прил 14'!B:B,0))</f>
        <v>#N/A</v>
      </c>
    </row>
    <row r="19" spans="1:7" ht="38.25">
      <c r="A19" s="522" t="s">
        <v>952</v>
      </c>
      <c r="B19" s="786">
        <v>1.248</v>
      </c>
      <c r="C19" s="787" t="e">
        <v>#N/A</v>
      </c>
      <c r="D19" s="787" t="e">
        <v>#N/A</v>
      </c>
      <c r="E19" s="787">
        <v>1.248</v>
      </c>
      <c r="F19" s="209" t="e">
        <f>INDEX('прил 1.1'!#REF!,MATCH('НЗС не вкл в ИПР 2015'!A19,'прил 1.1'!B:B,0))</f>
        <v>#REF!</v>
      </c>
      <c r="G19" s="209" t="e">
        <f>INDEX('прил 14'!F:F,MATCH('НЗС не вкл в ИПР 2015'!A19,'прил 14'!B:B,0))</f>
        <v>#N/A</v>
      </c>
    </row>
    <row r="20" spans="1:7" ht="25.5">
      <c r="A20" s="515" t="s">
        <v>953</v>
      </c>
      <c r="B20" s="786">
        <v>0.25</v>
      </c>
      <c r="C20" s="787">
        <v>0</v>
      </c>
      <c r="D20" s="787">
        <v>0</v>
      </c>
      <c r="E20" s="787">
        <v>0.25</v>
      </c>
      <c r="F20" s="209" t="e">
        <f>INDEX('прил 1.1'!#REF!,MATCH('НЗС не вкл в ИПР 2015'!A20,'прил 1.1'!B:B,0))</f>
        <v>#REF!</v>
      </c>
      <c r="G20" s="209" t="e">
        <f>INDEX('прил 14'!F:F,MATCH('НЗС не вкл в ИПР 2015'!A20,'прил 14'!B:B,0))</f>
        <v>#N/A</v>
      </c>
    </row>
    <row r="21" spans="1:7">
      <c r="A21" s="740" t="s">
        <v>954</v>
      </c>
      <c r="B21" s="786">
        <v>0.39</v>
      </c>
      <c r="C21" s="787" t="e">
        <v>#N/A</v>
      </c>
      <c r="D21" s="787" t="e">
        <v>#N/A</v>
      </c>
      <c r="E21" s="786">
        <v>0.39</v>
      </c>
      <c r="F21" s="209" t="e">
        <f>INDEX('прил 1.1'!#REF!,MATCH('НЗС не вкл в ИПР 2015'!A21,'прил 1.1'!B:B,0))</f>
        <v>#REF!</v>
      </c>
      <c r="G21" s="209" t="e">
        <f>INDEX('прил 14'!F:F,MATCH('НЗС не вкл в ИПР 2015'!A21,'прил 14'!B:B,0))</f>
        <v>#N/A</v>
      </c>
    </row>
    <row r="22" spans="1:7">
      <c r="A22" s="740" t="s">
        <v>811</v>
      </c>
      <c r="B22" s="787">
        <v>0.80600000000000005</v>
      </c>
      <c r="C22" s="787">
        <v>0</v>
      </c>
      <c r="D22" s="787">
        <v>0</v>
      </c>
      <c r="E22" s="787">
        <v>0.80600000000000005</v>
      </c>
      <c r="F22" s="209" t="e">
        <f>INDEX('прил 1.1'!#REF!,MATCH('НЗС не вкл в ИПР 2015'!A22,'прил 1.1'!B:B,0))</f>
        <v>#REF!</v>
      </c>
      <c r="G22" s="209" t="e">
        <f>INDEX('прил 14'!F:F,MATCH('НЗС не вкл в ИПР 2015'!A22,'прил 14'!B:B,0))</f>
        <v>#N/A</v>
      </c>
    </row>
    <row r="23" spans="1:7" ht="25.5">
      <c r="A23" s="519" t="s">
        <v>955</v>
      </c>
      <c r="B23" s="786">
        <v>0.76500000000000001</v>
      </c>
      <c r="C23" s="787" t="e">
        <v>#N/A</v>
      </c>
      <c r="D23" s="787" t="e">
        <v>#N/A</v>
      </c>
      <c r="E23" s="787">
        <v>0.76500000000000001</v>
      </c>
      <c r="F23" s="209" t="e">
        <f>INDEX('прил 1.1'!#REF!,MATCH('НЗС не вкл в ИПР 2015'!A23,'прил 1.1'!B:B,0))</f>
        <v>#REF!</v>
      </c>
      <c r="G23" s="209" t="e">
        <f>INDEX('прил 14'!F:F,MATCH('НЗС не вкл в ИПР 2015'!A23,'прил 14'!B:B,0))</f>
        <v>#N/A</v>
      </c>
    </row>
    <row r="24" spans="1:7">
      <c r="A24" s="702" t="s">
        <v>983</v>
      </c>
      <c r="B24" s="786">
        <v>0.41699999999999998</v>
      </c>
      <c r="C24" s="787" t="e">
        <v>#N/A</v>
      </c>
      <c r="D24" s="787" t="e">
        <v>#N/A</v>
      </c>
      <c r="E24" s="787">
        <v>0.41699999999999998</v>
      </c>
      <c r="G24" s="209" t="e">
        <f>INDEX('прил 14'!F:F,MATCH('НЗС не вкл в ИПР 2015'!A24,'прил 14'!B:B,0))</f>
        <v>#N/A</v>
      </c>
    </row>
    <row r="25" spans="1:7">
      <c r="A25" s="581" t="s">
        <v>917</v>
      </c>
      <c r="B25" s="787">
        <v>0.28000000000000003</v>
      </c>
      <c r="C25" s="787">
        <v>0</v>
      </c>
      <c r="D25" s="787">
        <v>0</v>
      </c>
      <c r="E25" s="787"/>
      <c r="G25" s="209" t="e">
        <f>INDEX('прил 14'!F:F,MATCH('НЗС не вкл в ИПР 2015'!A25,'прил 14'!B:B,0))</f>
        <v>#N/A</v>
      </c>
    </row>
    <row r="26" spans="1:7">
      <c r="A26" s="581" t="s">
        <v>803</v>
      </c>
      <c r="B26" s="787">
        <v>0.49199999999999999</v>
      </c>
      <c r="C26" s="787">
        <v>0</v>
      </c>
      <c r="D26" s="787">
        <v>0</v>
      </c>
      <c r="E26" s="787">
        <v>0.49199999999999999</v>
      </c>
      <c r="G26" s="209" t="e">
        <f>INDEX('прил 14'!F:F,MATCH('НЗС не вкл в ИПР 2015'!A26,'прил 14'!B:B,0))</f>
        <v>#N/A</v>
      </c>
    </row>
    <row r="27" spans="1:7" ht="51">
      <c r="A27" s="581" t="s">
        <v>1145</v>
      </c>
      <c r="B27" s="786">
        <v>0.66100000000000003</v>
      </c>
      <c r="C27" s="787">
        <v>0</v>
      </c>
      <c r="D27" s="787">
        <v>0</v>
      </c>
      <c r="E27" s="787">
        <v>0.66100000000000003</v>
      </c>
      <c r="F27" s="209" t="e">
        <f>INDEX('прил 1.1'!#REF!,MATCH('НЗС не вкл в ИПР 2015'!A27,'прил 1.1'!B:B,0))</f>
        <v>#REF!</v>
      </c>
      <c r="G27" s="209" t="e">
        <f>INDEX('прил 14'!F:F,MATCH('НЗС не вкл в ИПР 2015'!A27,'прил 14'!B:B,0))</f>
        <v>#N/A</v>
      </c>
    </row>
    <row r="28" spans="1:7" ht="25.5">
      <c r="A28" s="522" t="s">
        <v>956</v>
      </c>
      <c r="B28" s="786">
        <v>0.35</v>
      </c>
      <c r="C28" s="787" t="e">
        <v>#N/A</v>
      </c>
      <c r="D28" s="787" t="e">
        <v>#N/A</v>
      </c>
      <c r="E28" s="786">
        <v>0.35</v>
      </c>
      <c r="F28" s="209" t="e">
        <f>INDEX('прил 1.1'!#REF!,MATCH('НЗС не вкл в ИПР 2015'!A28,'прил 1.1'!B:B,0))</f>
        <v>#REF!</v>
      </c>
      <c r="G28" s="209" t="e">
        <f>INDEX('прил 14'!F:F,MATCH('НЗС не вкл в ИПР 2015'!A28,'прил 14'!B:B,0))</f>
        <v>#N/A</v>
      </c>
    </row>
    <row r="29" spans="1:7">
      <c r="A29" s="522" t="s">
        <v>957</v>
      </c>
      <c r="B29" s="787">
        <v>1.115</v>
      </c>
      <c r="C29" s="787" t="e">
        <v>#N/A</v>
      </c>
      <c r="D29" s="787" t="e">
        <v>#N/A</v>
      </c>
      <c r="E29" s="787">
        <v>1.115</v>
      </c>
      <c r="F29" s="209" t="e">
        <f>INDEX('прил 1.1'!#REF!,MATCH('НЗС не вкл в ИПР 2015'!A29,'прил 1.1'!B:B,0))</f>
        <v>#REF!</v>
      </c>
      <c r="G29" s="209" t="e">
        <f>INDEX('прил 14'!F:F,MATCH('НЗС не вкл в ИПР 2015'!A29,'прил 14'!B:B,0))</f>
        <v>#N/A</v>
      </c>
    </row>
    <row r="30" spans="1:7">
      <c r="A30" s="515" t="s">
        <v>814</v>
      </c>
      <c r="B30" s="787">
        <v>1.381</v>
      </c>
      <c r="C30" s="787">
        <v>0</v>
      </c>
      <c r="D30" s="787">
        <v>0</v>
      </c>
      <c r="E30" s="787">
        <v>1.381</v>
      </c>
      <c r="F30" s="209" t="e">
        <f>INDEX('прил 1.1'!#REF!,MATCH('НЗС не вкл в ИПР 2015'!A30,'прил 1.1'!B:B,0))</f>
        <v>#REF!</v>
      </c>
      <c r="G30" s="209" t="e">
        <f>INDEX('прил 14'!F:F,MATCH('НЗС не вкл в ИПР 2015'!A30,'прил 14'!B:B,0))</f>
        <v>#N/A</v>
      </c>
    </row>
    <row r="31" spans="1:7">
      <c r="A31" s="741" t="s">
        <v>812</v>
      </c>
      <c r="B31" s="787">
        <v>0.38700000000000001</v>
      </c>
      <c r="C31" s="787">
        <v>0</v>
      </c>
      <c r="D31" s="787">
        <v>0</v>
      </c>
      <c r="E31" s="787">
        <v>0.38700000000000001</v>
      </c>
      <c r="F31" s="209" t="e">
        <f>INDEX('прил 1.1'!#REF!,MATCH('НЗС не вкл в ИПР 2015'!A31,'прил 1.1'!B:B,0))</f>
        <v>#REF!</v>
      </c>
      <c r="G31" s="209" t="e">
        <f>INDEX('прил 14'!F:F,MATCH('НЗС не вкл в ИПР 2015'!A31,'прил 14'!B:B,0))</f>
        <v>#N/A</v>
      </c>
    </row>
    <row r="32" spans="1:7">
      <c r="A32" s="578" t="s">
        <v>805</v>
      </c>
      <c r="B32" s="787">
        <v>0.51500000000000001</v>
      </c>
      <c r="C32" s="787">
        <v>0</v>
      </c>
      <c r="D32" s="787">
        <v>0</v>
      </c>
      <c r="E32" s="787">
        <v>0.51500000000000001</v>
      </c>
      <c r="F32" s="209" t="e">
        <f>INDEX('прил 1.1'!#REF!,MATCH('НЗС не вкл в ИПР 2015'!A32,'прил 1.1'!B:B,0))</f>
        <v>#REF!</v>
      </c>
      <c r="G32" s="209" t="e">
        <f>INDEX('прил 14'!F:F,MATCH('НЗС не вкл в ИПР 2015'!A32,'прил 14'!B:B,0))</f>
        <v>#N/A</v>
      </c>
    </row>
    <row r="33" spans="1:7">
      <c r="A33" s="522" t="s">
        <v>804</v>
      </c>
      <c r="B33" s="787">
        <v>0.1</v>
      </c>
      <c r="C33" s="787">
        <v>0</v>
      </c>
      <c r="D33" s="787">
        <v>0</v>
      </c>
      <c r="E33" s="787">
        <v>0.1</v>
      </c>
      <c r="F33" s="209" t="e">
        <f>INDEX('прил 1.1'!#REF!,MATCH('НЗС не вкл в ИПР 2015'!A33,'прил 1.1'!B:B,0))</f>
        <v>#REF!</v>
      </c>
      <c r="G33" s="209" t="e">
        <f>INDEX('прил 14'!F:F,MATCH('НЗС не вкл в ИПР 2015'!A33,'прил 14'!B:B,0))</f>
        <v>#N/A</v>
      </c>
    </row>
    <row r="34" spans="1:7" ht="57.75" customHeight="1">
      <c r="A34" s="522" t="s">
        <v>958</v>
      </c>
      <c r="B34" s="786">
        <v>2.9000000000000001E-2</v>
      </c>
      <c r="C34" s="787" t="e">
        <v>#N/A</v>
      </c>
      <c r="D34" s="787" t="e">
        <v>#N/A</v>
      </c>
      <c r="E34" s="786">
        <v>2.9000000000000001E-2</v>
      </c>
      <c r="G34" s="209" t="e">
        <f>INDEX('прил 14'!F:F,MATCH('НЗС не вкл в ИПР 2015'!A34,'прил 14'!B:B,0))</f>
        <v>#N/A</v>
      </c>
    </row>
    <row r="35" spans="1:7" ht="73.5" customHeight="1">
      <c r="A35" s="522" t="s">
        <v>948</v>
      </c>
      <c r="B35" s="736">
        <v>0.14649999999999999</v>
      </c>
      <c r="C35" s="787" t="e">
        <v>#N/A</v>
      </c>
      <c r="D35" s="787" t="e">
        <v>#N/A</v>
      </c>
      <c r="E35" s="787">
        <v>0.14649999999999999</v>
      </c>
      <c r="G35" s="209" t="e">
        <f>INDEX('прил 14'!F:F,MATCH('НЗС не вкл в ИПР 2015'!A35,'прил 14'!B:B,0))</f>
        <v>#N/A</v>
      </c>
    </row>
    <row r="36" spans="1:7" ht="51">
      <c r="A36" s="522" t="s">
        <v>949</v>
      </c>
      <c r="B36" s="736">
        <v>2.1999999999999999E-2</v>
      </c>
      <c r="C36" s="787" t="e">
        <v>#N/A</v>
      </c>
      <c r="D36" s="787" t="e">
        <v>#N/A</v>
      </c>
      <c r="E36" s="787">
        <v>2.1999999999999999E-2</v>
      </c>
      <c r="G36" s="209" t="e">
        <f>INDEX('прил 14'!F:F,MATCH('НЗС не вкл в ИПР 2015'!A36,'прил 14'!B:B,0))</f>
        <v>#N/A</v>
      </c>
    </row>
    <row r="37" spans="1:7">
      <c r="A37" s="742" t="s">
        <v>791</v>
      </c>
      <c r="B37" s="707">
        <f>SUM(B5:B36)</f>
        <v>16.710699999999999</v>
      </c>
      <c r="C37" s="707"/>
      <c r="D37" s="787" t="e">
        <v>#N/A</v>
      </c>
      <c r="E37" s="707">
        <f>SUM(E5:E36)</f>
        <v>16.430699999999998</v>
      </c>
    </row>
    <row r="38" spans="1:7">
      <c r="E38" s="788">
        <f>16.431-E37</f>
        <v>3.0000000000285354E-4</v>
      </c>
    </row>
    <row r="39" spans="1:7">
      <c r="B39" s="743">
        <f>'прил 14'!E214-'НЗС не вкл в ИПР 2015'!B37</f>
        <v>-16.710699999999999</v>
      </c>
      <c r="C39" s="743"/>
      <c r="D39" s="743"/>
      <c r="E39" s="743" t="e">
        <f>'прил 14'!F214-'НЗС не вкл в ИПР 2015'!E37</f>
        <v>#REF!</v>
      </c>
    </row>
    <row r="40" spans="1:7" ht="25.5">
      <c r="A40" s="515" t="s">
        <v>872</v>
      </c>
      <c r="B40" s="739">
        <v>0.20699999999999999</v>
      </c>
      <c r="C40" s="739"/>
      <c r="D40" s="739"/>
      <c r="E40" s="739">
        <v>0.20699999999999999</v>
      </c>
      <c r="F40" s="676" t="s">
        <v>962</v>
      </c>
    </row>
    <row r="41" spans="1:7">
      <c r="A41" s="515" t="s">
        <v>860</v>
      </c>
      <c r="B41" s="739">
        <v>0.66400000000000003</v>
      </c>
      <c r="C41" s="739"/>
      <c r="D41" s="739"/>
      <c r="E41" s="739">
        <v>0.66400000000000003</v>
      </c>
    </row>
    <row r="44" spans="1:7">
      <c r="E44" s="743">
        <f>SUM(E14,E21,E28,E34,E24)</f>
        <v>1.726</v>
      </c>
    </row>
  </sheetData>
  <customSheetViews>
    <customSheetView guid="{EB98465D-0289-4BA5-A6BA-5AC3EB1A071C}" state="hidden">
      <selection activeCell="B14" sqref="B14"/>
      <pageMargins left="0.7" right="0.7" top="0.75" bottom="0.75" header="0.3" footer="0.3"/>
    </customSheetView>
    <customSheetView guid="{5D763BBE-552C-48CC-8411-7FA3A9432025}" state="hidden">
      <selection activeCell="B14" sqref="B1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2:CN46"/>
  <sheetViews>
    <sheetView zoomScale="55" zoomScaleNormal="55" workbookViewId="0">
      <selection activeCell="AF53" sqref="AF53"/>
    </sheetView>
  </sheetViews>
  <sheetFormatPr defaultRowHeight="15.75" outlineLevelRow="1" outlineLevelCol="1"/>
  <cols>
    <col min="1" max="1" width="9" style="708"/>
    <col min="2" max="2" width="51.875" style="708" customWidth="1"/>
    <col min="3" max="3" width="12.5" style="708" hidden="1" customWidth="1"/>
    <col min="4" max="6" width="12.625" style="708" customWidth="1"/>
    <col min="7" max="7" width="16.125" style="708" customWidth="1"/>
    <col min="8" max="8" width="23.625" style="708" customWidth="1"/>
    <col min="9" max="9" width="13.5" style="708" customWidth="1"/>
    <col min="10" max="10" width="16" style="708" hidden="1" customWidth="1" outlineLevel="1"/>
    <col min="11" max="11" width="15.125" style="708" hidden="1" customWidth="1" outlineLevel="1"/>
    <col min="12" max="12" width="14.625" style="708" hidden="1" customWidth="1" outlineLevel="1"/>
    <col min="13" max="13" width="21.375" style="708" hidden="1" customWidth="1" outlineLevel="1"/>
    <col min="14" max="14" width="17.75" style="708" hidden="1" customWidth="1" outlineLevel="1"/>
    <col min="15" max="15" width="12.75" style="708" hidden="1" customWidth="1" outlineLevel="1"/>
    <col min="16" max="17" width="15.125" style="708" hidden="1" customWidth="1" outlineLevel="1"/>
    <col min="18" max="18" width="12.75" style="708" hidden="1" customWidth="1" outlineLevel="1"/>
    <col min="19" max="19" width="9.875" style="708" customWidth="1" collapsed="1"/>
    <col min="20" max="20" width="12.125" style="708" customWidth="1"/>
    <col min="21" max="21" width="14.25" style="708" customWidth="1"/>
    <col min="22" max="22" width="11" style="708" customWidth="1"/>
    <col min="23" max="24" width="18" style="708" hidden="1" customWidth="1" outlineLevel="1"/>
    <col min="25" max="25" width="11.25" style="708" customWidth="1" collapsed="1"/>
    <col min="26" max="27" width="18" style="708" hidden="1" customWidth="1" outlineLevel="1"/>
    <col min="28" max="28" width="19.375" style="1395" customWidth="1" collapsed="1"/>
    <col min="29" max="29" width="15.625" style="708" hidden="1" customWidth="1" outlineLevel="1"/>
    <col min="30" max="30" width="24" style="708" hidden="1" customWidth="1" outlineLevel="1"/>
    <col min="31" max="31" width="21.375" style="708" hidden="1" customWidth="1" outlineLevel="1"/>
    <col min="32" max="32" width="11.75" style="1079" customWidth="1" collapsed="1"/>
    <col min="33" max="40" width="11.75" style="1080" customWidth="1"/>
    <col min="41" max="41" width="14.375" style="1080" customWidth="1"/>
    <col min="42" max="42" width="13.125" style="708" hidden="1" customWidth="1" outlineLevel="1"/>
    <col min="43" max="43" width="17.75" style="708" hidden="1" customWidth="1" outlineLevel="1"/>
    <col min="44" max="45" width="18.875" style="708" hidden="1" customWidth="1" outlineLevel="1"/>
    <col min="46" max="46" width="19.625" style="708" hidden="1" customWidth="1" outlineLevel="1"/>
    <col min="47" max="47" width="16" style="708" hidden="1" customWidth="1" outlineLevel="1"/>
    <col min="48" max="48" width="23.5" style="708" hidden="1" customWidth="1" outlineLevel="1"/>
    <col min="49" max="49" width="26" style="708" hidden="1" customWidth="1" outlineLevel="1"/>
    <col min="50" max="50" width="23.75" style="708" hidden="1" customWidth="1" outlineLevel="1"/>
    <col min="51" max="51" width="24.375" style="708" hidden="1" customWidth="1" outlineLevel="1"/>
    <col min="52" max="52" width="23.875" style="708" hidden="1" customWidth="1" outlineLevel="1"/>
    <col min="53" max="53" width="18.375" style="708" hidden="1" customWidth="1" outlineLevel="1"/>
    <col min="54" max="54" width="21.25" style="708" hidden="1" customWidth="1" outlineLevel="1"/>
    <col min="55" max="55" width="23.125" style="708" hidden="1" customWidth="1" outlineLevel="1"/>
    <col min="56" max="56" width="20.25" style="708" hidden="1" customWidth="1" outlineLevel="1"/>
    <col min="57" max="57" width="18.875" style="708" hidden="1" customWidth="1" outlineLevel="1"/>
    <col min="58" max="58" width="13.125" style="708" hidden="1" customWidth="1" outlineLevel="1"/>
    <col min="59" max="59" width="9.625" style="708" hidden="1" customWidth="1" outlineLevel="1"/>
    <col min="60" max="60" width="8.125" style="708" hidden="1" customWidth="1" outlineLevel="1"/>
    <col min="61" max="61" width="8.375" style="708" hidden="1" customWidth="1" outlineLevel="1"/>
    <col min="62" max="62" width="6.25" style="708" hidden="1" customWidth="1" outlineLevel="1"/>
    <col min="63" max="63" width="13.75" style="708" hidden="1" customWidth="1" outlineLevel="1"/>
    <col min="64" max="65" width="14.375" style="708" hidden="1" customWidth="1" outlineLevel="1"/>
    <col min="66" max="66" width="47.375" style="1394" customWidth="1" outlineLevel="1"/>
    <col min="67" max="67" width="21.375" style="2107" hidden="1" customWidth="1"/>
    <col min="68" max="68" width="9" style="708" hidden="1" customWidth="1" outlineLevel="1"/>
    <col min="69" max="72" width="11.5" style="708" hidden="1" customWidth="1" outlineLevel="1"/>
    <col min="73" max="73" width="11.875" style="708" hidden="1" customWidth="1" outlineLevel="1"/>
    <col min="74" max="76" width="10.125" style="708" hidden="1" customWidth="1" outlineLevel="1"/>
    <col min="77" max="77" width="19.25" style="708" hidden="1" customWidth="1" outlineLevel="1"/>
    <col min="78" max="78" width="18.875" style="708" hidden="1" customWidth="1"/>
    <col min="79" max="79" width="11.375" style="708" hidden="1" customWidth="1"/>
    <col min="80" max="80" width="0" style="708" hidden="1" customWidth="1"/>
    <col min="81" max="81" width="5" style="708" hidden="1" customWidth="1"/>
    <col min="82" max="82" width="8.5" style="708" hidden="1" customWidth="1"/>
    <col min="83" max="83" width="8.375" style="708" hidden="1" customWidth="1"/>
    <col min="84" max="84" width="0" style="708" hidden="1" customWidth="1"/>
    <col min="85" max="85" width="2.125" style="708" hidden="1" customWidth="1"/>
    <col min="86" max="91" width="0" style="708" hidden="1" customWidth="1"/>
    <col min="92" max="92" width="3.875" style="708" hidden="1" customWidth="1"/>
    <col min="93" max="103" width="0" style="708" hidden="1" customWidth="1"/>
    <col min="104" max="16384" width="9" style="708"/>
  </cols>
  <sheetData>
    <row r="2" spans="1:92">
      <c r="BN2" s="1399" t="s">
        <v>537</v>
      </c>
    </row>
    <row r="3" spans="1:92">
      <c r="BN3" s="1399" t="s">
        <v>343</v>
      </c>
    </row>
    <row r="4" spans="1:92" ht="18.75">
      <c r="BN4" s="1400" t="s">
        <v>885</v>
      </c>
    </row>
    <row r="6" spans="1:92">
      <c r="A6" s="2298" t="s">
        <v>1458</v>
      </c>
      <c r="B6" s="2298"/>
      <c r="C6" s="2298"/>
      <c r="D6" s="2298"/>
      <c r="E6" s="2298"/>
      <c r="F6" s="2298"/>
      <c r="G6" s="2298"/>
      <c r="H6" s="2298"/>
      <c r="I6" s="2298"/>
      <c r="J6" s="2298"/>
      <c r="K6" s="2298"/>
      <c r="L6" s="2298"/>
      <c r="M6" s="2298"/>
      <c r="N6" s="2298"/>
      <c r="O6" s="2298"/>
      <c r="P6" s="2298"/>
      <c r="Q6" s="2298"/>
      <c r="R6" s="2298"/>
      <c r="S6" s="2298"/>
      <c r="T6" s="2298"/>
      <c r="U6" s="2298"/>
      <c r="V6" s="2298"/>
      <c r="W6" s="2298"/>
      <c r="X6" s="2298"/>
      <c r="Y6" s="2298"/>
      <c r="Z6" s="2298"/>
      <c r="AA6" s="2298"/>
      <c r="AB6" s="2299"/>
      <c r="AC6" s="2298"/>
      <c r="AD6" s="2298"/>
      <c r="AE6" s="2298"/>
      <c r="AF6" s="2298"/>
      <c r="AG6" s="2298"/>
      <c r="AH6" s="2298"/>
      <c r="AI6" s="2298"/>
      <c r="AJ6" s="2298"/>
      <c r="AK6" s="2298"/>
      <c r="AL6" s="2298"/>
      <c r="AM6" s="2298"/>
      <c r="AN6" s="2298"/>
      <c r="AO6" s="2298"/>
      <c r="AP6" s="2298"/>
      <c r="AQ6" s="2298"/>
      <c r="AR6" s="2298"/>
      <c r="AS6" s="2298"/>
      <c r="AT6" s="2298"/>
      <c r="AU6" s="2298"/>
      <c r="AV6" s="2298"/>
      <c r="AW6" s="2298"/>
      <c r="AX6" s="2298"/>
      <c r="AY6" s="2298"/>
      <c r="AZ6" s="2298"/>
      <c r="BA6" s="2298"/>
      <c r="BB6" s="2298"/>
      <c r="BC6" s="2298"/>
      <c r="BD6" s="2298"/>
      <c r="BE6" s="2298"/>
      <c r="BF6" s="2298"/>
      <c r="BG6" s="2298"/>
      <c r="BH6" s="2298"/>
      <c r="BI6" s="2298"/>
      <c r="BJ6" s="2298"/>
      <c r="BK6" s="2298"/>
      <c r="BL6" s="2298"/>
      <c r="BM6" s="2298"/>
      <c r="BN6" s="2298"/>
    </row>
    <row r="8" spans="1:92" ht="18.75">
      <c r="BN8" s="1401" t="str">
        <f>'прил 1.1'!AO6</f>
        <v>Согласовано:</v>
      </c>
    </row>
    <row r="9" spans="1:92" ht="18.75">
      <c r="BN9" s="1402" t="str">
        <f>'прил 1.1'!AO7</f>
        <v>Директор ООО "Томские электрические сети"</v>
      </c>
    </row>
    <row r="10" spans="1:92" s="2085" customFormat="1" ht="24.75" customHeight="1">
      <c r="C10" s="708"/>
      <c r="J10" s="708"/>
      <c r="K10" s="708"/>
      <c r="L10" s="708"/>
      <c r="M10" s="708"/>
      <c r="N10" s="708"/>
      <c r="O10" s="708"/>
      <c r="P10" s="708"/>
      <c r="Q10" s="708"/>
      <c r="R10" s="708"/>
      <c r="W10" s="708"/>
      <c r="X10" s="708"/>
      <c r="Z10" s="708"/>
      <c r="AA10" s="708"/>
      <c r="AB10" s="1395"/>
      <c r="AC10" s="708"/>
      <c r="AD10" s="708"/>
      <c r="AE10" s="708"/>
      <c r="AF10" s="1079"/>
      <c r="AG10" s="1080"/>
      <c r="AH10" s="1080"/>
      <c r="AI10" s="1080"/>
      <c r="AJ10" s="1080"/>
      <c r="AK10" s="1080"/>
      <c r="AL10" s="1080"/>
      <c r="AM10" s="1080"/>
      <c r="AN10" s="1080"/>
      <c r="AO10" s="1080"/>
      <c r="AP10" s="708"/>
      <c r="AQ10" s="708"/>
      <c r="AR10" s="708"/>
      <c r="AS10" s="708"/>
      <c r="AT10" s="708"/>
      <c r="AU10" s="708"/>
      <c r="AV10" s="708"/>
      <c r="AW10" s="708"/>
      <c r="AX10" s="708"/>
      <c r="AY10" s="708"/>
      <c r="AZ10" s="708"/>
      <c r="BA10" s="708"/>
      <c r="BB10" s="708"/>
      <c r="BC10" s="708"/>
      <c r="BD10" s="708"/>
      <c r="BE10" s="708"/>
      <c r="BF10" s="708"/>
      <c r="BG10" s="708"/>
      <c r="BH10" s="708"/>
      <c r="BI10" s="708"/>
      <c r="BJ10" s="708"/>
      <c r="BK10" s="708"/>
      <c r="BL10" s="708"/>
      <c r="BM10" s="708"/>
      <c r="BN10" s="1402" t="str">
        <f>'прил 1.1'!AO8</f>
        <v>__________________________Д.С. Осипов</v>
      </c>
      <c r="BO10" s="2107"/>
      <c r="BP10" s="708"/>
      <c r="BQ10" s="708"/>
      <c r="BR10" s="708"/>
      <c r="BS10" s="708"/>
      <c r="BT10" s="708"/>
      <c r="BU10" s="708"/>
      <c r="BV10" s="708"/>
      <c r="BW10" s="708"/>
      <c r="BX10" s="708"/>
      <c r="BY10" s="708"/>
      <c r="BZ10" s="708"/>
      <c r="CA10" s="708"/>
      <c r="CB10" s="708"/>
      <c r="CC10" s="708"/>
      <c r="CD10" s="708"/>
      <c r="CE10" s="708"/>
      <c r="CF10" s="708"/>
      <c r="CG10" s="708"/>
      <c r="CH10" s="708"/>
      <c r="CI10" s="708"/>
      <c r="CJ10" s="708"/>
      <c r="CK10" s="708"/>
      <c r="CL10" s="708"/>
      <c r="CM10" s="708"/>
      <c r="CN10" s="708"/>
    </row>
    <row r="11" spans="1:92" s="2085" customFormat="1" ht="18.75">
      <c r="C11" s="708"/>
      <c r="J11" s="708"/>
      <c r="K11" s="708"/>
      <c r="L11" s="708"/>
      <c r="M11" s="708"/>
      <c r="N11" s="708"/>
      <c r="O11" s="708"/>
      <c r="P11" s="708"/>
      <c r="Q11" s="708"/>
      <c r="R11" s="708"/>
      <c r="W11" s="708"/>
      <c r="X11" s="708"/>
      <c r="Z11" s="708"/>
      <c r="AA11" s="708"/>
      <c r="AB11" s="1395"/>
      <c r="AC11" s="708"/>
      <c r="AD11" s="708"/>
      <c r="AE11" s="708"/>
      <c r="AF11" s="1079"/>
      <c r="AG11" s="1080"/>
      <c r="AH11" s="1080"/>
      <c r="AI11" s="1080"/>
      <c r="AJ11" s="1080"/>
      <c r="AK11" s="1079"/>
      <c r="AL11" s="1080"/>
      <c r="AM11" s="1080"/>
      <c r="AN11" s="1080"/>
      <c r="AO11" s="1080"/>
      <c r="AP11" s="708"/>
      <c r="AQ11" s="708"/>
      <c r="AR11" s="708"/>
      <c r="AS11" s="708"/>
      <c r="AT11" s="708"/>
      <c r="AU11" s="708"/>
      <c r="AV11" s="708"/>
      <c r="AW11" s="708"/>
      <c r="AX11" s="708"/>
      <c r="AY11" s="708"/>
      <c r="AZ11" s="708"/>
      <c r="BA11" s="708"/>
      <c r="BB11" s="708"/>
      <c r="BC11" s="708"/>
      <c r="BD11" s="708"/>
      <c r="BE11" s="708"/>
      <c r="BF11" s="708"/>
      <c r="BG11" s="708"/>
      <c r="BH11" s="708"/>
      <c r="BI11" s="708"/>
      <c r="BJ11" s="708"/>
      <c r="BK11" s="708"/>
      <c r="BL11" s="708"/>
      <c r="BM11" s="708"/>
      <c r="BN11" s="1401" t="str">
        <f>'прил 1.1'!AO10</f>
        <v>"___"____________2017 г.</v>
      </c>
      <c r="BO11" s="2107"/>
      <c r="BP11" s="708"/>
      <c r="BQ11" s="708"/>
      <c r="BR11" s="708"/>
      <c r="BS11" s="708"/>
      <c r="BT11" s="708"/>
      <c r="BU11" s="708"/>
      <c r="BV11" s="708"/>
      <c r="BW11" s="708"/>
      <c r="BX11" s="708"/>
      <c r="BY11" s="708"/>
      <c r="BZ11" s="708"/>
      <c r="CA11" s="708"/>
      <c r="CB11" s="708"/>
      <c r="CC11" s="708"/>
      <c r="CD11" s="708"/>
      <c r="CE11" s="708"/>
      <c r="CF11" s="708"/>
      <c r="CG11" s="708"/>
      <c r="CH11" s="708"/>
      <c r="CI11" s="708"/>
      <c r="CJ11" s="708"/>
      <c r="CK11" s="708"/>
      <c r="CL11" s="708"/>
      <c r="CM11" s="708"/>
      <c r="CN11" s="708"/>
    </row>
    <row r="12" spans="1:92" s="2085" customFormat="1">
      <c r="C12" s="708"/>
      <c r="J12" s="708"/>
      <c r="K12" s="708"/>
      <c r="L12" s="708"/>
      <c r="M12" s="708"/>
      <c r="N12" s="708"/>
      <c r="O12" s="708"/>
      <c r="P12" s="708"/>
      <c r="Q12" s="708"/>
      <c r="R12" s="708"/>
      <c r="W12" s="708"/>
      <c r="X12" s="708"/>
      <c r="Z12" s="708"/>
      <c r="AA12" s="708"/>
      <c r="AB12" s="1395"/>
      <c r="AC12" s="708"/>
      <c r="AD12" s="708"/>
      <c r="AE12" s="708"/>
      <c r="AF12" s="1079"/>
      <c r="AG12" s="1080"/>
      <c r="AH12" s="1080"/>
      <c r="AI12" s="1080"/>
      <c r="AJ12" s="1080"/>
      <c r="AK12" s="1080"/>
      <c r="AL12" s="1080"/>
      <c r="AM12" s="1080"/>
      <c r="AN12" s="1080"/>
      <c r="AO12" s="1080"/>
      <c r="AP12" s="708"/>
      <c r="AQ12" s="708"/>
      <c r="AR12" s="708"/>
      <c r="AS12" s="708"/>
      <c r="AT12" s="708"/>
      <c r="AU12" s="708"/>
      <c r="AV12" s="708"/>
      <c r="AW12" s="708"/>
      <c r="AX12" s="708"/>
      <c r="AY12" s="708"/>
      <c r="AZ12" s="708"/>
      <c r="BA12" s="708"/>
      <c r="BB12" s="708"/>
      <c r="BC12" s="708"/>
      <c r="BD12" s="708"/>
      <c r="BE12" s="708"/>
      <c r="BF12" s="708"/>
      <c r="BG12" s="708"/>
      <c r="BH12" s="708"/>
      <c r="BI12" s="708"/>
      <c r="BJ12" s="708"/>
      <c r="BK12" s="708"/>
      <c r="BL12" s="708"/>
      <c r="BM12" s="708"/>
      <c r="BN12" s="1403"/>
      <c r="BO12" s="2107"/>
      <c r="BP12" s="708"/>
      <c r="BQ12" s="708"/>
      <c r="BR12" s="708"/>
      <c r="BS12" s="708"/>
      <c r="BT12" s="708"/>
      <c r="BU12" s="708"/>
      <c r="BV12" s="708"/>
      <c r="BW12" s="708"/>
      <c r="BX12" s="708"/>
      <c r="BY12" s="708"/>
      <c r="BZ12" s="708"/>
      <c r="CA12" s="708"/>
      <c r="CB12" s="708"/>
      <c r="CC12" s="708"/>
      <c r="CD12" s="708"/>
      <c r="CE12" s="708"/>
      <c r="CF12" s="708"/>
      <c r="CG12" s="708"/>
      <c r="CH12" s="708"/>
      <c r="CI12" s="708"/>
      <c r="CJ12" s="708"/>
      <c r="CK12" s="708"/>
      <c r="CL12" s="708"/>
      <c r="CM12" s="708"/>
      <c r="CN12" s="708"/>
    </row>
    <row r="13" spans="1:92" s="1081" customFormat="1" ht="15.75" hidden="1" customHeight="1">
      <c r="AF13" s="1082"/>
      <c r="AG13" s="1083"/>
      <c r="AH13" s="1083"/>
      <c r="AI13" s="1083"/>
      <c r="AJ13" s="1083"/>
      <c r="AK13" s="1083"/>
      <c r="AL13" s="1083"/>
      <c r="AM13" s="1083"/>
      <c r="AN13" s="1083"/>
      <c r="AO13" s="1083"/>
      <c r="BN13" s="1404"/>
    </row>
    <row r="14" spans="1:92" s="964" customFormat="1" hidden="1">
      <c r="AF14" s="1079"/>
      <c r="AG14" s="1080"/>
      <c r="AH14" s="1080"/>
      <c r="AI14" s="1080"/>
      <c r="AJ14" s="1080"/>
      <c r="AK14" s="1080"/>
      <c r="AL14" s="1080"/>
      <c r="AM14" s="1080"/>
      <c r="AN14" s="1080"/>
      <c r="AO14" s="1080"/>
      <c r="BN14" s="1395"/>
    </row>
    <row r="15" spans="1:92" s="964" customFormat="1" ht="16.5" thickBot="1">
      <c r="AB15" s="1395"/>
      <c r="AF15" s="1079"/>
      <c r="AG15" s="1080"/>
      <c r="AH15" s="1080"/>
      <c r="AI15" s="1080"/>
      <c r="AJ15" s="1080"/>
      <c r="AK15" s="1080"/>
      <c r="AL15" s="1080"/>
      <c r="AM15" s="1080"/>
      <c r="AN15" s="1080"/>
      <c r="AO15" s="1080"/>
      <c r="BN15" s="1395"/>
      <c r="BO15" s="2108"/>
    </row>
    <row r="16" spans="1:92" s="965" customFormat="1" ht="39.75" customHeight="1">
      <c r="A16" s="2303" t="s">
        <v>123</v>
      </c>
      <c r="B16" s="2303" t="s">
        <v>252</v>
      </c>
      <c r="C16" s="2310"/>
      <c r="D16" s="2303" t="s">
        <v>26</v>
      </c>
      <c r="E16" s="2303"/>
      <c r="F16" s="2303"/>
      <c r="G16" s="2303"/>
      <c r="H16" s="2303"/>
      <c r="I16" s="2303"/>
      <c r="J16" s="2302"/>
      <c r="K16" s="2303"/>
      <c r="L16" s="2303"/>
      <c r="M16" s="2303"/>
      <c r="N16" s="2303"/>
      <c r="O16" s="2303"/>
      <c r="P16" s="2303"/>
      <c r="Q16" s="2303"/>
      <c r="R16" s="2304"/>
      <c r="S16" s="2303"/>
      <c r="T16" s="2303"/>
      <c r="U16" s="2303"/>
      <c r="V16" s="2303"/>
      <c r="W16" s="2302"/>
      <c r="X16" s="2304"/>
      <c r="Y16" s="2303"/>
      <c r="Z16" s="2302"/>
      <c r="AA16" s="2304"/>
      <c r="AB16" s="2312"/>
      <c r="AC16" s="2300" t="s">
        <v>47</v>
      </c>
      <c r="AD16" s="2300"/>
      <c r="AE16" s="2300"/>
      <c r="AF16" s="2305" t="s">
        <v>1459</v>
      </c>
      <c r="AG16" s="2305"/>
      <c r="AH16" s="2305"/>
      <c r="AI16" s="2305"/>
      <c r="AJ16" s="2305"/>
      <c r="AK16" s="2305" t="s">
        <v>1460</v>
      </c>
      <c r="AL16" s="2305"/>
      <c r="AM16" s="2305"/>
      <c r="AN16" s="2305"/>
      <c r="AO16" s="2305"/>
      <c r="AP16" s="2302" t="s">
        <v>27</v>
      </c>
      <c r="AQ16" s="2303"/>
      <c r="AR16" s="2303"/>
      <c r="AS16" s="2303"/>
      <c r="AT16" s="2303"/>
      <c r="AU16" s="2303"/>
      <c r="AV16" s="2303"/>
      <c r="AW16" s="2303"/>
      <c r="AX16" s="2303"/>
      <c r="AY16" s="2303"/>
      <c r="AZ16" s="2303"/>
      <c r="BA16" s="2303"/>
      <c r="BB16" s="2303"/>
      <c r="BC16" s="2303"/>
      <c r="BD16" s="2303"/>
      <c r="BE16" s="2303"/>
      <c r="BF16" s="2303"/>
      <c r="BG16" s="2303"/>
      <c r="BH16" s="2303"/>
      <c r="BI16" s="2303"/>
      <c r="BJ16" s="2303"/>
      <c r="BK16" s="2303"/>
      <c r="BL16" s="2303"/>
      <c r="BM16" s="2304"/>
      <c r="BN16" s="2303"/>
      <c r="BO16" s="2109"/>
    </row>
    <row r="17" spans="1:92" s="965" customFormat="1" ht="24.75" customHeight="1">
      <c r="A17" s="2303"/>
      <c r="B17" s="2303"/>
      <c r="C17" s="2310"/>
      <c r="D17" s="2303" t="s">
        <v>519</v>
      </c>
      <c r="E17" s="2303"/>
      <c r="F17" s="2303"/>
      <c r="G17" s="2303"/>
      <c r="H17" s="2303"/>
      <c r="I17" s="2303"/>
      <c r="J17" s="2302"/>
      <c r="K17" s="2303"/>
      <c r="L17" s="2303"/>
      <c r="M17" s="2303"/>
      <c r="N17" s="2303"/>
      <c r="O17" s="2303"/>
      <c r="P17" s="2303"/>
      <c r="Q17" s="2303"/>
      <c r="R17" s="2304"/>
      <c r="S17" s="2303" t="s">
        <v>520</v>
      </c>
      <c r="T17" s="2303"/>
      <c r="U17" s="2303"/>
      <c r="V17" s="2303"/>
      <c r="W17" s="2302"/>
      <c r="X17" s="2304"/>
      <c r="Y17" s="2303"/>
      <c r="Z17" s="2302"/>
      <c r="AA17" s="2304"/>
      <c r="AB17" s="2301" t="s">
        <v>680</v>
      </c>
      <c r="AC17" s="1021" t="s">
        <v>519</v>
      </c>
      <c r="AD17" s="1620" t="s">
        <v>520</v>
      </c>
      <c r="AE17" s="2306" t="s">
        <v>680</v>
      </c>
      <c r="AF17" s="2305"/>
      <c r="AG17" s="2305"/>
      <c r="AH17" s="2305"/>
      <c r="AI17" s="2305"/>
      <c r="AJ17" s="2305"/>
      <c r="AK17" s="2305"/>
      <c r="AL17" s="2305"/>
      <c r="AM17" s="2305"/>
      <c r="AN17" s="2305"/>
      <c r="AO17" s="2305"/>
      <c r="AP17" s="2302" t="s">
        <v>519</v>
      </c>
      <c r="AQ17" s="2303"/>
      <c r="AR17" s="2303"/>
      <c r="AS17" s="2303"/>
      <c r="AT17" s="2303"/>
      <c r="AU17" s="2303"/>
      <c r="AV17" s="2303"/>
      <c r="AW17" s="2303"/>
      <c r="AX17" s="2303"/>
      <c r="AY17" s="2303"/>
      <c r="AZ17" s="2303"/>
      <c r="BA17" s="2303"/>
      <c r="BB17" s="2303"/>
      <c r="BC17" s="2303"/>
      <c r="BD17" s="2303"/>
      <c r="BE17" s="2303" t="s">
        <v>520</v>
      </c>
      <c r="BF17" s="2303"/>
      <c r="BG17" s="2303"/>
      <c r="BH17" s="2303"/>
      <c r="BI17" s="2303"/>
      <c r="BJ17" s="2303"/>
      <c r="BK17" s="2303"/>
      <c r="BL17" s="2303"/>
      <c r="BM17" s="2304"/>
      <c r="BN17" s="2301" t="s">
        <v>679</v>
      </c>
      <c r="BO17" s="2109"/>
      <c r="BP17" s="2313" t="s">
        <v>1187</v>
      </c>
      <c r="BQ17" s="2314"/>
      <c r="BR17" s="2314"/>
      <c r="BS17" s="2314"/>
      <c r="BT17" s="2314"/>
      <c r="BU17" s="2315" t="s">
        <v>752</v>
      </c>
      <c r="BV17" s="2308" t="s">
        <v>876</v>
      </c>
      <c r="BW17" s="2308" t="s">
        <v>931</v>
      </c>
      <c r="BX17" s="2308" t="s">
        <v>980</v>
      </c>
      <c r="BY17" s="2309" t="s">
        <v>1035</v>
      </c>
    </row>
    <row r="18" spans="1:92" s="965" customFormat="1" ht="112.5" customHeight="1">
      <c r="A18" s="2303"/>
      <c r="B18" s="2303"/>
      <c r="C18" s="2311"/>
      <c r="D18" s="1369" t="s">
        <v>521</v>
      </c>
      <c r="E18" s="1369" t="s">
        <v>522</v>
      </c>
      <c r="F18" s="1369" t="s">
        <v>840</v>
      </c>
      <c r="G18" s="1369" t="s">
        <v>841</v>
      </c>
      <c r="H18" s="1369" t="s">
        <v>842</v>
      </c>
      <c r="I18" s="1369" t="s">
        <v>524</v>
      </c>
      <c r="J18" s="1084" t="s">
        <v>841</v>
      </c>
      <c r="K18" s="1621" t="s">
        <v>843</v>
      </c>
      <c r="L18" s="1621" t="s">
        <v>844</v>
      </c>
      <c r="M18" s="1621" t="s">
        <v>845</v>
      </c>
      <c r="N18" s="1621" t="s">
        <v>846</v>
      </c>
      <c r="O18" s="1621" t="s">
        <v>847</v>
      </c>
      <c r="P18" s="1621" t="s">
        <v>848</v>
      </c>
      <c r="Q18" s="1621" t="s">
        <v>849</v>
      </c>
      <c r="R18" s="2090" t="s">
        <v>850</v>
      </c>
      <c r="S18" s="1369" t="s">
        <v>525</v>
      </c>
      <c r="T18" s="1369" t="s">
        <v>522</v>
      </c>
      <c r="U18" s="1369" t="s">
        <v>526</v>
      </c>
      <c r="V18" s="1369" t="s">
        <v>851</v>
      </c>
      <c r="W18" s="1084" t="s">
        <v>852</v>
      </c>
      <c r="X18" s="2090" t="s">
        <v>853</v>
      </c>
      <c r="Y18" s="1369" t="s">
        <v>937</v>
      </c>
      <c r="Z18" s="1084" t="s">
        <v>854</v>
      </c>
      <c r="AA18" s="2090" t="s">
        <v>855</v>
      </c>
      <c r="AB18" s="2301"/>
      <c r="AC18" s="1084" t="s">
        <v>48</v>
      </c>
      <c r="AD18" s="1621" t="s">
        <v>49</v>
      </c>
      <c r="AE18" s="2307"/>
      <c r="AF18" s="2101" t="s">
        <v>529</v>
      </c>
      <c r="AG18" s="1626" t="s">
        <v>530</v>
      </c>
      <c r="AH18" s="1626" t="s">
        <v>531</v>
      </c>
      <c r="AI18" s="1626" t="s">
        <v>532</v>
      </c>
      <c r="AJ18" s="1626" t="s">
        <v>533</v>
      </c>
      <c r="AK18" s="1626" t="s">
        <v>529</v>
      </c>
      <c r="AL18" s="1626" t="s">
        <v>530</v>
      </c>
      <c r="AM18" s="1626" t="s">
        <v>531</v>
      </c>
      <c r="AN18" s="1626" t="s">
        <v>532</v>
      </c>
      <c r="AO18" s="1626" t="s">
        <v>533</v>
      </c>
      <c r="AP18" s="2097" t="s">
        <v>521</v>
      </c>
      <c r="AQ18" s="1369" t="s">
        <v>522</v>
      </c>
      <c r="AR18" s="1369" t="s">
        <v>840</v>
      </c>
      <c r="AS18" s="1369" t="s">
        <v>841</v>
      </c>
      <c r="AT18" s="1369" t="s">
        <v>842</v>
      </c>
      <c r="AU18" s="1369" t="s">
        <v>524</v>
      </c>
      <c r="AV18" s="1369" t="s">
        <v>841</v>
      </c>
      <c r="AW18" s="1369" t="s">
        <v>843</v>
      </c>
      <c r="AX18" s="1369" t="s">
        <v>844</v>
      </c>
      <c r="AY18" s="1369" t="s">
        <v>845</v>
      </c>
      <c r="AZ18" s="1369" t="s">
        <v>846</v>
      </c>
      <c r="BA18" s="1369" t="s">
        <v>847</v>
      </c>
      <c r="BB18" s="1369" t="s">
        <v>848</v>
      </c>
      <c r="BC18" s="1369" t="s">
        <v>849</v>
      </c>
      <c r="BD18" s="1369" t="s">
        <v>850</v>
      </c>
      <c r="BE18" s="1369" t="s">
        <v>525</v>
      </c>
      <c r="BF18" s="1369" t="s">
        <v>522</v>
      </c>
      <c r="BG18" s="1369" t="s">
        <v>526</v>
      </c>
      <c r="BH18" s="1369" t="s">
        <v>851</v>
      </c>
      <c r="BI18" s="1369" t="s">
        <v>852</v>
      </c>
      <c r="BJ18" s="1369" t="s">
        <v>853</v>
      </c>
      <c r="BK18" s="1369" t="s">
        <v>937</v>
      </c>
      <c r="BL18" s="1369" t="s">
        <v>854</v>
      </c>
      <c r="BM18" s="2091" t="s">
        <v>855</v>
      </c>
      <c r="BN18" s="2301"/>
      <c r="BO18" s="2109"/>
      <c r="BP18" s="1320">
        <v>2016</v>
      </c>
      <c r="BQ18" s="1622" t="s">
        <v>127</v>
      </c>
      <c r="BR18" s="1622" t="s">
        <v>128</v>
      </c>
      <c r="BS18" s="1622" t="s">
        <v>129</v>
      </c>
      <c r="BT18" s="1622" t="s">
        <v>130</v>
      </c>
      <c r="BU18" s="2315"/>
      <c r="BV18" s="2308"/>
      <c r="BW18" s="2308"/>
      <c r="BX18" s="2308"/>
      <c r="BY18" s="2309"/>
    </row>
    <row r="19" spans="1:92" s="735" customFormat="1" ht="43.5" customHeight="1">
      <c r="A19" s="733"/>
      <c r="B19" s="775" t="s">
        <v>1034</v>
      </c>
      <c r="C19" s="2094"/>
      <c r="D19" s="733"/>
      <c r="E19" s="733"/>
      <c r="F19" s="733"/>
      <c r="G19" s="733"/>
      <c r="H19" s="733"/>
      <c r="I19" s="733"/>
      <c r="J19" s="2096"/>
      <c r="K19" s="733"/>
      <c r="L19" s="733"/>
      <c r="M19" s="733"/>
      <c r="N19" s="733"/>
      <c r="O19" s="733"/>
      <c r="P19" s="733"/>
      <c r="Q19" s="733"/>
      <c r="R19" s="2089"/>
      <c r="S19" s="733"/>
      <c r="T19" s="733"/>
      <c r="U19" s="733"/>
      <c r="V19" s="733"/>
      <c r="W19" s="2096"/>
      <c r="X19" s="2089"/>
      <c r="Y19" s="733"/>
      <c r="Z19" s="2096"/>
      <c r="AA19" s="2089"/>
      <c r="AB19" s="1464"/>
      <c r="AC19" s="2096"/>
      <c r="AD19" s="733"/>
      <c r="AE19" s="2089"/>
      <c r="AF19" s="1085">
        <f>AF23+AF33</f>
        <v>0</v>
      </c>
      <c r="AG19" s="1085">
        <f t="shared" ref="AG19:AO19" si="0">AG23+AG33</f>
        <v>0</v>
      </c>
      <c r="AH19" s="1085">
        <f t="shared" si="0"/>
        <v>0</v>
      </c>
      <c r="AI19" s="1085">
        <f t="shared" si="0"/>
        <v>0</v>
      </c>
      <c r="AJ19" s="1085">
        <f t="shared" si="0"/>
        <v>0</v>
      </c>
      <c r="AK19" s="1085">
        <f>AK23+AK33</f>
        <v>0</v>
      </c>
      <c r="AL19" s="1085">
        <f t="shared" si="0"/>
        <v>0</v>
      </c>
      <c r="AM19" s="1085">
        <f t="shared" si="0"/>
        <v>0</v>
      </c>
      <c r="AN19" s="1085">
        <f t="shared" si="0"/>
        <v>0</v>
      </c>
      <c r="AO19" s="1085">
        <f t="shared" si="0"/>
        <v>0</v>
      </c>
      <c r="AP19" s="2098"/>
      <c r="AQ19" s="734"/>
      <c r="AR19" s="734"/>
      <c r="AS19" s="734"/>
      <c r="AT19" s="734"/>
      <c r="AU19" s="734"/>
      <c r="AV19" s="734"/>
      <c r="AW19" s="734"/>
      <c r="AX19" s="734"/>
      <c r="AY19" s="734"/>
      <c r="AZ19" s="734"/>
      <c r="BA19" s="734"/>
      <c r="BB19" s="734"/>
      <c r="BC19" s="734"/>
      <c r="BD19" s="734"/>
      <c r="BE19" s="734"/>
      <c r="BF19" s="734"/>
      <c r="BG19" s="734"/>
      <c r="BH19" s="734"/>
      <c r="BI19" s="734"/>
      <c r="BJ19" s="734"/>
      <c r="BK19" s="734"/>
      <c r="BL19" s="734"/>
      <c r="BM19" s="2092"/>
      <c r="BN19" s="1405"/>
      <c r="BO19" s="2109" t="e">
        <f>INDEX('прил 1.1'!#REF!,MATCH('прил 1.2'!B19,'прил 1.1'!B:B,0))-AF19</f>
        <v>#REF!</v>
      </c>
      <c r="BP19" s="1085" t="e">
        <f>SUBTOTAL(9,BP23,#REF!,#REF!,#REF!,#REF!)</f>
        <v>#REF!</v>
      </c>
      <c r="BQ19" s="1085" t="e">
        <f>SUBTOTAL(9,BQ23,#REF!,#REF!,#REF!,#REF!)</f>
        <v>#REF!</v>
      </c>
      <c r="BR19" s="1085" t="e">
        <f>SUBTOTAL(9,BR23,#REF!,#REF!,#REF!,#REF!)</f>
        <v>#REF!</v>
      </c>
      <c r="BS19" s="1085" t="e">
        <f>SUBTOTAL(9,BS23,#REF!,#REF!,#REF!,#REF!)</f>
        <v>#REF!</v>
      </c>
      <c r="BT19" s="1085" t="e">
        <f>SUBTOTAL(9,BT23,#REF!,#REF!,#REF!,#REF!)</f>
        <v>#REF!</v>
      </c>
      <c r="BU19" s="1085" t="e">
        <f>SUBTOTAL(9,BU23,#REF!,#REF!,#REF!,#REF!)</f>
        <v>#REF!</v>
      </c>
      <c r="BV19" s="1085" t="e">
        <f>SUBTOTAL(9,BV23,#REF!,#REF!,#REF!,#REF!)</f>
        <v>#REF!</v>
      </c>
      <c r="BW19" s="1085" t="e">
        <f>SUBTOTAL(9,BW23,#REF!,#REF!,#REF!,#REF!)</f>
        <v>#REF!</v>
      </c>
      <c r="BX19" s="1085" t="e">
        <f>SUBTOTAL(9,BX23,#REF!,#REF!,#REF!,#REF!)</f>
        <v>#REF!</v>
      </c>
      <c r="BY19" s="1321" t="e">
        <f>SUM(BP19,BU19:BX19)</f>
        <v>#REF!</v>
      </c>
      <c r="BZ19" s="1963">
        <f>AK19-AL19-AM19-AN19-AO19</f>
        <v>0</v>
      </c>
      <c r="CA19" s="965" t="e">
        <f>INDEX('прил 1.1'!AY:AY,MATCH('прил 1.2'!B19,'прил 1.1'!B:B,0))</f>
        <v>#N/A</v>
      </c>
      <c r="CC19" s="1346">
        <f>SUM(AG19:AJ19)-AF19</f>
        <v>0</v>
      </c>
      <c r="CD19" s="1346"/>
      <c r="CN19" s="735">
        <f>AK19-AL19-AM19-AN19-AO19</f>
        <v>0</v>
      </c>
    </row>
    <row r="20" spans="1:92" s="1655" customFormat="1" ht="21" hidden="1" customHeight="1">
      <c r="A20" s="1648">
        <v>1</v>
      </c>
      <c r="B20" s="1650" t="s">
        <v>76</v>
      </c>
      <c r="C20" s="2099" t="s">
        <v>1026</v>
      </c>
      <c r="D20" s="1651"/>
      <c r="E20" s="1651"/>
      <c r="F20" s="1651"/>
      <c r="G20" s="1651"/>
      <c r="H20" s="1651"/>
      <c r="I20" s="1651"/>
      <c r="J20" s="2100"/>
      <c r="K20" s="1651"/>
      <c r="L20" s="1651"/>
      <c r="M20" s="1651"/>
      <c r="N20" s="1651"/>
      <c r="O20" s="1651"/>
      <c r="P20" s="1651"/>
      <c r="Q20" s="1651"/>
      <c r="R20" s="2093"/>
      <c r="S20" s="1651"/>
      <c r="T20" s="1651"/>
      <c r="U20" s="1651"/>
      <c r="V20" s="1651"/>
      <c r="W20" s="2100"/>
      <c r="X20" s="2093"/>
      <c r="Y20" s="1651"/>
      <c r="Z20" s="2100"/>
      <c r="AA20" s="2093"/>
      <c r="AB20" s="2038"/>
      <c r="AC20" s="2100"/>
      <c r="AD20" s="1651"/>
      <c r="AE20" s="2093"/>
      <c r="AF20" s="1652"/>
      <c r="AG20" s="1652"/>
      <c r="AH20" s="1652"/>
      <c r="AI20" s="1652"/>
      <c r="AJ20" s="1652"/>
      <c r="AK20" s="1652"/>
      <c r="AL20" s="1652"/>
      <c r="AM20" s="1652"/>
      <c r="AN20" s="1652"/>
      <c r="AO20" s="1652"/>
      <c r="AP20" s="1874"/>
      <c r="AQ20" s="1653"/>
      <c r="AR20" s="1653"/>
      <c r="AS20" s="1653"/>
      <c r="AT20" s="1653"/>
      <c r="AU20" s="1653"/>
      <c r="AV20" s="1653"/>
      <c r="AW20" s="1653"/>
      <c r="AX20" s="1653"/>
      <c r="AY20" s="1653"/>
      <c r="AZ20" s="1653"/>
      <c r="BA20" s="1653"/>
      <c r="BB20" s="1653"/>
      <c r="BC20" s="1653"/>
      <c r="BD20" s="1653"/>
      <c r="BE20" s="1653"/>
      <c r="BF20" s="1653"/>
      <c r="BG20" s="1653"/>
      <c r="BH20" s="1653"/>
      <c r="BI20" s="1653"/>
      <c r="BJ20" s="1653"/>
      <c r="BK20" s="1653"/>
      <c r="BL20" s="1653"/>
      <c r="BM20" s="1875"/>
      <c r="BN20" s="1654"/>
      <c r="BO20" s="1964" t="e">
        <f>INDEX('прил 1.1'!#REF!,MATCH('прил 1.2'!B20,'прил 1.1'!B:B,0))-AF20</f>
        <v>#REF!</v>
      </c>
      <c r="BP20" s="1312" t="e">
        <f>IF(AL20&lt;='прил 1.1'!#REF!,AL20,0)</f>
        <v>#REF!</v>
      </c>
      <c r="BQ20" s="1312">
        <f>INDEX('прил 14'!W:W,MATCH('прил 1.2'!$B20,'прил 14'!$B:$B,0))</f>
        <v>0</v>
      </c>
      <c r="BR20" s="1312">
        <f>INDEX('прил 14'!X:X,MATCH('прил 1.2'!$B20,'прил 14'!$B:$B,0))</f>
        <v>0</v>
      </c>
      <c r="BS20" s="1312">
        <f>INDEX('прил 14'!Y:Y,MATCH('прил 1.2'!$B20,'прил 14'!$B:$B,0))</f>
        <v>0</v>
      </c>
      <c r="BT20" s="1312">
        <f>INDEX('прил 14'!Z:Z,MATCH('прил 1.2'!$B20,'прил 14'!$B:$B,0))</f>
        <v>0</v>
      </c>
      <c r="BU20" s="1312"/>
      <c r="BV20" s="1312"/>
      <c r="BW20" s="1312"/>
      <c r="BX20" s="1312"/>
      <c r="BY20" s="965">
        <f t="shared" ref="BY20:BY24" si="1">IF(AL20&gt;0,AL20-BP20,0)</f>
        <v>0</v>
      </c>
      <c r="BZ20" s="1963">
        <f t="shared" ref="BZ20:BZ31" si="2">AK20-AL20-AM20-AN20-AO20</f>
        <v>0</v>
      </c>
      <c r="CA20" s="965">
        <f>INDEX('прил 1.1'!AY:AY,MATCH('прил 1.2'!B20,'прил 1.1'!B:B,0))</f>
        <v>0</v>
      </c>
      <c r="CC20" s="1649">
        <f t="shared" ref="CC20" si="3">SUM(AG20:AJ20)-AF20</f>
        <v>0</v>
      </c>
      <c r="CD20" s="1649" t="e">
        <v>#N/A</v>
      </c>
      <c r="CE20" s="1406" t="e">
        <f t="shared" ref="CE20" si="4">CD20-AK20</f>
        <v>#N/A</v>
      </c>
      <c r="CN20" s="735">
        <f t="shared" ref="CN20:CN27" si="5">AK20-AL20-AM20-AN20-AO20</f>
        <v>0</v>
      </c>
    </row>
    <row r="21" spans="1:92" s="1655" customFormat="1" ht="21" hidden="1" customHeight="1">
      <c r="A21" s="1648">
        <v>2</v>
      </c>
      <c r="B21" s="1650" t="s">
        <v>77</v>
      </c>
      <c r="C21" s="2099" t="s">
        <v>1026</v>
      </c>
      <c r="D21" s="1651"/>
      <c r="E21" s="1651"/>
      <c r="F21" s="1651"/>
      <c r="G21" s="1651"/>
      <c r="H21" s="1651"/>
      <c r="I21" s="1651"/>
      <c r="J21" s="2100"/>
      <c r="K21" s="1651"/>
      <c r="L21" s="1651"/>
      <c r="M21" s="1651"/>
      <c r="N21" s="1651"/>
      <c r="O21" s="1651"/>
      <c r="P21" s="1651"/>
      <c r="Q21" s="1651"/>
      <c r="R21" s="2093"/>
      <c r="S21" s="1651"/>
      <c r="T21" s="1651"/>
      <c r="U21" s="1651"/>
      <c r="V21" s="1651"/>
      <c r="W21" s="2100"/>
      <c r="X21" s="2093"/>
      <c r="Y21" s="1651"/>
      <c r="Z21" s="2100"/>
      <c r="AA21" s="2093"/>
      <c r="AB21" s="2038"/>
      <c r="AC21" s="2100"/>
      <c r="AD21" s="1651"/>
      <c r="AE21" s="2093"/>
      <c r="AF21" s="1652"/>
      <c r="AG21" s="1652"/>
      <c r="AH21" s="1652"/>
      <c r="AI21" s="1652"/>
      <c r="AJ21" s="1652"/>
      <c r="AK21" s="1652"/>
      <c r="AL21" s="1652"/>
      <c r="AM21" s="1652"/>
      <c r="AN21" s="1652"/>
      <c r="AO21" s="1652"/>
      <c r="AP21" s="1874"/>
      <c r="AQ21" s="1653"/>
      <c r="AR21" s="1653"/>
      <c r="AS21" s="1653"/>
      <c r="AT21" s="1653"/>
      <c r="AU21" s="1653"/>
      <c r="AV21" s="1653"/>
      <c r="AW21" s="1653"/>
      <c r="AX21" s="1653"/>
      <c r="AY21" s="1653"/>
      <c r="AZ21" s="1653"/>
      <c r="BA21" s="1653"/>
      <c r="BB21" s="1653"/>
      <c r="BC21" s="1653"/>
      <c r="BD21" s="1653"/>
      <c r="BE21" s="1653"/>
      <c r="BF21" s="1653"/>
      <c r="BG21" s="1653"/>
      <c r="BH21" s="1653"/>
      <c r="BI21" s="1653"/>
      <c r="BJ21" s="1653"/>
      <c r="BK21" s="1653"/>
      <c r="BL21" s="1653"/>
      <c r="BM21" s="1875"/>
      <c r="BN21" s="1654"/>
      <c r="BO21" s="1964" t="e">
        <f>INDEX('прил 1.1'!#REF!,MATCH('прил 1.2'!B21,'прил 1.1'!B:B,0))-AF21</f>
        <v>#REF!</v>
      </c>
      <c r="BP21" s="1312" t="e">
        <f>IF(AL21&lt;='прил 1.1'!#REF!,AL21,0)</f>
        <v>#REF!</v>
      </c>
      <c r="BQ21" s="1312">
        <f>INDEX('прил 14'!W:W,MATCH('прил 1.2'!$B21,'прил 14'!$B:$B,0))</f>
        <v>0</v>
      </c>
      <c r="BR21" s="1312">
        <f>INDEX('прил 14'!X:X,MATCH('прил 1.2'!$B21,'прил 14'!$B:$B,0))</f>
        <v>0</v>
      </c>
      <c r="BS21" s="1312">
        <f>INDEX('прил 14'!Y:Y,MATCH('прил 1.2'!$B21,'прил 14'!$B:$B,0))</f>
        <v>0</v>
      </c>
      <c r="BT21" s="1312">
        <f>INDEX('прил 14'!Z:Z,MATCH('прил 1.2'!$B21,'прил 14'!$B:$B,0))</f>
        <v>0</v>
      </c>
      <c r="BU21" s="1312"/>
      <c r="BV21" s="1312"/>
      <c r="BW21" s="1312"/>
      <c r="BX21" s="1312"/>
      <c r="BY21" s="965">
        <f t="shared" si="1"/>
        <v>0</v>
      </c>
      <c r="BZ21" s="1963">
        <f t="shared" si="2"/>
        <v>0</v>
      </c>
      <c r="CA21" s="965">
        <f>INDEX('прил 1.1'!AY:AY,MATCH('прил 1.2'!B21,'прил 1.1'!B:B,0))</f>
        <v>0</v>
      </c>
      <c r="CC21" s="1649">
        <f t="shared" ref="CC21:CC33" si="6">SUM(AG21:AJ21)-AF21</f>
        <v>0</v>
      </c>
      <c r="CD21" s="1649" t="e">
        <v>#N/A</v>
      </c>
      <c r="CE21" s="1406" t="e">
        <f>CD21-AK21</f>
        <v>#N/A</v>
      </c>
      <c r="CN21" s="735">
        <f t="shared" si="5"/>
        <v>0</v>
      </c>
    </row>
    <row r="22" spans="1:92" s="1655" customFormat="1" ht="21" hidden="1" customHeight="1">
      <c r="A22" s="1648">
        <v>3</v>
      </c>
      <c r="B22" s="1650" t="s">
        <v>78</v>
      </c>
      <c r="C22" s="2099" t="s">
        <v>1026</v>
      </c>
      <c r="D22" s="1651"/>
      <c r="E22" s="1651"/>
      <c r="F22" s="1651"/>
      <c r="G22" s="1651"/>
      <c r="H22" s="1651"/>
      <c r="I22" s="1651"/>
      <c r="J22" s="2100"/>
      <c r="K22" s="1651"/>
      <c r="L22" s="1651"/>
      <c r="M22" s="1651"/>
      <c r="N22" s="1651"/>
      <c r="O22" s="1651"/>
      <c r="P22" s="1651"/>
      <c r="Q22" s="1651"/>
      <c r="R22" s="2093"/>
      <c r="S22" s="1651"/>
      <c r="T22" s="1651"/>
      <c r="U22" s="1651"/>
      <c r="V22" s="1651"/>
      <c r="W22" s="2100"/>
      <c r="X22" s="2093"/>
      <c r="Y22" s="1651"/>
      <c r="Z22" s="2100"/>
      <c r="AA22" s="2093"/>
      <c r="AB22" s="2038"/>
      <c r="AC22" s="2100"/>
      <c r="AD22" s="1651"/>
      <c r="AE22" s="2093"/>
      <c r="AF22" s="1652"/>
      <c r="AG22" s="1652"/>
      <c r="AH22" s="1652"/>
      <c r="AI22" s="1652"/>
      <c r="AJ22" s="1652"/>
      <c r="AK22" s="1652"/>
      <c r="AL22" s="1652"/>
      <c r="AM22" s="1652"/>
      <c r="AN22" s="1652"/>
      <c r="AO22" s="1652"/>
      <c r="AP22" s="1874"/>
      <c r="AQ22" s="1653"/>
      <c r="AR22" s="1653"/>
      <c r="AS22" s="1653"/>
      <c r="AT22" s="1653"/>
      <c r="AU22" s="1653"/>
      <c r="AV22" s="1653"/>
      <c r="AW22" s="1653"/>
      <c r="AX22" s="1653"/>
      <c r="AY22" s="1653"/>
      <c r="AZ22" s="1653"/>
      <c r="BA22" s="1653"/>
      <c r="BB22" s="1653"/>
      <c r="BC22" s="1653"/>
      <c r="BD22" s="1653"/>
      <c r="BE22" s="1653"/>
      <c r="BF22" s="1653"/>
      <c r="BG22" s="1653"/>
      <c r="BH22" s="1653"/>
      <c r="BI22" s="1653"/>
      <c r="BJ22" s="1653"/>
      <c r="BK22" s="1653"/>
      <c r="BL22" s="1653"/>
      <c r="BM22" s="1875"/>
      <c r="BN22" s="1654"/>
      <c r="BO22" s="1964" t="e">
        <f>INDEX('прил 1.1'!#REF!,MATCH('прил 1.2'!B22,'прил 1.1'!B:B,0))-AF22</f>
        <v>#REF!</v>
      </c>
      <c r="BP22" s="1312" t="e">
        <f>IF(AL22&lt;='прил 1.1'!#REF!,AL22,0)</f>
        <v>#REF!</v>
      </c>
      <c r="BQ22" s="1312">
        <f>INDEX('прил 14'!W:W,MATCH('прил 1.2'!$B22,'прил 14'!$B:$B,0))</f>
        <v>1.1539999999999999</v>
      </c>
      <c r="BR22" s="1312" t="e">
        <f>INDEX('прил 14'!X:X,MATCH('прил 1.2'!$B22,'прил 14'!$B:$B,0))</f>
        <v>#REF!</v>
      </c>
      <c r="BS22" s="1312" t="e">
        <f>INDEX('прил 14'!Y:Y,MATCH('прил 1.2'!$B22,'прил 14'!$B:$B,0))</f>
        <v>#REF!</v>
      </c>
      <c r="BT22" s="1312" t="e">
        <f>INDEX('прил 14'!Z:Z,MATCH('прил 1.2'!$B22,'прил 14'!$B:$B,0))</f>
        <v>#REF!</v>
      </c>
      <c r="BU22" s="1312"/>
      <c r="BV22" s="1312"/>
      <c r="BW22" s="1312"/>
      <c r="BX22" s="1312"/>
      <c r="BY22" s="965">
        <f t="shared" si="1"/>
        <v>0</v>
      </c>
      <c r="BZ22" s="1963">
        <f t="shared" si="2"/>
        <v>0</v>
      </c>
      <c r="CA22" s="965">
        <f>INDEX('прил 1.1'!AY:AY,MATCH('прил 1.2'!B22,'прил 1.1'!B:B,0))</f>
        <v>0</v>
      </c>
      <c r="CC22" s="1649">
        <f t="shared" si="6"/>
        <v>0</v>
      </c>
      <c r="CD22" s="1649" t="e">
        <v>#N/A</v>
      </c>
      <c r="CE22" s="1406" t="e">
        <f t="shared" ref="CE22:CE23" si="7">CD22-AK22</f>
        <v>#N/A</v>
      </c>
      <c r="CN22" s="735">
        <f t="shared" si="5"/>
        <v>0</v>
      </c>
    </row>
    <row r="23" spans="1:92" s="965" customFormat="1" ht="33.75" hidden="1" customHeight="1" outlineLevel="1">
      <c r="A23" s="967">
        <v>1</v>
      </c>
      <c r="B23" s="968" t="str">
        <f>'прил 1.1'!B21</f>
        <v>Системы учета с автоматизированным сбором данных на розничном рынке</v>
      </c>
      <c r="C23" s="2095" t="str">
        <f>'прил 1.1'!C21</f>
        <v>ООО "Томские электрические сети"</v>
      </c>
      <c r="D23" s="970"/>
      <c r="E23" s="791"/>
      <c r="F23" s="791"/>
      <c r="G23" s="791"/>
      <c r="H23" s="791"/>
      <c r="I23" s="791"/>
      <c r="J23" s="1072"/>
      <c r="K23" s="791"/>
      <c r="L23" s="791"/>
      <c r="M23" s="791"/>
      <c r="N23" s="791"/>
      <c r="O23" s="791"/>
      <c r="P23" s="791"/>
      <c r="Q23" s="791"/>
      <c r="R23" s="1073"/>
      <c r="S23" s="791"/>
      <c r="T23" s="791"/>
      <c r="U23" s="791"/>
      <c r="V23" s="791"/>
      <c r="W23" s="1072"/>
      <c r="X23" s="1073"/>
      <c r="Y23" s="791"/>
      <c r="Z23" s="1072"/>
      <c r="AA23" s="1073"/>
      <c r="AB23" s="1465"/>
      <c r="AC23" s="1067"/>
      <c r="AD23" s="1050"/>
      <c r="AE23" s="1075"/>
      <c r="AF23" s="2204"/>
      <c r="AG23" s="2204"/>
      <c r="AH23" s="2204"/>
      <c r="AI23" s="2204"/>
      <c r="AJ23" s="2204"/>
      <c r="AK23" s="2204"/>
      <c r="AL23" s="2204"/>
      <c r="AM23" s="2204"/>
      <c r="AN23" s="2204"/>
      <c r="AO23" s="2204"/>
      <c r="AP23" s="1072"/>
      <c r="AQ23" s="791"/>
      <c r="AR23" s="791"/>
      <c r="AS23" s="791"/>
      <c r="AT23" s="791"/>
      <c r="AU23" s="791"/>
      <c r="AV23" s="791"/>
      <c r="AW23" s="791"/>
      <c r="AX23" s="791"/>
      <c r="AY23" s="791"/>
      <c r="AZ23" s="791"/>
      <c r="BA23" s="791"/>
      <c r="BB23" s="791"/>
      <c r="BC23" s="791"/>
      <c r="BD23" s="791"/>
      <c r="BE23" s="791"/>
      <c r="BF23" s="791"/>
      <c r="BG23" s="791"/>
      <c r="BH23" s="791"/>
      <c r="BI23" s="791"/>
      <c r="BJ23" s="791"/>
      <c r="BK23" s="791"/>
      <c r="BL23" s="791"/>
      <c r="BM23" s="1073"/>
      <c r="BN23" s="1398"/>
      <c r="BO23" s="1964" t="e">
        <f>INDEX('прил 1.1'!#REF!,MATCH('прил 1.2'!B23,'прил 1.1'!B:B,0))-AF23</f>
        <v>#REF!</v>
      </c>
      <c r="BP23" s="1312" t="e">
        <f>IF(AL23&lt;='прил 1.1'!#REF!,AL23,0)</f>
        <v>#REF!</v>
      </c>
      <c r="BQ23" s="1312">
        <f>INDEX('прил 14'!W:W,MATCH('прил 1.2'!$B23,'прил 14'!$B:$B,0))</f>
        <v>1.1539999999999999</v>
      </c>
      <c r="BR23" s="1312" t="e">
        <f>INDEX('прил 14'!X:X,MATCH('прил 1.2'!$B23,'прил 14'!$B:$B,0))</f>
        <v>#REF!</v>
      </c>
      <c r="BS23" s="1312" t="e">
        <f>INDEX('прил 14'!Y:Y,MATCH('прил 1.2'!$B23,'прил 14'!$B:$B,0))</f>
        <v>#REF!</v>
      </c>
      <c r="BT23" s="1312" t="e">
        <f>INDEX('прил 14'!Z:Z,MATCH('прил 1.2'!$B23,'прил 14'!$B:$B,0))</f>
        <v>#REF!</v>
      </c>
      <c r="BU23" s="1312"/>
      <c r="BV23" s="1312"/>
      <c r="BW23" s="1312"/>
      <c r="BX23" s="1312"/>
      <c r="BY23" s="965">
        <f t="shared" si="1"/>
        <v>0</v>
      </c>
      <c r="BZ23" s="1963">
        <f t="shared" si="2"/>
        <v>0</v>
      </c>
      <c r="CA23" s="965" t="str">
        <f>INDEX('прил 1.1'!AY:AY,MATCH('прил 1.2'!B23,'прил 1.1'!B:B,0))</f>
        <v>НС</v>
      </c>
      <c r="CC23" s="1649">
        <f t="shared" ref="CC23" si="8">SUM(AG23:AJ23)-AF23</f>
        <v>0</v>
      </c>
      <c r="CD23" s="1649">
        <v>298.81045163520776</v>
      </c>
      <c r="CE23" s="1406">
        <f t="shared" si="7"/>
        <v>298.81045163520776</v>
      </c>
      <c r="CN23" s="735">
        <f t="shared" si="5"/>
        <v>0</v>
      </c>
    </row>
    <row r="24" spans="1:92" s="1069" customFormat="1" hidden="1" outlineLevel="1">
      <c r="A24" s="2036"/>
      <c r="B24" s="968" t="str">
        <f>'прил 1.1'!B22</f>
        <v>Системы учета 6-10 кВ, в т.ч.:</v>
      </c>
      <c r="C24" s="2095"/>
      <c r="D24" s="792"/>
      <c r="E24" s="792"/>
      <c r="F24" s="1050"/>
      <c r="G24" s="1050"/>
      <c r="H24" s="792"/>
      <c r="I24" s="792"/>
      <c r="J24" s="1067"/>
      <c r="K24" s="1050"/>
      <c r="L24" s="1050"/>
      <c r="M24" s="1050"/>
      <c r="N24" s="1050"/>
      <c r="O24" s="1050"/>
      <c r="P24" s="1050"/>
      <c r="Q24" s="1050"/>
      <c r="R24" s="1075"/>
      <c r="S24" s="792"/>
      <c r="T24" s="792"/>
      <c r="U24" s="792"/>
      <c r="V24" s="792"/>
      <c r="W24" s="1067"/>
      <c r="X24" s="1075"/>
      <c r="Y24" s="792"/>
      <c r="Z24" s="1067"/>
      <c r="AA24" s="1075"/>
      <c r="AB24" s="2038"/>
      <c r="AC24" s="1066"/>
      <c r="AD24" s="792"/>
      <c r="AE24" s="1070"/>
      <c r="AF24" s="1086"/>
      <c r="AG24" s="1086"/>
      <c r="AH24" s="1086"/>
      <c r="AI24" s="1086"/>
      <c r="AJ24" s="1086"/>
      <c r="AK24" s="1086"/>
      <c r="AL24" s="1086"/>
      <c r="AM24" s="1086"/>
      <c r="AN24" s="1086"/>
      <c r="AO24" s="1086"/>
      <c r="AP24" s="1066"/>
      <c r="AQ24" s="792"/>
      <c r="AR24" s="1067"/>
      <c r="AS24" s="1075"/>
      <c r="AT24" s="792"/>
      <c r="AU24" s="792"/>
      <c r="AV24" s="1067"/>
      <c r="AW24" s="1050"/>
      <c r="AX24" s="1050"/>
      <c r="AY24" s="1050"/>
      <c r="AZ24" s="1050"/>
      <c r="BA24" s="1050"/>
      <c r="BB24" s="1050"/>
      <c r="BC24" s="1050"/>
      <c r="BD24" s="1075"/>
      <c r="BE24" s="792"/>
      <c r="BF24" s="792"/>
      <c r="BG24" s="792"/>
      <c r="BH24" s="792"/>
      <c r="BI24" s="1067"/>
      <c r="BJ24" s="1075"/>
      <c r="BK24" s="792"/>
      <c r="BL24" s="1067"/>
      <c r="BM24" s="1075"/>
      <c r="BN24" s="1396"/>
      <c r="BO24" s="2109" t="e">
        <f>INDEX('прил 1.1'!#REF!,MATCH('прил 1.2'!B24,'прил 1.1'!B:B,0))-AF24</f>
        <v>#REF!</v>
      </c>
      <c r="BP24" s="1312" t="e">
        <f>IF(AL24&lt;='прил 1.1'!#REF!,AL24,0)</f>
        <v>#REF!</v>
      </c>
      <c r="BQ24" s="1312" t="e">
        <f>INDEX('прил 14'!W:W,MATCH('прил 1.2'!$B24,'прил 14'!$B:$B,0))</f>
        <v>#N/A</v>
      </c>
      <c r="BR24" s="1312" t="e">
        <f>INDEX('прил 14'!X:X,MATCH('прил 1.2'!$B24,'прил 14'!$B:$B,0))</f>
        <v>#N/A</v>
      </c>
      <c r="BS24" s="1312" t="e">
        <f>INDEX('прил 14'!Y:Y,MATCH('прил 1.2'!$B24,'прил 14'!$B:$B,0))</f>
        <v>#N/A</v>
      </c>
      <c r="BT24" s="1312" t="e">
        <f>INDEX('прил 14'!Z:Z,MATCH('прил 1.2'!$B24,'прил 14'!$B:$B,0))</f>
        <v>#N/A</v>
      </c>
      <c r="BU24" s="1312"/>
      <c r="BV24" s="1312"/>
      <c r="BW24" s="1312"/>
      <c r="BX24" s="1312"/>
      <c r="BY24" s="965">
        <f t="shared" si="1"/>
        <v>0</v>
      </c>
      <c r="BZ24" s="1963">
        <f t="shared" si="2"/>
        <v>0</v>
      </c>
      <c r="CA24" s="965">
        <f>INDEX('прил 1.1'!AY:AY,MATCH('прил 1.2'!B24,'прил 1.1'!B:B,0))</f>
        <v>0</v>
      </c>
      <c r="CC24" s="1649">
        <f t="shared" si="6"/>
        <v>0</v>
      </c>
      <c r="CD24" s="1649"/>
      <c r="CN24" s="735">
        <f t="shared" si="5"/>
        <v>0</v>
      </c>
    </row>
    <row r="25" spans="1:92" s="1069" customFormat="1" hidden="1" outlineLevel="1">
      <c r="A25" s="2036"/>
      <c r="B25" s="968" t="str">
        <f>'прил 1.1'!B23</f>
        <v>Создание/модернизация точек учета</v>
      </c>
      <c r="C25" s="2095"/>
      <c r="D25" s="792"/>
      <c r="E25" s="792"/>
      <c r="F25" s="1050"/>
      <c r="G25" s="1050"/>
      <c r="H25" s="792"/>
      <c r="I25" s="792"/>
      <c r="J25" s="1067"/>
      <c r="K25" s="1050"/>
      <c r="L25" s="1050"/>
      <c r="M25" s="1050"/>
      <c r="N25" s="1050"/>
      <c r="O25" s="1050"/>
      <c r="P25" s="1050"/>
      <c r="Q25" s="1050"/>
      <c r="R25" s="1075"/>
      <c r="S25" s="792"/>
      <c r="T25" s="792"/>
      <c r="U25" s="792"/>
      <c r="V25" s="792"/>
      <c r="W25" s="1067"/>
      <c r="X25" s="1075"/>
      <c r="Y25" s="792"/>
      <c r="Z25" s="1067"/>
      <c r="AA25" s="1075"/>
      <c r="AB25" s="2038"/>
      <c r="AC25" s="1066"/>
      <c r="AD25" s="792"/>
      <c r="AE25" s="1070"/>
      <c r="AF25" s="1086"/>
      <c r="AG25" s="1086"/>
      <c r="AH25" s="1086"/>
      <c r="AI25" s="1086"/>
      <c r="AJ25" s="1086"/>
      <c r="AK25" s="1086"/>
      <c r="AL25" s="1086"/>
      <c r="AM25" s="1086"/>
      <c r="AN25" s="1086"/>
      <c r="AO25" s="1086"/>
      <c r="AP25" s="1066"/>
      <c r="AQ25" s="792"/>
      <c r="AR25" s="1067"/>
      <c r="AS25" s="1075"/>
      <c r="AT25" s="792"/>
      <c r="AU25" s="792"/>
      <c r="AV25" s="1067"/>
      <c r="AW25" s="1050"/>
      <c r="AX25" s="1050"/>
      <c r="AY25" s="1050"/>
      <c r="AZ25" s="1050"/>
      <c r="BA25" s="1050"/>
      <c r="BB25" s="1050"/>
      <c r="BC25" s="1050"/>
      <c r="BD25" s="1075"/>
      <c r="BE25" s="792"/>
      <c r="BF25" s="792"/>
      <c r="BG25" s="792"/>
      <c r="BH25" s="792"/>
      <c r="BI25" s="1067"/>
      <c r="BJ25" s="1075"/>
      <c r="BK25" s="792"/>
      <c r="BL25" s="1067"/>
      <c r="BM25" s="1075"/>
      <c r="BN25" s="1396"/>
      <c r="BO25" s="2109" t="e">
        <f>INDEX('прил 1.1'!#REF!,MATCH('прил 1.2'!B25,'прил 1.1'!B:B,0))-AF25</f>
        <v>#REF!</v>
      </c>
      <c r="BP25" s="1312"/>
      <c r="BQ25" s="1312"/>
      <c r="BR25" s="1312"/>
      <c r="BS25" s="1312"/>
      <c r="BT25" s="1312"/>
      <c r="BU25" s="1312"/>
      <c r="BV25" s="1312"/>
      <c r="BW25" s="1312"/>
      <c r="BX25" s="1312"/>
      <c r="BY25" s="965"/>
      <c r="BZ25" s="1963">
        <f t="shared" si="2"/>
        <v>0</v>
      </c>
      <c r="CA25" s="965"/>
      <c r="CC25" s="1649"/>
      <c r="CD25" s="1649"/>
      <c r="CN25" s="735">
        <f t="shared" si="5"/>
        <v>0</v>
      </c>
    </row>
    <row r="26" spans="1:92" s="1069" customFormat="1" hidden="1" outlineLevel="1">
      <c r="A26" s="2036"/>
      <c r="B26" s="968" t="str">
        <f>'прил 1.1'!B24</f>
        <v>Автоматизация точек учета</v>
      </c>
      <c r="C26" s="2095"/>
      <c r="D26" s="792"/>
      <c r="E26" s="792"/>
      <c r="F26" s="1050"/>
      <c r="G26" s="1050"/>
      <c r="H26" s="792"/>
      <c r="I26" s="792"/>
      <c r="J26" s="1067"/>
      <c r="K26" s="1050"/>
      <c r="L26" s="1050"/>
      <c r="M26" s="1050"/>
      <c r="N26" s="1050"/>
      <c r="O26" s="1050"/>
      <c r="P26" s="1050"/>
      <c r="Q26" s="1050"/>
      <c r="R26" s="1075"/>
      <c r="S26" s="792"/>
      <c r="T26" s="792"/>
      <c r="U26" s="792"/>
      <c r="V26" s="792"/>
      <c r="W26" s="1067"/>
      <c r="X26" s="1075"/>
      <c r="Y26" s="792"/>
      <c r="Z26" s="1067"/>
      <c r="AA26" s="1075"/>
      <c r="AB26" s="2038"/>
      <c r="AC26" s="1066"/>
      <c r="AD26" s="792"/>
      <c r="AE26" s="1070"/>
      <c r="AF26" s="1086"/>
      <c r="AG26" s="1086"/>
      <c r="AH26" s="1086"/>
      <c r="AI26" s="1086"/>
      <c r="AJ26" s="1086"/>
      <c r="AK26" s="1086"/>
      <c r="AL26" s="1086"/>
      <c r="AM26" s="1086"/>
      <c r="AN26" s="1086"/>
      <c r="AO26" s="1086"/>
      <c r="AP26" s="1066"/>
      <c r="AQ26" s="792"/>
      <c r="AR26" s="1067"/>
      <c r="AS26" s="1075"/>
      <c r="AT26" s="792"/>
      <c r="AU26" s="792"/>
      <c r="AV26" s="1067"/>
      <c r="AW26" s="1050"/>
      <c r="AX26" s="1050"/>
      <c r="AY26" s="1050"/>
      <c r="AZ26" s="1050"/>
      <c r="BA26" s="1050"/>
      <c r="BB26" s="1050"/>
      <c r="BC26" s="1050"/>
      <c r="BD26" s="1075"/>
      <c r="BE26" s="792"/>
      <c r="BF26" s="792"/>
      <c r="BG26" s="792"/>
      <c r="BH26" s="792"/>
      <c r="BI26" s="1067"/>
      <c r="BJ26" s="1075"/>
      <c r="BK26" s="792"/>
      <c r="BL26" s="1067"/>
      <c r="BM26" s="1075"/>
      <c r="BN26" s="1396"/>
      <c r="BO26" s="2109" t="e">
        <f>INDEX('прил 1.1'!#REF!,MATCH('прил 1.2'!B26,'прил 1.1'!B:B,0))-AF26</f>
        <v>#REF!</v>
      </c>
      <c r="BP26" s="1312"/>
      <c r="BQ26" s="1312"/>
      <c r="BR26" s="1312"/>
      <c r="BS26" s="1312"/>
      <c r="BT26" s="1312"/>
      <c r="BU26" s="1312"/>
      <c r="BV26" s="1312"/>
      <c r="BW26" s="1312"/>
      <c r="BX26" s="1312"/>
      <c r="BY26" s="965"/>
      <c r="BZ26" s="1963">
        <f t="shared" si="2"/>
        <v>0</v>
      </c>
      <c r="CA26" s="965"/>
      <c r="CC26" s="1649"/>
      <c r="CD26" s="1649"/>
      <c r="CN26" s="735">
        <f t="shared" si="5"/>
        <v>0</v>
      </c>
    </row>
    <row r="27" spans="1:92" s="1069" customFormat="1" hidden="1" outlineLevel="1">
      <c r="A27" s="2036"/>
      <c r="B27" s="968" t="str">
        <f>'прил 1.1'!B25</f>
        <v>Системы учета 0,4 кВ, в т.ч.:</v>
      </c>
      <c r="C27" s="2095"/>
      <c r="D27" s="792"/>
      <c r="E27" s="792"/>
      <c r="F27" s="1050"/>
      <c r="G27" s="1050"/>
      <c r="H27" s="792"/>
      <c r="I27" s="792"/>
      <c r="J27" s="1067"/>
      <c r="K27" s="1050"/>
      <c r="L27" s="1050"/>
      <c r="M27" s="1050"/>
      <c r="N27" s="1050"/>
      <c r="O27" s="1050"/>
      <c r="P27" s="1050"/>
      <c r="Q27" s="1050"/>
      <c r="R27" s="1075"/>
      <c r="S27" s="792"/>
      <c r="T27" s="792"/>
      <c r="U27" s="792"/>
      <c r="V27" s="792"/>
      <c r="W27" s="1067"/>
      <c r="X27" s="1075"/>
      <c r="Y27" s="792"/>
      <c r="Z27" s="1067"/>
      <c r="AA27" s="1075"/>
      <c r="AB27" s="2038"/>
      <c r="AC27" s="1066"/>
      <c r="AD27" s="792"/>
      <c r="AE27" s="1070"/>
      <c r="AF27" s="1086"/>
      <c r="AG27" s="1086"/>
      <c r="AH27" s="1086"/>
      <c r="AI27" s="1086"/>
      <c r="AJ27" s="1086"/>
      <c r="AK27" s="1086"/>
      <c r="AL27" s="1086"/>
      <c r="AM27" s="1086"/>
      <c r="AN27" s="1086"/>
      <c r="AO27" s="1086"/>
      <c r="AP27" s="1066"/>
      <c r="AQ27" s="792"/>
      <c r="AR27" s="1067"/>
      <c r="AS27" s="1075"/>
      <c r="AT27" s="792"/>
      <c r="AU27" s="792"/>
      <c r="AV27" s="1067"/>
      <c r="AW27" s="1050"/>
      <c r="AX27" s="1050"/>
      <c r="AY27" s="1050"/>
      <c r="AZ27" s="1050"/>
      <c r="BA27" s="1050"/>
      <c r="BB27" s="1050"/>
      <c r="BC27" s="1050"/>
      <c r="BD27" s="1075"/>
      <c r="BE27" s="792"/>
      <c r="BF27" s="792"/>
      <c r="BG27" s="792"/>
      <c r="BH27" s="792"/>
      <c r="BI27" s="1067"/>
      <c r="BJ27" s="1075"/>
      <c r="BK27" s="792"/>
      <c r="BL27" s="1067"/>
      <c r="BM27" s="1075"/>
      <c r="BN27" s="1396"/>
      <c r="BO27" s="2109" t="e">
        <f>INDEX('прил 1.1'!#REF!,MATCH('прил 1.2'!B27,'прил 1.1'!B:B,0))-AF27</f>
        <v>#REF!</v>
      </c>
      <c r="BP27" s="1312"/>
      <c r="BQ27" s="1312"/>
      <c r="BR27" s="1312"/>
      <c r="BS27" s="1312"/>
      <c r="BT27" s="1312"/>
      <c r="BU27" s="1312"/>
      <c r="BV27" s="1312"/>
      <c r="BW27" s="1312"/>
      <c r="BX27" s="1312"/>
      <c r="BY27" s="965"/>
      <c r="BZ27" s="1963">
        <f t="shared" si="2"/>
        <v>0</v>
      </c>
      <c r="CA27" s="965"/>
      <c r="CC27" s="1649"/>
      <c r="CD27" s="1649"/>
      <c r="CN27" s="735">
        <f t="shared" si="5"/>
        <v>0</v>
      </c>
    </row>
    <row r="28" spans="1:92" s="1069" customFormat="1" hidden="1" outlineLevel="1">
      <c r="A28" s="2036"/>
      <c r="B28" s="968" t="str">
        <f>'прил 1.1'!B26</f>
        <v>Создание/модернизация точек учета</v>
      </c>
      <c r="C28" s="2095"/>
      <c r="D28" s="792"/>
      <c r="E28" s="792"/>
      <c r="F28" s="1050"/>
      <c r="G28" s="1050"/>
      <c r="H28" s="792"/>
      <c r="I28" s="792"/>
      <c r="J28" s="1067"/>
      <c r="K28" s="1050"/>
      <c r="L28" s="1050"/>
      <c r="M28" s="1050"/>
      <c r="N28" s="1050"/>
      <c r="O28" s="1050"/>
      <c r="P28" s="1050"/>
      <c r="Q28" s="1050"/>
      <c r="R28" s="1075"/>
      <c r="S28" s="792"/>
      <c r="T28" s="792"/>
      <c r="U28" s="792"/>
      <c r="V28" s="792"/>
      <c r="W28" s="1067"/>
      <c r="X28" s="1075"/>
      <c r="Y28" s="792"/>
      <c r="Z28" s="1067"/>
      <c r="AA28" s="1075"/>
      <c r="AB28" s="2038"/>
      <c r="AC28" s="1066"/>
      <c r="AD28" s="792"/>
      <c r="AE28" s="1070"/>
      <c r="AF28" s="1086"/>
      <c r="AG28" s="1086"/>
      <c r="AH28" s="1086"/>
      <c r="AI28" s="1086"/>
      <c r="AJ28" s="1086"/>
      <c r="AK28" s="1086"/>
      <c r="AL28" s="1086"/>
      <c r="AM28" s="1086"/>
      <c r="AN28" s="1086"/>
      <c r="AO28" s="1086"/>
      <c r="AP28" s="1066"/>
      <c r="AQ28" s="792"/>
      <c r="AR28" s="1067"/>
      <c r="AS28" s="1075"/>
      <c r="AT28" s="792"/>
      <c r="AU28" s="792"/>
      <c r="AV28" s="1067"/>
      <c r="AW28" s="1050"/>
      <c r="AX28" s="1050"/>
      <c r="AY28" s="1050"/>
      <c r="AZ28" s="1050"/>
      <c r="BA28" s="1050"/>
      <c r="BB28" s="1050"/>
      <c r="BC28" s="1050"/>
      <c r="BD28" s="1075"/>
      <c r="BE28" s="792"/>
      <c r="BF28" s="792"/>
      <c r="BG28" s="792"/>
      <c r="BH28" s="792"/>
      <c r="BI28" s="1067"/>
      <c r="BJ28" s="1075"/>
      <c r="BK28" s="792"/>
      <c r="BL28" s="1067"/>
      <c r="BM28" s="1075"/>
      <c r="BN28" s="1396"/>
      <c r="BO28" s="2109" t="e">
        <f>INDEX('прил 1.1'!#REF!,MATCH('прил 1.2'!B28,'прил 1.1'!B:B,0))-AF28</f>
        <v>#REF!</v>
      </c>
      <c r="BP28" s="1312"/>
      <c r="BQ28" s="1312"/>
      <c r="BR28" s="1312"/>
      <c r="BS28" s="1312"/>
      <c r="BT28" s="1312"/>
      <c r="BU28" s="1312"/>
      <c r="BV28" s="1312"/>
      <c r="BW28" s="1312"/>
      <c r="BX28" s="1312"/>
      <c r="BY28" s="965"/>
      <c r="BZ28" s="1963">
        <f t="shared" si="2"/>
        <v>0</v>
      </c>
      <c r="CA28" s="965"/>
      <c r="CC28" s="1649"/>
      <c r="CD28" s="1649"/>
      <c r="CN28" s="735">
        <f t="shared" ref="CN28:CN32" si="9">AK28-AL28-AM28-AN28-AO28</f>
        <v>0</v>
      </c>
    </row>
    <row r="29" spans="1:92" s="1069" customFormat="1" hidden="1" outlineLevel="1">
      <c r="A29" s="2036"/>
      <c r="B29" s="968" t="str">
        <f>'прил 1.1'!B27</f>
        <v>Автоматизация точек учета</v>
      </c>
      <c r="C29" s="2095"/>
      <c r="D29" s="792"/>
      <c r="E29" s="792"/>
      <c r="F29" s="1050"/>
      <c r="G29" s="1050"/>
      <c r="H29" s="792"/>
      <c r="I29" s="792"/>
      <c r="J29" s="1067"/>
      <c r="K29" s="1050"/>
      <c r="L29" s="1050"/>
      <c r="M29" s="1050"/>
      <c r="N29" s="1050"/>
      <c r="O29" s="1050"/>
      <c r="P29" s="1050"/>
      <c r="Q29" s="1050"/>
      <c r="R29" s="1075"/>
      <c r="S29" s="792"/>
      <c r="T29" s="792"/>
      <c r="U29" s="792"/>
      <c r="V29" s="792"/>
      <c r="W29" s="1067"/>
      <c r="X29" s="1075"/>
      <c r="Y29" s="792"/>
      <c r="Z29" s="1067"/>
      <c r="AA29" s="1075"/>
      <c r="AB29" s="2038"/>
      <c r="AC29" s="1066"/>
      <c r="AD29" s="792"/>
      <c r="AE29" s="1070"/>
      <c r="AF29" s="1086"/>
      <c r="AG29" s="1086"/>
      <c r="AH29" s="1086"/>
      <c r="AI29" s="1086"/>
      <c r="AJ29" s="1086"/>
      <c r="AK29" s="1086"/>
      <c r="AL29" s="1086"/>
      <c r="AM29" s="1086"/>
      <c r="AN29" s="1086"/>
      <c r="AO29" s="1086"/>
      <c r="AP29" s="1066"/>
      <c r="AQ29" s="792"/>
      <c r="AR29" s="1067"/>
      <c r="AS29" s="1075"/>
      <c r="AT29" s="792"/>
      <c r="AU29" s="792"/>
      <c r="AV29" s="1067"/>
      <c r="AW29" s="1050"/>
      <c r="AX29" s="1050"/>
      <c r="AY29" s="1050"/>
      <c r="AZ29" s="1050"/>
      <c r="BA29" s="1050"/>
      <c r="BB29" s="1050"/>
      <c r="BC29" s="1050"/>
      <c r="BD29" s="1075"/>
      <c r="BE29" s="792"/>
      <c r="BF29" s="792"/>
      <c r="BG29" s="792"/>
      <c r="BH29" s="792"/>
      <c r="BI29" s="1067"/>
      <c r="BJ29" s="1075"/>
      <c r="BK29" s="792"/>
      <c r="BL29" s="1067"/>
      <c r="BM29" s="1075"/>
      <c r="BN29" s="1396"/>
      <c r="BO29" s="2109" t="e">
        <f>INDEX('прил 1.1'!#REF!,MATCH('прил 1.2'!B29,'прил 1.1'!B:B,0))-AF29</f>
        <v>#REF!</v>
      </c>
      <c r="BP29" s="1312"/>
      <c r="BQ29" s="1312"/>
      <c r="BR29" s="1312"/>
      <c r="BS29" s="1312"/>
      <c r="BT29" s="1312"/>
      <c r="BU29" s="1312"/>
      <c r="BV29" s="1312"/>
      <c r="BW29" s="1312"/>
      <c r="BX29" s="1312"/>
      <c r="BY29" s="965"/>
      <c r="BZ29" s="1963">
        <f t="shared" si="2"/>
        <v>0</v>
      </c>
      <c r="CA29" s="965"/>
      <c r="CC29" s="1649"/>
      <c r="CD29" s="1649"/>
      <c r="CN29" s="735">
        <f t="shared" si="9"/>
        <v>0</v>
      </c>
    </row>
    <row r="30" spans="1:92" s="1069" customFormat="1" hidden="1" outlineLevel="1">
      <c r="A30" s="2036"/>
      <c r="B30" s="968" t="str">
        <f>'прил 1.1'!B28</f>
        <v>Системы учета 0,2 кВ, в т.ч.:</v>
      </c>
      <c r="C30" s="2095"/>
      <c r="D30" s="792"/>
      <c r="E30" s="792"/>
      <c r="F30" s="1050"/>
      <c r="G30" s="1050"/>
      <c r="H30" s="792"/>
      <c r="I30" s="792"/>
      <c r="J30" s="1067"/>
      <c r="K30" s="1050"/>
      <c r="L30" s="1050"/>
      <c r="M30" s="1050"/>
      <c r="N30" s="1050"/>
      <c r="O30" s="1050"/>
      <c r="P30" s="1050"/>
      <c r="Q30" s="1050"/>
      <c r="R30" s="1075"/>
      <c r="S30" s="792"/>
      <c r="T30" s="792"/>
      <c r="U30" s="792"/>
      <c r="V30" s="792"/>
      <c r="W30" s="1067"/>
      <c r="X30" s="1075"/>
      <c r="Y30" s="792"/>
      <c r="Z30" s="1067"/>
      <c r="AA30" s="1075"/>
      <c r="AB30" s="2038"/>
      <c r="AC30" s="1066"/>
      <c r="AD30" s="792"/>
      <c r="AE30" s="1070"/>
      <c r="AF30" s="1086"/>
      <c r="AG30" s="1086"/>
      <c r="AH30" s="1086"/>
      <c r="AI30" s="1086"/>
      <c r="AJ30" s="1086"/>
      <c r="AK30" s="1086"/>
      <c r="AL30" s="1086"/>
      <c r="AM30" s="1086"/>
      <c r="AN30" s="1086"/>
      <c r="AO30" s="1086"/>
      <c r="AP30" s="1066"/>
      <c r="AQ30" s="792"/>
      <c r="AR30" s="1067"/>
      <c r="AS30" s="1075"/>
      <c r="AT30" s="792"/>
      <c r="AU30" s="792"/>
      <c r="AV30" s="1067"/>
      <c r="AW30" s="1050"/>
      <c r="AX30" s="1050"/>
      <c r="AY30" s="1050"/>
      <c r="AZ30" s="1050"/>
      <c r="BA30" s="1050"/>
      <c r="BB30" s="1050"/>
      <c r="BC30" s="1050"/>
      <c r="BD30" s="1075"/>
      <c r="BE30" s="792"/>
      <c r="BF30" s="792"/>
      <c r="BG30" s="792"/>
      <c r="BH30" s="792"/>
      <c r="BI30" s="1067"/>
      <c r="BJ30" s="1075"/>
      <c r="BK30" s="792"/>
      <c r="BL30" s="1067"/>
      <c r="BM30" s="1075"/>
      <c r="BN30" s="1396"/>
      <c r="BO30" s="2109" t="e">
        <f>INDEX('прил 1.1'!#REF!,MATCH('прил 1.2'!B30,'прил 1.1'!B:B,0))-AF30</f>
        <v>#REF!</v>
      </c>
      <c r="BP30" s="1312"/>
      <c r="BQ30" s="1312"/>
      <c r="BR30" s="1312"/>
      <c r="BS30" s="1312"/>
      <c r="BT30" s="1312"/>
      <c r="BU30" s="1312"/>
      <c r="BV30" s="1312"/>
      <c r="BW30" s="1312"/>
      <c r="BX30" s="1312"/>
      <c r="BY30" s="965"/>
      <c r="BZ30" s="1963">
        <f t="shared" si="2"/>
        <v>0</v>
      </c>
      <c r="CA30" s="965"/>
      <c r="CC30" s="1649"/>
      <c r="CD30" s="1649"/>
      <c r="CN30" s="735">
        <f t="shared" si="9"/>
        <v>0</v>
      </c>
    </row>
    <row r="31" spans="1:92" s="1069" customFormat="1" hidden="1" outlineLevel="1">
      <c r="A31" s="2036"/>
      <c r="B31" s="968" t="str">
        <f>'прил 1.1'!B29</f>
        <v>Создание/модернизация точек учета</v>
      </c>
      <c r="C31" s="2095"/>
      <c r="D31" s="792"/>
      <c r="E31" s="792"/>
      <c r="F31" s="1050"/>
      <c r="G31" s="1050"/>
      <c r="H31" s="792"/>
      <c r="I31" s="792"/>
      <c r="J31" s="1067"/>
      <c r="K31" s="1050"/>
      <c r="L31" s="1050"/>
      <c r="M31" s="1050"/>
      <c r="N31" s="1050"/>
      <c r="O31" s="1050"/>
      <c r="P31" s="1050"/>
      <c r="Q31" s="1050"/>
      <c r="R31" s="1075"/>
      <c r="S31" s="792"/>
      <c r="T31" s="792"/>
      <c r="U31" s="792"/>
      <c r="V31" s="792"/>
      <c r="W31" s="1067"/>
      <c r="X31" s="1075"/>
      <c r="Y31" s="792"/>
      <c r="Z31" s="1067"/>
      <c r="AA31" s="1075"/>
      <c r="AB31" s="2038"/>
      <c r="AC31" s="1066"/>
      <c r="AD31" s="792"/>
      <c r="AE31" s="1070"/>
      <c r="AF31" s="1086"/>
      <c r="AG31" s="1086"/>
      <c r="AH31" s="1086"/>
      <c r="AI31" s="1086"/>
      <c r="AJ31" s="1086"/>
      <c r="AK31" s="1086"/>
      <c r="AL31" s="1086"/>
      <c r="AM31" s="1086"/>
      <c r="AN31" s="1086"/>
      <c r="AO31" s="1086"/>
      <c r="AP31" s="1066"/>
      <c r="AQ31" s="792"/>
      <c r="AR31" s="1067"/>
      <c r="AS31" s="1075"/>
      <c r="AT31" s="792"/>
      <c r="AU31" s="792"/>
      <c r="AV31" s="1067"/>
      <c r="AW31" s="1050"/>
      <c r="AX31" s="1050"/>
      <c r="AY31" s="1050"/>
      <c r="AZ31" s="1050"/>
      <c r="BA31" s="1050"/>
      <c r="BB31" s="1050"/>
      <c r="BC31" s="1050"/>
      <c r="BD31" s="1075"/>
      <c r="BE31" s="792"/>
      <c r="BF31" s="792"/>
      <c r="BG31" s="792"/>
      <c r="BH31" s="792"/>
      <c r="BI31" s="1067"/>
      <c r="BJ31" s="1075"/>
      <c r="BK31" s="792"/>
      <c r="BL31" s="1067"/>
      <c r="BM31" s="1075"/>
      <c r="BN31" s="1396"/>
      <c r="BO31" s="2109" t="e">
        <f>INDEX('прил 1.1'!#REF!,MATCH('прил 1.2'!B31,'прил 1.1'!B:B,0))-AF31</f>
        <v>#REF!</v>
      </c>
      <c r="BP31" s="1312"/>
      <c r="BQ31" s="1312"/>
      <c r="BR31" s="1312"/>
      <c r="BS31" s="1312"/>
      <c r="BT31" s="1312"/>
      <c r="BU31" s="1312"/>
      <c r="BV31" s="1312"/>
      <c r="BW31" s="1312"/>
      <c r="BX31" s="1312"/>
      <c r="BY31" s="965"/>
      <c r="BZ31" s="1963">
        <f t="shared" si="2"/>
        <v>0</v>
      </c>
      <c r="CA31" s="965"/>
      <c r="CC31" s="1649"/>
      <c r="CD31" s="1649"/>
      <c r="CN31" s="735">
        <f t="shared" si="9"/>
        <v>0</v>
      </c>
    </row>
    <row r="32" spans="1:92" s="1069" customFormat="1" hidden="1" outlineLevel="1">
      <c r="A32" s="2036"/>
      <c r="B32" s="968" t="str">
        <f>'прил 1.1'!B30</f>
        <v>Автоматизация точек учета</v>
      </c>
      <c r="C32" s="2095"/>
      <c r="D32" s="792"/>
      <c r="E32" s="792"/>
      <c r="F32" s="1050"/>
      <c r="G32" s="1050"/>
      <c r="H32" s="792"/>
      <c r="I32" s="792"/>
      <c r="J32" s="1067"/>
      <c r="K32" s="1050"/>
      <c r="L32" s="1050"/>
      <c r="M32" s="1050"/>
      <c r="N32" s="1050"/>
      <c r="O32" s="1050"/>
      <c r="P32" s="1050"/>
      <c r="Q32" s="1050"/>
      <c r="R32" s="1075"/>
      <c r="S32" s="792"/>
      <c r="T32" s="792"/>
      <c r="U32" s="792"/>
      <c r="V32" s="792"/>
      <c r="W32" s="1067"/>
      <c r="X32" s="1075"/>
      <c r="Y32" s="792"/>
      <c r="Z32" s="1067"/>
      <c r="AA32" s="1075"/>
      <c r="AB32" s="2038"/>
      <c r="AC32" s="1066"/>
      <c r="AD32" s="792"/>
      <c r="AE32" s="1070"/>
      <c r="AF32" s="1086"/>
      <c r="AG32" s="1086"/>
      <c r="AH32" s="1086"/>
      <c r="AI32" s="1086"/>
      <c r="AJ32" s="1086"/>
      <c r="AK32" s="1086"/>
      <c r="AL32" s="1086"/>
      <c r="AM32" s="1086"/>
      <c r="AN32" s="1086"/>
      <c r="AO32" s="1086"/>
      <c r="AP32" s="1066"/>
      <c r="AQ32" s="792"/>
      <c r="AR32" s="1067"/>
      <c r="AS32" s="1075"/>
      <c r="AT32" s="792"/>
      <c r="AU32" s="792"/>
      <c r="AV32" s="1067"/>
      <c r="AW32" s="1050"/>
      <c r="AX32" s="1050"/>
      <c r="AY32" s="1050"/>
      <c r="AZ32" s="1050"/>
      <c r="BA32" s="1050"/>
      <c r="BB32" s="1050"/>
      <c r="BC32" s="1050"/>
      <c r="BD32" s="1075"/>
      <c r="BE32" s="792"/>
      <c r="BF32" s="792"/>
      <c r="BG32" s="792"/>
      <c r="BH32" s="792"/>
      <c r="BI32" s="1067"/>
      <c r="BJ32" s="1075"/>
      <c r="BK32" s="792"/>
      <c r="BL32" s="1067"/>
      <c r="BM32" s="1075"/>
      <c r="BN32" s="1396"/>
      <c r="BO32" s="2109" t="e">
        <f>INDEX('прил 1.1'!#REF!,MATCH('прил 1.2'!B32,'прил 1.1'!B:B,0))-AF32</f>
        <v>#REF!</v>
      </c>
      <c r="BP32" s="1312"/>
      <c r="BQ32" s="1312"/>
      <c r="BR32" s="1312"/>
      <c r="BS32" s="1312"/>
      <c r="BT32" s="1312"/>
      <c r="BU32" s="1312"/>
      <c r="BV32" s="1312"/>
      <c r="BW32" s="1312"/>
      <c r="BX32" s="1312"/>
      <c r="BY32" s="965"/>
      <c r="BZ32" s="1963">
        <f t="shared" ref="BZ32" si="10">AK32-AL32-AM32-AN32-AO32</f>
        <v>0</v>
      </c>
      <c r="CA32" s="965"/>
      <c r="CC32" s="1649"/>
      <c r="CD32" s="1649"/>
      <c r="CN32" s="735">
        <f t="shared" si="9"/>
        <v>0</v>
      </c>
    </row>
    <row r="33" spans="1:92" s="1655" customFormat="1" ht="21" customHeight="1" collapsed="1">
      <c r="A33" s="1648">
        <v>1</v>
      </c>
      <c r="B33" s="1650" t="s">
        <v>86</v>
      </c>
      <c r="C33" s="2099" t="s">
        <v>1026</v>
      </c>
      <c r="D33" s="1651"/>
      <c r="E33" s="1651"/>
      <c r="F33" s="1651"/>
      <c r="G33" s="1651"/>
      <c r="H33" s="1651"/>
      <c r="I33" s="1651"/>
      <c r="J33" s="2100"/>
      <c r="K33" s="1651"/>
      <c r="L33" s="1651"/>
      <c r="M33" s="1651"/>
      <c r="N33" s="1651"/>
      <c r="O33" s="1651"/>
      <c r="P33" s="1651"/>
      <c r="Q33" s="1651"/>
      <c r="R33" s="2093"/>
      <c r="S33" s="1651"/>
      <c r="T33" s="1651"/>
      <c r="U33" s="1651"/>
      <c r="V33" s="1651"/>
      <c r="W33" s="2100"/>
      <c r="X33" s="2093"/>
      <c r="Y33" s="1651"/>
      <c r="Z33" s="2100"/>
      <c r="AA33" s="2093"/>
      <c r="AB33" s="2038"/>
      <c r="AC33" s="2100"/>
      <c r="AD33" s="1651"/>
      <c r="AE33" s="2093"/>
      <c r="AF33" s="1652"/>
      <c r="AG33" s="1652"/>
      <c r="AH33" s="1652"/>
      <c r="AI33" s="1652"/>
      <c r="AJ33" s="1652"/>
      <c r="AK33" s="1652"/>
      <c r="AL33" s="1652"/>
      <c r="AM33" s="1652"/>
      <c r="AN33" s="1652"/>
      <c r="AO33" s="1652"/>
      <c r="AP33" s="1874"/>
      <c r="AQ33" s="1653"/>
      <c r="AR33" s="1653"/>
      <c r="AS33" s="1653"/>
      <c r="AT33" s="1653"/>
      <c r="AU33" s="1653"/>
      <c r="AV33" s="1653"/>
      <c r="AW33" s="1653"/>
      <c r="AX33" s="1653"/>
      <c r="AY33" s="1653"/>
      <c r="AZ33" s="1653"/>
      <c r="BA33" s="1653"/>
      <c r="BB33" s="1653"/>
      <c r="BC33" s="1653"/>
      <c r="BD33" s="1653"/>
      <c r="BE33" s="1653"/>
      <c r="BF33" s="1653"/>
      <c r="BG33" s="1653"/>
      <c r="BH33" s="1653"/>
      <c r="BI33" s="1653"/>
      <c r="BJ33" s="1653"/>
      <c r="BK33" s="1653"/>
      <c r="BL33" s="1653"/>
      <c r="BM33" s="1875"/>
      <c r="BN33" s="1654"/>
      <c r="BO33" s="2109" t="e">
        <f>INDEX('прил 1.1'!#REF!,MATCH('прил 1.2'!B33,'прил 1.1'!B:B,0))-AF33</f>
        <v>#REF!</v>
      </c>
      <c r="BP33" s="1312" t="e">
        <f>IF(AL33&lt;='прил 1.1'!#REF!,AL33,0)</f>
        <v>#REF!</v>
      </c>
      <c r="BQ33" s="1312" t="e">
        <f>INDEX('прил 14'!W:W,MATCH('прил 1.2'!$B33,'прил 14'!$B:$B,0))</f>
        <v>#REF!</v>
      </c>
      <c r="BR33" s="1312">
        <f>INDEX('прил 14'!X:X,MATCH('прил 1.2'!$B33,'прил 14'!$B:$B,0))</f>
        <v>0</v>
      </c>
      <c r="BS33" s="1312">
        <f>INDEX('прил 14'!Y:Y,MATCH('прил 1.2'!$B33,'прил 14'!$B:$B,0))</f>
        <v>0</v>
      </c>
      <c r="BT33" s="1312" t="e">
        <f>INDEX('прил 14'!Z:Z,MATCH('прил 1.2'!$B33,'прил 14'!$B:$B,0))</f>
        <v>#REF!</v>
      </c>
      <c r="BU33" s="1312"/>
      <c r="BV33" s="1312"/>
      <c r="BW33" s="1312"/>
      <c r="BX33" s="1312"/>
      <c r="BY33" s="965">
        <f t="shared" ref="BY33" si="11">IF(AL33&gt;0,AL33-BP33,0)</f>
        <v>0</v>
      </c>
      <c r="BZ33" s="1963">
        <f t="shared" ref="BZ33" si="12">AK33-AL33-AM33-AN33-AO33</f>
        <v>0</v>
      </c>
      <c r="CA33" s="965" t="e">
        <f>INDEX('прил 1.1'!AY:AY,MATCH('прил 1.2'!B33,'прил 1.1'!B:B,0))</f>
        <v>#N/A</v>
      </c>
      <c r="CC33" s="1649">
        <f t="shared" si="6"/>
        <v>0</v>
      </c>
      <c r="CD33" s="1649" t="e">
        <v>#N/A</v>
      </c>
      <c r="CE33" s="1406" t="e">
        <f t="shared" ref="CE33" si="13">CD33-AK33</f>
        <v>#N/A</v>
      </c>
      <c r="CN33" s="735">
        <f t="shared" ref="CN33" si="14">AK33-AL33-AM33-AN33-AO33</f>
        <v>0</v>
      </c>
    </row>
    <row r="34" spans="1:92" s="1655" customFormat="1" ht="21" hidden="1" customHeight="1">
      <c r="A34" s="2196" t="s">
        <v>257</v>
      </c>
      <c r="B34" s="2174" t="s">
        <v>1433</v>
      </c>
      <c r="C34" s="2197"/>
      <c r="D34" s="2201"/>
      <c r="E34" s="2201"/>
      <c r="F34" s="2199"/>
      <c r="G34" s="2198"/>
      <c r="H34" s="2198"/>
      <c r="I34" s="2251"/>
      <c r="J34" s="2100"/>
      <c r="K34" s="1651"/>
      <c r="L34" s="1651"/>
      <c r="M34" s="1651"/>
      <c r="N34" s="1651"/>
      <c r="O34" s="1651"/>
      <c r="P34" s="1651"/>
      <c r="Q34" s="1651"/>
      <c r="R34" s="2093"/>
      <c r="S34" s="2198"/>
      <c r="T34" s="2198"/>
      <c r="U34" s="2198"/>
      <c r="V34" s="2198"/>
      <c r="W34" s="2100"/>
      <c r="X34" s="2093"/>
      <c r="Y34" s="2198"/>
      <c r="Z34" s="2100"/>
      <c r="AA34" s="2093"/>
      <c r="AB34" s="1466"/>
      <c r="AC34" s="2100"/>
      <c r="AD34" s="1651"/>
      <c r="AE34" s="2093"/>
      <c r="AF34" s="1652"/>
      <c r="AG34" s="1652"/>
      <c r="AH34" s="2119"/>
      <c r="AI34" s="1652"/>
      <c r="AJ34" s="1652"/>
      <c r="AK34" s="1652"/>
      <c r="AL34" s="1652"/>
      <c r="AM34" s="2119"/>
      <c r="AN34" s="1652"/>
      <c r="AO34" s="1652"/>
      <c r="AP34" s="1874"/>
      <c r="AQ34" s="1653"/>
      <c r="AR34" s="1874"/>
      <c r="AS34" s="1653"/>
      <c r="AT34" s="1653"/>
      <c r="AU34" s="1653"/>
      <c r="AV34" s="1874"/>
      <c r="AW34" s="1653"/>
      <c r="AX34" s="1653"/>
      <c r="AY34" s="1653"/>
      <c r="AZ34" s="1653"/>
      <c r="BA34" s="1653"/>
      <c r="BB34" s="1653"/>
      <c r="BC34" s="1653"/>
      <c r="BD34" s="1653"/>
      <c r="BE34" s="1653"/>
      <c r="BF34" s="1653"/>
      <c r="BG34" s="1653"/>
      <c r="BH34" s="1653"/>
      <c r="BI34" s="1874"/>
      <c r="BJ34" s="1653"/>
      <c r="BK34" s="1653"/>
      <c r="BL34" s="1874"/>
      <c r="BM34" s="1875"/>
      <c r="BN34" s="2200"/>
      <c r="BO34" s="2109"/>
      <c r="BP34" s="1312"/>
      <c r="BQ34" s="1312"/>
      <c r="BR34" s="1312"/>
      <c r="BS34" s="1312"/>
      <c r="BT34" s="1312"/>
      <c r="BU34" s="1312"/>
      <c r="BV34" s="1312"/>
      <c r="BW34" s="1312"/>
      <c r="BX34" s="1312"/>
      <c r="BY34" s="965"/>
      <c r="BZ34" s="1963"/>
      <c r="CA34" s="965"/>
      <c r="CC34" s="1649"/>
      <c r="CD34" s="1649"/>
      <c r="CE34" s="1406"/>
      <c r="CN34" s="735"/>
    </row>
    <row r="35" spans="1:92" s="1655" customFormat="1" ht="21" hidden="1" customHeight="1">
      <c r="A35" s="2196" t="s">
        <v>258</v>
      </c>
      <c r="B35" s="2174" t="s">
        <v>1434</v>
      </c>
      <c r="C35" s="2197"/>
      <c r="D35" s="2201"/>
      <c r="E35" s="2201"/>
      <c r="F35" s="2199"/>
      <c r="G35" s="2198"/>
      <c r="H35" s="2198"/>
      <c r="I35" s="2251"/>
      <c r="J35" s="2100"/>
      <c r="K35" s="1651"/>
      <c r="L35" s="1651"/>
      <c r="M35" s="1651"/>
      <c r="N35" s="1651"/>
      <c r="O35" s="1651"/>
      <c r="P35" s="1651"/>
      <c r="Q35" s="1651"/>
      <c r="R35" s="2093"/>
      <c r="S35" s="2198"/>
      <c r="T35" s="2198"/>
      <c r="U35" s="2198"/>
      <c r="V35" s="2198"/>
      <c r="W35" s="2100"/>
      <c r="X35" s="2093"/>
      <c r="Y35" s="2198"/>
      <c r="Z35" s="2100"/>
      <c r="AA35" s="2093"/>
      <c r="AB35" s="1466"/>
      <c r="AC35" s="2100"/>
      <c r="AD35" s="1651"/>
      <c r="AE35" s="2093"/>
      <c r="AF35" s="1652"/>
      <c r="AG35" s="1652"/>
      <c r="AH35" s="2119"/>
      <c r="AI35" s="1652"/>
      <c r="AJ35" s="1652"/>
      <c r="AK35" s="1652"/>
      <c r="AL35" s="1652"/>
      <c r="AM35" s="2119"/>
      <c r="AN35" s="1652"/>
      <c r="AO35" s="1652"/>
      <c r="AP35" s="1874"/>
      <c r="AQ35" s="1653"/>
      <c r="AR35" s="1874"/>
      <c r="AS35" s="1653"/>
      <c r="AT35" s="1653"/>
      <c r="AU35" s="1653"/>
      <c r="AV35" s="1874"/>
      <c r="AW35" s="1653"/>
      <c r="AX35" s="1653"/>
      <c r="AY35" s="1653"/>
      <c r="AZ35" s="1653"/>
      <c r="BA35" s="1653"/>
      <c r="BB35" s="1653"/>
      <c r="BC35" s="1653"/>
      <c r="BD35" s="1653"/>
      <c r="BE35" s="1653"/>
      <c r="BF35" s="1653"/>
      <c r="BG35" s="1653"/>
      <c r="BH35" s="1653"/>
      <c r="BI35" s="1874"/>
      <c r="BJ35" s="1653"/>
      <c r="BK35" s="1653"/>
      <c r="BL35" s="1874"/>
      <c r="BM35" s="1875"/>
      <c r="BN35" s="2200"/>
      <c r="BO35" s="2109"/>
      <c r="BP35" s="1312"/>
      <c r="BQ35" s="1312"/>
      <c r="BR35" s="1312"/>
      <c r="BS35" s="1312"/>
      <c r="BT35" s="1312"/>
      <c r="BU35" s="1312"/>
      <c r="BV35" s="1312"/>
      <c r="BW35" s="1312"/>
      <c r="BX35" s="1312"/>
      <c r="BY35" s="965"/>
      <c r="BZ35" s="1963"/>
      <c r="CA35" s="965"/>
      <c r="CC35" s="1649"/>
      <c r="CD35" s="1649"/>
      <c r="CE35" s="1406"/>
      <c r="CN35" s="735"/>
    </row>
    <row r="36" spans="1:92" s="1655" customFormat="1" ht="21" hidden="1" customHeight="1">
      <c r="A36" s="2196" t="s">
        <v>259</v>
      </c>
      <c r="B36" s="2174" t="s">
        <v>1435</v>
      </c>
      <c r="C36" s="2197"/>
      <c r="D36" s="2201"/>
      <c r="E36" s="2201"/>
      <c r="F36" s="2199"/>
      <c r="G36" s="2198"/>
      <c r="H36" s="2198"/>
      <c r="I36" s="2251"/>
      <c r="J36" s="2100"/>
      <c r="K36" s="1651"/>
      <c r="L36" s="1651"/>
      <c r="M36" s="1651"/>
      <c r="N36" s="1651"/>
      <c r="O36" s="1651"/>
      <c r="P36" s="1651"/>
      <c r="Q36" s="1651"/>
      <c r="R36" s="2093"/>
      <c r="S36" s="2198"/>
      <c r="T36" s="2198"/>
      <c r="U36" s="2198"/>
      <c r="V36" s="2198"/>
      <c r="W36" s="2100"/>
      <c r="X36" s="2093"/>
      <c r="Y36" s="2198"/>
      <c r="Z36" s="2100"/>
      <c r="AA36" s="2093"/>
      <c r="AB36" s="1466"/>
      <c r="AC36" s="2100"/>
      <c r="AD36" s="1651"/>
      <c r="AE36" s="2093"/>
      <c r="AF36" s="1652"/>
      <c r="AG36" s="1652"/>
      <c r="AH36" s="2119"/>
      <c r="AI36" s="1652"/>
      <c r="AJ36" s="1652"/>
      <c r="AK36" s="1652"/>
      <c r="AL36" s="1652"/>
      <c r="AM36" s="2119"/>
      <c r="AN36" s="1652"/>
      <c r="AO36" s="1652"/>
      <c r="AP36" s="1874"/>
      <c r="AQ36" s="1653"/>
      <c r="AR36" s="1874"/>
      <c r="AS36" s="1653"/>
      <c r="AT36" s="1653"/>
      <c r="AU36" s="1653"/>
      <c r="AV36" s="1874"/>
      <c r="AW36" s="1653"/>
      <c r="AX36" s="1653"/>
      <c r="AY36" s="1653"/>
      <c r="AZ36" s="1653"/>
      <c r="BA36" s="1653"/>
      <c r="BB36" s="1653"/>
      <c r="BC36" s="1653"/>
      <c r="BD36" s="1653"/>
      <c r="BE36" s="1653"/>
      <c r="BF36" s="1653"/>
      <c r="BG36" s="1653"/>
      <c r="BH36" s="1653"/>
      <c r="BI36" s="1874"/>
      <c r="BJ36" s="1653"/>
      <c r="BK36" s="1653"/>
      <c r="BL36" s="1874"/>
      <c r="BM36" s="1875"/>
      <c r="BN36" s="2200"/>
      <c r="BO36" s="2109"/>
      <c r="BP36" s="1312"/>
      <c r="BQ36" s="1312"/>
      <c r="BR36" s="1312"/>
      <c r="BS36" s="1312"/>
      <c r="BT36" s="1312"/>
      <c r="BU36" s="1312"/>
      <c r="BV36" s="1312"/>
      <c r="BW36" s="1312"/>
      <c r="BX36" s="1312"/>
      <c r="BY36" s="965"/>
      <c r="BZ36" s="1963"/>
      <c r="CA36" s="965"/>
      <c r="CC36" s="1649"/>
      <c r="CD36" s="1649"/>
      <c r="CE36" s="1406"/>
      <c r="CN36" s="735"/>
    </row>
    <row r="37" spans="1:92" s="1655" customFormat="1" ht="21" hidden="1" customHeight="1">
      <c r="A37" s="2196" t="s">
        <v>278</v>
      </c>
      <c r="B37" s="2174" t="s">
        <v>1436</v>
      </c>
      <c r="C37" s="2197"/>
      <c r="D37" s="2201"/>
      <c r="E37" s="2201"/>
      <c r="F37" s="2199"/>
      <c r="G37" s="2198"/>
      <c r="H37" s="2198"/>
      <c r="I37" s="2251"/>
      <c r="J37" s="2100"/>
      <c r="K37" s="1651"/>
      <c r="L37" s="1651"/>
      <c r="M37" s="1651"/>
      <c r="N37" s="1651"/>
      <c r="O37" s="1651"/>
      <c r="P37" s="1651"/>
      <c r="Q37" s="1651"/>
      <c r="R37" s="2093"/>
      <c r="S37" s="2198"/>
      <c r="T37" s="2198"/>
      <c r="U37" s="2198"/>
      <c r="V37" s="2198"/>
      <c r="W37" s="2100"/>
      <c r="X37" s="2093"/>
      <c r="Y37" s="2198"/>
      <c r="Z37" s="2100"/>
      <c r="AA37" s="2093"/>
      <c r="AB37" s="1466"/>
      <c r="AC37" s="2100"/>
      <c r="AD37" s="1651"/>
      <c r="AE37" s="2093"/>
      <c r="AF37" s="1652"/>
      <c r="AG37" s="1652"/>
      <c r="AH37" s="2119"/>
      <c r="AI37" s="1652"/>
      <c r="AJ37" s="1652"/>
      <c r="AK37" s="1652"/>
      <c r="AL37" s="1652"/>
      <c r="AM37" s="2119"/>
      <c r="AN37" s="1652"/>
      <c r="AO37" s="1652"/>
      <c r="AP37" s="1874"/>
      <c r="AQ37" s="1653"/>
      <c r="AR37" s="1874"/>
      <c r="AS37" s="1653"/>
      <c r="AT37" s="1653"/>
      <c r="AU37" s="1653"/>
      <c r="AV37" s="1874"/>
      <c r="AW37" s="1653"/>
      <c r="AX37" s="1653"/>
      <c r="AY37" s="1653"/>
      <c r="AZ37" s="1653"/>
      <c r="BA37" s="1653"/>
      <c r="BB37" s="1653"/>
      <c r="BC37" s="1653"/>
      <c r="BD37" s="1653"/>
      <c r="BE37" s="1653"/>
      <c r="BF37" s="1653"/>
      <c r="BG37" s="1653"/>
      <c r="BH37" s="1653"/>
      <c r="BI37" s="1874"/>
      <c r="BJ37" s="1653"/>
      <c r="BK37" s="1653"/>
      <c r="BL37" s="1874"/>
      <c r="BM37" s="1875"/>
      <c r="BN37" s="2200"/>
      <c r="BO37" s="2109"/>
      <c r="BP37" s="1312"/>
      <c r="BQ37" s="1312"/>
      <c r="BR37" s="1312"/>
      <c r="BS37" s="1312"/>
      <c r="BT37" s="1312"/>
      <c r="BU37" s="1312"/>
      <c r="BV37" s="1312"/>
      <c r="BW37" s="1312"/>
      <c r="BX37" s="1312"/>
      <c r="BY37" s="965"/>
      <c r="BZ37" s="1963"/>
      <c r="CA37" s="965"/>
      <c r="CC37" s="1649"/>
      <c r="CD37" s="1649"/>
      <c r="CE37" s="1406"/>
      <c r="CN37" s="735"/>
    </row>
    <row r="38" spans="1:92" s="1655" customFormat="1" ht="21" hidden="1" customHeight="1">
      <c r="A38" s="2196" t="s">
        <v>280</v>
      </c>
      <c r="B38" s="2174" t="s">
        <v>1437</v>
      </c>
      <c r="C38" s="2197"/>
      <c r="D38" s="2201"/>
      <c r="E38" s="2201"/>
      <c r="F38" s="2199"/>
      <c r="G38" s="2198"/>
      <c r="H38" s="2198"/>
      <c r="I38" s="2251"/>
      <c r="J38" s="2100"/>
      <c r="K38" s="1651"/>
      <c r="L38" s="1651"/>
      <c r="M38" s="1651"/>
      <c r="N38" s="1651"/>
      <c r="O38" s="1651"/>
      <c r="P38" s="1651"/>
      <c r="Q38" s="1651"/>
      <c r="R38" s="2093"/>
      <c r="S38" s="2198"/>
      <c r="T38" s="2198"/>
      <c r="U38" s="2198"/>
      <c r="V38" s="2198"/>
      <c r="W38" s="2100"/>
      <c r="X38" s="2093"/>
      <c r="Y38" s="2198"/>
      <c r="Z38" s="2100"/>
      <c r="AA38" s="2093"/>
      <c r="AB38" s="1466"/>
      <c r="AC38" s="2100"/>
      <c r="AD38" s="1651"/>
      <c r="AE38" s="2093"/>
      <c r="AF38" s="1652"/>
      <c r="AG38" s="1652"/>
      <c r="AH38" s="2119"/>
      <c r="AI38" s="1652"/>
      <c r="AJ38" s="1652"/>
      <c r="AK38" s="1652"/>
      <c r="AL38" s="1652"/>
      <c r="AM38" s="2119"/>
      <c r="AN38" s="1652"/>
      <c r="AO38" s="1652"/>
      <c r="AP38" s="1874"/>
      <c r="AQ38" s="1653"/>
      <c r="AR38" s="1874"/>
      <c r="AS38" s="1653"/>
      <c r="AT38" s="1653"/>
      <c r="AU38" s="1653"/>
      <c r="AV38" s="1874"/>
      <c r="AW38" s="1653"/>
      <c r="AX38" s="1653"/>
      <c r="AY38" s="1653"/>
      <c r="AZ38" s="1653"/>
      <c r="BA38" s="1653"/>
      <c r="BB38" s="1653"/>
      <c r="BC38" s="1653"/>
      <c r="BD38" s="1653"/>
      <c r="BE38" s="1653"/>
      <c r="BF38" s="1653"/>
      <c r="BG38" s="1653"/>
      <c r="BH38" s="1653"/>
      <c r="BI38" s="1874"/>
      <c r="BJ38" s="1653"/>
      <c r="BK38" s="1653"/>
      <c r="BL38" s="1874"/>
      <c r="BM38" s="1875"/>
      <c r="BN38" s="2200"/>
      <c r="BO38" s="2109"/>
      <c r="BP38" s="1312"/>
      <c r="BQ38" s="1312"/>
      <c r="BR38" s="1312"/>
      <c r="BS38" s="1312"/>
      <c r="BT38" s="1312"/>
      <c r="BU38" s="1312"/>
      <c r="BV38" s="1312"/>
      <c r="BW38" s="1312"/>
      <c r="BX38" s="1312"/>
      <c r="BY38" s="965"/>
      <c r="BZ38" s="1963"/>
      <c r="CA38" s="965"/>
      <c r="CC38" s="1649"/>
      <c r="CD38" s="1649"/>
      <c r="CE38" s="1406"/>
      <c r="CN38" s="735"/>
    </row>
    <row r="39" spans="1:92" s="1655" customFormat="1" ht="47.25" hidden="1">
      <c r="A39" s="2196" t="s">
        <v>1014</v>
      </c>
      <c r="B39" s="2174" t="s">
        <v>1450</v>
      </c>
      <c r="C39" s="2197"/>
      <c r="D39" s="2201"/>
      <c r="E39" s="2198"/>
      <c r="F39" s="2199"/>
      <c r="G39" s="2198"/>
      <c r="H39" s="2198"/>
      <c r="I39" s="2198"/>
      <c r="J39" s="2100"/>
      <c r="K39" s="1651"/>
      <c r="L39" s="1651"/>
      <c r="M39" s="1651"/>
      <c r="N39" s="1651"/>
      <c r="O39" s="1651"/>
      <c r="P39" s="1651"/>
      <c r="Q39" s="1651"/>
      <c r="R39" s="2093"/>
      <c r="S39" s="2196"/>
      <c r="T39" s="2196"/>
      <c r="U39" s="2198"/>
      <c r="V39" s="2198"/>
      <c r="W39" s="2100"/>
      <c r="X39" s="2093"/>
      <c r="Y39" s="2203"/>
      <c r="Z39" s="2100"/>
      <c r="AA39" s="2093"/>
      <c r="AB39" s="1466"/>
      <c r="AC39" s="2100"/>
      <c r="AD39" s="1651"/>
      <c r="AE39" s="2093"/>
      <c r="AF39" s="1652"/>
      <c r="AG39" s="1652"/>
      <c r="AH39" s="2119"/>
      <c r="AI39" s="1652"/>
      <c r="AJ39" s="1652"/>
      <c r="AK39" s="1652"/>
      <c r="AL39" s="1652"/>
      <c r="AM39" s="2119"/>
      <c r="AN39" s="1652"/>
      <c r="AO39" s="1652"/>
      <c r="AP39" s="1874"/>
      <c r="AQ39" s="1653"/>
      <c r="AR39" s="1874"/>
      <c r="AS39" s="1653"/>
      <c r="AT39" s="1653"/>
      <c r="AU39" s="1653"/>
      <c r="AV39" s="1874"/>
      <c r="AW39" s="1653"/>
      <c r="AX39" s="1653"/>
      <c r="AY39" s="1653"/>
      <c r="AZ39" s="1653"/>
      <c r="BA39" s="1653"/>
      <c r="BB39" s="1653"/>
      <c r="BC39" s="1653"/>
      <c r="BD39" s="1653"/>
      <c r="BE39" s="1653"/>
      <c r="BF39" s="1653"/>
      <c r="BG39" s="1653"/>
      <c r="BH39" s="1653"/>
      <c r="BI39" s="1874"/>
      <c r="BJ39" s="1653"/>
      <c r="BK39" s="1653"/>
      <c r="BL39" s="1874"/>
      <c r="BM39" s="1875"/>
      <c r="BN39" s="2200"/>
      <c r="BO39" s="2109"/>
      <c r="BP39" s="1312"/>
      <c r="BQ39" s="1312"/>
      <c r="BR39" s="1312"/>
      <c r="BS39" s="1312"/>
      <c r="BT39" s="1312"/>
      <c r="BU39" s="1312"/>
      <c r="BV39" s="1312"/>
      <c r="BW39" s="1312"/>
      <c r="BX39" s="1312"/>
      <c r="BY39" s="965"/>
      <c r="BZ39" s="1963"/>
      <c r="CA39" s="965"/>
      <c r="CC39" s="1649"/>
      <c r="CD39" s="1649"/>
      <c r="CE39" s="1406"/>
      <c r="CN39" s="735"/>
    </row>
    <row r="40" spans="1:92" s="1655" customFormat="1" ht="31.5">
      <c r="A40" s="2196" t="s">
        <v>111</v>
      </c>
      <c r="B40" s="2174" t="s">
        <v>1451</v>
      </c>
      <c r="C40" s="2197"/>
      <c r="D40" s="2201">
        <v>2017</v>
      </c>
      <c r="E40" s="2201">
        <v>20</v>
      </c>
      <c r="F40" s="2199" t="s">
        <v>1457</v>
      </c>
      <c r="G40" s="2198"/>
      <c r="H40" s="2198" t="s">
        <v>1440</v>
      </c>
      <c r="I40" s="2198"/>
      <c r="J40" s="2100"/>
      <c r="K40" s="1651"/>
      <c r="L40" s="1651"/>
      <c r="M40" s="1651"/>
      <c r="N40" s="1651"/>
      <c r="O40" s="1651"/>
      <c r="P40" s="1651"/>
      <c r="Q40" s="1651"/>
      <c r="R40" s="2093"/>
      <c r="S40" s="2196"/>
      <c r="T40" s="2203"/>
      <c r="U40" s="2198"/>
      <c r="V40" s="2198"/>
      <c r="W40" s="2100"/>
      <c r="X40" s="2093"/>
      <c r="Y40" s="2203"/>
      <c r="Z40" s="2100"/>
      <c r="AA40" s="2093"/>
      <c r="AB40" s="1466"/>
      <c r="AC40" s="2100"/>
      <c r="AD40" s="1651"/>
      <c r="AE40" s="2093"/>
      <c r="AF40" s="1652">
        <f t="shared" ref="AF34:AF42" si="15">AG40+AH40+AI40+AJ40</f>
        <v>11.476000000000001</v>
      </c>
      <c r="AG40" s="1652"/>
      <c r="AH40" s="2982">
        <f>'прил 1.1'!AP39</f>
        <v>11.476000000000001</v>
      </c>
      <c r="AI40" s="1652"/>
      <c r="AJ40" s="1652"/>
      <c r="AK40" s="1652">
        <f t="shared" ref="AK34:AK42" si="16">AL40+AM40+AN40+AO40</f>
        <v>13.541679999999999</v>
      </c>
      <c r="AL40" s="1652"/>
      <c r="AM40" s="2982">
        <f>'прил 1.1'!J39</f>
        <v>13.541679999999999</v>
      </c>
      <c r="AN40" s="1652"/>
      <c r="AO40" s="1652"/>
      <c r="AP40" s="1874"/>
      <c r="AQ40" s="1653"/>
      <c r="AR40" s="1874"/>
      <c r="AS40" s="1653"/>
      <c r="AT40" s="1653"/>
      <c r="AU40" s="1653"/>
      <c r="AV40" s="1874"/>
      <c r="AW40" s="1653"/>
      <c r="AX40" s="1653"/>
      <c r="AY40" s="1653"/>
      <c r="AZ40" s="1653"/>
      <c r="BA40" s="1653"/>
      <c r="BB40" s="1653"/>
      <c r="BC40" s="1653"/>
      <c r="BD40" s="1653"/>
      <c r="BE40" s="1653"/>
      <c r="BF40" s="1653"/>
      <c r="BG40" s="1653"/>
      <c r="BH40" s="1653"/>
      <c r="BI40" s="1874"/>
      <c r="BJ40" s="1653"/>
      <c r="BK40" s="1653"/>
      <c r="BL40" s="1874"/>
      <c r="BM40" s="1875"/>
      <c r="BN40" s="2200"/>
      <c r="BO40" s="2109"/>
      <c r="BP40" s="1312"/>
      <c r="BQ40" s="1312"/>
      <c r="BR40" s="1312"/>
      <c r="BS40" s="1312"/>
      <c r="BT40" s="1312"/>
      <c r="BU40" s="1312"/>
      <c r="BV40" s="1312"/>
      <c r="BW40" s="1312"/>
      <c r="BX40" s="1312"/>
      <c r="BY40" s="965"/>
      <c r="BZ40" s="1963"/>
      <c r="CA40" s="965"/>
      <c r="CC40" s="1649"/>
      <c r="CD40" s="1649"/>
      <c r="CE40" s="1406"/>
      <c r="CN40" s="735"/>
    </row>
    <row r="41" spans="1:92" s="965" customFormat="1" ht="56.25" hidden="1" outlineLevel="1">
      <c r="A41" s="1076" t="s">
        <v>1441</v>
      </c>
      <c r="B41" s="2189" t="s">
        <v>1452</v>
      </c>
      <c r="C41" s="1071"/>
      <c r="D41" s="1068"/>
      <c r="E41" s="1068"/>
      <c r="F41" s="1074"/>
      <c r="G41" s="1068"/>
      <c r="H41" s="1068"/>
      <c r="I41" s="1068"/>
      <c r="J41" s="1066"/>
      <c r="K41" s="792"/>
      <c r="L41" s="792"/>
      <c r="M41" s="792"/>
      <c r="N41" s="792"/>
      <c r="O41" s="792"/>
      <c r="P41" s="792"/>
      <c r="Q41" s="792"/>
      <c r="R41" s="792"/>
      <c r="S41" s="2196"/>
      <c r="T41" s="2196"/>
      <c r="U41" s="1068"/>
      <c r="V41" s="2202"/>
      <c r="W41" s="1066"/>
      <c r="X41" s="792"/>
      <c r="Y41" s="2205"/>
      <c r="Z41" s="1066"/>
      <c r="AA41" s="792"/>
      <c r="AB41" s="1466"/>
      <c r="AC41" s="1066"/>
      <c r="AD41" s="792"/>
      <c r="AE41" s="792"/>
      <c r="AF41" s="1652"/>
      <c r="AG41" s="1086"/>
      <c r="AH41" s="2119"/>
      <c r="AI41" s="1086"/>
      <c r="AJ41" s="1086"/>
      <c r="AK41" s="1652"/>
      <c r="AL41" s="1086"/>
      <c r="AM41" s="2119"/>
      <c r="AN41" s="1086"/>
      <c r="AO41" s="1086"/>
      <c r="AP41" s="792"/>
      <c r="AQ41" s="792"/>
      <c r="AR41" s="1066"/>
      <c r="AS41" s="792"/>
      <c r="AT41" s="792"/>
      <c r="AU41" s="792"/>
      <c r="AV41" s="1066"/>
      <c r="AW41" s="792"/>
      <c r="AX41" s="792"/>
      <c r="AY41" s="792"/>
      <c r="AZ41" s="792"/>
      <c r="BA41" s="792"/>
      <c r="BB41" s="792"/>
      <c r="BC41" s="792"/>
      <c r="BD41" s="792"/>
      <c r="BE41" s="792"/>
      <c r="BF41" s="792"/>
      <c r="BG41" s="792"/>
      <c r="BH41" s="792"/>
      <c r="BI41" s="1066"/>
      <c r="BJ41" s="792"/>
      <c r="BK41" s="792"/>
      <c r="BL41" s="1066"/>
      <c r="BM41" s="792"/>
      <c r="BN41" s="1397"/>
      <c r="BO41" s="1406"/>
      <c r="BP41" s="1312"/>
      <c r="BQ41" s="1312"/>
      <c r="BR41" s="1312"/>
      <c r="BS41" s="1312"/>
      <c r="BT41" s="1312"/>
      <c r="BU41" s="1312"/>
      <c r="BV41" s="1312"/>
      <c r="BW41" s="1312"/>
      <c r="BX41" s="1312"/>
      <c r="BZ41" s="1963"/>
      <c r="CC41" s="1649"/>
      <c r="CD41" s="1649"/>
      <c r="CN41" s="735"/>
    </row>
    <row r="42" spans="1:92" s="1655" customFormat="1" ht="56.25" hidden="1">
      <c r="A42" s="2196" t="s">
        <v>1442</v>
      </c>
      <c r="B42" s="2189" t="s">
        <v>1453</v>
      </c>
      <c r="C42" s="2197"/>
      <c r="D42" s="2198"/>
      <c r="E42" s="2198"/>
      <c r="F42" s="2199"/>
      <c r="G42" s="2198"/>
      <c r="H42" s="2198"/>
      <c r="I42" s="2198"/>
      <c r="J42" s="2100"/>
      <c r="K42" s="1651"/>
      <c r="L42" s="1651"/>
      <c r="M42" s="1651"/>
      <c r="N42" s="1651"/>
      <c r="O42" s="1651"/>
      <c r="P42" s="1651"/>
      <c r="Q42" s="1651"/>
      <c r="R42" s="2093"/>
      <c r="S42" s="2196"/>
      <c r="T42" s="2196"/>
      <c r="U42" s="2198"/>
      <c r="V42" s="2198"/>
      <c r="W42" s="2100"/>
      <c r="X42" s="2093"/>
      <c r="Y42" s="2196"/>
      <c r="Z42" s="2100"/>
      <c r="AA42" s="2093"/>
      <c r="AB42" s="1466"/>
      <c r="AC42" s="2100"/>
      <c r="AD42" s="1651"/>
      <c r="AE42" s="2093"/>
      <c r="AF42" s="1652"/>
      <c r="AG42" s="1652"/>
      <c r="AH42" s="2119"/>
      <c r="AI42" s="1652"/>
      <c r="AJ42" s="1652"/>
      <c r="AK42" s="1652"/>
      <c r="AL42" s="1652"/>
      <c r="AM42" s="2119"/>
      <c r="AN42" s="1652"/>
      <c r="AO42" s="1652"/>
      <c r="AP42" s="1874"/>
      <c r="AQ42" s="1653"/>
      <c r="AR42" s="1874"/>
      <c r="AS42" s="1653"/>
      <c r="AT42" s="1653"/>
      <c r="AU42" s="1653"/>
      <c r="AV42" s="1874"/>
      <c r="AW42" s="1653"/>
      <c r="AX42" s="1653"/>
      <c r="AY42" s="1653"/>
      <c r="AZ42" s="1653"/>
      <c r="BA42" s="1653"/>
      <c r="BB42" s="1653"/>
      <c r="BC42" s="1653"/>
      <c r="BD42" s="1653"/>
      <c r="BE42" s="1653"/>
      <c r="BF42" s="1653"/>
      <c r="BG42" s="1653"/>
      <c r="BH42" s="1653"/>
      <c r="BI42" s="1874"/>
      <c r="BJ42" s="1653"/>
      <c r="BK42" s="1653"/>
      <c r="BL42" s="1874"/>
      <c r="BM42" s="1875"/>
      <c r="BN42" s="2200"/>
      <c r="BO42" s="2109"/>
      <c r="BP42" s="1312"/>
      <c r="BQ42" s="1312"/>
      <c r="BR42" s="1312"/>
      <c r="BS42" s="1312"/>
      <c r="BT42" s="1312"/>
      <c r="BU42" s="1312"/>
      <c r="BV42" s="1312"/>
      <c r="BW42" s="1312"/>
      <c r="BX42" s="1312"/>
      <c r="BY42" s="965"/>
      <c r="BZ42" s="1963"/>
      <c r="CA42" s="965"/>
      <c r="CC42" s="1649"/>
      <c r="CD42" s="1649"/>
      <c r="CE42" s="1406"/>
      <c r="CN42" s="735"/>
    </row>
    <row r="46" spans="1:92">
      <c r="G46" s="708" t="str">
        <f>'прил 1.1'!J46</f>
        <v>Директор</v>
      </c>
      <c r="AI46" s="1080" t="str">
        <f>'прил 1.1'!AA45</f>
        <v>Д.С. Осипов</v>
      </c>
    </row>
  </sheetData>
  <sheetProtection selectLockedCells="1" selectUnlockedCells="1"/>
  <autoFilter ref="A19:CK42">
    <filterColumn colId="1"/>
  </autoFilter>
  <customSheetViews>
    <customSheetView guid="{EB98465D-0289-4BA5-A6BA-5AC3EB1A071C}" scale="70" showPageBreaks="1" fitToPage="1" printArea="1" filter="1" showAutoFilter="1" hiddenRows="1" hiddenColumns="1" topLeftCell="AN1">
      <selection activeCell="AZ16" sqref="AZ16:BX16"/>
      <pageMargins left="0.15748031496062992" right="0.15748031496062992" top="0.23622047244094491" bottom="0.35433070866141736" header="0.15748031496062992" footer="0.31496062992125984"/>
      <printOptions horizontalCentered="1"/>
      <pageSetup paperSize="8" scale="40" fitToHeight="12" orientation="landscape" r:id="rId1"/>
      <autoFilter ref="A19:CM737">
        <filterColumn colId="1">
          <customFilters>
            <customFilter operator="notEqual" val=" "/>
          </customFilters>
        </filterColumn>
      </autoFilter>
    </customSheetView>
    <customSheetView guid="{B8CA3292-2251-4C49-8579-3CF352E9DD94}" scale="50" showPageBreaks="1" fitToPage="1" printArea="1" hiddenRows="1" topLeftCell="A10">
      <selection activeCell="E22" sqref="E22"/>
      <pageMargins left="0.15748031496062992" right="0.15748031496062992" top="0.23622047244094491" bottom="0.35433070866141736" header="0.15748031496062992" footer="0.31496062992125984"/>
      <printOptions horizontalCentered="1"/>
      <pageSetup paperSize="8" scale="10" fitToHeight="2" orientation="landscape" r:id="rId2"/>
    </customSheetView>
    <customSheetView guid="{5D763BBE-552C-48CC-8411-7FA3A9432025}" scale="70" showPageBreaks="1" fitToPage="1" printArea="1" filter="1" showAutoFilter="1" hiddenRows="1" hiddenColumns="1" topLeftCell="AN1">
      <selection activeCell="AZ16" sqref="AZ16:BX16"/>
      <pageMargins left="0.15748031496062992" right="0.15748031496062992" top="0.23622047244094491" bottom="0.35433070866141736" header="0.15748031496062992" footer="0.31496062992125984"/>
      <printOptions horizontalCentered="1"/>
      <pageSetup paperSize="8" scale="40" fitToHeight="12" orientation="landscape" r:id="rId3"/>
      <autoFilter ref="A19:CM737">
        <filterColumn colId="1">
          <customFilters>
            <customFilter operator="notEqual" val=" "/>
          </customFilters>
        </filterColumn>
      </autoFilter>
    </customSheetView>
  </customSheetViews>
  <mergeCells count="21">
    <mergeCell ref="BX17:BX18"/>
    <mergeCell ref="BY17:BY18"/>
    <mergeCell ref="B16:C18"/>
    <mergeCell ref="D16:AB16"/>
    <mergeCell ref="D17:R17"/>
    <mergeCell ref="S17:AA17"/>
    <mergeCell ref="BP17:BT17"/>
    <mergeCell ref="BU17:BU18"/>
    <mergeCell ref="BV17:BV18"/>
    <mergeCell ref="BW17:BW18"/>
    <mergeCell ref="A6:BN6"/>
    <mergeCell ref="AC16:AE16"/>
    <mergeCell ref="AB17:AB18"/>
    <mergeCell ref="AP16:BN16"/>
    <mergeCell ref="AP17:BD17"/>
    <mergeCell ref="BE17:BM17"/>
    <mergeCell ref="BN17:BN18"/>
    <mergeCell ref="AF16:AJ17"/>
    <mergeCell ref="AK16:AO17"/>
    <mergeCell ref="AE17:AE18"/>
    <mergeCell ref="A16:A18"/>
  </mergeCells>
  <phoneticPr fontId="48" type="noConversion"/>
  <printOptions horizontalCentered="1"/>
  <pageMargins left="0.55118110236220474" right="7.874015748031496E-2" top="7.874015748031496E-2" bottom="7.874015748031496E-2" header="0.15748031496062992" footer="0.31496062992125984"/>
  <pageSetup paperSize="8" scale="47" orientation="landscape" r:id="rId4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BK23"/>
  <sheetViews>
    <sheetView view="pageBreakPreview" zoomScale="70" zoomScaleNormal="70" zoomScaleSheetLayoutView="70" workbookViewId="0">
      <selection activeCell="B17" sqref="B17"/>
    </sheetView>
  </sheetViews>
  <sheetFormatPr defaultRowHeight="15.75" outlineLevelCol="1"/>
  <cols>
    <col min="1" max="1" width="6.125" style="1838" customWidth="1"/>
    <col min="2" max="2" width="42.625" style="1839" customWidth="1"/>
    <col min="3" max="3" width="12.125" style="562" hidden="1" customWidth="1"/>
    <col min="4" max="6" width="8.125" style="1847" customWidth="1"/>
    <col min="7" max="9" width="8.125" style="1847" customWidth="1" outlineLevel="1"/>
    <col min="10" max="12" width="8.125" style="1847" hidden="1" customWidth="1" outlineLevel="1"/>
    <col min="13" max="13" width="8.125" style="1847" customWidth="1" collapsed="1"/>
    <col min="14" max="14" width="8.125" style="1847" customWidth="1"/>
    <col min="15" max="15" width="9.25" style="1847" customWidth="1"/>
    <col min="16" max="16" width="6.375" style="1847" hidden="1" customWidth="1" outlineLevel="1"/>
    <col min="17" max="17" width="8.625" style="1847" hidden="1" customWidth="1" outlineLevel="1"/>
    <col min="18" max="18" width="7" style="1847" customWidth="1" outlineLevel="1"/>
    <col min="19" max="21" width="6.75" style="1847" customWidth="1" outlineLevel="1"/>
    <col min="22" max="27" width="6.75" style="1847" hidden="1" customWidth="1" outlineLevel="1"/>
    <col min="28" max="29" width="6.375" style="1847" customWidth="1" outlineLevel="1"/>
    <col min="30" max="30" width="14.75" style="1848" customWidth="1"/>
    <col min="31" max="31" width="14.875" style="1848" customWidth="1"/>
    <col min="32" max="33" width="7.25" style="1848" customWidth="1"/>
    <col min="34" max="34" width="7.125" style="1848" customWidth="1"/>
    <col min="35" max="35" width="8.875" style="1848" customWidth="1"/>
    <col min="36" max="36" width="7.125" style="1848" customWidth="1"/>
    <col min="37" max="37" width="7.5" style="1848" customWidth="1"/>
    <col min="38" max="38" width="6.25" style="1848" customWidth="1"/>
    <col min="39" max="39" width="5.875" style="1848" customWidth="1"/>
    <col min="40" max="40" width="7.375" style="1848" customWidth="1"/>
    <col min="41" max="41" width="6.25" style="1848" customWidth="1"/>
    <col min="42" max="42" width="7.125" style="1848" customWidth="1"/>
    <col min="43" max="43" width="7.625" style="1848" customWidth="1"/>
    <col min="44" max="45" width="7.375" style="1848" customWidth="1"/>
    <col min="46" max="46" width="9.625" style="1848" customWidth="1"/>
    <col min="47" max="48" width="7.5" style="1848" customWidth="1"/>
    <col min="49" max="49" width="9.25" style="1848" customWidth="1"/>
    <col min="50" max="51" width="7.5" style="1848" hidden="1" customWidth="1" outlineLevel="1"/>
    <col min="52" max="52" width="9.25" style="1848" hidden="1" customWidth="1" outlineLevel="1"/>
    <col min="53" max="53" width="9.375" style="1848" customWidth="1" collapsed="1"/>
    <col min="54" max="54" width="8.875" style="1848" customWidth="1"/>
    <col min="55" max="55" width="10.75" style="1848" customWidth="1"/>
    <col min="56" max="56" width="13.875" style="2033" customWidth="1"/>
    <col min="57" max="57" width="13.875" style="1659" customWidth="1"/>
    <col min="58" max="58" width="10.625" style="1659" customWidth="1"/>
    <col min="59" max="59" width="11.75" style="1659" customWidth="1"/>
    <col min="60" max="60" width="10.625" style="1659" customWidth="1"/>
    <col min="61" max="61" width="9.75" style="1865" bestFit="1" customWidth="1"/>
    <col min="62" max="62" width="9.75" style="1865" hidden="1" customWidth="1"/>
    <col min="63" max="63" width="9.75" style="1865" bestFit="1" customWidth="1"/>
    <col min="64" max="16384" width="9" style="1865"/>
  </cols>
  <sheetData>
    <row r="1" spans="1:63">
      <c r="BD1" s="2031"/>
      <c r="BK1" s="1399" t="s">
        <v>1446</v>
      </c>
    </row>
    <row r="2" spans="1:63">
      <c r="A2" s="2039"/>
      <c r="BD2" s="2031"/>
      <c r="BK2" s="1399" t="s">
        <v>343</v>
      </c>
    </row>
    <row r="3" spans="1:63" ht="18.75">
      <c r="A3" s="2039"/>
      <c r="BD3" s="2032"/>
      <c r="BK3" s="1400" t="s">
        <v>885</v>
      </c>
    </row>
    <row r="4" spans="1:63" ht="26.25" customHeight="1">
      <c r="A4" s="2324" t="s">
        <v>1461</v>
      </c>
      <c r="B4" s="2324"/>
      <c r="C4" s="2325"/>
      <c r="D4" s="2324"/>
      <c r="E4" s="2324"/>
      <c r="F4" s="2324"/>
      <c r="G4" s="2324"/>
      <c r="H4" s="2324"/>
      <c r="I4" s="2324"/>
      <c r="J4" s="2324"/>
      <c r="K4" s="2324"/>
      <c r="L4" s="2324"/>
      <c r="M4" s="2324"/>
      <c r="N4" s="2324"/>
      <c r="O4" s="2324"/>
      <c r="P4" s="2324"/>
      <c r="Q4" s="2324"/>
      <c r="R4" s="2324"/>
      <c r="S4" s="2324"/>
      <c r="T4" s="2324"/>
      <c r="U4" s="2324"/>
      <c r="V4" s="2324"/>
      <c r="W4" s="2324"/>
      <c r="X4" s="2324"/>
      <c r="Y4" s="2324"/>
      <c r="Z4" s="2324"/>
      <c r="AA4" s="2324"/>
      <c r="AB4" s="2324"/>
      <c r="AC4" s="2324"/>
      <c r="BK4" s="2128" t="s">
        <v>762</v>
      </c>
    </row>
    <row r="5" spans="1:63" ht="18.75">
      <c r="A5" s="1840" t="s">
        <v>226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1"/>
      <c r="N5" s="1851"/>
      <c r="O5" s="1851"/>
      <c r="P5" s="1850"/>
      <c r="Q5" s="1850"/>
      <c r="R5" s="1850"/>
      <c r="S5" s="1850"/>
      <c r="T5" s="1850"/>
      <c r="U5" s="1850"/>
      <c r="V5" s="1850"/>
      <c r="W5" s="1850"/>
      <c r="X5" s="1850"/>
      <c r="Y5" s="1850"/>
      <c r="Z5" s="1850"/>
      <c r="AA5" s="1850"/>
      <c r="AB5" s="1850"/>
      <c r="AC5" s="1850"/>
      <c r="AD5" s="1852"/>
      <c r="AE5" s="1853"/>
      <c r="AF5" s="1852"/>
      <c r="AG5" s="1852"/>
      <c r="AH5" s="1852"/>
      <c r="AI5" s="1852"/>
      <c r="AJ5" s="1852"/>
      <c r="AK5" s="1852"/>
      <c r="AL5" s="1852"/>
      <c r="AM5" s="1852"/>
      <c r="AN5" s="1852"/>
      <c r="AO5" s="1852"/>
      <c r="AP5" s="1852"/>
      <c r="AQ5" s="1852"/>
      <c r="AR5" s="1852"/>
      <c r="AS5" s="1852"/>
      <c r="AT5" s="1852"/>
      <c r="AU5" s="1852"/>
      <c r="AV5" s="1852"/>
      <c r="AW5" s="1852"/>
      <c r="AX5" s="1852"/>
      <c r="AY5" s="1852"/>
      <c r="AZ5" s="1852"/>
      <c r="BA5" s="1852"/>
      <c r="BB5" s="1852"/>
      <c r="BC5" s="1852"/>
      <c r="BD5" s="1658"/>
      <c r="BK5" s="2129" t="s">
        <v>1443</v>
      </c>
    </row>
    <row r="6" spans="1:63" s="1857" customFormat="1" ht="18.75">
      <c r="A6" s="1841"/>
      <c r="B6" s="1842"/>
      <c r="C6" s="1659"/>
      <c r="D6" s="1854"/>
      <c r="E6" s="1854"/>
      <c r="F6" s="1854"/>
      <c r="G6" s="1854"/>
      <c r="H6" s="1854"/>
      <c r="I6" s="1854"/>
      <c r="J6" s="1854"/>
      <c r="K6" s="1854"/>
      <c r="L6" s="1854"/>
      <c r="M6" s="1854"/>
      <c r="N6" s="1854"/>
      <c r="O6" s="1854"/>
      <c r="P6" s="1854"/>
      <c r="Q6" s="1854"/>
      <c r="R6" s="1854"/>
      <c r="S6" s="1854"/>
      <c r="T6" s="1854"/>
      <c r="U6" s="1854"/>
      <c r="V6" s="1854"/>
      <c r="W6" s="1854"/>
      <c r="X6" s="1854"/>
      <c r="Y6" s="1854"/>
      <c r="Z6" s="1854"/>
      <c r="AA6" s="1854"/>
      <c r="AB6" s="1854"/>
      <c r="AC6" s="1854"/>
      <c r="AD6" s="1852"/>
      <c r="AE6" s="1852"/>
      <c r="AF6" s="1852"/>
      <c r="AG6" s="1852"/>
      <c r="AH6" s="1852"/>
      <c r="AI6" s="1852"/>
      <c r="AJ6" s="1852"/>
      <c r="AK6" s="1852"/>
      <c r="AL6" s="1852"/>
      <c r="AM6" s="1852"/>
      <c r="AN6" s="1852"/>
      <c r="AO6" s="1852"/>
      <c r="AP6" s="1852"/>
      <c r="AQ6" s="1852"/>
      <c r="AR6" s="1852">
        <f>AR12</f>
        <v>0</v>
      </c>
      <c r="AS6" s="1852">
        <f t="shared" ref="AS6:AW6" si="0">AS12</f>
        <v>0</v>
      </c>
      <c r="AT6" s="1852">
        <f t="shared" si="0"/>
        <v>0</v>
      </c>
      <c r="AU6" s="1852">
        <f t="shared" si="0"/>
        <v>0</v>
      </c>
      <c r="AV6" s="1852">
        <f t="shared" si="0"/>
        <v>0</v>
      </c>
      <c r="AW6" s="1852">
        <f t="shared" si="0"/>
        <v>0</v>
      </c>
      <c r="AX6" s="1852"/>
      <c r="AY6" s="1852"/>
      <c r="AZ6" s="1852"/>
      <c r="BA6" s="1852">
        <f>BA12</f>
        <v>0</v>
      </c>
      <c r="BB6" s="1852">
        <f>BB12</f>
        <v>5.38</v>
      </c>
      <c r="BC6" s="1856">
        <f>BC12</f>
        <v>0</v>
      </c>
      <c r="BE6" s="1659"/>
      <c r="BF6" s="1659"/>
      <c r="BG6" s="1659"/>
      <c r="BH6" s="1659"/>
      <c r="BK6" s="2129" t="s">
        <v>1444</v>
      </c>
    </row>
    <row r="7" spans="1:63" s="1843" customFormat="1" ht="18.75">
      <c r="C7" s="1660"/>
      <c r="M7" s="1854"/>
      <c r="N7" s="1854"/>
      <c r="O7" s="1854"/>
      <c r="AD7" s="1858"/>
      <c r="AE7" s="1858"/>
      <c r="AF7" s="1858"/>
      <c r="AG7" s="1858"/>
      <c r="AH7" s="1858"/>
      <c r="AI7" s="1858"/>
      <c r="AJ7" s="1858"/>
      <c r="AK7" s="1858"/>
      <c r="AL7" s="1858"/>
      <c r="AM7" s="1858"/>
      <c r="AN7" s="1858"/>
      <c r="AO7" s="1858"/>
      <c r="AP7" s="1858"/>
      <c r="AQ7" s="1858"/>
      <c r="AR7" s="1858"/>
      <c r="AS7" s="1858"/>
      <c r="AT7" s="1858"/>
      <c r="AU7" s="1858"/>
      <c r="AV7" s="1858"/>
      <c r="AW7" s="1858"/>
      <c r="AX7" s="1858"/>
      <c r="AY7" s="1858"/>
      <c r="AZ7" s="1858"/>
      <c r="BA7" s="1854"/>
      <c r="BB7" s="1854"/>
      <c r="BC7" s="1854"/>
      <c r="BD7" s="1855"/>
      <c r="BE7" s="1660"/>
      <c r="BF7" s="1660"/>
      <c r="BG7" s="1660"/>
      <c r="BH7" s="1660"/>
      <c r="BK7" s="2128" t="s">
        <v>1456</v>
      </c>
    </row>
    <row r="8" spans="1:63" ht="15.75" customHeight="1">
      <c r="A8" s="2326" t="s">
        <v>109</v>
      </c>
      <c r="B8" s="2327" t="s">
        <v>252</v>
      </c>
      <c r="C8" s="2303"/>
      <c r="D8" s="2320"/>
      <c r="E8" s="2320"/>
      <c r="F8" s="2320"/>
      <c r="G8" s="2320"/>
      <c r="H8" s="2320"/>
      <c r="I8" s="2320"/>
      <c r="J8" s="2320"/>
      <c r="K8" s="2320"/>
      <c r="L8" s="2320"/>
      <c r="M8" s="2320"/>
      <c r="N8" s="2320"/>
      <c r="O8" s="2320"/>
      <c r="P8" s="2320" t="s">
        <v>227</v>
      </c>
      <c r="Q8" s="2320"/>
      <c r="R8" s="2320"/>
      <c r="S8" s="2320"/>
      <c r="T8" s="2320"/>
      <c r="U8" s="2320"/>
      <c r="V8" s="2320"/>
      <c r="W8" s="2320"/>
      <c r="X8" s="2320"/>
      <c r="Y8" s="2320"/>
      <c r="Z8" s="2320"/>
      <c r="AA8" s="2320"/>
      <c r="AB8" s="2320"/>
      <c r="AC8" s="2320"/>
      <c r="AD8" s="2318" t="s">
        <v>830</v>
      </c>
      <c r="AE8" s="2318" t="s">
        <v>887</v>
      </c>
      <c r="AF8" s="2323" t="s">
        <v>831</v>
      </c>
      <c r="AG8" s="2323"/>
      <c r="AH8" s="2323"/>
      <c r="AI8" s="2323"/>
      <c r="AJ8" s="2323"/>
      <c r="AK8" s="2323"/>
      <c r="AL8" s="2323"/>
      <c r="AM8" s="2323"/>
      <c r="AN8" s="2323"/>
      <c r="AO8" s="2323"/>
      <c r="AP8" s="2323"/>
      <c r="AQ8" s="2323"/>
      <c r="AR8" s="2323"/>
      <c r="AS8" s="2323"/>
      <c r="AT8" s="2323"/>
      <c r="AU8" s="2323"/>
      <c r="AV8" s="2323"/>
      <c r="AW8" s="2323"/>
      <c r="AX8" s="2323"/>
      <c r="AY8" s="2323"/>
      <c r="AZ8" s="2323"/>
      <c r="BA8" s="2323"/>
      <c r="BB8" s="2323"/>
      <c r="BC8" s="2323"/>
      <c r="BD8" s="2034"/>
      <c r="BE8" s="1903"/>
      <c r="BF8" s="1903"/>
    </row>
    <row r="9" spans="1:63" ht="42" customHeight="1">
      <c r="A9" s="2326"/>
      <c r="B9" s="2327"/>
      <c r="C9" s="2303"/>
      <c r="D9" s="2322" t="s">
        <v>751</v>
      </c>
      <c r="E9" s="2322"/>
      <c r="F9" s="2322"/>
      <c r="G9" s="2322" t="s">
        <v>877</v>
      </c>
      <c r="H9" s="2322"/>
      <c r="I9" s="2322"/>
      <c r="J9" s="2322" t="s">
        <v>932</v>
      </c>
      <c r="K9" s="2322"/>
      <c r="L9" s="2322"/>
      <c r="M9" s="2322" t="s">
        <v>1425</v>
      </c>
      <c r="N9" s="2322"/>
      <c r="O9" s="2322"/>
      <c r="P9" s="2322" t="s">
        <v>750</v>
      </c>
      <c r="Q9" s="2322"/>
      <c r="R9" s="2322" t="s">
        <v>751</v>
      </c>
      <c r="S9" s="2322"/>
      <c r="T9" s="2322" t="s">
        <v>918</v>
      </c>
      <c r="U9" s="2322"/>
      <c r="V9" s="2322" t="s">
        <v>933</v>
      </c>
      <c r="W9" s="2322"/>
      <c r="X9" s="2322" t="s">
        <v>981</v>
      </c>
      <c r="Y9" s="2322"/>
      <c r="Z9" s="2322" t="s">
        <v>1278</v>
      </c>
      <c r="AA9" s="2322"/>
      <c r="AB9" s="2322" t="s">
        <v>1425</v>
      </c>
      <c r="AC9" s="2322"/>
      <c r="AD9" s="2318"/>
      <c r="AE9" s="2318"/>
      <c r="AF9" s="2317" t="s">
        <v>751</v>
      </c>
      <c r="AG9" s="2317"/>
      <c r="AH9" s="2317"/>
      <c r="AI9" s="2317"/>
      <c r="AJ9" s="2317"/>
      <c r="AK9" s="2317"/>
      <c r="AL9" s="2317"/>
      <c r="AM9" s="2317"/>
      <c r="AN9" s="2317"/>
      <c r="AO9" s="2317"/>
      <c r="AP9" s="2317"/>
      <c r="AQ9" s="2317"/>
      <c r="AR9" s="2317"/>
      <c r="AS9" s="2317"/>
      <c r="AT9" s="2317"/>
      <c r="AU9" s="2318" t="s">
        <v>918</v>
      </c>
      <c r="AV9" s="2318"/>
      <c r="AW9" s="2318"/>
      <c r="AX9" s="2318" t="s">
        <v>932</v>
      </c>
      <c r="AY9" s="2318"/>
      <c r="AZ9" s="2318"/>
      <c r="BA9" s="2317" t="s">
        <v>1425</v>
      </c>
      <c r="BB9" s="2317"/>
      <c r="BC9" s="2317"/>
      <c r="BD9" s="2317" t="s">
        <v>1427</v>
      </c>
      <c r="BE9" s="2317"/>
      <c r="BF9" s="2317"/>
      <c r="BG9" s="2317"/>
      <c r="BH9" s="2317"/>
      <c r="BI9" s="2318" t="s">
        <v>877</v>
      </c>
      <c r="BJ9" s="2318" t="s">
        <v>932</v>
      </c>
      <c r="BK9" s="2319" t="s">
        <v>1425</v>
      </c>
    </row>
    <row r="10" spans="1:63" ht="30.6" customHeight="1">
      <c r="A10" s="2326"/>
      <c r="B10" s="2327"/>
      <c r="C10" s="2303"/>
      <c r="D10" s="2321" t="s">
        <v>108</v>
      </c>
      <c r="E10" s="2321" t="s">
        <v>19</v>
      </c>
      <c r="F10" s="2321" t="s">
        <v>838</v>
      </c>
      <c r="G10" s="2321" t="s">
        <v>108</v>
      </c>
      <c r="H10" s="2321" t="s">
        <v>19</v>
      </c>
      <c r="I10" s="2321" t="s">
        <v>838</v>
      </c>
      <c r="J10" s="2321" t="s">
        <v>108</v>
      </c>
      <c r="K10" s="2321" t="s">
        <v>19</v>
      </c>
      <c r="L10" s="2321" t="s">
        <v>838</v>
      </c>
      <c r="M10" s="2321" t="s">
        <v>108</v>
      </c>
      <c r="N10" s="2321" t="s">
        <v>19</v>
      </c>
      <c r="O10" s="2321" t="s">
        <v>838</v>
      </c>
      <c r="P10" s="2321" t="s">
        <v>108</v>
      </c>
      <c r="Q10" s="2321" t="s">
        <v>19</v>
      </c>
      <c r="R10" s="2321" t="s">
        <v>108</v>
      </c>
      <c r="S10" s="2321" t="s">
        <v>19</v>
      </c>
      <c r="T10" s="2321" t="s">
        <v>108</v>
      </c>
      <c r="U10" s="2321" t="s">
        <v>19</v>
      </c>
      <c r="V10" s="2321" t="s">
        <v>108</v>
      </c>
      <c r="W10" s="2321" t="s">
        <v>19</v>
      </c>
      <c r="X10" s="2321" t="s">
        <v>108</v>
      </c>
      <c r="Y10" s="2321" t="s">
        <v>19</v>
      </c>
      <c r="Z10" s="2321" t="s">
        <v>108</v>
      </c>
      <c r="AA10" s="2321" t="s">
        <v>19</v>
      </c>
      <c r="AB10" s="2321" t="s">
        <v>108</v>
      </c>
      <c r="AC10" s="2321" t="s">
        <v>19</v>
      </c>
      <c r="AD10" s="2318"/>
      <c r="AE10" s="2318"/>
      <c r="AF10" s="2317" t="s">
        <v>832</v>
      </c>
      <c r="AG10" s="2317"/>
      <c r="AH10" s="2317"/>
      <c r="AI10" s="2317" t="s">
        <v>833</v>
      </c>
      <c r="AJ10" s="2317"/>
      <c r="AK10" s="2317"/>
      <c r="AL10" s="2317" t="s">
        <v>834</v>
      </c>
      <c r="AM10" s="2317"/>
      <c r="AN10" s="2317"/>
      <c r="AO10" s="2317" t="s">
        <v>835</v>
      </c>
      <c r="AP10" s="2317"/>
      <c r="AQ10" s="2317"/>
      <c r="AR10" s="2317" t="s">
        <v>836</v>
      </c>
      <c r="AS10" s="2317"/>
      <c r="AT10" s="2317"/>
      <c r="AU10" s="2318"/>
      <c r="AV10" s="2318"/>
      <c r="AW10" s="2318"/>
      <c r="AX10" s="2318"/>
      <c r="AY10" s="2318"/>
      <c r="AZ10" s="2318"/>
      <c r="BA10" s="2317"/>
      <c r="BB10" s="2317"/>
      <c r="BC10" s="2317"/>
      <c r="BD10" s="2112" t="s">
        <v>832</v>
      </c>
      <c r="BE10" s="2112" t="s">
        <v>833</v>
      </c>
      <c r="BF10" s="2112" t="s">
        <v>834</v>
      </c>
      <c r="BG10" s="2112" t="s">
        <v>835</v>
      </c>
      <c r="BH10" s="2112" t="s">
        <v>836</v>
      </c>
      <c r="BI10" s="2318"/>
      <c r="BJ10" s="2318"/>
      <c r="BK10" s="2319"/>
    </row>
    <row r="11" spans="1:63" ht="15">
      <c r="A11" s="2326"/>
      <c r="B11" s="2327"/>
      <c r="C11" s="2303"/>
      <c r="D11" s="2321"/>
      <c r="E11" s="2321"/>
      <c r="F11" s="2321"/>
      <c r="G11" s="2321"/>
      <c r="H11" s="2321"/>
      <c r="I11" s="2321"/>
      <c r="J11" s="2321"/>
      <c r="K11" s="2321"/>
      <c r="L11" s="2321"/>
      <c r="M11" s="2321"/>
      <c r="N11" s="2321"/>
      <c r="O11" s="2321"/>
      <c r="P11" s="2321"/>
      <c r="Q11" s="2321"/>
      <c r="R11" s="2321"/>
      <c r="S11" s="2321"/>
      <c r="T11" s="2321"/>
      <c r="U11" s="2321"/>
      <c r="V11" s="2321"/>
      <c r="W11" s="2321"/>
      <c r="X11" s="2321"/>
      <c r="Y11" s="2321"/>
      <c r="Z11" s="2321"/>
      <c r="AA11" s="2321"/>
      <c r="AB11" s="2321"/>
      <c r="AC11" s="2321"/>
      <c r="AD11" s="2086" t="s">
        <v>837</v>
      </c>
      <c r="AE11" s="1859" t="s">
        <v>839</v>
      </c>
      <c r="AF11" s="1859" t="s">
        <v>108</v>
      </c>
      <c r="AG11" s="1859" t="s">
        <v>19</v>
      </c>
      <c r="AH11" s="1859" t="s">
        <v>838</v>
      </c>
      <c r="AI11" s="1859" t="s">
        <v>108</v>
      </c>
      <c r="AJ11" s="1859" t="s">
        <v>19</v>
      </c>
      <c r="AK11" s="1859" t="s">
        <v>838</v>
      </c>
      <c r="AL11" s="1859" t="s">
        <v>108</v>
      </c>
      <c r="AM11" s="1859" t="s">
        <v>19</v>
      </c>
      <c r="AN11" s="1859" t="s">
        <v>838</v>
      </c>
      <c r="AO11" s="1859" t="s">
        <v>108</v>
      </c>
      <c r="AP11" s="1859" t="s">
        <v>19</v>
      </c>
      <c r="AQ11" s="1859" t="s">
        <v>838</v>
      </c>
      <c r="AR11" s="1859" t="s">
        <v>108</v>
      </c>
      <c r="AS11" s="1859" t="s">
        <v>19</v>
      </c>
      <c r="AT11" s="1859" t="s">
        <v>838</v>
      </c>
      <c r="AU11" s="1859" t="s">
        <v>108</v>
      </c>
      <c r="AV11" s="1859" t="s">
        <v>19</v>
      </c>
      <c r="AW11" s="1859" t="s">
        <v>838</v>
      </c>
      <c r="AX11" s="1859" t="s">
        <v>108</v>
      </c>
      <c r="AY11" s="1859" t="s">
        <v>19</v>
      </c>
      <c r="AZ11" s="1859" t="s">
        <v>838</v>
      </c>
      <c r="BA11" s="1859" t="s">
        <v>108</v>
      </c>
      <c r="BB11" s="1859" t="s">
        <v>19</v>
      </c>
      <c r="BC11" s="1859" t="s">
        <v>838</v>
      </c>
      <c r="BD11" s="2316" t="s">
        <v>839</v>
      </c>
      <c r="BE11" s="2316"/>
      <c r="BF11" s="2316"/>
      <c r="BG11" s="2316"/>
      <c r="BH11" s="2316"/>
      <c r="BI11" s="2316"/>
      <c r="BJ11" s="2316"/>
      <c r="BK11" s="2316"/>
    </row>
    <row r="12" spans="1:63" s="1866" customFormat="1" ht="25.5" customHeight="1">
      <c r="A12" s="1844"/>
      <c r="B12" s="1845" t="s">
        <v>775</v>
      </c>
      <c r="C12" s="1661"/>
      <c r="D12" s="1860">
        <f>D13</f>
        <v>0</v>
      </c>
      <c r="E12" s="1860">
        <f>+E13</f>
        <v>5.38</v>
      </c>
      <c r="F12" s="1860">
        <f>F13</f>
        <v>0</v>
      </c>
      <c r="G12" s="1860">
        <f t="shared" ref="G12:AC12" si="1">G13</f>
        <v>0</v>
      </c>
      <c r="H12" s="1860">
        <f t="shared" si="1"/>
        <v>0</v>
      </c>
      <c r="I12" s="1860">
        <f t="shared" si="1"/>
        <v>0</v>
      </c>
      <c r="J12" s="1860">
        <f t="shared" si="1"/>
        <v>0</v>
      </c>
      <c r="K12" s="1860">
        <f t="shared" si="1"/>
        <v>0</v>
      </c>
      <c r="L12" s="1860">
        <f t="shared" si="1"/>
        <v>0</v>
      </c>
      <c r="M12" s="1860">
        <f t="shared" si="1"/>
        <v>0</v>
      </c>
      <c r="N12" s="1860">
        <f t="shared" si="1"/>
        <v>5.38</v>
      </c>
      <c r="O12" s="1860">
        <f t="shared" si="1"/>
        <v>0</v>
      </c>
      <c r="P12" s="1860">
        <f t="shared" si="1"/>
        <v>0</v>
      </c>
      <c r="Q12" s="1860">
        <f t="shared" si="1"/>
        <v>0</v>
      </c>
      <c r="R12" s="1860">
        <f t="shared" si="1"/>
        <v>0</v>
      </c>
      <c r="S12" s="1860">
        <f t="shared" si="1"/>
        <v>5.38</v>
      </c>
      <c r="T12" s="1860">
        <f t="shared" si="1"/>
        <v>0</v>
      </c>
      <c r="U12" s="1860">
        <f t="shared" si="1"/>
        <v>0</v>
      </c>
      <c r="V12" s="1860">
        <f t="shared" si="1"/>
        <v>0</v>
      </c>
      <c r="W12" s="1860">
        <f t="shared" si="1"/>
        <v>0</v>
      </c>
      <c r="X12" s="1860">
        <f t="shared" si="1"/>
        <v>0</v>
      </c>
      <c r="Y12" s="1860">
        <f t="shared" si="1"/>
        <v>0</v>
      </c>
      <c r="Z12" s="1860">
        <f t="shared" si="1"/>
        <v>0</v>
      </c>
      <c r="AA12" s="1860">
        <f t="shared" si="1"/>
        <v>0</v>
      </c>
      <c r="AB12" s="1860">
        <f t="shared" si="1"/>
        <v>0</v>
      </c>
      <c r="AC12" s="1860">
        <f t="shared" si="1"/>
        <v>5.38</v>
      </c>
      <c r="AD12" s="1861">
        <f>AD13</f>
        <v>13.541679999999999</v>
      </c>
      <c r="AE12" s="1861">
        <f>AE13</f>
        <v>11.476000000000001</v>
      </c>
      <c r="AF12" s="1862">
        <f>AF13</f>
        <v>0</v>
      </c>
      <c r="AG12" s="1862">
        <f t="shared" ref="AG12:AI12" si="2">AG13</f>
        <v>0</v>
      </c>
      <c r="AH12" s="1862">
        <f t="shared" si="2"/>
        <v>0</v>
      </c>
      <c r="AI12" s="1862">
        <f t="shared" si="2"/>
        <v>0</v>
      </c>
      <c r="AJ12" s="1862">
        <f t="shared" ref="AJ12" si="3">AJ13</f>
        <v>0</v>
      </c>
      <c r="AK12" s="1862">
        <f t="shared" ref="AK12:AL12" si="4">AK13</f>
        <v>0</v>
      </c>
      <c r="AL12" s="1862">
        <f t="shared" si="4"/>
        <v>0</v>
      </c>
      <c r="AM12" s="1862">
        <f t="shared" ref="AM12" si="5">AM13</f>
        <v>0</v>
      </c>
      <c r="AN12" s="1862">
        <f t="shared" ref="AN12:AO12" si="6">AN13</f>
        <v>0</v>
      </c>
      <c r="AO12" s="1862">
        <f t="shared" si="6"/>
        <v>0</v>
      </c>
      <c r="AP12" s="1862">
        <f t="shared" ref="AP12" si="7">AP13</f>
        <v>5.38</v>
      </c>
      <c r="AQ12" s="1862">
        <f t="shared" ref="AQ12:AR12" si="8">AQ13</f>
        <v>0</v>
      </c>
      <c r="AR12" s="1862">
        <f t="shared" si="8"/>
        <v>0</v>
      </c>
      <c r="AS12" s="1862">
        <f t="shared" ref="AS12" si="9">AS13</f>
        <v>0</v>
      </c>
      <c r="AT12" s="1862">
        <f t="shared" ref="AT12:AU12" si="10">AT13</f>
        <v>0</v>
      </c>
      <c r="AU12" s="1862">
        <f t="shared" si="10"/>
        <v>0</v>
      </c>
      <c r="AV12" s="1862">
        <f t="shared" ref="AV12" si="11">AV13</f>
        <v>0</v>
      </c>
      <c r="AW12" s="1862">
        <f t="shared" ref="AW12:AX12" si="12">AW13</f>
        <v>0</v>
      </c>
      <c r="AX12" s="1862">
        <f t="shared" si="12"/>
        <v>0</v>
      </c>
      <c r="AY12" s="1862">
        <f t="shared" ref="AY12" si="13">AY13</f>
        <v>0</v>
      </c>
      <c r="AZ12" s="1862">
        <f t="shared" ref="AZ12" si="14">AZ13</f>
        <v>0</v>
      </c>
      <c r="BA12" s="1862"/>
      <c r="BB12" s="1862">
        <f t="shared" ref="BB12" si="15">BB13</f>
        <v>5.38</v>
      </c>
      <c r="BC12" s="1862">
        <f t="shared" ref="BC12" si="16">BC13</f>
        <v>0</v>
      </c>
      <c r="BD12" s="2117">
        <f>BD13</f>
        <v>0</v>
      </c>
      <c r="BE12" s="2117">
        <f t="shared" ref="BE12:BK12" si="17">BE13</f>
        <v>0</v>
      </c>
      <c r="BF12" s="2117">
        <f t="shared" si="17"/>
        <v>0</v>
      </c>
      <c r="BG12" s="2117">
        <f t="shared" si="17"/>
        <v>5.74</v>
      </c>
      <c r="BH12" s="2117">
        <f t="shared" si="17"/>
        <v>5.7380000000000004</v>
      </c>
      <c r="BI12" s="2117">
        <f t="shared" si="17"/>
        <v>5.7380000000000004</v>
      </c>
      <c r="BJ12" s="2117">
        <f t="shared" si="17"/>
        <v>0</v>
      </c>
      <c r="BK12" s="2117">
        <f t="shared" si="17"/>
        <v>11.476000000000001</v>
      </c>
    </row>
    <row r="13" spans="1:63" s="1867" customFormat="1">
      <c r="A13" s="2040">
        <v>1</v>
      </c>
      <c r="B13" s="1846" t="str">
        <f>'прил 1.1'!B32</f>
        <v>Консолидация электросетевых активов</v>
      </c>
      <c r="C13" s="2036"/>
      <c r="D13" s="1863">
        <f>SUM(D14:D14)</f>
        <v>0</v>
      </c>
      <c r="E13" s="1863">
        <f>SUM(E14:E14)</f>
        <v>5.38</v>
      </c>
      <c r="F13" s="1863">
        <f>+F14</f>
        <v>0</v>
      </c>
      <c r="G13" s="1863">
        <f t="shared" ref="G13:BC13" si="18">+G14</f>
        <v>0</v>
      </c>
      <c r="H13" s="1863">
        <f t="shared" si="18"/>
        <v>0</v>
      </c>
      <c r="I13" s="1863">
        <f t="shared" si="18"/>
        <v>0</v>
      </c>
      <c r="J13" s="1863">
        <f t="shared" si="18"/>
        <v>0</v>
      </c>
      <c r="K13" s="1863">
        <f t="shared" si="18"/>
        <v>0</v>
      </c>
      <c r="L13" s="1863">
        <f t="shared" si="18"/>
        <v>0</v>
      </c>
      <c r="M13" s="1863">
        <f t="shared" si="18"/>
        <v>0</v>
      </c>
      <c r="N13" s="1863">
        <f t="shared" si="18"/>
        <v>5.38</v>
      </c>
      <c r="O13" s="1863">
        <f t="shared" si="18"/>
        <v>0</v>
      </c>
      <c r="P13" s="1863">
        <f t="shared" si="18"/>
        <v>0</v>
      </c>
      <c r="Q13" s="1863">
        <f t="shared" si="18"/>
        <v>0</v>
      </c>
      <c r="R13" s="1863">
        <f t="shared" si="18"/>
        <v>0</v>
      </c>
      <c r="S13" s="1863">
        <f t="shared" si="18"/>
        <v>5.38</v>
      </c>
      <c r="T13" s="1863">
        <f t="shared" si="18"/>
        <v>0</v>
      </c>
      <c r="U13" s="1863">
        <f t="shared" si="18"/>
        <v>0</v>
      </c>
      <c r="V13" s="1863">
        <f t="shared" si="18"/>
        <v>0</v>
      </c>
      <c r="W13" s="1863">
        <f t="shared" si="18"/>
        <v>0</v>
      </c>
      <c r="X13" s="1863">
        <f t="shared" si="18"/>
        <v>0</v>
      </c>
      <c r="Y13" s="1863">
        <f t="shared" si="18"/>
        <v>0</v>
      </c>
      <c r="Z13" s="1863">
        <f t="shared" si="18"/>
        <v>0</v>
      </c>
      <c r="AA13" s="1863">
        <f t="shared" si="18"/>
        <v>0</v>
      </c>
      <c r="AB13" s="1863">
        <f t="shared" si="18"/>
        <v>0</v>
      </c>
      <c r="AC13" s="1863">
        <f t="shared" si="18"/>
        <v>5.38</v>
      </c>
      <c r="AD13" s="1863">
        <f t="shared" si="18"/>
        <v>13.541679999999999</v>
      </c>
      <c r="AE13" s="1863">
        <f t="shared" si="18"/>
        <v>11.476000000000001</v>
      </c>
      <c r="AF13" s="1863">
        <f t="shared" si="18"/>
        <v>0</v>
      </c>
      <c r="AG13" s="1863">
        <f t="shared" si="18"/>
        <v>0</v>
      </c>
      <c r="AH13" s="1863">
        <f t="shared" si="18"/>
        <v>0</v>
      </c>
      <c r="AI13" s="1863">
        <f t="shared" si="18"/>
        <v>0</v>
      </c>
      <c r="AJ13" s="1863">
        <f t="shared" si="18"/>
        <v>0</v>
      </c>
      <c r="AK13" s="1863">
        <f t="shared" si="18"/>
        <v>0</v>
      </c>
      <c r="AL13" s="1863">
        <f t="shared" si="18"/>
        <v>0</v>
      </c>
      <c r="AM13" s="1863">
        <f t="shared" si="18"/>
        <v>0</v>
      </c>
      <c r="AN13" s="1863">
        <f t="shared" si="18"/>
        <v>0</v>
      </c>
      <c r="AO13" s="1863">
        <f t="shared" si="18"/>
        <v>0</v>
      </c>
      <c r="AP13" s="1863">
        <f t="shared" si="18"/>
        <v>5.38</v>
      </c>
      <c r="AQ13" s="1863">
        <f t="shared" si="18"/>
        <v>0</v>
      </c>
      <c r="AR13" s="1863">
        <f t="shared" si="18"/>
        <v>0</v>
      </c>
      <c r="AS13" s="1863">
        <f t="shared" si="18"/>
        <v>0</v>
      </c>
      <c r="AT13" s="1863">
        <f t="shared" si="18"/>
        <v>0</v>
      </c>
      <c r="AU13" s="1863">
        <f t="shared" si="18"/>
        <v>0</v>
      </c>
      <c r="AV13" s="1863">
        <f t="shared" si="18"/>
        <v>0</v>
      </c>
      <c r="AW13" s="1863">
        <f t="shared" si="18"/>
        <v>0</v>
      </c>
      <c r="AX13" s="1863">
        <f t="shared" si="18"/>
        <v>0</v>
      </c>
      <c r="AY13" s="1863">
        <f t="shared" si="18"/>
        <v>0</v>
      </c>
      <c r="AZ13" s="1863">
        <f t="shared" si="18"/>
        <v>0</v>
      </c>
      <c r="BA13" s="1863">
        <f t="shared" si="18"/>
        <v>0</v>
      </c>
      <c r="BB13" s="1863">
        <f t="shared" si="18"/>
        <v>5.38</v>
      </c>
      <c r="BC13" s="1863">
        <f t="shared" si="18"/>
        <v>0</v>
      </c>
      <c r="BD13" s="2117"/>
      <c r="BE13" s="2117"/>
      <c r="BF13" s="2117">
        <f>SUBTOTAL(9,BF14:BF14)</f>
        <v>0</v>
      </c>
      <c r="BG13" s="2117">
        <f>SUBTOTAL(9,BG14:BG14)</f>
        <v>5.74</v>
      </c>
      <c r="BH13" s="2117">
        <f>SUBTOTAL(9,BH14:BH14)</f>
        <v>5.7380000000000004</v>
      </c>
      <c r="BI13" s="2117">
        <f>SUBTOTAL(9,BI14:BI14)</f>
        <v>5.7380000000000004</v>
      </c>
      <c r="BJ13" s="2117">
        <f>SUBTOTAL(9,BJ14:BJ14)</f>
        <v>0</v>
      </c>
      <c r="BK13" s="2117">
        <f>SUBTOTAL(9,BK14:BK14)</f>
        <v>11.476000000000001</v>
      </c>
    </row>
    <row r="14" spans="1:63" ht="47.25">
      <c r="A14" s="2255" t="s">
        <v>111</v>
      </c>
      <c r="B14" s="2984" t="s">
        <v>1451</v>
      </c>
      <c r="C14" s="2254"/>
      <c r="D14" s="1864"/>
      <c r="E14" s="1864">
        <f>INDEX('прил 1.1'!T:T,MATCH($B14,'прил 1.1'!$B:$B,0))</f>
        <v>5.38</v>
      </c>
      <c r="F14" s="1863"/>
      <c r="G14" s="1863"/>
      <c r="H14" s="1863"/>
      <c r="I14" s="1863"/>
      <c r="J14" s="1863"/>
      <c r="K14" s="1863"/>
      <c r="L14" s="1863"/>
      <c r="M14" s="1864"/>
      <c r="N14" s="1864">
        <f>E14</f>
        <v>5.38</v>
      </c>
      <c r="O14" s="1863"/>
      <c r="P14" s="1863"/>
      <c r="Q14" s="1863"/>
      <c r="R14" s="1863"/>
      <c r="S14" s="1863">
        <v>5.38</v>
      </c>
      <c r="T14" s="1863"/>
      <c r="U14" s="1863"/>
      <c r="V14" s="1863"/>
      <c r="W14" s="1863"/>
      <c r="X14" s="1863"/>
      <c r="Y14" s="1863"/>
      <c r="Z14" s="1863"/>
      <c r="AA14" s="1863"/>
      <c r="AB14" s="1863"/>
      <c r="AC14" s="1863">
        <v>5.38</v>
      </c>
      <c r="AD14" s="2985">
        <f>'прил 1.1'!K39</f>
        <v>13.541679999999999</v>
      </c>
      <c r="AE14" s="1863">
        <f>'прил 1.1'!AP39</f>
        <v>11.476000000000001</v>
      </c>
      <c r="AF14" s="1863"/>
      <c r="AG14" s="1863"/>
      <c r="AH14" s="1863"/>
      <c r="AI14" s="1864"/>
      <c r="AJ14" s="1864">
        <v>0</v>
      </c>
      <c r="AK14" s="1863"/>
      <c r="AL14" s="1863"/>
      <c r="AM14" s="1863"/>
      <c r="AN14" s="1863"/>
      <c r="AO14" s="1863"/>
      <c r="AP14" s="1863">
        <v>5.38</v>
      </c>
      <c r="AQ14" s="1863"/>
      <c r="AR14" s="1864"/>
      <c r="AS14" s="1864">
        <v>0</v>
      </c>
      <c r="AT14" s="1863"/>
      <c r="AU14" s="1863"/>
      <c r="AV14" s="1863"/>
      <c r="AW14" s="1863"/>
      <c r="AX14" s="1863"/>
      <c r="AY14" s="1863"/>
      <c r="AZ14" s="1863"/>
      <c r="BA14" s="1864"/>
      <c r="BB14" s="1864">
        <v>5.38</v>
      </c>
      <c r="BC14" s="1863"/>
      <c r="BD14" s="2986"/>
      <c r="BE14" s="2987"/>
      <c r="BF14" s="2983"/>
      <c r="BG14" s="2983">
        <v>5.74</v>
      </c>
      <c r="BH14" s="2988">
        <v>5.7380000000000004</v>
      </c>
      <c r="BI14" s="2988">
        <v>5.7380000000000004</v>
      </c>
      <c r="BJ14" s="2988"/>
      <c r="BK14" s="2989">
        <f>'прил 1.2'!AH40</f>
        <v>11.476000000000001</v>
      </c>
    </row>
    <row r="15" spans="1:63" s="562" customFormat="1" ht="21.75" customHeight="1">
      <c r="A15" s="2206"/>
      <c r="B15" s="2207"/>
      <c r="C15" s="960"/>
      <c r="D15" s="1942"/>
      <c r="E15" s="1942"/>
      <c r="F15" s="1942"/>
      <c r="G15" s="1942"/>
      <c r="H15" s="1942"/>
      <c r="I15" s="1942"/>
      <c r="J15" s="1942"/>
      <c r="K15" s="1942"/>
      <c r="L15" s="1942"/>
      <c r="M15" s="2208"/>
      <c r="N15" s="2208"/>
      <c r="O15" s="2209"/>
      <c r="P15" s="2209"/>
      <c r="Q15" s="2209"/>
      <c r="R15" s="2209"/>
      <c r="S15" s="2209"/>
      <c r="T15" s="2209"/>
      <c r="U15" s="2209"/>
      <c r="V15" s="2209"/>
      <c r="W15" s="2209"/>
      <c r="X15" s="2209"/>
      <c r="Y15" s="2209"/>
      <c r="Z15" s="2209"/>
      <c r="AA15" s="2209"/>
      <c r="AB15" s="2209"/>
      <c r="AC15" s="2209"/>
      <c r="AD15" s="2209"/>
      <c r="AE15" s="2209"/>
      <c r="AF15" s="2209"/>
      <c r="AG15" s="2209"/>
      <c r="AH15" s="2209"/>
      <c r="AI15" s="2209"/>
      <c r="AJ15" s="2209"/>
      <c r="AK15" s="2209"/>
      <c r="AL15" s="2209"/>
      <c r="AM15" s="2209"/>
      <c r="AN15" s="2209"/>
      <c r="AO15" s="2209"/>
      <c r="AP15" s="2209"/>
      <c r="AQ15" s="2209"/>
      <c r="AR15" s="2210"/>
      <c r="AS15" s="2210"/>
      <c r="AT15" s="2210"/>
      <c r="AU15" s="1942"/>
      <c r="AV15" s="1942"/>
      <c r="AW15" s="1942"/>
      <c r="AX15" s="1942"/>
      <c r="AY15" s="1942"/>
      <c r="AZ15" s="1942"/>
      <c r="BA15" s="2210"/>
      <c r="BB15" s="2210"/>
      <c r="BC15" s="2210"/>
      <c r="BD15" s="1942"/>
      <c r="BE15" s="1662"/>
    </row>
    <row r="16" spans="1:63" s="1849" customFormat="1">
      <c r="A16" s="1868"/>
      <c r="B16" s="1870"/>
      <c r="C16" s="960"/>
      <c r="D16" s="1871"/>
      <c r="E16" s="1871"/>
      <c r="F16" s="1871"/>
      <c r="G16" s="1871"/>
      <c r="H16" s="1871"/>
      <c r="I16" s="1871"/>
      <c r="J16" s="1871"/>
      <c r="K16" s="1871"/>
      <c r="L16" s="1871"/>
      <c r="M16" s="1872"/>
      <c r="N16" s="1872"/>
      <c r="O16" s="1848"/>
      <c r="P16" s="1848"/>
      <c r="Q16" s="1848"/>
      <c r="R16" s="1848"/>
      <c r="S16" s="1848"/>
      <c r="T16" s="1848"/>
      <c r="U16" s="1848"/>
      <c r="V16" s="1848"/>
      <c r="W16" s="1848"/>
      <c r="X16" s="1848"/>
      <c r="Y16" s="1848"/>
      <c r="Z16" s="1848"/>
      <c r="AA16" s="1848"/>
      <c r="AB16" s="1848"/>
      <c r="AC16" s="1848"/>
      <c r="AD16" s="1848"/>
      <c r="AE16" s="1848"/>
      <c r="AF16" s="1848"/>
      <c r="AG16" s="1848"/>
      <c r="AH16" s="1848"/>
      <c r="AI16" s="1848"/>
      <c r="AJ16" s="1848"/>
      <c r="AK16" s="1848"/>
      <c r="AL16" s="1848"/>
      <c r="AM16" s="1848"/>
      <c r="AN16" s="1848"/>
      <c r="AO16" s="1848"/>
      <c r="AP16" s="1848"/>
      <c r="AQ16" s="1848"/>
      <c r="AR16" s="1873"/>
      <c r="AS16" s="1873"/>
      <c r="AT16" s="1873"/>
      <c r="AU16" s="1871"/>
      <c r="AV16" s="1871"/>
      <c r="AW16" s="1871"/>
      <c r="AX16" s="1871"/>
      <c r="AY16" s="1871"/>
      <c r="AZ16" s="1871"/>
      <c r="BA16" s="1873"/>
      <c r="BB16" s="1873"/>
      <c r="BC16" s="1873"/>
      <c r="BD16" s="2035"/>
      <c r="BE16" s="1904"/>
      <c r="BF16" s="1904"/>
      <c r="BG16" s="1904"/>
      <c r="BH16" s="1904"/>
    </row>
    <row r="17" spans="1:60" s="1849" customFormat="1">
      <c r="A17" s="1868"/>
      <c r="B17" s="1870"/>
      <c r="C17" s="960"/>
      <c r="D17" s="1871"/>
      <c r="E17" s="1871"/>
      <c r="F17" s="1871"/>
      <c r="G17" s="1871"/>
      <c r="H17" s="1871"/>
      <c r="I17" s="1871"/>
      <c r="J17" s="1871"/>
      <c r="K17" s="1871"/>
      <c r="L17" s="1871"/>
      <c r="M17" s="1872"/>
      <c r="N17" s="1872"/>
      <c r="O17" s="1848"/>
      <c r="P17" s="1848"/>
      <c r="Q17" s="1848"/>
      <c r="R17" s="1848" t="str">
        <f>'прил 1.1'!J46</f>
        <v>Директор</v>
      </c>
      <c r="S17" s="1848"/>
      <c r="T17" s="1848"/>
      <c r="U17" s="1848"/>
      <c r="V17" s="1848"/>
      <c r="W17" s="1848"/>
      <c r="X17" s="1848"/>
      <c r="Y17" s="1848"/>
      <c r="Z17" s="1848"/>
      <c r="AA17" s="1848"/>
      <c r="AB17" s="1848"/>
      <c r="AC17" s="1848"/>
      <c r="AD17" s="1848"/>
      <c r="AE17" s="1848"/>
      <c r="AF17" s="1848"/>
      <c r="AG17" s="1848"/>
      <c r="AH17" s="1848"/>
      <c r="AI17" s="1848"/>
      <c r="AJ17" s="1848"/>
      <c r="AK17" s="1848"/>
      <c r="AL17" s="1848"/>
      <c r="AM17" s="1848" t="str">
        <f>'прил 1.1'!AA45</f>
        <v>Д.С. Осипов</v>
      </c>
      <c r="AN17" s="1848"/>
      <c r="AO17" s="1848"/>
      <c r="AP17" s="1848"/>
      <c r="AQ17" s="1848"/>
      <c r="AR17" s="1873"/>
      <c r="AS17" s="1873"/>
      <c r="AT17" s="1873"/>
      <c r="AU17" s="1871"/>
      <c r="AV17" s="1871"/>
      <c r="AW17" s="1871"/>
      <c r="AX17" s="1871"/>
      <c r="AY17" s="1871"/>
      <c r="AZ17" s="1871"/>
      <c r="BA17" s="1873"/>
      <c r="BB17" s="1873"/>
      <c r="BC17" s="1873"/>
      <c r="BD17" s="2035"/>
      <c r="BE17" s="1904"/>
      <c r="BF17" s="1904"/>
      <c r="BG17" s="1904"/>
      <c r="BH17" s="1904"/>
    </row>
    <row r="18" spans="1:60" s="1849" customFormat="1">
      <c r="A18" s="1868"/>
      <c r="B18" s="1869"/>
      <c r="C18" s="960"/>
      <c r="D18" s="1871"/>
      <c r="E18" s="1871"/>
      <c r="F18" s="1871"/>
      <c r="G18" s="1871"/>
      <c r="H18" s="1871"/>
      <c r="I18" s="1871"/>
      <c r="J18" s="1871"/>
      <c r="K18" s="1871"/>
      <c r="L18" s="1871"/>
      <c r="M18" s="1872"/>
      <c r="N18" s="1872"/>
      <c r="O18" s="1848"/>
      <c r="P18" s="1848"/>
      <c r="Q18" s="1848"/>
      <c r="R18" s="1848"/>
      <c r="S18" s="1848"/>
      <c r="T18" s="1848"/>
      <c r="U18" s="1848"/>
      <c r="V18" s="1848"/>
      <c r="W18" s="1848"/>
      <c r="X18" s="1848"/>
      <c r="Y18" s="1848"/>
      <c r="Z18" s="1848"/>
      <c r="AA18" s="1848"/>
      <c r="AB18" s="1848"/>
      <c r="AC18" s="1848"/>
      <c r="AD18" s="1848"/>
      <c r="AE18" s="1848"/>
      <c r="AF18" s="1848"/>
      <c r="AG18" s="1848"/>
      <c r="AH18" s="1848"/>
      <c r="AI18" s="1848"/>
      <c r="AJ18" s="1848"/>
      <c r="AK18" s="1848"/>
      <c r="AL18" s="1848"/>
      <c r="AM18" s="1848"/>
      <c r="AN18" s="1848"/>
      <c r="AO18" s="1848"/>
      <c r="AP18" s="1848"/>
      <c r="AQ18" s="1848"/>
      <c r="AR18" s="1873"/>
      <c r="AS18" s="1873"/>
      <c r="AT18" s="1873"/>
      <c r="AU18" s="1871"/>
      <c r="AV18" s="1871"/>
      <c r="AW18" s="1871"/>
      <c r="AX18" s="1871"/>
      <c r="AY18" s="1871"/>
      <c r="AZ18" s="1871"/>
      <c r="BA18" s="1873"/>
      <c r="BB18" s="1873"/>
      <c r="BC18" s="1873"/>
      <c r="BD18" s="2035"/>
      <c r="BE18" s="1904"/>
      <c r="BF18" s="1904"/>
      <c r="BG18" s="1904"/>
      <c r="BH18" s="1904"/>
    </row>
    <row r="19" spans="1:60" s="777" customFormat="1" ht="25.5" hidden="1" customHeight="1">
      <c r="A19" s="959"/>
      <c r="B19" s="958" t="e">
        <f>'прил 1.1'!#REF!</f>
        <v>#REF!</v>
      </c>
      <c r="C19" s="960"/>
      <c r="D19" s="961"/>
      <c r="E19" s="961"/>
      <c r="F19" s="961"/>
      <c r="G19" s="961"/>
      <c r="H19" s="961"/>
      <c r="I19" s="961"/>
      <c r="J19" s="961"/>
      <c r="K19" s="961"/>
      <c r="L19" s="961"/>
      <c r="M19" s="962"/>
      <c r="N19" s="962"/>
      <c r="O19" s="776"/>
      <c r="P19" s="776"/>
      <c r="Q19" s="776"/>
      <c r="R19" s="776"/>
      <c r="S19" s="776"/>
      <c r="T19" s="776"/>
      <c r="U19" s="776"/>
      <c r="V19" s="776"/>
      <c r="W19" s="776"/>
      <c r="X19" s="776"/>
      <c r="Y19" s="776"/>
      <c r="Z19" s="776"/>
      <c r="AA19" s="776"/>
      <c r="AB19" s="776"/>
      <c r="AC19" s="776"/>
      <c r="AD19" s="776"/>
      <c r="AE19" s="776"/>
      <c r="AF19" s="776"/>
      <c r="AG19" s="776"/>
      <c r="AH19" s="776"/>
      <c r="AI19" s="776"/>
      <c r="AJ19" s="776"/>
      <c r="AK19" s="776"/>
      <c r="AL19" s="776"/>
      <c r="AM19" s="776"/>
      <c r="AN19" s="776"/>
      <c r="AO19" s="776"/>
      <c r="AP19" s="776"/>
      <c r="AQ19" s="776"/>
      <c r="AR19" s="963"/>
      <c r="AS19" s="963"/>
      <c r="AT19" s="963"/>
      <c r="AU19" s="961"/>
      <c r="AV19" s="961"/>
      <c r="AW19" s="961"/>
      <c r="AX19" s="961"/>
      <c r="AY19" s="961"/>
      <c r="AZ19" s="961"/>
      <c r="BA19" s="963"/>
      <c r="BB19" s="963"/>
      <c r="BC19" s="963"/>
      <c r="BD19" s="961"/>
    </row>
    <row r="20" spans="1:60" s="1849" customFormat="1">
      <c r="A20" s="1868"/>
      <c r="B20" s="1869"/>
      <c r="C20" s="960"/>
      <c r="D20" s="1871"/>
      <c r="E20" s="1871"/>
      <c r="F20" s="1871"/>
      <c r="G20" s="1871"/>
      <c r="H20" s="1871"/>
      <c r="I20" s="1871"/>
      <c r="J20" s="1871"/>
      <c r="K20" s="1871"/>
      <c r="L20" s="1871"/>
      <c r="M20" s="1872"/>
      <c r="N20" s="1872"/>
      <c r="O20" s="1848"/>
      <c r="P20" s="1848"/>
      <c r="Q20" s="1848"/>
      <c r="R20" s="1848"/>
      <c r="S20" s="1848"/>
      <c r="T20" s="1848"/>
      <c r="U20" s="1848"/>
      <c r="V20" s="1848"/>
      <c r="W20" s="1848"/>
      <c r="X20" s="1848"/>
      <c r="Y20" s="1848"/>
      <c r="Z20" s="1848"/>
      <c r="AA20" s="1848"/>
      <c r="AB20" s="1848"/>
      <c r="AC20" s="1848"/>
      <c r="AD20" s="1848"/>
      <c r="AE20" s="1848"/>
      <c r="AF20" s="1848"/>
      <c r="AG20" s="1848"/>
      <c r="AH20" s="1848"/>
      <c r="AI20" s="1848"/>
      <c r="AJ20" s="1848"/>
      <c r="AK20" s="1848"/>
      <c r="AL20" s="1848"/>
      <c r="AM20" s="1848"/>
      <c r="AN20" s="1848"/>
      <c r="AO20" s="1848"/>
      <c r="AP20" s="1848"/>
      <c r="AQ20" s="1848"/>
      <c r="AR20" s="1873"/>
      <c r="AS20" s="1873"/>
      <c r="AT20" s="1873"/>
      <c r="AU20" s="1871"/>
      <c r="AV20" s="1871"/>
      <c r="AW20" s="1871"/>
      <c r="AX20" s="1871"/>
      <c r="AY20" s="1871"/>
      <c r="AZ20" s="1871"/>
      <c r="BA20" s="1873"/>
      <c r="BB20" s="1873"/>
      <c r="BC20" s="1873"/>
      <c r="BD20" s="2035"/>
      <c r="BE20" s="1904"/>
      <c r="BF20" s="1904"/>
      <c r="BG20" s="1904"/>
      <c r="BH20" s="1904"/>
    </row>
    <row r="21" spans="1:60" s="1849" customFormat="1">
      <c r="A21" s="1868"/>
      <c r="B21" s="1869"/>
      <c r="C21" s="960"/>
      <c r="D21" s="1871"/>
      <c r="E21" s="1871"/>
      <c r="F21" s="1871"/>
      <c r="G21" s="1871"/>
      <c r="H21" s="1871"/>
      <c r="I21" s="1871"/>
      <c r="J21" s="1871"/>
      <c r="K21" s="1871"/>
      <c r="L21" s="1871"/>
      <c r="M21" s="1872"/>
      <c r="N21" s="1872"/>
      <c r="O21" s="1848"/>
      <c r="P21" s="1848"/>
      <c r="Q21" s="1848"/>
      <c r="R21" s="1848"/>
      <c r="S21" s="1848"/>
      <c r="T21" s="1848"/>
      <c r="U21" s="1848"/>
      <c r="V21" s="1848"/>
      <c r="W21" s="1848"/>
      <c r="X21" s="1848"/>
      <c r="Y21" s="1848"/>
      <c r="Z21" s="1848"/>
      <c r="AA21" s="1848"/>
      <c r="AB21" s="1848"/>
      <c r="AC21" s="1848"/>
      <c r="AD21" s="1848"/>
      <c r="AE21" s="1848"/>
      <c r="AF21" s="1848"/>
      <c r="AG21" s="1848"/>
      <c r="AH21" s="1848"/>
      <c r="AI21" s="1848"/>
      <c r="AJ21" s="1848"/>
      <c r="AK21" s="1848"/>
      <c r="AL21" s="1848"/>
      <c r="AM21" s="1848"/>
      <c r="AN21" s="1848"/>
      <c r="AO21" s="1848"/>
      <c r="AP21" s="1848"/>
      <c r="AQ21" s="1848"/>
      <c r="AR21" s="1873"/>
      <c r="AS21" s="1873"/>
      <c r="AT21" s="1873"/>
      <c r="AU21" s="1871"/>
      <c r="AV21" s="1871"/>
      <c r="AW21" s="1871"/>
      <c r="AX21" s="1871"/>
      <c r="AY21" s="1871"/>
      <c r="AZ21" s="1871"/>
      <c r="BA21" s="1873"/>
      <c r="BB21" s="1873"/>
      <c r="BC21" s="1873"/>
      <c r="BD21" s="2035"/>
      <c r="BE21" s="1904"/>
      <c r="BF21" s="1904"/>
      <c r="BG21" s="1904"/>
      <c r="BH21" s="1904"/>
    </row>
    <row r="23" spans="1:60">
      <c r="V23" s="1847" t="str">
        <f>'прил 1.1'!J46</f>
        <v>Директор</v>
      </c>
    </row>
  </sheetData>
  <sheetProtection selectLockedCells="1" selectUnlockedCells="1"/>
  <customSheetViews>
    <customSheetView guid="{EB98465D-0289-4BA5-A6BA-5AC3EB1A071C}" showPageBreaks="1" printArea="1" filter="1" showAutoFilter="1" hiddenColumns="1">
      <selection activeCell="D11" sqref="D11"/>
      <colBreaks count="1" manualBreakCount="1">
        <brk id="40" max="718" man="1"/>
      </colBreaks>
      <pageMargins left="0.15748031496062992" right="0.15748031496062992" top="0.27559055118110237" bottom="0.27559055118110237" header="0.19685039370078741" footer="0.19685039370078741"/>
      <printOptions horizontalCentered="1"/>
      <pageSetup paperSize="8" scale="62" fitToWidth="2" fitToHeight="21" orientation="landscape" r:id="rId1"/>
      <headerFooter alignWithMargins="0"/>
      <autoFilter ref="A22:CF713">
        <filterColumn colId="83">
          <filters>
            <filter val="0,1"/>
            <filter val="0,2"/>
            <filter val="0,3"/>
            <filter val="0,6"/>
            <filter val="0,7"/>
            <filter val="0,8"/>
            <filter val="0,9"/>
            <filter val="1,0"/>
            <filter val="1,1"/>
            <filter val="1,2"/>
            <filter val="1,3"/>
            <filter val="1,4"/>
            <filter val="1,5"/>
            <filter val="1,6"/>
            <filter val="1,7"/>
            <filter val="1,8"/>
            <filter val="1,9"/>
            <filter val="10,1"/>
            <filter val="10,5"/>
            <filter val="10,9"/>
            <filter val="108,4"/>
            <filter val="11,0"/>
            <filter val="11,2"/>
            <filter val="11,3"/>
            <filter val="119,6"/>
            <filter val="12,0"/>
            <filter val="12,1"/>
            <filter val="12,2"/>
            <filter val="12,4"/>
            <filter val="12,5"/>
            <filter val="12,7"/>
            <filter val="12,8"/>
            <filter val="12,9"/>
            <filter val="120,0"/>
            <filter val="13,2"/>
            <filter val="13,8"/>
            <filter val="13,9"/>
            <filter val="14,3"/>
            <filter val="144,3"/>
            <filter val="146,5"/>
            <filter val="15,0"/>
            <filter val="15,2"/>
            <filter val="16,1"/>
            <filter val="16,8"/>
            <filter val="17,0"/>
            <filter val="17,2"/>
            <filter val="17,9"/>
            <filter val="172,8"/>
            <filter val="173,2"/>
            <filter val="18,1"/>
            <filter val="18,8"/>
            <filter val="18,9"/>
            <filter val="186,4"/>
            <filter val="19,3"/>
            <filter val="19,9"/>
            <filter val="2,0"/>
            <filter val="2,1"/>
            <filter val="2,2"/>
            <filter val="2,3"/>
            <filter val="2,4"/>
            <filter val="2,5"/>
            <filter val="2,6"/>
            <filter val="2,7"/>
            <filter val="2,8"/>
            <filter val="20,2"/>
            <filter val="201,8"/>
            <filter val="21,5"/>
            <filter val="21,7"/>
            <filter val="21,8"/>
            <filter val="22,3"/>
            <filter val="227,7"/>
            <filter val="23,5"/>
            <filter val="23,6"/>
            <filter val="236,9"/>
            <filter val="25,4"/>
            <filter val="25,6"/>
            <filter val="26,1"/>
            <filter val="265,2"/>
            <filter val="29,4"/>
            <filter val="298,6"/>
            <filter val="3 297,8"/>
            <filter val="3,1"/>
            <filter val="3,2"/>
            <filter val="3,4"/>
            <filter val="3,5"/>
            <filter val="3,6"/>
            <filter val="3,7"/>
            <filter val="3,8"/>
            <filter val="3,9"/>
            <filter val="30,4"/>
            <filter val="332,9"/>
            <filter val="356,5"/>
            <filter val="36,3"/>
            <filter val="37,5"/>
            <filter val="4,0"/>
            <filter val="4,1"/>
            <filter val="4,2"/>
            <filter val="4,3"/>
            <filter val="4,4"/>
            <filter val="4,5"/>
            <filter val="4,6"/>
            <filter val="4,7"/>
            <filter val="4,8"/>
            <filter val="4,9"/>
            <filter val="40,0"/>
            <filter val="40,1"/>
            <filter val="42,0"/>
            <filter val="44,2"/>
            <filter val="456,2"/>
            <filter val="47,4"/>
            <filter val="49,1"/>
            <filter val="493,6"/>
            <filter val="497,5"/>
            <filter val="5,0"/>
            <filter val="5,2"/>
            <filter val="5,3"/>
            <filter val="5,4"/>
            <filter val="5,5"/>
            <filter val="5,6"/>
            <filter val="50,8"/>
            <filter val="501,1"/>
            <filter val="56,7"/>
            <filter val="58,4"/>
            <filter val="6,1"/>
            <filter val="6,2"/>
            <filter val="6,4"/>
            <filter val="6,5"/>
            <filter val="6,9"/>
            <filter val="605,2"/>
            <filter val="61,1"/>
            <filter val="67,6"/>
            <filter val="7,0"/>
            <filter val="7,1"/>
            <filter val="7,2"/>
            <filter val="7,3"/>
            <filter val="7,5"/>
            <filter val="7,6"/>
            <filter val="7,8"/>
            <filter val="7,9"/>
            <filter val="74,6"/>
            <filter val="8,1"/>
            <filter val="8,2"/>
            <filter val="8,3"/>
            <filter val="8,4"/>
            <filter val="8,7"/>
            <filter val="8,8"/>
            <filter val="883,6"/>
            <filter val="9,1"/>
            <filter val="9,2"/>
            <filter val="9,3"/>
            <filter val="9,5"/>
            <filter val="9,6"/>
            <filter val="9,8"/>
            <filter val="9,9"/>
          </filters>
        </filterColumn>
      </autoFilter>
    </customSheetView>
    <customSheetView guid="{B8CA3292-2251-4C49-8579-3CF352E9DD94}" scale="70" showPageBreaks="1" fitToPage="1" printArea="1" showAutoFilter="1">
      <pageMargins left="0.17" right="0.17" top="0.27559055118110237" bottom="0.27559055118110237" header="0.19685039370078741" footer="0.19685039370078741"/>
      <printOptions horizontalCentered="1"/>
      <pageSetup paperSize="8" scale="31" fitToHeight="2" orientation="landscape" r:id="rId2"/>
      <headerFooter alignWithMargins="0"/>
      <autoFilter ref="B1:CF1"/>
    </customSheetView>
    <customSheetView guid="{5D763BBE-552C-48CC-8411-7FA3A9432025}" showPageBreaks="1" printArea="1" filter="1" showAutoFilter="1" hiddenColumns="1">
      <selection activeCell="D11" sqref="D11"/>
      <colBreaks count="1" manualBreakCount="1">
        <brk id="40" max="718" man="1"/>
      </colBreaks>
      <pageMargins left="0.15748031496062992" right="0.15748031496062992" top="0.27559055118110237" bottom="0.27559055118110237" header="0.19685039370078741" footer="0.19685039370078741"/>
      <printOptions horizontalCentered="1"/>
      <pageSetup paperSize="8" scale="62" fitToWidth="2" fitToHeight="21" orientation="landscape" r:id="rId3"/>
      <headerFooter alignWithMargins="0"/>
      <autoFilter ref="A22:CF713">
        <filterColumn colId="83">
          <filters>
            <filter val="0,1"/>
            <filter val="0,2"/>
            <filter val="0,3"/>
            <filter val="0,6"/>
            <filter val="0,7"/>
            <filter val="0,8"/>
            <filter val="0,9"/>
            <filter val="1,0"/>
            <filter val="1,1"/>
            <filter val="1,2"/>
            <filter val="1,3"/>
            <filter val="1,4"/>
            <filter val="1,5"/>
            <filter val="1,6"/>
            <filter val="1,7"/>
            <filter val="1,8"/>
            <filter val="1,9"/>
            <filter val="10,1"/>
            <filter val="10,5"/>
            <filter val="10,9"/>
            <filter val="108,4"/>
            <filter val="11,0"/>
            <filter val="11,2"/>
            <filter val="11,3"/>
            <filter val="119,6"/>
            <filter val="12,0"/>
            <filter val="12,1"/>
            <filter val="12,2"/>
            <filter val="12,4"/>
            <filter val="12,5"/>
            <filter val="12,7"/>
            <filter val="12,8"/>
            <filter val="12,9"/>
            <filter val="120,0"/>
            <filter val="13,2"/>
            <filter val="13,8"/>
            <filter val="13,9"/>
            <filter val="14,3"/>
            <filter val="144,3"/>
            <filter val="146,5"/>
            <filter val="15,0"/>
            <filter val="15,2"/>
            <filter val="16,1"/>
            <filter val="16,8"/>
            <filter val="17,0"/>
            <filter val="17,2"/>
            <filter val="17,9"/>
            <filter val="172,8"/>
            <filter val="173,2"/>
            <filter val="18,1"/>
            <filter val="18,8"/>
            <filter val="18,9"/>
            <filter val="186,4"/>
            <filter val="19,3"/>
            <filter val="19,9"/>
            <filter val="2,0"/>
            <filter val="2,1"/>
            <filter val="2,2"/>
            <filter val="2,3"/>
            <filter val="2,4"/>
            <filter val="2,5"/>
            <filter val="2,6"/>
            <filter val="2,7"/>
            <filter val="2,8"/>
            <filter val="20,2"/>
            <filter val="201,8"/>
            <filter val="21,5"/>
            <filter val="21,7"/>
            <filter val="21,8"/>
            <filter val="22,3"/>
            <filter val="227,7"/>
            <filter val="23,5"/>
            <filter val="23,6"/>
            <filter val="236,9"/>
            <filter val="25,4"/>
            <filter val="25,6"/>
            <filter val="26,1"/>
            <filter val="265,2"/>
            <filter val="29,4"/>
            <filter val="298,6"/>
            <filter val="3 297,8"/>
            <filter val="3,1"/>
            <filter val="3,2"/>
            <filter val="3,4"/>
            <filter val="3,5"/>
            <filter val="3,6"/>
            <filter val="3,7"/>
            <filter val="3,8"/>
            <filter val="3,9"/>
            <filter val="30,4"/>
            <filter val="332,9"/>
            <filter val="356,5"/>
            <filter val="36,3"/>
            <filter val="37,5"/>
            <filter val="4,0"/>
            <filter val="4,1"/>
            <filter val="4,2"/>
            <filter val="4,3"/>
            <filter val="4,4"/>
            <filter val="4,5"/>
            <filter val="4,6"/>
            <filter val="4,7"/>
            <filter val="4,8"/>
            <filter val="4,9"/>
            <filter val="40,0"/>
            <filter val="40,1"/>
            <filter val="42,0"/>
            <filter val="44,2"/>
            <filter val="456,2"/>
            <filter val="47,4"/>
            <filter val="49,1"/>
            <filter val="493,6"/>
            <filter val="497,5"/>
            <filter val="5,0"/>
            <filter val="5,2"/>
            <filter val="5,3"/>
            <filter val="5,4"/>
            <filter val="5,5"/>
            <filter val="5,6"/>
            <filter val="50,8"/>
            <filter val="501,1"/>
            <filter val="56,7"/>
            <filter val="58,4"/>
            <filter val="6,1"/>
            <filter val="6,2"/>
            <filter val="6,4"/>
            <filter val="6,5"/>
            <filter val="6,9"/>
            <filter val="605,2"/>
            <filter val="61,1"/>
            <filter val="67,6"/>
            <filter val="7,0"/>
            <filter val="7,1"/>
            <filter val="7,2"/>
            <filter val="7,3"/>
            <filter val="7,5"/>
            <filter val="7,6"/>
            <filter val="7,8"/>
            <filter val="7,9"/>
            <filter val="74,6"/>
            <filter val="8,1"/>
            <filter val="8,2"/>
            <filter val="8,3"/>
            <filter val="8,4"/>
            <filter val="8,7"/>
            <filter val="8,8"/>
            <filter val="883,6"/>
            <filter val="9,1"/>
            <filter val="9,2"/>
            <filter val="9,3"/>
            <filter val="9,5"/>
            <filter val="9,6"/>
            <filter val="9,8"/>
            <filter val="9,9"/>
          </filters>
        </filterColumn>
      </autoFilter>
    </customSheetView>
  </customSheetViews>
  <mergeCells count="59">
    <mergeCell ref="A4:AC4"/>
    <mergeCell ref="A8:A11"/>
    <mergeCell ref="B8:C11"/>
    <mergeCell ref="AB9:AC9"/>
    <mergeCell ref="P9:Q9"/>
    <mergeCell ref="J9:L9"/>
    <mergeCell ref="D8:O8"/>
    <mergeCell ref="V9:W9"/>
    <mergeCell ref="M9:O9"/>
    <mergeCell ref="M10:M11"/>
    <mergeCell ref="N10:N11"/>
    <mergeCell ref="O10:O11"/>
    <mergeCell ref="G9:I9"/>
    <mergeCell ref="AB10:AB11"/>
    <mergeCell ref="AC10:AC11"/>
    <mergeCell ref="R9:S9"/>
    <mergeCell ref="G10:G11"/>
    <mergeCell ref="H10:H11"/>
    <mergeCell ref="F10:F11"/>
    <mergeCell ref="I10:I11"/>
    <mergeCell ref="V10:V11"/>
    <mergeCell ref="Z9:AA9"/>
    <mergeCell ref="X9:Y9"/>
    <mergeCell ref="AO10:AQ10"/>
    <mergeCell ref="D9:F9"/>
    <mergeCell ref="D10:D11"/>
    <mergeCell ref="E10:E11"/>
    <mergeCell ref="P10:P11"/>
    <mergeCell ref="Q10:Q11"/>
    <mergeCell ref="J10:J11"/>
    <mergeCell ref="K10:K11"/>
    <mergeCell ref="L10:L11"/>
    <mergeCell ref="AF9:AT9"/>
    <mergeCell ref="Z10:Z11"/>
    <mergeCell ref="AA10:AA11"/>
    <mergeCell ref="AE8:AE10"/>
    <mergeCell ref="AU9:AW10"/>
    <mergeCell ref="AX9:AZ10"/>
    <mergeCell ref="AR10:AT10"/>
    <mergeCell ref="AF10:AH10"/>
    <mergeCell ref="AI10:AK10"/>
    <mergeCell ref="AL10:AN10"/>
    <mergeCell ref="AD8:AD10"/>
    <mergeCell ref="P8:AC8"/>
    <mergeCell ref="X10:X11"/>
    <mergeCell ref="Y10:Y11"/>
    <mergeCell ref="S10:S11"/>
    <mergeCell ref="T9:U9"/>
    <mergeCell ref="T10:T11"/>
    <mergeCell ref="U10:U11"/>
    <mergeCell ref="W10:W11"/>
    <mergeCell ref="R10:R11"/>
    <mergeCell ref="AF8:BC8"/>
    <mergeCell ref="BA9:BC10"/>
    <mergeCell ref="BD11:BK11"/>
    <mergeCell ref="BD9:BH9"/>
    <mergeCell ref="BI9:BI10"/>
    <mergeCell ref="BJ9:BJ10"/>
    <mergeCell ref="BK9:BK10"/>
  </mergeCells>
  <phoneticPr fontId="12" type="noConversion"/>
  <printOptions horizontalCentered="1"/>
  <pageMargins left="0.55118110236220474" right="0.15748031496062992" top="0.47244094488188981" bottom="7.874015748031496E-2" header="0.19685039370078741" footer="0.19685039370078741"/>
  <pageSetup paperSize="8" scale="43" orientation="landscape" r:id="rId4"/>
  <headerFooter alignWithMargins="0"/>
  <colBreaks count="1" manualBreakCount="1">
    <brk id="31" max="3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51</vt:i4>
      </vt:variant>
      <vt:variant>
        <vt:lpstr>Именованные диапазоны</vt:lpstr>
      </vt:variant>
      <vt:variant>
        <vt:i4>10</vt:i4>
      </vt:variant>
    </vt:vector>
  </HeadingPairs>
  <TitlesOfParts>
    <vt:vector size="61" baseType="lpstr">
      <vt:lpstr>Перечень форматов</vt:lpstr>
      <vt:lpstr>Содержание</vt:lpstr>
      <vt:lpstr>прил 4.2 КВЛ</vt:lpstr>
      <vt:lpstr>2016 откл</vt:lpstr>
      <vt:lpstr>прил 1.1</vt:lpstr>
      <vt:lpstr>НЗС не вкл в ИПР 2016</vt:lpstr>
      <vt:lpstr>НЗС не вкл в ИПР 2015</vt:lpstr>
      <vt:lpstr>прил 1.2</vt:lpstr>
      <vt:lpstr>прил 1.3</vt:lpstr>
      <vt:lpstr>прил 2.1</vt:lpstr>
      <vt:lpstr>прил 1.4</vt:lpstr>
      <vt:lpstr>прил 14</vt:lpstr>
      <vt:lpstr>прил 14 Минэнерго</vt:lpstr>
      <vt:lpstr>для БП</vt:lpstr>
      <vt:lpstr>источники по объектам 2016</vt:lpstr>
      <vt:lpstr>прил 2.2</vt:lpstr>
      <vt:lpstr>прил 2.3 Заводская</vt:lpstr>
      <vt:lpstr>прил 3.1 Северная</vt:lpstr>
      <vt:lpstr>прил 3.1 мкр. Зональный</vt:lpstr>
      <vt:lpstr>прил 3.1 Богашево</vt:lpstr>
      <vt:lpstr>прил 3.1 ДОК</vt:lpstr>
      <vt:lpstr>прил. 3.1 Аэропорт</vt:lpstr>
      <vt:lpstr>прил. 3.1 Центральная</vt:lpstr>
      <vt:lpstr>прил. 3.1 Западная</vt:lpstr>
      <vt:lpstr>прил. 3.1 Октябрьская</vt:lpstr>
      <vt:lpstr>прил 3.1 </vt:lpstr>
      <vt:lpstr>прил 3.2</vt:lpstr>
      <vt:lpstr>прил 4.1</vt:lpstr>
      <vt:lpstr>прил 4.2_ФИН</vt:lpstr>
      <vt:lpstr>прил 4.3</vt:lpstr>
      <vt:lpstr>прил 4.2 КВЛ (2)</vt:lpstr>
      <vt:lpstr>4.1</vt:lpstr>
      <vt:lpstr>4.2</vt:lpstr>
      <vt:lpstr>4.3</vt:lpstr>
      <vt:lpstr>Лист6</vt:lpstr>
      <vt:lpstr>прил 4.2 (а)</vt:lpstr>
      <vt:lpstr>прил 5</vt:lpstr>
      <vt:lpstr>прил 6.1</vt:lpstr>
      <vt:lpstr>прил 6.2</vt:lpstr>
      <vt:lpstr>прил 6.3</vt:lpstr>
      <vt:lpstr>прил 7.1</vt:lpstr>
      <vt:lpstr>прил 7.2</vt:lpstr>
      <vt:lpstr>прил 8</vt:lpstr>
      <vt:lpstr>прил 9</vt:lpstr>
      <vt:lpstr>прил 10</vt:lpstr>
      <vt:lpstr>прил 11.1</vt:lpstr>
      <vt:lpstr>прил 11.2</vt:lpstr>
      <vt:lpstr>прил 12</vt:lpstr>
      <vt:lpstr>прил 13</vt:lpstr>
      <vt:lpstr>ПЗ</vt:lpstr>
      <vt:lpstr>Лист1</vt:lpstr>
      <vt:lpstr>'прил 1.1'!Заголовки_для_печати</vt:lpstr>
      <vt:lpstr>'4.2'!Область_печати</vt:lpstr>
      <vt:lpstr>'НЗС не вкл в ИПР 2016'!Область_печати</vt:lpstr>
      <vt:lpstr>'прил 1.1'!Область_печати</vt:lpstr>
      <vt:lpstr>'прил 1.3'!Область_печати</vt:lpstr>
      <vt:lpstr>'прил 1.4'!Область_печати</vt:lpstr>
      <vt:lpstr>'прил 14 Минэнерго'!Область_печати</vt:lpstr>
      <vt:lpstr>'прил 2.2'!Область_печати</vt:lpstr>
      <vt:lpstr>'прил 3.1 '!Область_печати</vt:lpstr>
      <vt:lpstr>'прил 4.2 КВЛ (2)'!Область_печати</vt:lpstr>
    </vt:vector>
  </TitlesOfParts>
  <Company>Datanium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Kudryashov_YM</dc:creator>
  <cp:lastModifiedBy>Артём</cp:lastModifiedBy>
  <cp:lastPrinted>2016-04-06T08:18:09Z</cp:lastPrinted>
  <dcterms:created xsi:type="dcterms:W3CDTF">2009-07-27T10:10:26Z</dcterms:created>
  <dcterms:modified xsi:type="dcterms:W3CDTF">2018-01-22T06:42:22Z</dcterms:modified>
</cp:coreProperties>
</file>